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defaultThemeVersion="124226"/>
  <mc:AlternateContent xmlns:mc="http://schemas.openxmlformats.org/markup-compatibility/2006">
    <mc:Choice Requires="x15">
      <x15ac:absPath xmlns:x15ac="http://schemas.microsoft.com/office/spreadsheetml/2010/11/ac" url="C:\Veda\Veda_models\Gällivare\Gallivare_Model_230318\SuppXLS\ParScenFiles\"/>
    </mc:Choice>
  </mc:AlternateContent>
  <xr:revisionPtr revIDLastSave="0" documentId="8_{05D882AC-3303-46DB-8D66-C64D2214BFF9}" xr6:coauthVersionLast="47" xr6:coauthVersionMax="47" xr10:uidLastSave="{00000000-0000-0000-0000-000000000000}"/>
  <bookViews>
    <workbookView xWindow="30315" yWindow="930" windowWidth="30975" windowHeight="15810" activeTab="1" xr2:uid="{00000000-000D-0000-FFFF-FFFF00000000}"/>
  </bookViews>
  <sheets>
    <sheet name="controller" sheetId="15" r:id="rId1"/>
    <sheet name="Demand" sheetId="2" r:id="rId2"/>
    <sheet name="Prices" sheetId="16" r:id="rId3"/>
    <sheet name="TechnicalSpec" sheetId="11" r:id="rId4"/>
    <sheet name="INDATA_FILL_DEMAND" sheetId="9" r:id="rId5"/>
    <sheet name="Scenarios_Data" sheetId="6" r:id="rId6"/>
    <sheet name="INDATA_Defining_Quantitative" sheetId="23" r:id="rId7"/>
    <sheet name="Scenarios_Qualitative" sheetId="7" r:id="rId8"/>
    <sheet name="Global" sheetId="21" r:id="rId9"/>
    <sheet name="Gällivare" sheetId="20" r:id="rId10"/>
    <sheet name="Price of Electricity" sheetId="8" r:id="rId11"/>
    <sheet name="Price of Peat" sheetId="19" r:id="rId12"/>
    <sheet name="Price of Biofuels" sheetId="18" r:id="rId13"/>
    <sheet name="Price of Solid biomass" sheetId="17" r:id="rId14"/>
  </sheets>
  <definedNames>
    <definedName name="_xlnm._FilterDatabase" localSheetId="3" hidden="1">TechnicalSpec!$E$29:$R$74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N73" i="11" l="1"/>
  <c r="N68" i="11"/>
  <c r="N63" i="11"/>
  <c r="N58" i="11"/>
  <c r="N48" i="11"/>
  <c r="N53" i="11"/>
  <c r="J20" i="11"/>
  <c r="J21" i="11"/>
  <c r="J15" i="11"/>
  <c r="H10" i="11"/>
  <c r="I10" i="11"/>
  <c r="N10" i="11"/>
  <c r="N15" i="11" s="1"/>
  <c r="Q10" i="11"/>
  <c r="G10" i="11"/>
  <c r="N61" i="11"/>
  <c r="N62" i="11"/>
  <c r="N64" i="11"/>
  <c r="N65" i="11"/>
  <c r="N66" i="11"/>
  <c r="N67" i="11"/>
  <c r="N69" i="11"/>
  <c r="N70" i="11"/>
  <c r="N71" i="11"/>
  <c r="N72" i="11"/>
  <c r="N74" i="11"/>
  <c r="N60" i="11"/>
  <c r="N46" i="11"/>
  <c r="N47" i="11"/>
  <c r="N49" i="11"/>
  <c r="N50" i="11"/>
  <c r="N51" i="11"/>
  <c r="N52" i="11"/>
  <c r="N54" i="11"/>
  <c r="N55" i="11"/>
  <c r="N56" i="11"/>
  <c r="N57" i="11"/>
  <c r="N59" i="11"/>
  <c r="N45" i="11"/>
  <c r="J25" i="11"/>
  <c r="J24" i="11"/>
  <c r="J23" i="11"/>
  <c r="J22" i="11"/>
  <c r="J8" i="11"/>
  <c r="J9" i="11"/>
  <c r="J11" i="11"/>
  <c r="J10" i="11" s="1"/>
  <c r="J12" i="11"/>
  <c r="J13" i="11"/>
  <c r="J14" i="11"/>
  <c r="J16" i="11"/>
  <c r="J17" i="11"/>
  <c r="J18" i="11"/>
  <c r="J19" i="11"/>
  <c r="J7" i="11"/>
  <c r="N14" i="11"/>
  <c r="N16" i="11"/>
  <c r="BP33" i="7"/>
  <c r="BO33" i="7"/>
  <c r="AJ33" i="7" s="1"/>
  <c r="BN33" i="7"/>
  <c r="AI33" i="7" s="1"/>
  <c r="BM33" i="7"/>
  <c r="AH33" i="7" s="1"/>
  <c r="BL33" i="7"/>
  <c r="AG33" i="7" s="1"/>
  <c r="BK33" i="7"/>
  <c r="AF33" i="7" s="1"/>
  <c r="BJ33" i="7"/>
  <c r="AE33" i="7" s="1"/>
  <c r="BI33" i="7"/>
  <c r="AD33" i="7" s="1"/>
  <c r="BH33" i="7"/>
  <c r="AC33" i="7" s="1"/>
  <c r="BG33" i="7"/>
  <c r="AB33" i="7" s="1"/>
  <c r="BF33" i="7"/>
  <c r="AA33" i="7" s="1"/>
  <c r="BE33" i="7"/>
  <c r="Z33" i="7" s="1"/>
  <c r="BD33" i="7"/>
  <c r="BC33" i="7"/>
  <c r="BB33" i="7"/>
  <c r="W33" i="7" s="1"/>
  <c r="BA33" i="7"/>
  <c r="V33" i="7" s="1"/>
  <c r="AZ33" i="7"/>
  <c r="U33" i="7" s="1"/>
  <c r="AY33" i="7"/>
  <c r="T33" i="7" s="1"/>
  <c r="AX33" i="7"/>
  <c r="S33" i="7" s="1"/>
  <c r="AW33" i="7"/>
  <c r="R33" i="7" s="1"/>
  <c r="AV33" i="7"/>
  <c r="Q33" i="7" s="1"/>
  <c r="AU33" i="7"/>
  <c r="P33" i="7" s="1"/>
  <c r="AT33" i="7"/>
  <c r="O33" i="7" s="1"/>
  <c r="AS33" i="7"/>
  <c r="N33" i="7" s="1"/>
  <c r="AR33" i="7"/>
  <c r="AQ33" i="7"/>
  <c r="AP33" i="7"/>
  <c r="K33" i="7" s="1"/>
  <c r="AO33" i="7"/>
  <c r="J33" i="7" s="1"/>
  <c r="AN33" i="7"/>
  <c r="I33" i="7" s="1"/>
  <c r="AM33" i="7"/>
  <c r="H33" i="7" s="1"/>
  <c r="BP32" i="7"/>
  <c r="AK32" i="7" s="1"/>
  <c r="BO32" i="7"/>
  <c r="AJ32" i="7" s="1"/>
  <c r="BN32" i="7"/>
  <c r="AI32" i="7" s="1"/>
  <c r="BM32" i="7"/>
  <c r="AH32" i="7" s="1"/>
  <c r="BL32" i="7"/>
  <c r="AG32" i="7" s="1"/>
  <c r="BK32" i="7"/>
  <c r="AF32" i="7" s="1"/>
  <c r="BJ32" i="7"/>
  <c r="BI32" i="7"/>
  <c r="AD32" i="7" s="1"/>
  <c r="BH32" i="7"/>
  <c r="AC32" i="7" s="1"/>
  <c r="BG32" i="7"/>
  <c r="AB32" i="7" s="1"/>
  <c r="BF32" i="7"/>
  <c r="AA32" i="7" s="1"/>
  <c r="BE32" i="7"/>
  <c r="Z32" i="7" s="1"/>
  <c r="BD32" i="7"/>
  <c r="Y32" i="7" s="1"/>
  <c r="BC32" i="7"/>
  <c r="X32" i="7" s="1"/>
  <c r="BB32" i="7"/>
  <c r="W32" i="7" s="1"/>
  <c r="BA32" i="7"/>
  <c r="V32" i="7" s="1"/>
  <c r="AZ32" i="7"/>
  <c r="U32" i="7" s="1"/>
  <c r="AY32" i="7"/>
  <c r="T32" i="7" s="1"/>
  <c r="AX32" i="7"/>
  <c r="AW32" i="7"/>
  <c r="AV32" i="7"/>
  <c r="Q32" i="7" s="1"/>
  <c r="AU32" i="7"/>
  <c r="P32" i="7" s="1"/>
  <c r="AT32" i="7"/>
  <c r="O32" i="7" s="1"/>
  <c r="AS32" i="7"/>
  <c r="N32" i="7" s="1"/>
  <c r="AR32" i="7"/>
  <c r="M32" i="7" s="1"/>
  <c r="AQ32" i="7"/>
  <c r="L32" i="7" s="1"/>
  <c r="AP32" i="7"/>
  <c r="K32" i="7" s="1"/>
  <c r="AO32" i="7"/>
  <c r="J32" i="7" s="1"/>
  <c r="AN32" i="7"/>
  <c r="I32" i="7" s="1"/>
  <c r="AM32" i="7"/>
  <c r="H32" i="7" s="1"/>
  <c r="BP31" i="7"/>
  <c r="BO31" i="7"/>
  <c r="AJ31" i="7" s="1"/>
  <c r="BN31" i="7"/>
  <c r="AI31" i="7" s="1"/>
  <c r="BM31" i="7"/>
  <c r="AH31" i="7" s="1"/>
  <c r="BL31" i="7"/>
  <c r="AG31" i="7" s="1"/>
  <c r="BK31" i="7"/>
  <c r="AF31" i="7" s="1"/>
  <c r="BJ31" i="7"/>
  <c r="AE31" i="7" s="1"/>
  <c r="BI31" i="7"/>
  <c r="AD31" i="7" s="1"/>
  <c r="BH31" i="7"/>
  <c r="AC31" i="7" s="1"/>
  <c r="BG31" i="7"/>
  <c r="AB31" i="7" s="1"/>
  <c r="BF31" i="7"/>
  <c r="AA31" i="7" s="1"/>
  <c r="BE31" i="7"/>
  <c r="Z31" i="7" s="1"/>
  <c r="BD31" i="7"/>
  <c r="BC31" i="7"/>
  <c r="X31" i="7" s="1"/>
  <c r="BB31" i="7"/>
  <c r="W31" i="7" s="1"/>
  <c r="BA31" i="7"/>
  <c r="V31" i="7" s="1"/>
  <c r="AZ31" i="7"/>
  <c r="U31" i="7" s="1"/>
  <c r="AY31" i="7"/>
  <c r="T31" i="7" s="1"/>
  <c r="AX31" i="7"/>
  <c r="S31" i="7" s="1"/>
  <c r="AW31" i="7"/>
  <c r="R31" i="7" s="1"/>
  <c r="AV31" i="7"/>
  <c r="Q31" i="7" s="1"/>
  <c r="AU31" i="7"/>
  <c r="P31" i="7" s="1"/>
  <c r="AT31" i="7"/>
  <c r="O31" i="7" s="1"/>
  <c r="AS31" i="7"/>
  <c r="N31" i="7" s="1"/>
  <c r="AR31" i="7"/>
  <c r="AQ31" i="7"/>
  <c r="L31" i="7" s="1"/>
  <c r="AP31" i="7"/>
  <c r="K31" i="7" s="1"/>
  <c r="AO31" i="7"/>
  <c r="J31" i="7" s="1"/>
  <c r="AN31" i="7"/>
  <c r="I31" i="7" s="1"/>
  <c r="AM31" i="7"/>
  <c r="H31" i="7" s="1"/>
  <c r="BP25" i="7"/>
  <c r="AK25" i="7" s="1"/>
  <c r="BO25" i="7"/>
  <c r="AJ25" i="7" s="1"/>
  <c r="BN25" i="7"/>
  <c r="AI25" i="7" s="1"/>
  <c r="BM25" i="7"/>
  <c r="AH25" i="7" s="1"/>
  <c r="BL25" i="7"/>
  <c r="AG25" i="7" s="1"/>
  <c r="BK25" i="7"/>
  <c r="AF25" i="7" s="1"/>
  <c r="BJ25" i="7"/>
  <c r="BI25" i="7"/>
  <c r="AD25" i="7" s="1"/>
  <c r="BH25" i="7"/>
  <c r="AC25" i="7" s="1"/>
  <c r="BG25" i="7"/>
  <c r="AB25" i="7" s="1"/>
  <c r="BF25" i="7"/>
  <c r="AA25" i="7" s="1"/>
  <c r="BE25" i="7"/>
  <c r="Z25" i="7" s="1"/>
  <c r="BD25" i="7"/>
  <c r="Y25" i="7" s="1"/>
  <c r="BC25" i="7"/>
  <c r="X25" i="7" s="1"/>
  <c r="BB25" i="7"/>
  <c r="W25" i="7" s="1"/>
  <c r="BA25" i="7"/>
  <c r="V25" i="7" s="1"/>
  <c r="AZ25" i="7"/>
  <c r="U25" i="7" s="1"/>
  <c r="AY25" i="7"/>
  <c r="T25" i="7" s="1"/>
  <c r="AX25" i="7"/>
  <c r="AW25" i="7"/>
  <c r="R25" i="7" s="1"/>
  <c r="AV25" i="7"/>
  <c r="Q25" i="7" s="1"/>
  <c r="AU25" i="7"/>
  <c r="P25" i="7" s="1"/>
  <c r="AT25" i="7"/>
  <c r="O25" i="7" s="1"/>
  <c r="AS25" i="7"/>
  <c r="AR25" i="7"/>
  <c r="M25" i="7" s="1"/>
  <c r="AQ25" i="7"/>
  <c r="L25" i="7" s="1"/>
  <c r="AP25" i="7"/>
  <c r="K25" i="7" s="1"/>
  <c r="AO25" i="7"/>
  <c r="J25" i="7" s="1"/>
  <c r="AN25" i="7"/>
  <c r="I25" i="7" s="1"/>
  <c r="AM25" i="7"/>
  <c r="H25" i="7" s="1"/>
  <c r="BP24" i="7"/>
  <c r="BO24" i="7"/>
  <c r="AJ24" i="7" s="1"/>
  <c r="BN24" i="7"/>
  <c r="BM24" i="7"/>
  <c r="AH24" i="7" s="1"/>
  <c r="BL24" i="7"/>
  <c r="AG24" i="7" s="1"/>
  <c r="BK24" i="7"/>
  <c r="BJ24" i="7"/>
  <c r="AE24" i="7" s="1"/>
  <c r="BI24" i="7"/>
  <c r="AD24" i="7" s="1"/>
  <c r="BH24" i="7"/>
  <c r="AC24" i="7" s="1"/>
  <c r="BG24" i="7"/>
  <c r="AB24" i="7" s="1"/>
  <c r="BF24" i="7"/>
  <c r="AA24" i="7" s="1"/>
  <c r="BE24" i="7"/>
  <c r="Z24" i="7" s="1"/>
  <c r="BD24" i="7"/>
  <c r="BC24" i="7"/>
  <c r="X24" i="7" s="1"/>
  <c r="BB24" i="7"/>
  <c r="W24" i="7" s="1"/>
  <c r="BA24" i="7"/>
  <c r="V24" i="7" s="1"/>
  <c r="AZ24" i="7"/>
  <c r="U24" i="7" s="1"/>
  <c r="AY24" i="7"/>
  <c r="T24" i="7" s="1"/>
  <c r="AX24" i="7"/>
  <c r="S24" i="7" s="1"/>
  <c r="AW24" i="7"/>
  <c r="R24" i="7" s="1"/>
  <c r="AV24" i="7"/>
  <c r="Q24" i="7" s="1"/>
  <c r="AU24" i="7"/>
  <c r="P24" i="7" s="1"/>
  <c r="AT24" i="7"/>
  <c r="O24" i="7" s="1"/>
  <c r="AS24" i="7"/>
  <c r="N24" i="7" s="1"/>
  <c r="AR24" i="7"/>
  <c r="AQ24" i="7"/>
  <c r="L24" i="7" s="1"/>
  <c r="AP24" i="7"/>
  <c r="K24" i="7" s="1"/>
  <c r="AO24" i="7"/>
  <c r="J24" i="7" s="1"/>
  <c r="AN24" i="7"/>
  <c r="I24" i="7" s="1"/>
  <c r="AM24" i="7"/>
  <c r="H24" i="7" s="1"/>
  <c r="BP23" i="7"/>
  <c r="AK23" i="7" s="1"/>
  <c r="BO23" i="7"/>
  <c r="AJ23" i="7" s="1"/>
  <c r="BN23" i="7"/>
  <c r="AI23" i="7" s="1"/>
  <c r="BM23" i="7"/>
  <c r="AH23" i="7" s="1"/>
  <c r="BL23" i="7"/>
  <c r="AG23" i="7" s="1"/>
  <c r="BK23" i="7"/>
  <c r="AF23" i="7" s="1"/>
  <c r="BJ23" i="7"/>
  <c r="BI23" i="7"/>
  <c r="AD23" i="7" s="1"/>
  <c r="BH23" i="7"/>
  <c r="AC23" i="7" s="1"/>
  <c r="BG23" i="7"/>
  <c r="AB23" i="7" s="1"/>
  <c r="BF23" i="7"/>
  <c r="AA23" i="7" s="1"/>
  <c r="BE23" i="7"/>
  <c r="Z23" i="7" s="1"/>
  <c r="BD23" i="7"/>
  <c r="Y23" i="7" s="1"/>
  <c r="BC23" i="7"/>
  <c r="X23" i="7" s="1"/>
  <c r="BB23" i="7"/>
  <c r="W23" i="7" s="1"/>
  <c r="BA23" i="7"/>
  <c r="V23" i="7" s="1"/>
  <c r="AZ23" i="7"/>
  <c r="U23" i="7" s="1"/>
  <c r="AY23" i="7"/>
  <c r="T23" i="7" s="1"/>
  <c r="AX23" i="7"/>
  <c r="AW23" i="7"/>
  <c r="R23" i="7" s="1"/>
  <c r="AV23" i="7"/>
  <c r="Q23" i="7" s="1"/>
  <c r="AU23" i="7"/>
  <c r="P23" i="7" s="1"/>
  <c r="AT23" i="7"/>
  <c r="O23" i="7" s="1"/>
  <c r="AS23" i="7"/>
  <c r="AR23" i="7"/>
  <c r="M23" i="7" s="1"/>
  <c r="AQ23" i="7"/>
  <c r="AP23" i="7"/>
  <c r="K23" i="7" s="1"/>
  <c r="AO23" i="7"/>
  <c r="J23" i="7" s="1"/>
  <c r="AN23" i="7"/>
  <c r="I23" i="7" s="1"/>
  <c r="AM23" i="7"/>
  <c r="H23" i="7" s="1"/>
  <c r="BP22" i="7"/>
  <c r="BO22" i="7"/>
  <c r="BN22" i="7"/>
  <c r="BM22" i="7"/>
  <c r="BL22" i="7"/>
  <c r="BK22" i="7"/>
  <c r="BJ22" i="7"/>
  <c r="BI22" i="7"/>
  <c r="BH22" i="7"/>
  <c r="BG22" i="7"/>
  <c r="BF22" i="7"/>
  <c r="BE22" i="7"/>
  <c r="BD22" i="7"/>
  <c r="BC22" i="7"/>
  <c r="BB22" i="7"/>
  <c r="BA22" i="7"/>
  <c r="AZ22" i="7"/>
  <c r="AY22" i="7"/>
  <c r="AX22" i="7"/>
  <c r="AW22" i="7"/>
  <c r="AV22" i="7"/>
  <c r="AU22" i="7"/>
  <c r="AT22" i="7"/>
  <c r="AS22" i="7"/>
  <c r="AR22" i="7"/>
  <c r="AQ22" i="7"/>
  <c r="AP22" i="7"/>
  <c r="AO22" i="7"/>
  <c r="AN22" i="7"/>
  <c r="AM22" i="7"/>
  <c r="BP19" i="7"/>
  <c r="AK19" i="7" s="1"/>
  <c r="BO19" i="7"/>
  <c r="AJ19" i="7" s="1"/>
  <c r="BN19" i="7"/>
  <c r="AI19" i="7" s="1"/>
  <c r="BM19" i="7"/>
  <c r="AH19" i="7" s="1"/>
  <c r="BL19" i="7"/>
  <c r="AG19" i="7" s="1"/>
  <c r="BK19" i="7"/>
  <c r="AF19" i="7" s="1"/>
  <c r="BJ19" i="7"/>
  <c r="AE19" i="7" s="1"/>
  <c r="BI19" i="7"/>
  <c r="AD19" i="7" s="1"/>
  <c r="BH19" i="7"/>
  <c r="AC19" i="7" s="1"/>
  <c r="BG19" i="7"/>
  <c r="AB19" i="7" s="1"/>
  <c r="BF19" i="7"/>
  <c r="AA19" i="7" s="1"/>
  <c r="BE19" i="7"/>
  <c r="Z19" i="7" s="1"/>
  <c r="BD19" i="7"/>
  <c r="Y19" i="7" s="1"/>
  <c r="BC19" i="7"/>
  <c r="X19" i="7" s="1"/>
  <c r="BB19" i="7"/>
  <c r="W19" i="7" s="1"/>
  <c r="BA19" i="7"/>
  <c r="V19" i="7" s="1"/>
  <c r="AZ19" i="7"/>
  <c r="U19" i="7" s="1"/>
  <c r="AY19" i="7"/>
  <c r="T19" i="7" s="1"/>
  <c r="AX19" i="7"/>
  <c r="S19" i="7" s="1"/>
  <c r="AW19" i="7"/>
  <c r="R19" i="7" s="1"/>
  <c r="AV19" i="7"/>
  <c r="Q19" i="7" s="1"/>
  <c r="AU19" i="7"/>
  <c r="P19" i="7" s="1"/>
  <c r="AT19" i="7"/>
  <c r="O19" i="7" s="1"/>
  <c r="AS19" i="7"/>
  <c r="N19" i="7" s="1"/>
  <c r="AR19" i="7"/>
  <c r="M19" i="7" s="1"/>
  <c r="AQ19" i="7"/>
  <c r="L19" i="7" s="1"/>
  <c r="AP19" i="7"/>
  <c r="K19" i="7" s="1"/>
  <c r="AO19" i="7"/>
  <c r="J19" i="7" s="1"/>
  <c r="AN19" i="7"/>
  <c r="I19" i="7" s="1"/>
  <c r="AM19" i="7"/>
  <c r="H19" i="7" s="1"/>
  <c r="BP18" i="7"/>
  <c r="AK18" i="7" s="1"/>
  <c r="BO18" i="7"/>
  <c r="AJ18" i="7" s="1"/>
  <c r="BN18" i="7"/>
  <c r="AI18" i="7" s="1"/>
  <c r="BM18" i="7"/>
  <c r="AH18" i="7" s="1"/>
  <c r="BL18" i="7"/>
  <c r="AG18" i="7" s="1"/>
  <c r="BK18" i="7"/>
  <c r="AF18" i="7" s="1"/>
  <c r="BJ18" i="7"/>
  <c r="AE18" i="7" s="1"/>
  <c r="BI18" i="7"/>
  <c r="AD18" i="7" s="1"/>
  <c r="BH18" i="7"/>
  <c r="AC18" i="7" s="1"/>
  <c r="BG18" i="7"/>
  <c r="AB18" i="7" s="1"/>
  <c r="BF18" i="7"/>
  <c r="AA18" i="7" s="1"/>
  <c r="BE18" i="7"/>
  <c r="Z18" i="7" s="1"/>
  <c r="BD18" i="7"/>
  <c r="Y18" i="7" s="1"/>
  <c r="BC18" i="7"/>
  <c r="X18" i="7" s="1"/>
  <c r="BB18" i="7"/>
  <c r="W18" i="7" s="1"/>
  <c r="BA18" i="7"/>
  <c r="V18" i="7" s="1"/>
  <c r="AZ18" i="7"/>
  <c r="U18" i="7" s="1"/>
  <c r="AY18" i="7"/>
  <c r="T18" i="7" s="1"/>
  <c r="AX18" i="7"/>
  <c r="S18" i="7" s="1"/>
  <c r="AW18" i="7"/>
  <c r="R18" i="7" s="1"/>
  <c r="AV18" i="7"/>
  <c r="Q18" i="7" s="1"/>
  <c r="AU18" i="7"/>
  <c r="P18" i="7" s="1"/>
  <c r="AT18" i="7"/>
  <c r="O18" i="7" s="1"/>
  <c r="AS18" i="7"/>
  <c r="N18" i="7" s="1"/>
  <c r="AR18" i="7"/>
  <c r="M18" i="7" s="1"/>
  <c r="AQ18" i="7"/>
  <c r="L18" i="7" s="1"/>
  <c r="AP18" i="7"/>
  <c r="K18" i="7" s="1"/>
  <c r="AO18" i="7"/>
  <c r="J18" i="7" s="1"/>
  <c r="AN18" i="7"/>
  <c r="I18" i="7" s="1"/>
  <c r="AM18" i="7"/>
  <c r="H18" i="7" s="1"/>
  <c r="BP17" i="7"/>
  <c r="AK17" i="7" s="1"/>
  <c r="BO17" i="7"/>
  <c r="AJ17" i="7" s="1"/>
  <c r="BN17" i="7"/>
  <c r="AI17" i="7" s="1"/>
  <c r="BM17" i="7"/>
  <c r="AH17" i="7" s="1"/>
  <c r="BL17" i="7"/>
  <c r="AG17" i="7" s="1"/>
  <c r="BK17" i="7"/>
  <c r="AF17" i="7" s="1"/>
  <c r="BJ17" i="7"/>
  <c r="AE17" i="7" s="1"/>
  <c r="BI17" i="7"/>
  <c r="AD17" i="7" s="1"/>
  <c r="BH17" i="7"/>
  <c r="AC17" i="7" s="1"/>
  <c r="BG17" i="7"/>
  <c r="AB17" i="7" s="1"/>
  <c r="BF17" i="7"/>
  <c r="AA17" i="7" s="1"/>
  <c r="BE17" i="7"/>
  <c r="Z17" i="7" s="1"/>
  <c r="BD17" i="7"/>
  <c r="Y17" i="7" s="1"/>
  <c r="BC17" i="7"/>
  <c r="X17" i="7" s="1"/>
  <c r="BB17" i="7"/>
  <c r="W17" i="7" s="1"/>
  <c r="BA17" i="7"/>
  <c r="V17" i="7" s="1"/>
  <c r="AZ17" i="7"/>
  <c r="U17" i="7" s="1"/>
  <c r="AY17" i="7"/>
  <c r="T17" i="7" s="1"/>
  <c r="AX17" i="7"/>
  <c r="S17" i="7" s="1"/>
  <c r="AW17" i="7"/>
  <c r="AV17" i="7"/>
  <c r="Q17" i="7" s="1"/>
  <c r="AU17" i="7"/>
  <c r="P17" i="7" s="1"/>
  <c r="AT17" i="7"/>
  <c r="O17" i="7" s="1"/>
  <c r="AS17" i="7"/>
  <c r="N17" i="7" s="1"/>
  <c r="AR17" i="7"/>
  <c r="M17" i="7" s="1"/>
  <c r="AQ17" i="7"/>
  <c r="L17" i="7" s="1"/>
  <c r="AP17" i="7"/>
  <c r="K17" i="7" s="1"/>
  <c r="AO17" i="7"/>
  <c r="J17" i="7" s="1"/>
  <c r="AN17" i="7"/>
  <c r="I17" i="7" s="1"/>
  <c r="AM17" i="7"/>
  <c r="H17" i="7" s="1"/>
  <c r="BP16" i="7"/>
  <c r="AK16" i="7" s="1"/>
  <c r="BO16" i="7"/>
  <c r="AJ16" i="7" s="1"/>
  <c r="BN16" i="7"/>
  <c r="AI16" i="7" s="1"/>
  <c r="BM16" i="7"/>
  <c r="AH16" i="7" s="1"/>
  <c r="BL16" i="7"/>
  <c r="AG16" i="7" s="1"/>
  <c r="BK16" i="7"/>
  <c r="AF16" i="7" s="1"/>
  <c r="BJ16" i="7"/>
  <c r="AE16" i="7" s="1"/>
  <c r="BI16" i="7"/>
  <c r="AD16" i="7" s="1"/>
  <c r="BH16" i="7"/>
  <c r="AC16" i="7" s="1"/>
  <c r="BG16" i="7"/>
  <c r="AB16" i="7" s="1"/>
  <c r="BF16" i="7"/>
  <c r="AA16" i="7" s="1"/>
  <c r="BE16" i="7"/>
  <c r="Z16" i="7" s="1"/>
  <c r="BD16" i="7"/>
  <c r="Y16" i="7" s="1"/>
  <c r="BC16" i="7"/>
  <c r="X16" i="7" s="1"/>
  <c r="BB16" i="7"/>
  <c r="W16" i="7" s="1"/>
  <c r="BA16" i="7"/>
  <c r="V16" i="7" s="1"/>
  <c r="AZ16" i="7"/>
  <c r="U16" i="7" s="1"/>
  <c r="AY16" i="7"/>
  <c r="T16" i="7" s="1"/>
  <c r="AX16" i="7"/>
  <c r="S16" i="7" s="1"/>
  <c r="AW16" i="7"/>
  <c r="R16" i="7" s="1"/>
  <c r="AV16" i="7"/>
  <c r="Q16" i="7" s="1"/>
  <c r="AU16" i="7"/>
  <c r="P16" i="7" s="1"/>
  <c r="AT16" i="7"/>
  <c r="O16" i="7" s="1"/>
  <c r="AS16" i="7"/>
  <c r="N16" i="7" s="1"/>
  <c r="AR16" i="7"/>
  <c r="M16" i="7" s="1"/>
  <c r="AQ16" i="7"/>
  <c r="L16" i="7" s="1"/>
  <c r="AP16" i="7"/>
  <c r="K16" i="7" s="1"/>
  <c r="AO16" i="7"/>
  <c r="J16" i="7" s="1"/>
  <c r="AN16" i="7"/>
  <c r="I16" i="7" s="1"/>
  <c r="AM16" i="7"/>
  <c r="H16" i="7" s="1"/>
  <c r="BP15" i="7"/>
  <c r="AK15" i="7" s="1"/>
  <c r="BO15" i="7"/>
  <c r="AJ15" i="7" s="1"/>
  <c r="BN15" i="7"/>
  <c r="AI15" i="7" s="1"/>
  <c r="BM15" i="7"/>
  <c r="AH15" i="7" s="1"/>
  <c r="BL15" i="7"/>
  <c r="AG15" i="7" s="1"/>
  <c r="BK15" i="7"/>
  <c r="AF15" i="7" s="1"/>
  <c r="BJ15" i="7"/>
  <c r="AE15" i="7" s="1"/>
  <c r="BI15" i="7"/>
  <c r="AD15" i="7" s="1"/>
  <c r="BH15" i="7"/>
  <c r="AC15" i="7" s="1"/>
  <c r="BG15" i="7"/>
  <c r="AB15" i="7" s="1"/>
  <c r="BF15" i="7"/>
  <c r="AA15" i="7" s="1"/>
  <c r="BE15" i="7"/>
  <c r="Z15" i="7" s="1"/>
  <c r="BD15" i="7"/>
  <c r="Y15" i="7" s="1"/>
  <c r="BC15" i="7"/>
  <c r="X15" i="7" s="1"/>
  <c r="BB15" i="7"/>
  <c r="W15" i="7" s="1"/>
  <c r="BA15" i="7"/>
  <c r="V15" i="7" s="1"/>
  <c r="AZ15" i="7"/>
  <c r="U15" i="7" s="1"/>
  <c r="AY15" i="7"/>
  <c r="T15" i="7" s="1"/>
  <c r="AX15" i="7"/>
  <c r="S15" i="7" s="1"/>
  <c r="AW15" i="7"/>
  <c r="R15" i="7" s="1"/>
  <c r="AV15" i="7"/>
  <c r="Q15" i="7" s="1"/>
  <c r="AU15" i="7"/>
  <c r="P15" i="7" s="1"/>
  <c r="AT15" i="7"/>
  <c r="O15" i="7" s="1"/>
  <c r="AS15" i="7"/>
  <c r="N15" i="7" s="1"/>
  <c r="AR15" i="7"/>
  <c r="M15" i="7" s="1"/>
  <c r="AQ15" i="7"/>
  <c r="L15" i="7" s="1"/>
  <c r="AP15" i="7"/>
  <c r="K15" i="7" s="1"/>
  <c r="AO15" i="7"/>
  <c r="J15" i="7" s="1"/>
  <c r="AN15" i="7"/>
  <c r="I15" i="7" s="1"/>
  <c r="AM15" i="7"/>
  <c r="H15" i="7" s="1"/>
  <c r="BP14" i="7"/>
  <c r="AK14" i="7" s="1"/>
  <c r="BO14" i="7"/>
  <c r="AJ14" i="7" s="1"/>
  <c r="BN14" i="7"/>
  <c r="AI14" i="7" s="1"/>
  <c r="BM14" i="7"/>
  <c r="AH14" i="7" s="1"/>
  <c r="BL14" i="7"/>
  <c r="AG14" i="7" s="1"/>
  <c r="BK14" i="7"/>
  <c r="AF14" i="7" s="1"/>
  <c r="BJ14" i="7"/>
  <c r="AE14" i="7" s="1"/>
  <c r="BI14" i="7"/>
  <c r="AD14" i="7" s="1"/>
  <c r="BH14" i="7"/>
  <c r="AC14" i="7" s="1"/>
  <c r="BG14" i="7"/>
  <c r="AB14" i="7" s="1"/>
  <c r="BF14" i="7"/>
  <c r="AA14" i="7" s="1"/>
  <c r="BE14" i="7"/>
  <c r="Z14" i="7" s="1"/>
  <c r="BD14" i="7"/>
  <c r="Y14" i="7" s="1"/>
  <c r="BC14" i="7"/>
  <c r="X14" i="7" s="1"/>
  <c r="BB14" i="7"/>
  <c r="W14" i="7" s="1"/>
  <c r="BA14" i="7"/>
  <c r="V14" i="7" s="1"/>
  <c r="AZ14" i="7"/>
  <c r="U14" i="7" s="1"/>
  <c r="AY14" i="7"/>
  <c r="T14" i="7" s="1"/>
  <c r="AX14" i="7"/>
  <c r="S14" i="7" s="1"/>
  <c r="AW14" i="7"/>
  <c r="R14" i="7" s="1"/>
  <c r="AV14" i="7"/>
  <c r="Q14" i="7" s="1"/>
  <c r="AU14" i="7"/>
  <c r="P14" i="7" s="1"/>
  <c r="AT14" i="7"/>
  <c r="O14" i="7" s="1"/>
  <c r="AS14" i="7"/>
  <c r="N14" i="7" s="1"/>
  <c r="AR14" i="7"/>
  <c r="M14" i="7" s="1"/>
  <c r="AQ14" i="7"/>
  <c r="L14" i="7" s="1"/>
  <c r="AP14" i="7"/>
  <c r="K14" i="7" s="1"/>
  <c r="AO14" i="7"/>
  <c r="J14" i="7" s="1"/>
  <c r="AN14" i="7"/>
  <c r="I14" i="7" s="1"/>
  <c r="AM14" i="7"/>
  <c r="H14" i="7" s="1"/>
  <c r="BP13" i="7"/>
  <c r="BO13" i="7"/>
  <c r="BN13" i="7"/>
  <c r="BM13" i="7"/>
  <c r="BL13" i="7"/>
  <c r="BK13" i="7"/>
  <c r="BJ13" i="7"/>
  <c r="BI13" i="7"/>
  <c r="BH13" i="7"/>
  <c r="BG13" i="7"/>
  <c r="BF13" i="7"/>
  <c r="BE13" i="7"/>
  <c r="BD13" i="7"/>
  <c r="BC13" i="7"/>
  <c r="BB13" i="7"/>
  <c r="BA13" i="7"/>
  <c r="AZ13" i="7"/>
  <c r="AY13" i="7"/>
  <c r="AX13" i="7"/>
  <c r="AW13" i="7"/>
  <c r="AV13" i="7"/>
  <c r="AU13" i="7"/>
  <c r="AT13" i="7"/>
  <c r="AS13" i="7"/>
  <c r="AR13" i="7"/>
  <c r="AQ13" i="7"/>
  <c r="AP13" i="7"/>
  <c r="AO13" i="7"/>
  <c r="AN13" i="7"/>
  <c r="AM13" i="7"/>
  <c r="BP11" i="7"/>
  <c r="BO11" i="7"/>
  <c r="AJ11" i="7" s="1"/>
  <c r="AJ12" i="7" s="1"/>
  <c r="BN11" i="7"/>
  <c r="BM11" i="7"/>
  <c r="AH11" i="7" s="1"/>
  <c r="AH12" i="7" s="1"/>
  <c r="BL11" i="7"/>
  <c r="AG11" i="7" s="1"/>
  <c r="AG12" i="7" s="1"/>
  <c r="BK11" i="7"/>
  <c r="AF11" i="7" s="1"/>
  <c r="AF12" i="7" s="1"/>
  <c r="BJ11" i="7"/>
  <c r="AE11" i="7" s="1"/>
  <c r="AE12" i="7" s="1"/>
  <c r="BI11" i="7"/>
  <c r="BH11" i="7"/>
  <c r="AC11" i="7" s="1"/>
  <c r="AC12" i="7" s="1"/>
  <c r="BG11" i="7"/>
  <c r="AB11" i="7" s="1"/>
  <c r="AB12" i="7" s="1"/>
  <c r="BF11" i="7"/>
  <c r="AA11" i="7" s="1"/>
  <c r="AA12" i="7" s="1"/>
  <c r="BE11" i="7"/>
  <c r="Z11" i="7" s="1"/>
  <c r="Z12" i="7" s="1"/>
  <c r="BD11" i="7"/>
  <c r="BC11" i="7"/>
  <c r="X11" i="7" s="1"/>
  <c r="X12" i="7" s="1"/>
  <c r="BB11" i="7"/>
  <c r="W11" i="7" s="1"/>
  <c r="W12" i="7" s="1"/>
  <c r="BA11" i="7"/>
  <c r="V11" i="7" s="1"/>
  <c r="V12" i="7" s="1"/>
  <c r="AZ11" i="7"/>
  <c r="U11" i="7" s="1"/>
  <c r="U12" i="7" s="1"/>
  <c r="AY11" i="7"/>
  <c r="T11" i="7" s="1"/>
  <c r="T12" i="7" s="1"/>
  <c r="AX11" i="7"/>
  <c r="S11" i="7" s="1"/>
  <c r="S12" i="7" s="1"/>
  <c r="AW11" i="7"/>
  <c r="AV11" i="7"/>
  <c r="Q11" i="7" s="1"/>
  <c r="Q12" i="7" s="1"/>
  <c r="AU11" i="7"/>
  <c r="P11" i="7" s="1"/>
  <c r="P12" i="7" s="1"/>
  <c r="AT11" i="7"/>
  <c r="O11" i="7" s="1"/>
  <c r="O12" i="7" s="1"/>
  <c r="AS11" i="7"/>
  <c r="N11" i="7" s="1"/>
  <c r="N12" i="7" s="1"/>
  <c r="AR11" i="7"/>
  <c r="AQ11" i="7"/>
  <c r="L11" i="7" s="1"/>
  <c r="L12" i="7" s="1"/>
  <c r="AP11" i="7"/>
  <c r="AO11" i="7"/>
  <c r="J11" i="7" s="1"/>
  <c r="J12" i="7" s="1"/>
  <c r="AN11" i="7"/>
  <c r="I11" i="7" s="1"/>
  <c r="I12" i="7" s="1"/>
  <c r="AM11" i="7"/>
  <c r="H11" i="7" s="1"/>
  <c r="H12" i="7" s="1"/>
  <c r="BP9" i="7"/>
  <c r="AK9" i="7" s="1"/>
  <c r="AK10" i="7" s="1"/>
  <c r="BO9" i="7"/>
  <c r="AJ9" i="7" s="1"/>
  <c r="AJ10" i="7" s="1"/>
  <c r="BN9" i="7"/>
  <c r="AI9" i="7" s="1"/>
  <c r="AI10" i="7" s="1"/>
  <c r="BM9" i="7"/>
  <c r="AH9" i="7" s="1"/>
  <c r="AH10" i="7" s="1"/>
  <c r="BL9" i="7"/>
  <c r="BK9" i="7"/>
  <c r="AF9" i="7" s="1"/>
  <c r="AF10" i="7" s="1"/>
  <c r="BJ9" i="7"/>
  <c r="AE9" i="7" s="1"/>
  <c r="AE10" i="7" s="1"/>
  <c r="BI9" i="7"/>
  <c r="BH9" i="7"/>
  <c r="AC9" i="7" s="1"/>
  <c r="AC10" i="7" s="1"/>
  <c r="BG9" i="7"/>
  <c r="BF9" i="7"/>
  <c r="AA9" i="7" s="1"/>
  <c r="AA10" i="7" s="1"/>
  <c r="BE9" i="7"/>
  <c r="Z9" i="7" s="1"/>
  <c r="Z10" i="7" s="1"/>
  <c r="BD9" i="7"/>
  <c r="Y9" i="7" s="1"/>
  <c r="Y10" i="7" s="1"/>
  <c r="BC9" i="7"/>
  <c r="X9" i="7" s="1"/>
  <c r="X10" i="7" s="1"/>
  <c r="BB9" i="7"/>
  <c r="W9" i="7" s="1"/>
  <c r="W10" i="7" s="1"/>
  <c r="BA9" i="7"/>
  <c r="V9" i="7" s="1"/>
  <c r="V10" i="7" s="1"/>
  <c r="AZ9" i="7"/>
  <c r="AY9" i="7"/>
  <c r="AX9" i="7"/>
  <c r="S9" i="7" s="1"/>
  <c r="S10" i="7" s="1"/>
  <c r="AW9" i="7"/>
  <c r="AV9" i="7"/>
  <c r="Q9" i="7" s="1"/>
  <c r="Q10" i="7" s="1"/>
  <c r="AU9" i="7"/>
  <c r="AT9" i="7"/>
  <c r="O9" i="7" s="1"/>
  <c r="O10" i="7" s="1"/>
  <c r="AS9" i="7"/>
  <c r="AR9" i="7"/>
  <c r="M9" i="7" s="1"/>
  <c r="M10" i="7" s="1"/>
  <c r="AQ9" i="7"/>
  <c r="L9" i="7" s="1"/>
  <c r="L10" i="7" s="1"/>
  <c r="AP9" i="7"/>
  <c r="K9" i="7" s="1"/>
  <c r="K10" i="7" s="1"/>
  <c r="AO9" i="7"/>
  <c r="J9" i="7" s="1"/>
  <c r="J10" i="7" s="1"/>
  <c r="AN9" i="7"/>
  <c r="AM9" i="7"/>
  <c r="H9" i="7" s="1"/>
  <c r="H10" i="7" s="1"/>
  <c r="BP8" i="7"/>
  <c r="AK8" i="7" s="1"/>
  <c r="BO8" i="7"/>
  <c r="AJ8" i="7" s="1"/>
  <c r="BN8" i="7"/>
  <c r="AI8" i="7" s="1"/>
  <c r="BM8" i="7"/>
  <c r="AH8" i="7" s="1"/>
  <c r="BL8" i="7"/>
  <c r="AG8" i="7" s="1"/>
  <c r="BK8" i="7"/>
  <c r="AF8" i="7" s="1"/>
  <c r="BJ8" i="7"/>
  <c r="AE8" i="7" s="1"/>
  <c r="BI8" i="7"/>
  <c r="AD8" i="7" s="1"/>
  <c r="BH8" i="7"/>
  <c r="AC8" i="7" s="1"/>
  <c r="BG8" i="7"/>
  <c r="AB8" i="7" s="1"/>
  <c r="BF8" i="7"/>
  <c r="AA8" i="7" s="1"/>
  <c r="BE8" i="7"/>
  <c r="Z8" i="7" s="1"/>
  <c r="BD8" i="7"/>
  <c r="Y8" i="7" s="1"/>
  <c r="BC8" i="7"/>
  <c r="X8" i="7" s="1"/>
  <c r="BB8" i="7"/>
  <c r="W8" i="7" s="1"/>
  <c r="BA8" i="7"/>
  <c r="V8" i="7" s="1"/>
  <c r="AZ8" i="7"/>
  <c r="U8" i="7" s="1"/>
  <c r="AY8" i="7"/>
  <c r="T8" i="7" s="1"/>
  <c r="AX8" i="7"/>
  <c r="S8" i="7" s="1"/>
  <c r="AW8" i="7"/>
  <c r="R8" i="7" s="1"/>
  <c r="AV8" i="7"/>
  <c r="Q8" i="7" s="1"/>
  <c r="AU8" i="7"/>
  <c r="P8" i="7" s="1"/>
  <c r="AT8" i="7"/>
  <c r="O8" i="7" s="1"/>
  <c r="AS8" i="7"/>
  <c r="N8" i="7" s="1"/>
  <c r="AR8" i="7"/>
  <c r="M8" i="7" s="1"/>
  <c r="AQ8" i="7"/>
  <c r="L8" i="7" s="1"/>
  <c r="AP8" i="7"/>
  <c r="K8" i="7" s="1"/>
  <c r="AO8" i="7"/>
  <c r="J8" i="7" s="1"/>
  <c r="AN8" i="7"/>
  <c r="I8" i="7" s="1"/>
  <c r="AM8" i="7"/>
  <c r="H8" i="7" s="1"/>
  <c r="BP7" i="7"/>
  <c r="AK7" i="7" s="1"/>
  <c r="BO7" i="7"/>
  <c r="AJ7" i="7" s="1"/>
  <c r="BN7" i="7"/>
  <c r="AI7" i="7" s="1"/>
  <c r="BM7" i="7"/>
  <c r="AH7" i="7" s="1"/>
  <c r="BL7" i="7"/>
  <c r="AG7" i="7" s="1"/>
  <c r="BK7" i="7"/>
  <c r="AF7" i="7" s="1"/>
  <c r="BJ7" i="7"/>
  <c r="AE7" i="7" s="1"/>
  <c r="BI7" i="7"/>
  <c r="AD7" i="7" s="1"/>
  <c r="BH7" i="7"/>
  <c r="AC7" i="7" s="1"/>
  <c r="BG7" i="7"/>
  <c r="AB7" i="7" s="1"/>
  <c r="BF7" i="7"/>
  <c r="AA7" i="7" s="1"/>
  <c r="BE7" i="7"/>
  <c r="Z7" i="7" s="1"/>
  <c r="BD7" i="7"/>
  <c r="Y7" i="7" s="1"/>
  <c r="BC7" i="7"/>
  <c r="X7" i="7" s="1"/>
  <c r="BB7" i="7"/>
  <c r="W7" i="7" s="1"/>
  <c r="BA7" i="7"/>
  <c r="V7" i="7" s="1"/>
  <c r="AZ7" i="7"/>
  <c r="U7" i="7" s="1"/>
  <c r="AY7" i="7"/>
  <c r="T7" i="7" s="1"/>
  <c r="AX7" i="7"/>
  <c r="S7" i="7" s="1"/>
  <c r="AW7" i="7"/>
  <c r="R7" i="7" s="1"/>
  <c r="AV7" i="7"/>
  <c r="Q7" i="7" s="1"/>
  <c r="AU7" i="7"/>
  <c r="P7" i="7" s="1"/>
  <c r="AT7" i="7"/>
  <c r="O7" i="7" s="1"/>
  <c r="AS7" i="7"/>
  <c r="N7" i="7" s="1"/>
  <c r="AR7" i="7"/>
  <c r="M7" i="7" s="1"/>
  <c r="AQ7" i="7"/>
  <c r="L7" i="7" s="1"/>
  <c r="AP7" i="7"/>
  <c r="K7" i="7" s="1"/>
  <c r="AO7" i="7"/>
  <c r="J7" i="7" s="1"/>
  <c r="AN7" i="7"/>
  <c r="I7" i="7" s="1"/>
  <c r="AM7" i="7"/>
  <c r="H7" i="7" s="1"/>
  <c r="BP6" i="7"/>
  <c r="AK6" i="7" s="1"/>
  <c r="BO6" i="7"/>
  <c r="AJ6" i="7" s="1"/>
  <c r="BN6" i="7"/>
  <c r="AI6" i="7" s="1"/>
  <c r="BM6" i="7"/>
  <c r="AH6" i="7" s="1"/>
  <c r="BL6" i="7"/>
  <c r="AG6" i="7" s="1"/>
  <c r="BK6" i="7"/>
  <c r="AF6" i="7" s="1"/>
  <c r="BJ6" i="7"/>
  <c r="AE6" i="7" s="1"/>
  <c r="BI6" i="7"/>
  <c r="AD6" i="7" s="1"/>
  <c r="BH6" i="7"/>
  <c r="AC6" i="7" s="1"/>
  <c r="BG6" i="7"/>
  <c r="AB6" i="7" s="1"/>
  <c r="BF6" i="7"/>
  <c r="AA6" i="7" s="1"/>
  <c r="BE6" i="7"/>
  <c r="Z6" i="7" s="1"/>
  <c r="BD6" i="7"/>
  <c r="Y6" i="7" s="1"/>
  <c r="BC6" i="7"/>
  <c r="X6" i="7" s="1"/>
  <c r="BB6" i="7"/>
  <c r="W6" i="7" s="1"/>
  <c r="BA6" i="7"/>
  <c r="V6" i="7" s="1"/>
  <c r="AZ6" i="7"/>
  <c r="U6" i="7" s="1"/>
  <c r="AY6" i="7"/>
  <c r="T6" i="7" s="1"/>
  <c r="AX6" i="7"/>
  <c r="S6" i="7" s="1"/>
  <c r="AW6" i="7"/>
  <c r="R6" i="7" s="1"/>
  <c r="AV6" i="7"/>
  <c r="Q6" i="7" s="1"/>
  <c r="AU6" i="7"/>
  <c r="P6" i="7" s="1"/>
  <c r="AT6" i="7"/>
  <c r="O6" i="7" s="1"/>
  <c r="AS6" i="7"/>
  <c r="N6" i="7" s="1"/>
  <c r="AR6" i="7"/>
  <c r="M6" i="7" s="1"/>
  <c r="AQ6" i="7"/>
  <c r="L6" i="7" s="1"/>
  <c r="AP6" i="7"/>
  <c r="K6" i="7" s="1"/>
  <c r="AO6" i="7"/>
  <c r="J6" i="7" s="1"/>
  <c r="AN6" i="7"/>
  <c r="I6" i="7" s="1"/>
  <c r="AM6" i="7"/>
  <c r="H6" i="7" s="1"/>
  <c r="BP5" i="7"/>
  <c r="AK5" i="7" s="1"/>
  <c r="BO5" i="7"/>
  <c r="AJ5" i="7" s="1"/>
  <c r="BN5" i="7"/>
  <c r="AI5" i="7" s="1"/>
  <c r="BM5" i="7"/>
  <c r="AH5" i="7" s="1"/>
  <c r="BL5" i="7"/>
  <c r="AG5" i="7" s="1"/>
  <c r="BK5" i="7"/>
  <c r="AF5" i="7" s="1"/>
  <c r="BJ5" i="7"/>
  <c r="AE5" i="7" s="1"/>
  <c r="BI5" i="7"/>
  <c r="AD5" i="7" s="1"/>
  <c r="BH5" i="7"/>
  <c r="AC5" i="7" s="1"/>
  <c r="BG5" i="7"/>
  <c r="AB5" i="7" s="1"/>
  <c r="BF5" i="7"/>
  <c r="AA5" i="7" s="1"/>
  <c r="BE5" i="7"/>
  <c r="Z5" i="7" s="1"/>
  <c r="BD5" i="7"/>
  <c r="Y5" i="7" s="1"/>
  <c r="BC5" i="7"/>
  <c r="X5" i="7" s="1"/>
  <c r="BB5" i="7"/>
  <c r="W5" i="7" s="1"/>
  <c r="BA5" i="7"/>
  <c r="V5" i="7" s="1"/>
  <c r="AZ5" i="7"/>
  <c r="U5" i="7" s="1"/>
  <c r="AY5" i="7"/>
  <c r="T5" i="7" s="1"/>
  <c r="AX5" i="7"/>
  <c r="S5" i="7" s="1"/>
  <c r="AW5" i="7"/>
  <c r="R5" i="7" s="1"/>
  <c r="AV5" i="7"/>
  <c r="Q5" i="7" s="1"/>
  <c r="AU5" i="7"/>
  <c r="P5" i="7" s="1"/>
  <c r="AT5" i="7"/>
  <c r="O5" i="7" s="1"/>
  <c r="AS5" i="7"/>
  <c r="N5" i="7" s="1"/>
  <c r="AR5" i="7"/>
  <c r="M5" i="7" s="1"/>
  <c r="AQ5" i="7"/>
  <c r="L5" i="7" s="1"/>
  <c r="AP5" i="7"/>
  <c r="K5" i="7" s="1"/>
  <c r="AO5" i="7"/>
  <c r="J5" i="7" s="1"/>
  <c r="AN5" i="7"/>
  <c r="I5" i="7" s="1"/>
  <c r="AM5" i="7"/>
  <c r="H5" i="7" s="1"/>
  <c r="BP4" i="7"/>
  <c r="AK4" i="7" s="1"/>
  <c r="BO4" i="7"/>
  <c r="AJ4" i="7" s="1"/>
  <c r="BN4" i="7"/>
  <c r="AI4" i="7" s="1"/>
  <c r="BM4" i="7"/>
  <c r="AH4" i="7" s="1"/>
  <c r="BL4" i="7"/>
  <c r="AG4" i="7" s="1"/>
  <c r="BK4" i="7"/>
  <c r="AF4" i="7" s="1"/>
  <c r="BJ4" i="7"/>
  <c r="AE4" i="7" s="1"/>
  <c r="BI4" i="7"/>
  <c r="AD4" i="7" s="1"/>
  <c r="BH4" i="7"/>
  <c r="AC4" i="7" s="1"/>
  <c r="BG4" i="7"/>
  <c r="AB4" i="7" s="1"/>
  <c r="BF4" i="7"/>
  <c r="AA4" i="7" s="1"/>
  <c r="BE4" i="7"/>
  <c r="Z4" i="7" s="1"/>
  <c r="BD4" i="7"/>
  <c r="Y4" i="7" s="1"/>
  <c r="BC4" i="7"/>
  <c r="X4" i="7" s="1"/>
  <c r="BB4" i="7"/>
  <c r="W4" i="7" s="1"/>
  <c r="BA4" i="7"/>
  <c r="V4" i="7" s="1"/>
  <c r="AZ4" i="7"/>
  <c r="U4" i="7" s="1"/>
  <c r="AY4" i="7"/>
  <c r="T4" i="7" s="1"/>
  <c r="AX4" i="7"/>
  <c r="S4" i="7" s="1"/>
  <c r="AW4" i="7"/>
  <c r="R4" i="7" s="1"/>
  <c r="AV4" i="7"/>
  <c r="Q4" i="7" s="1"/>
  <c r="AU4" i="7"/>
  <c r="P4" i="7" s="1"/>
  <c r="AT4" i="7"/>
  <c r="O4" i="7" s="1"/>
  <c r="AS4" i="7"/>
  <c r="N4" i="7" s="1"/>
  <c r="AR4" i="7"/>
  <c r="M4" i="7" s="1"/>
  <c r="AQ4" i="7"/>
  <c r="L4" i="7" s="1"/>
  <c r="AP4" i="7"/>
  <c r="K4" i="7" s="1"/>
  <c r="AO4" i="7"/>
  <c r="J4" i="7" s="1"/>
  <c r="AN4" i="7"/>
  <c r="I4" i="7" s="1"/>
  <c r="AM4" i="7"/>
  <c r="H4" i="7" s="1"/>
  <c r="J119" i="6"/>
  <c r="I119" i="6"/>
  <c r="H119" i="6"/>
  <c r="J118" i="6"/>
  <c r="I118" i="6"/>
  <c r="H118" i="6"/>
  <c r="J117" i="6"/>
  <c r="I117" i="6"/>
  <c r="H117" i="6"/>
  <c r="J116" i="6"/>
  <c r="I116" i="6"/>
  <c r="H116" i="6"/>
  <c r="J115" i="6"/>
  <c r="I115" i="6"/>
  <c r="H115" i="6"/>
  <c r="J114" i="6"/>
  <c r="I114" i="6"/>
  <c r="H114" i="6"/>
  <c r="J113" i="6"/>
  <c r="I113" i="6"/>
  <c r="H113" i="6"/>
  <c r="J112" i="6"/>
  <c r="I112" i="6"/>
  <c r="H112" i="6"/>
  <c r="J111" i="6"/>
  <c r="I111" i="6"/>
  <c r="H111" i="6"/>
  <c r="J110" i="6"/>
  <c r="I110" i="6"/>
  <c r="H110" i="6"/>
  <c r="J109" i="6"/>
  <c r="I109" i="6"/>
  <c r="H109" i="6"/>
  <c r="J108" i="6"/>
  <c r="I108" i="6"/>
  <c r="H108" i="6"/>
  <c r="J107" i="6"/>
  <c r="I107" i="6"/>
  <c r="H107" i="6"/>
  <c r="J106" i="6"/>
  <c r="I106" i="6"/>
  <c r="H106" i="6"/>
  <c r="J105" i="6"/>
  <c r="I105" i="6"/>
  <c r="H105" i="6"/>
  <c r="J104" i="6"/>
  <c r="I104" i="6"/>
  <c r="H104" i="6"/>
  <c r="J103" i="6"/>
  <c r="I103" i="6"/>
  <c r="H103" i="6"/>
  <c r="J102" i="6"/>
  <c r="I102" i="6"/>
  <c r="H102" i="6"/>
  <c r="J101" i="6"/>
  <c r="I101" i="6"/>
  <c r="H101" i="6"/>
  <c r="J100" i="6"/>
  <c r="I100" i="6"/>
  <c r="H100" i="6"/>
  <c r="J99" i="6"/>
  <c r="I99" i="6"/>
  <c r="H99" i="6"/>
  <c r="J98" i="6"/>
  <c r="I98" i="6"/>
  <c r="H98" i="6"/>
  <c r="J97" i="6"/>
  <c r="I97" i="6"/>
  <c r="H97" i="6"/>
  <c r="J96" i="6"/>
  <c r="I96" i="6"/>
  <c r="H96" i="6"/>
  <c r="J95" i="6"/>
  <c r="I95" i="6"/>
  <c r="H95" i="6"/>
  <c r="J94" i="6"/>
  <c r="I94" i="6"/>
  <c r="H94" i="6"/>
  <c r="J93" i="6"/>
  <c r="I93" i="6"/>
  <c r="H93" i="6"/>
  <c r="J92" i="6"/>
  <c r="I92" i="6"/>
  <c r="H92" i="6"/>
  <c r="J91" i="6"/>
  <c r="I91" i="6"/>
  <c r="H91" i="6"/>
  <c r="J90" i="6"/>
  <c r="I90" i="6"/>
  <c r="H90" i="6"/>
  <c r="J87" i="6"/>
  <c r="I87" i="6"/>
  <c r="H86" i="6"/>
  <c r="J85" i="6"/>
  <c r="I85" i="6"/>
  <c r="H85" i="6"/>
  <c r="J75" i="6"/>
  <c r="I75" i="6"/>
  <c r="H75" i="6"/>
  <c r="J74" i="6"/>
  <c r="I74" i="6"/>
  <c r="H74" i="6"/>
  <c r="J73" i="6"/>
  <c r="I73" i="6"/>
  <c r="H73" i="6"/>
  <c r="J72" i="6"/>
  <c r="I72" i="6"/>
  <c r="H72" i="6"/>
  <c r="J71" i="6"/>
  <c r="I71" i="6"/>
  <c r="H71" i="6"/>
  <c r="J64" i="6"/>
  <c r="I64" i="6"/>
  <c r="H64" i="6"/>
  <c r="J63" i="6"/>
  <c r="I63" i="6"/>
  <c r="H63" i="6"/>
  <c r="J62" i="6"/>
  <c r="I62" i="6"/>
  <c r="H62" i="6"/>
  <c r="J61" i="6"/>
  <c r="I61" i="6"/>
  <c r="H61" i="6"/>
  <c r="J60" i="6"/>
  <c r="I60" i="6"/>
  <c r="H60" i="6"/>
  <c r="J59" i="6"/>
  <c r="I59" i="6"/>
  <c r="H59" i="6"/>
  <c r="J58" i="6"/>
  <c r="I58" i="6"/>
  <c r="H58" i="6"/>
  <c r="J57" i="6"/>
  <c r="I57" i="6"/>
  <c r="H57" i="6"/>
  <c r="J56" i="6"/>
  <c r="I56" i="6"/>
  <c r="H56" i="6"/>
  <c r="J55" i="6"/>
  <c r="I55" i="6"/>
  <c r="H55" i="6"/>
  <c r="J54" i="6"/>
  <c r="I54" i="6"/>
  <c r="H54" i="6"/>
  <c r="J53" i="6"/>
  <c r="I53" i="6"/>
  <c r="H53" i="6"/>
  <c r="J52" i="6"/>
  <c r="I52" i="6"/>
  <c r="H52" i="6"/>
  <c r="J51" i="6"/>
  <c r="I51" i="6"/>
  <c r="H51" i="6"/>
  <c r="J50" i="6"/>
  <c r="I50" i="6"/>
  <c r="H50" i="6"/>
  <c r="J49" i="6"/>
  <c r="I49" i="6"/>
  <c r="H49" i="6"/>
  <c r="J48" i="6"/>
  <c r="I48" i="6"/>
  <c r="H48" i="6"/>
  <c r="J47" i="6"/>
  <c r="I47" i="6"/>
  <c r="H47" i="6"/>
  <c r="J46" i="6"/>
  <c r="I46" i="6"/>
  <c r="H46" i="6"/>
  <c r="J45" i="6"/>
  <c r="I45" i="6"/>
  <c r="H45" i="6"/>
  <c r="J44" i="6"/>
  <c r="I44" i="6"/>
  <c r="H44" i="6"/>
  <c r="J43" i="6"/>
  <c r="I43" i="6"/>
  <c r="H43" i="6"/>
  <c r="J42" i="6"/>
  <c r="I42" i="6"/>
  <c r="H42" i="6"/>
  <c r="J41" i="6"/>
  <c r="I41" i="6"/>
  <c r="H41" i="6"/>
  <c r="J40" i="6"/>
  <c r="I40" i="6"/>
  <c r="H40" i="6"/>
  <c r="J39" i="6"/>
  <c r="I39" i="6"/>
  <c r="H39" i="6"/>
  <c r="J38" i="6"/>
  <c r="I38" i="6"/>
  <c r="H38" i="6"/>
  <c r="J37" i="6"/>
  <c r="I37" i="6"/>
  <c r="H37" i="6"/>
  <c r="J36" i="6"/>
  <c r="I36" i="6"/>
  <c r="H36" i="6"/>
  <c r="J35" i="6"/>
  <c r="I35" i="6"/>
  <c r="H35" i="6"/>
  <c r="J34" i="6"/>
  <c r="I34" i="6"/>
  <c r="H34" i="6"/>
  <c r="J33" i="6"/>
  <c r="I33" i="6"/>
  <c r="H33" i="6"/>
  <c r="J32" i="6"/>
  <c r="I32" i="6"/>
  <c r="H32" i="6"/>
  <c r="J29" i="6"/>
  <c r="I29" i="6"/>
  <c r="H29" i="6"/>
  <c r="J28" i="6"/>
  <c r="I28" i="6"/>
  <c r="H28" i="6"/>
  <c r="J27" i="6"/>
  <c r="I27" i="6"/>
  <c r="H27" i="6"/>
  <c r="J17" i="6"/>
  <c r="I17" i="6"/>
  <c r="H17" i="6"/>
  <c r="J16" i="6"/>
  <c r="I16" i="6"/>
  <c r="H16" i="6"/>
  <c r="J15" i="6"/>
  <c r="I15" i="6"/>
  <c r="H15" i="6"/>
  <c r="J14" i="6"/>
  <c r="I14" i="6"/>
  <c r="H14" i="6"/>
  <c r="J13" i="6"/>
  <c r="I13" i="6"/>
  <c r="H13" i="6"/>
  <c r="J6" i="6"/>
  <c r="I6" i="6"/>
  <c r="H6" i="6"/>
  <c r="J5" i="6"/>
  <c r="I5" i="6"/>
  <c r="H5" i="6"/>
  <c r="J4" i="6"/>
  <c r="I4" i="6"/>
  <c r="H4" i="6"/>
  <c r="S23" i="7"/>
  <c r="AE23" i="7"/>
  <c r="M24" i="7"/>
  <c r="L33" i="7"/>
  <c r="M33" i="7"/>
  <c r="Y33" i="7"/>
  <c r="R17" i="7"/>
  <c r="X33" i="7"/>
  <c r="AK33" i="7"/>
  <c r="F119" i="6"/>
  <c r="E119" i="6"/>
  <c r="F118" i="6"/>
  <c r="E118" i="6"/>
  <c r="F117" i="6"/>
  <c r="E117" i="6"/>
  <c r="F116" i="6"/>
  <c r="E116" i="6"/>
  <c r="F115" i="6"/>
  <c r="E115" i="6"/>
  <c r="F114" i="6"/>
  <c r="E114" i="6"/>
  <c r="C114" i="6"/>
  <c r="B114" i="6"/>
  <c r="F113" i="6"/>
  <c r="E113" i="6"/>
  <c r="F112" i="6"/>
  <c r="E112" i="6"/>
  <c r="F111" i="6"/>
  <c r="E111" i="6"/>
  <c r="F110" i="6"/>
  <c r="E110" i="6"/>
  <c r="F109" i="6"/>
  <c r="E109" i="6"/>
  <c r="F108" i="6"/>
  <c r="E108" i="6"/>
  <c r="C108" i="6"/>
  <c r="B108" i="6"/>
  <c r="F107" i="6"/>
  <c r="E107" i="6"/>
  <c r="F106" i="6"/>
  <c r="E106" i="6"/>
  <c r="F105" i="6"/>
  <c r="E105" i="6"/>
  <c r="F104" i="6"/>
  <c r="E104" i="6"/>
  <c r="F103" i="6"/>
  <c r="E103" i="6"/>
  <c r="F102" i="6"/>
  <c r="E102" i="6"/>
  <c r="D102" i="6"/>
  <c r="C102" i="6"/>
  <c r="B102" i="6"/>
  <c r="F101" i="6"/>
  <c r="E101" i="6"/>
  <c r="F100" i="6"/>
  <c r="E100" i="6"/>
  <c r="F99" i="6"/>
  <c r="E99" i="6"/>
  <c r="F98" i="6"/>
  <c r="E98" i="6"/>
  <c r="F97" i="6"/>
  <c r="E97" i="6"/>
  <c r="F96" i="6"/>
  <c r="E96" i="6"/>
  <c r="B96" i="6"/>
  <c r="F95" i="6"/>
  <c r="E95" i="6"/>
  <c r="F94" i="6"/>
  <c r="E94" i="6"/>
  <c r="F93" i="6"/>
  <c r="E93" i="6"/>
  <c r="F92" i="6"/>
  <c r="E92" i="6"/>
  <c r="F91" i="6"/>
  <c r="E91" i="6"/>
  <c r="F90" i="6"/>
  <c r="E90" i="6"/>
  <c r="C90" i="6"/>
  <c r="B90" i="6"/>
  <c r="F89" i="6"/>
  <c r="B89" i="6"/>
  <c r="F88" i="6"/>
  <c r="B88" i="6"/>
  <c r="B87" i="6"/>
  <c r="F86" i="6"/>
  <c r="B86" i="6"/>
  <c r="E85" i="6"/>
  <c r="C85" i="6"/>
  <c r="B85" i="6"/>
  <c r="F84" i="6"/>
  <c r="E84" i="6"/>
  <c r="B84" i="6"/>
  <c r="F83" i="6"/>
  <c r="E83" i="6"/>
  <c r="B83" i="6"/>
  <c r="F82" i="6"/>
  <c r="E82" i="6"/>
  <c r="B82" i="6"/>
  <c r="F81" i="6"/>
  <c r="E81" i="6"/>
  <c r="B81" i="6"/>
  <c r="F80" i="6"/>
  <c r="E80" i="6"/>
  <c r="B80" i="6"/>
  <c r="F79" i="6"/>
  <c r="E79" i="6"/>
  <c r="B79" i="6"/>
  <c r="E78" i="6"/>
  <c r="B78" i="6"/>
  <c r="E77" i="6"/>
  <c r="B77" i="6"/>
  <c r="E76" i="6"/>
  <c r="B76" i="6"/>
  <c r="E75" i="6"/>
  <c r="C75" i="6"/>
  <c r="B75" i="6"/>
  <c r="E74" i="6"/>
  <c r="C74" i="6"/>
  <c r="B74" i="6"/>
  <c r="E73" i="6"/>
  <c r="C73" i="6"/>
  <c r="B73" i="6"/>
  <c r="E72" i="6"/>
  <c r="C72" i="6"/>
  <c r="B72" i="6"/>
  <c r="E71" i="6"/>
  <c r="C71" i="6"/>
  <c r="B71" i="6"/>
  <c r="E70" i="6"/>
  <c r="C70" i="6"/>
  <c r="B70" i="6"/>
  <c r="E69" i="6"/>
  <c r="C69" i="6"/>
  <c r="B69" i="6"/>
  <c r="E68" i="6"/>
  <c r="D68" i="6"/>
  <c r="C68" i="6"/>
  <c r="B68" i="6"/>
  <c r="E67" i="6"/>
  <c r="D67" i="6"/>
  <c r="C67" i="6"/>
  <c r="B67" i="6"/>
  <c r="E66" i="6"/>
  <c r="D66" i="6"/>
  <c r="C66" i="6"/>
  <c r="B66" i="6"/>
  <c r="E65" i="6"/>
  <c r="D65" i="6"/>
  <c r="C65" i="6"/>
  <c r="B65" i="6"/>
  <c r="E64" i="6"/>
  <c r="D64" i="6"/>
  <c r="C64" i="6"/>
  <c r="B64" i="6"/>
  <c r="E63" i="6"/>
  <c r="D63" i="6"/>
  <c r="C63" i="6"/>
  <c r="B63" i="6"/>
  <c r="E62" i="6"/>
  <c r="D62" i="6"/>
  <c r="C62" i="6"/>
  <c r="B62" i="6"/>
  <c r="F86" i="23"/>
  <c r="H87" i="6" s="1"/>
  <c r="H85" i="23"/>
  <c r="J86" i="6" s="1"/>
  <c r="G85" i="23"/>
  <c r="I86" i="6" s="1"/>
  <c r="H82" i="23"/>
  <c r="J83" i="6" s="1"/>
  <c r="G82" i="23"/>
  <c r="I83" i="6" s="1"/>
  <c r="F82" i="23"/>
  <c r="H83" i="6" s="1"/>
  <c r="H80" i="23"/>
  <c r="H87" i="23" s="1"/>
  <c r="J88" i="6" s="1"/>
  <c r="G80" i="23"/>
  <c r="G87" i="23" s="1"/>
  <c r="I88" i="6" s="1"/>
  <c r="F80" i="23"/>
  <c r="F87" i="23" s="1"/>
  <c r="H88" i="6" s="1"/>
  <c r="H78" i="23"/>
  <c r="J79" i="6" s="1"/>
  <c r="G78" i="23"/>
  <c r="I79" i="6" s="1"/>
  <c r="F78" i="23"/>
  <c r="H79" i="6" s="1"/>
  <c r="H24" i="23"/>
  <c r="H25" i="23" s="1"/>
  <c r="J26" i="6" s="1"/>
  <c r="G24" i="23"/>
  <c r="G25" i="23" s="1"/>
  <c r="I26" i="6" s="1"/>
  <c r="F24" i="23"/>
  <c r="F25" i="23" s="1"/>
  <c r="H26" i="6" s="1"/>
  <c r="H22" i="23"/>
  <c r="H23" i="23" s="1"/>
  <c r="H30" i="23" s="1"/>
  <c r="J31" i="6" s="1"/>
  <c r="G22" i="23"/>
  <c r="G23" i="23" s="1"/>
  <c r="G30" i="23" s="1"/>
  <c r="I31" i="6" s="1"/>
  <c r="F22" i="23"/>
  <c r="F23" i="23" s="1"/>
  <c r="F30" i="23" s="1"/>
  <c r="H31" i="6" s="1"/>
  <c r="H20" i="23"/>
  <c r="H21" i="23" s="1"/>
  <c r="J22" i="6" s="1"/>
  <c r="G20" i="23"/>
  <c r="G21" i="23" s="1"/>
  <c r="I22" i="6" s="1"/>
  <c r="F20" i="23"/>
  <c r="F21" i="23" s="1"/>
  <c r="H22" i="6" s="1"/>
  <c r="AE32" i="7"/>
  <c r="S32" i="7"/>
  <c r="R32" i="7"/>
  <c r="AK31" i="7"/>
  <c r="Y31" i="7"/>
  <c r="M31" i="7"/>
  <c r="N25" i="7"/>
  <c r="AE25" i="7"/>
  <c r="S25" i="7"/>
  <c r="AK24" i="7"/>
  <c r="AI24" i="7"/>
  <c r="Y24" i="7"/>
  <c r="AF24" i="7"/>
  <c r="N23" i="7"/>
  <c r="L23" i="7"/>
  <c r="AK22" i="7"/>
  <c r="AJ22" i="7"/>
  <c r="AI22" i="7"/>
  <c r="AH22" i="7"/>
  <c r="AG22" i="7"/>
  <c r="AF22" i="7"/>
  <c r="AE22" i="7"/>
  <c r="AD22" i="7"/>
  <c r="AC22" i="7"/>
  <c r="AB22" i="7"/>
  <c r="AA22" i="7"/>
  <c r="Z22" i="7"/>
  <c r="F12" i="7"/>
  <c r="E12" i="7"/>
  <c r="D12" i="7"/>
  <c r="F10" i="7"/>
  <c r="E10" i="7"/>
  <c r="D10" i="7"/>
  <c r="AK3" i="7"/>
  <c r="AJ3" i="7"/>
  <c r="AI3" i="7"/>
  <c r="AH3" i="7"/>
  <c r="AG3" i="7"/>
  <c r="AF3" i="7"/>
  <c r="AE3" i="7"/>
  <c r="AD3" i="7"/>
  <c r="AC3" i="7"/>
  <c r="AB3" i="7"/>
  <c r="AA3" i="7"/>
  <c r="Z3" i="7"/>
  <c r="Y3" i="7"/>
  <c r="X3" i="7"/>
  <c r="W3" i="7"/>
  <c r="V3" i="7"/>
  <c r="U3" i="7"/>
  <c r="T3" i="7"/>
  <c r="S3" i="7"/>
  <c r="R3" i="7"/>
  <c r="Q3" i="7"/>
  <c r="P3" i="7"/>
  <c r="O3" i="7"/>
  <c r="N3" i="7"/>
  <c r="M3" i="7"/>
  <c r="L3" i="7"/>
  <c r="K3" i="7"/>
  <c r="J3" i="7"/>
  <c r="I3" i="7"/>
  <c r="H3" i="7"/>
  <c r="J33" i="21"/>
  <c r="BP30" i="7" s="1"/>
  <c r="AK30" i="7" s="1"/>
  <c r="I33" i="21"/>
  <c r="BJ30" i="7" s="1"/>
  <c r="AE30" i="7" s="1"/>
  <c r="H33" i="21"/>
  <c r="BD30" i="7" s="1"/>
  <c r="Y30" i="7" s="1"/>
  <c r="G33" i="21"/>
  <c r="AX30" i="7" s="1"/>
  <c r="S30" i="7" s="1"/>
  <c r="F33" i="21"/>
  <c r="AR30" i="7" s="1"/>
  <c r="M30" i="7" s="1"/>
  <c r="P32" i="21"/>
  <c r="O32" i="21"/>
  <c r="N32" i="21"/>
  <c r="M32" i="21"/>
  <c r="L32" i="21"/>
  <c r="J32" i="21"/>
  <c r="BP29" i="7" s="1"/>
  <c r="AK29" i="7" s="1"/>
  <c r="I32" i="21"/>
  <c r="BJ29" i="7" s="1"/>
  <c r="AE29" i="7" s="1"/>
  <c r="H32" i="21"/>
  <c r="BD29" i="7" s="1"/>
  <c r="Y29" i="7" s="1"/>
  <c r="G32" i="21"/>
  <c r="AX29" i="7" s="1"/>
  <c r="S29" i="7" s="1"/>
  <c r="F32" i="21"/>
  <c r="AR29" i="7" s="1"/>
  <c r="M29" i="7" s="1"/>
  <c r="P31" i="21"/>
  <c r="O31" i="21"/>
  <c r="N31" i="21"/>
  <c r="M31" i="21"/>
  <c r="L31" i="21"/>
  <c r="J31" i="21"/>
  <c r="I31" i="21"/>
  <c r="H31" i="21"/>
  <c r="G31" i="21"/>
  <c r="F31" i="21"/>
  <c r="P30" i="21"/>
  <c r="O30" i="21"/>
  <c r="N30" i="21"/>
  <c r="M30" i="21"/>
  <c r="L30" i="21"/>
  <c r="J30" i="21"/>
  <c r="I30" i="21"/>
  <c r="H30" i="21"/>
  <c r="G30" i="21"/>
  <c r="F30" i="21"/>
  <c r="P29" i="21"/>
  <c r="P33" i="21" s="1"/>
  <c r="O29" i="21"/>
  <c r="O33" i="21" s="1"/>
  <c r="N29" i="21"/>
  <c r="N33" i="21" s="1"/>
  <c r="M29" i="21"/>
  <c r="M33" i="21" s="1"/>
  <c r="L29" i="21"/>
  <c r="L33" i="21" s="1"/>
  <c r="J29" i="21"/>
  <c r="I29" i="21"/>
  <c r="H29" i="21"/>
  <c r="G29" i="21"/>
  <c r="F29" i="21"/>
  <c r="P24" i="21"/>
  <c r="O24" i="21"/>
  <c r="N24" i="21"/>
  <c r="M24" i="21"/>
  <c r="L24" i="21"/>
  <c r="J24" i="21"/>
  <c r="BP21" i="7" s="1"/>
  <c r="AK21" i="7" s="1"/>
  <c r="I24" i="21"/>
  <c r="BJ21" i="7" s="1"/>
  <c r="AE21" i="7" s="1"/>
  <c r="H24" i="21"/>
  <c r="BD21" i="7" s="1"/>
  <c r="Y21" i="7" s="1"/>
  <c r="G24" i="21"/>
  <c r="AX21" i="7" s="1"/>
  <c r="S21" i="7" s="1"/>
  <c r="F24" i="21"/>
  <c r="AR21" i="7" s="1"/>
  <c r="M21" i="7" s="1"/>
  <c r="P23" i="21"/>
  <c r="O23" i="21"/>
  <c r="N23" i="21"/>
  <c r="M23" i="21"/>
  <c r="L23" i="21"/>
  <c r="J23" i="21"/>
  <c r="BP20" i="7" s="1"/>
  <c r="AK20" i="7" s="1"/>
  <c r="I23" i="21"/>
  <c r="BJ20" i="7" s="1"/>
  <c r="AE20" i="7" s="1"/>
  <c r="H23" i="21"/>
  <c r="BD20" i="7" s="1"/>
  <c r="Y20" i="7" s="1"/>
  <c r="G23" i="21"/>
  <c r="AX20" i="7" s="1"/>
  <c r="S20" i="7" s="1"/>
  <c r="F23" i="21"/>
  <c r="AR20" i="7" s="1"/>
  <c r="M20" i="7" s="1"/>
  <c r="P15" i="21"/>
  <c r="O15" i="21"/>
  <c r="N15" i="21"/>
  <c r="M15" i="21"/>
  <c r="L15" i="21"/>
  <c r="J15" i="21"/>
  <c r="I15" i="21"/>
  <c r="H15" i="21"/>
  <c r="G15" i="21"/>
  <c r="F15" i="21"/>
  <c r="E15" i="21"/>
  <c r="D15" i="21"/>
  <c r="C15" i="21"/>
  <c r="P13" i="21"/>
  <c r="O13" i="21"/>
  <c r="N13" i="21"/>
  <c r="M13" i="21"/>
  <c r="L13" i="21"/>
  <c r="J13" i="21"/>
  <c r="I13" i="21"/>
  <c r="H13" i="21"/>
  <c r="G13" i="21"/>
  <c r="F13" i="21"/>
  <c r="E13" i="21"/>
  <c r="D13" i="21"/>
  <c r="C13" i="21"/>
  <c r="J31" i="20"/>
  <c r="I31" i="20"/>
  <c r="H31" i="20"/>
  <c r="G31" i="20"/>
  <c r="F31" i="20"/>
  <c r="J30" i="20"/>
  <c r="I30" i="20"/>
  <c r="H30" i="20"/>
  <c r="G30" i="20"/>
  <c r="F30" i="20"/>
  <c r="J29" i="20"/>
  <c r="I29" i="20"/>
  <c r="H29" i="20"/>
  <c r="G29" i="20"/>
  <c r="F29" i="20"/>
  <c r="J15" i="20"/>
  <c r="I15" i="20"/>
  <c r="H15" i="20"/>
  <c r="G15" i="20"/>
  <c r="F15" i="20"/>
  <c r="E15" i="20"/>
  <c r="D15" i="20"/>
  <c r="C15" i="20"/>
  <c r="J13" i="20"/>
  <c r="I13" i="20"/>
  <c r="H13" i="20"/>
  <c r="G13" i="20"/>
  <c r="F13" i="20"/>
  <c r="E13" i="20"/>
  <c r="D13" i="20"/>
  <c r="C13" i="20"/>
  <c r="I44" i="8"/>
  <c r="E44" i="8" s="1"/>
  <c r="H44" i="8"/>
  <c r="D44" i="8" s="1"/>
  <c r="G44" i="8"/>
  <c r="C44" i="8" s="1"/>
  <c r="I43" i="8"/>
  <c r="E43" i="8" s="1"/>
  <c r="H43" i="8"/>
  <c r="D43" i="8" s="1"/>
  <c r="G43" i="8"/>
  <c r="C43" i="8" s="1"/>
  <c r="I42" i="8"/>
  <c r="E42" i="8" s="1"/>
  <c r="H42" i="8"/>
  <c r="D42" i="8" s="1"/>
  <c r="G42" i="8"/>
  <c r="C42" i="8" s="1"/>
  <c r="I41" i="8"/>
  <c r="E41" i="8" s="1"/>
  <c r="H41" i="8"/>
  <c r="D41" i="8" s="1"/>
  <c r="G41" i="8"/>
  <c r="C41" i="8" s="1"/>
  <c r="I40" i="8"/>
  <c r="E40" i="8" s="1"/>
  <c r="H40" i="8"/>
  <c r="D40" i="8" s="1"/>
  <c r="G40" i="8"/>
  <c r="C40" i="8" s="1"/>
  <c r="I39" i="8"/>
  <c r="E39" i="8" s="1"/>
  <c r="H39" i="8"/>
  <c r="D39" i="8" s="1"/>
  <c r="G39" i="8"/>
  <c r="C39" i="8" s="1"/>
  <c r="I38" i="8"/>
  <c r="E38" i="8" s="1"/>
  <c r="H38" i="8"/>
  <c r="D38" i="8" s="1"/>
  <c r="G38" i="8"/>
  <c r="C38" i="8" s="1"/>
  <c r="I37" i="8"/>
  <c r="E37" i="8" s="1"/>
  <c r="H37" i="8"/>
  <c r="D37" i="8" s="1"/>
  <c r="G37" i="8"/>
  <c r="C37" i="8" s="1"/>
  <c r="I36" i="8"/>
  <c r="E36" i="8" s="1"/>
  <c r="H36" i="8"/>
  <c r="D36" i="8" s="1"/>
  <c r="G36" i="8"/>
  <c r="C36" i="8" s="1"/>
  <c r="I35" i="8"/>
  <c r="E35" i="8" s="1"/>
  <c r="H35" i="8"/>
  <c r="D35" i="8" s="1"/>
  <c r="G35" i="8"/>
  <c r="C35" i="8" s="1"/>
  <c r="I34" i="8"/>
  <c r="E34" i="8" s="1"/>
  <c r="H34" i="8"/>
  <c r="D34" i="8" s="1"/>
  <c r="G34" i="8"/>
  <c r="C34" i="8" s="1"/>
  <c r="I33" i="8"/>
  <c r="E33" i="8" s="1"/>
  <c r="H33" i="8"/>
  <c r="D33" i="8" s="1"/>
  <c r="G33" i="8"/>
  <c r="C33" i="8" s="1"/>
  <c r="I15" i="8"/>
  <c r="E15" i="8" s="1"/>
  <c r="H15" i="8"/>
  <c r="D15" i="8" s="1"/>
  <c r="G15" i="8"/>
  <c r="C15" i="8" s="1"/>
  <c r="I14" i="8"/>
  <c r="E14" i="8" s="1"/>
  <c r="H14" i="8"/>
  <c r="D14" i="8" s="1"/>
  <c r="G14" i="8"/>
  <c r="C14" i="8" s="1"/>
  <c r="I13" i="8"/>
  <c r="E13" i="8" s="1"/>
  <c r="H13" i="8"/>
  <c r="D13" i="8" s="1"/>
  <c r="G13" i="8"/>
  <c r="C13" i="8" s="1"/>
  <c r="I12" i="8"/>
  <c r="E12" i="8" s="1"/>
  <c r="H12" i="8"/>
  <c r="D12" i="8" s="1"/>
  <c r="G12" i="8"/>
  <c r="C12" i="8" s="1"/>
  <c r="I11" i="8"/>
  <c r="E11" i="8" s="1"/>
  <c r="H11" i="8"/>
  <c r="D11" i="8" s="1"/>
  <c r="G11" i="8"/>
  <c r="C11" i="8" s="1"/>
  <c r="I10" i="8"/>
  <c r="E10" i="8" s="1"/>
  <c r="H10" i="8"/>
  <c r="D10" i="8" s="1"/>
  <c r="G10" i="8"/>
  <c r="C10" i="8" s="1"/>
  <c r="I9" i="8"/>
  <c r="E9" i="8" s="1"/>
  <c r="H9" i="8"/>
  <c r="D9" i="8" s="1"/>
  <c r="G9" i="8"/>
  <c r="C9" i="8" s="1"/>
  <c r="I8" i="8"/>
  <c r="E8" i="8" s="1"/>
  <c r="H8" i="8"/>
  <c r="D8" i="8" s="1"/>
  <c r="G8" i="8"/>
  <c r="C8" i="8" s="1"/>
  <c r="I7" i="8"/>
  <c r="E7" i="8" s="1"/>
  <c r="H7" i="8"/>
  <c r="D7" i="8" s="1"/>
  <c r="G7" i="8"/>
  <c r="C7" i="8" s="1"/>
  <c r="I6" i="8"/>
  <c r="E6" i="8" s="1"/>
  <c r="H6" i="8"/>
  <c r="D6" i="8" s="1"/>
  <c r="G6" i="8"/>
  <c r="C6" i="8" s="1"/>
  <c r="I5" i="8"/>
  <c r="E5" i="8" s="1"/>
  <c r="H5" i="8"/>
  <c r="D5" i="8" s="1"/>
  <c r="G5" i="8"/>
  <c r="C5" i="8" s="1"/>
  <c r="I4" i="8"/>
  <c r="E4" i="8" s="1"/>
  <c r="H4" i="8"/>
  <c r="D4" i="8" s="1"/>
  <c r="G4" i="8"/>
  <c r="C4" i="8" s="1"/>
  <c r="U26" i="19"/>
  <c r="U27" i="19" s="1"/>
  <c r="H65" i="23" s="1"/>
  <c r="J66" i="6" s="1"/>
  <c r="T26" i="19"/>
  <c r="T27" i="19" s="1"/>
  <c r="H7" i="23" s="1"/>
  <c r="J8" i="6" s="1"/>
  <c r="R26" i="19"/>
  <c r="R27" i="19" s="1"/>
  <c r="G65" i="23" s="1"/>
  <c r="I66" i="6" s="1"/>
  <c r="Q26" i="19"/>
  <c r="Q27" i="19" s="1"/>
  <c r="G7" i="23" s="1"/>
  <c r="I8" i="6" s="1"/>
  <c r="O26" i="19"/>
  <c r="O27" i="19" s="1"/>
  <c r="F65" i="23" s="1"/>
  <c r="H66" i="6" s="1"/>
  <c r="N26" i="19"/>
  <c r="N27" i="19" s="1"/>
  <c r="F7" i="23" s="1"/>
  <c r="H8" i="6" s="1"/>
  <c r="U25" i="19"/>
  <c r="T25" i="19"/>
  <c r="R25" i="19"/>
  <c r="Q25" i="19"/>
  <c r="O25" i="19"/>
  <c r="N25" i="19"/>
  <c r="U24" i="19"/>
  <c r="T24" i="19"/>
  <c r="R24" i="19"/>
  <c r="Q24" i="19"/>
  <c r="O24" i="19"/>
  <c r="N24" i="19"/>
  <c r="K37" i="18"/>
  <c r="M10" i="18"/>
  <c r="N10" i="18" s="1"/>
  <c r="H67" i="23" s="1"/>
  <c r="J68" i="6" s="1"/>
  <c r="J10" i="18"/>
  <c r="I10" i="18" s="1"/>
  <c r="F9" i="23" s="1"/>
  <c r="H10" i="6" s="1"/>
  <c r="M9" i="18"/>
  <c r="N9" i="18" s="1"/>
  <c r="H66" i="23" s="1"/>
  <c r="J67" i="6" s="1"/>
  <c r="J9" i="18"/>
  <c r="I9" i="18" s="1"/>
  <c r="F8" i="23" s="1"/>
  <c r="H9" i="6" s="1"/>
  <c r="J34" i="17"/>
  <c r="I34" i="17"/>
  <c r="J33" i="17"/>
  <c r="I33" i="17"/>
  <c r="J32" i="17"/>
  <c r="I32" i="17"/>
  <c r="J31" i="17"/>
  <c r="I31" i="17"/>
  <c r="J30" i="17"/>
  <c r="I30" i="17"/>
  <c r="J29" i="17"/>
  <c r="I29" i="17"/>
  <c r="J28" i="17"/>
  <c r="I28" i="17"/>
  <c r="J27" i="17"/>
  <c r="I27" i="17"/>
  <c r="J26" i="17"/>
  <c r="I26" i="17"/>
  <c r="J25" i="17"/>
  <c r="I25" i="17"/>
  <c r="J24" i="17"/>
  <c r="I24" i="17"/>
  <c r="J23" i="17"/>
  <c r="I23" i="17"/>
  <c r="J22" i="17"/>
  <c r="I22" i="17"/>
  <c r="J21" i="17"/>
  <c r="I21" i="17"/>
  <c r="J20" i="17"/>
  <c r="I20" i="17"/>
  <c r="J19" i="17"/>
  <c r="I19" i="17"/>
  <c r="J18" i="17"/>
  <c r="I18" i="17"/>
  <c r="J17" i="17"/>
  <c r="I17" i="17"/>
  <c r="J16" i="17"/>
  <c r="I16" i="17"/>
  <c r="J15" i="17"/>
  <c r="I15" i="17"/>
  <c r="Q14" i="17"/>
  <c r="R14" i="17" s="1"/>
  <c r="H69" i="23" s="1"/>
  <c r="J70" i="6" s="1"/>
  <c r="N14" i="17"/>
  <c r="M14" i="17" s="1"/>
  <c r="F11" i="23" s="1"/>
  <c r="H12" i="6" s="1"/>
  <c r="J14" i="17"/>
  <c r="I14" i="17"/>
  <c r="Q13" i="17"/>
  <c r="R13" i="17" s="1"/>
  <c r="H68" i="23" s="1"/>
  <c r="J69" i="6" s="1"/>
  <c r="N13" i="17"/>
  <c r="G10" i="23" s="1"/>
  <c r="I11" i="6" s="1"/>
  <c r="J13" i="17"/>
  <c r="I13" i="17"/>
  <c r="J12" i="17"/>
  <c r="I12" i="17"/>
  <c r="J11" i="17"/>
  <c r="I11" i="17"/>
  <c r="J10" i="17"/>
  <c r="I10" i="17"/>
  <c r="J9" i="17"/>
  <c r="I9" i="17"/>
  <c r="J8" i="17"/>
  <c r="I8" i="17"/>
  <c r="J7" i="17"/>
  <c r="I7" i="17"/>
  <c r="J6" i="17"/>
  <c r="I6" i="17"/>
  <c r="N13" i="11"/>
  <c r="N12" i="11"/>
  <c r="S6" i="2"/>
  <c r="S7" i="2"/>
  <c r="S5" i="2"/>
  <c r="S8" i="2"/>
  <c r="F6" i="2"/>
  <c r="F254" i="2" s="1"/>
  <c r="F502" i="2" s="1"/>
  <c r="F750" i="2" s="1"/>
  <c r="F7" i="2"/>
  <c r="F255" i="2" s="1"/>
  <c r="F503" i="2" s="1"/>
  <c r="F751" i="2" s="1"/>
  <c r="F8" i="2"/>
  <c r="F256" i="2" s="1"/>
  <c r="F504" i="2" s="1"/>
  <c r="F752" i="2" s="1"/>
  <c r="F9" i="2"/>
  <c r="F257" i="2" s="1"/>
  <c r="F505" i="2" s="1"/>
  <c r="F753" i="2" s="1"/>
  <c r="F10" i="2"/>
  <c r="F258" i="2" s="1"/>
  <c r="F506" i="2" s="1"/>
  <c r="F754" i="2" s="1"/>
  <c r="F11" i="2"/>
  <c r="F259" i="2" s="1"/>
  <c r="F507" i="2" s="1"/>
  <c r="F755" i="2" s="1"/>
  <c r="F12" i="2"/>
  <c r="F260" i="2" s="1"/>
  <c r="F508" i="2" s="1"/>
  <c r="F756" i="2" s="1"/>
  <c r="F13" i="2"/>
  <c r="F261" i="2" s="1"/>
  <c r="F509" i="2" s="1"/>
  <c r="F757" i="2" s="1"/>
  <c r="F14" i="2"/>
  <c r="F262" i="2" s="1"/>
  <c r="F510" i="2" s="1"/>
  <c r="F758" i="2" s="1"/>
  <c r="F15" i="2"/>
  <c r="F263" i="2" s="1"/>
  <c r="F511" i="2" s="1"/>
  <c r="F759" i="2" s="1"/>
  <c r="F16" i="2"/>
  <c r="F264" i="2" s="1"/>
  <c r="F512" i="2" s="1"/>
  <c r="F760" i="2" s="1"/>
  <c r="F17" i="2"/>
  <c r="F265" i="2" s="1"/>
  <c r="F513" i="2" s="1"/>
  <c r="F761" i="2" s="1"/>
  <c r="F18" i="2"/>
  <c r="F266" i="2" s="1"/>
  <c r="F514" i="2" s="1"/>
  <c r="F762" i="2" s="1"/>
  <c r="F19" i="2"/>
  <c r="F267" i="2" s="1"/>
  <c r="F515" i="2" s="1"/>
  <c r="F763" i="2" s="1"/>
  <c r="F20" i="2"/>
  <c r="F268" i="2" s="1"/>
  <c r="F516" i="2" s="1"/>
  <c r="F764" i="2" s="1"/>
  <c r="F21" i="2"/>
  <c r="F269" i="2" s="1"/>
  <c r="F517" i="2" s="1"/>
  <c r="F765" i="2" s="1"/>
  <c r="F22" i="2"/>
  <c r="F270" i="2" s="1"/>
  <c r="F518" i="2" s="1"/>
  <c r="F766" i="2" s="1"/>
  <c r="F23" i="2"/>
  <c r="F271" i="2" s="1"/>
  <c r="F519" i="2" s="1"/>
  <c r="F767" i="2" s="1"/>
  <c r="F24" i="2"/>
  <c r="F272" i="2" s="1"/>
  <c r="F520" i="2" s="1"/>
  <c r="F768" i="2" s="1"/>
  <c r="F25" i="2"/>
  <c r="F273" i="2" s="1"/>
  <c r="F521" i="2" s="1"/>
  <c r="F769" i="2" s="1"/>
  <c r="F26" i="2"/>
  <c r="F274" i="2" s="1"/>
  <c r="F522" i="2" s="1"/>
  <c r="F770" i="2" s="1"/>
  <c r="F27" i="2"/>
  <c r="F275" i="2" s="1"/>
  <c r="F523" i="2" s="1"/>
  <c r="F771" i="2" s="1"/>
  <c r="F28" i="2"/>
  <c r="F276" i="2" s="1"/>
  <c r="F524" i="2" s="1"/>
  <c r="F772" i="2" s="1"/>
  <c r="F29" i="2"/>
  <c r="F277" i="2" s="1"/>
  <c r="F525" i="2" s="1"/>
  <c r="F773" i="2" s="1"/>
  <c r="F30" i="2"/>
  <c r="F278" i="2" s="1"/>
  <c r="F526" i="2" s="1"/>
  <c r="F774" i="2" s="1"/>
  <c r="F31" i="2"/>
  <c r="F279" i="2" s="1"/>
  <c r="F527" i="2" s="1"/>
  <c r="F775" i="2" s="1"/>
  <c r="F32" i="2"/>
  <c r="F280" i="2" s="1"/>
  <c r="F528" i="2" s="1"/>
  <c r="F776" i="2" s="1"/>
  <c r="F33" i="2"/>
  <c r="F281" i="2" s="1"/>
  <c r="F529" i="2" s="1"/>
  <c r="F777" i="2" s="1"/>
  <c r="F34" i="2"/>
  <c r="F282" i="2" s="1"/>
  <c r="F530" i="2" s="1"/>
  <c r="F778" i="2" s="1"/>
  <c r="F35" i="2"/>
  <c r="F283" i="2" s="1"/>
  <c r="F531" i="2" s="1"/>
  <c r="F779" i="2" s="1"/>
  <c r="F36" i="2"/>
  <c r="F284" i="2" s="1"/>
  <c r="F532" i="2" s="1"/>
  <c r="F780" i="2" s="1"/>
  <c r="F37" i="2"/>
  <c r="F285" i="2" s="1"/>
  <c r="F533" i="2" s="1"/>
  <c r="F781" i="2" s="1"/>
  <c r="F38" i="2"/>
  <c r="F286" i="2" s="1"/>
  <c r="F534" i="2" s="1"/>
  <c r="F782" i="2" s="1"/>
  <c r="F39" i="2"/>
  <c r="F287" i="2" s="1"/>
  <c r="F535" i="2" s="1"/>
  <c r="F783" i="2" s="1"/>
  <c r="F40" i="2"/>
  <c r="F288" i="2" s="1"/>
  <c r="F536" i="2" s="1"/>
  <c r="F784" i="2" s="1"/>
  <c r="F41" i="2"/>
  <c r="F289" i="2" s="1"/>
  <c r="F537" i="2" s="1"/>
  <c r="F785" i="2" s="1"/>
  <c r="F42" i="2"/>
  <c r="F290" i="2" s="1"/>
  <c r="F538" i="2" s="1"/>
  <c r="F786" i="2" s="1"/>
  <c r="F43" i="2"/>
  <c r="F291" i="2" s="1"/>
  <c r="F539" i="2" s="1"/>
  <c r="F787" i="2" s="1"/>
  <c r="F44" i="2"/>
  <c r="F292" i="2" s="1"/>
  <c r="F540" i="2" s="1"/>
  <c r="F788" i="2" s="1"/>
  <c r="F45" i="2"/>
  <c r="F293" i="2" s="1"/>
  <c r="F541" i="2" s="1"/>
  <c r="F789" i="2" s="1"/>
  <c r="F46" i="2"/>
  <c r="F294" i="2" s="1"/>
  <c r="F542" i="2" s="1"/>
  <c r="F790" i="2" s="1"/>
  <c r="F47" i="2"/>
  <c r="F295" i="2" s="1"/>
  <c r="F543" i="2" s="1"/>
  <c r="F791" i="2" s="1"/>
  <c r="F48" i="2"/>
  <c r="F296" i="2" s="1"/>
  <c r="F544" i="2" s="1"/>
  <c r="F792" i="2" s="1"/>
  <c r="F49" i="2"/>
  <c r="F297" i="2" s="1"/>
  <c r="F545" i="2" s="1"/>
  <c r="F793" i="2" s="1"/>
  <c r="F50" i="2"/>
  <c r="F298" i="2" s="1"/>
  <c r="F546" i="2" s="1"/>
  <c r="F794" i="2" s="1"/>
  <c r="F51" i="2"/>
  <c r="F299" i="2" s="1"/>
  <c r="F547" i="2" s="1"/>
  <c r="F795" i="2" s="1"/>
  <c r="F52" i="2"/>
  <c r="F300" i="2" s="1"/>
  <c r="F548" i="2" s="1"/>
  <c r="F796" i="2" s="1"/>
  <c r="F53" i="2"/>
  <c r="F301" i="2" s="1"/>
  <c r="F549" i="2" s="1"/>
  <c r="F797" i="2" s="1"/>
  <c r="F54" i="2"/>
  <c r="F302" i="2" s="1"/>
  <c r="F550" i="2" s="1"/>
  <c r="F798" i="2" s="1"/>
  <c r="F55" i="2"/>
  <c r="F303" i="2" s="1"/>
  <c r="F551" i="2" s="1"/>
  <c r="F799" i="2" s="1"/>
  <c r="F56" i="2"/>
  <c r="F304" i="2" s="1"/>
  <c r="F552" i="2" s="1"/>
  <c r="F800" i="2" s="1"/>
  <c r="F57" i="2"/>
  <c r="F305" i="2" s="1"/>
  <c r="F553" i="2" s="1"/>
  <c r="F801" i="2" s="1"/>
  <c r="F58" i="2"/>
  <c r="F306" i="2" s="1"/>
  <c r="F554" i="2" s="1"/>
  <c r="F802" i="2" s="1"/>
  <c r="F59" i="2"/>
  <c r="F307" i="2" s="1"/>
  <c r="F555" i="2" s="1"/>
  <c r="F803" i="2" s="1"/>
  <c r="F60" i="2"/>
  <c r="F308" i="2" s="1"/>
  <c r="F556" i="2" s="1"/>
  <c r="F804" i="2" s="1"/>
  <c r="F61" i="2"/>
  <c r="F309" i="2" s="1"/>
  <c r="F557" i="2" s="1"/>
  <c r="F805" i="2" s="1"/>
  <c r="F62" i="2"/>
  <c r="F310" i="2" s="1"/>
  <c r="F558" i="2" s="1"/>
  <c r="F806" i="2" s="1"/>
  <c r="F63" i="2"/>
  <c r="F311" i="2" s="1"/>
  <c r="F559" i="2" s="1"/>
  <c r="F807" i="2" s="1"/>
  <c r="F64" i="2"/>
  <c r="F312" i="2" s="1"/>
  <c r="F560" i="2" s="1"/>
  <c r="F808" i="2" s="1"/>
  <c r="F65" i="2"/>
  <c r="F313" i="2" s="1"/>
  <c r="F561" i="2" s="1"/>
  <c r="F809" i="2" s="1"/>
  <c r="F66" i="2"/>
  <c r="F314" i="2" s="1"/>
  <c r="F562" i="2" s="1"/>
  <c r="F810" i="2" s="1"/>
  <c r="F67" i="2"/>
  <c r="F315" i="2" s="1"/>
  <c r="F563" i="2" s="1"/>
  <c r="F811" i="2" s="1"/>
  <c r="F68" i="2"/>
  <c r="F316" i="2" s="1"/>
  <c r="F564" i="2" s="1"/>
  <c r="F812" i="2" s="1"/>
  <c r="F69" i="2"/>
  <c r="F317" i="2" s="1"/>
  <c r="F565" i="2" s="1"/>
  <c r="F813" i="2" s="1"/>
  <c r="F70" i="2"/>
  <c r="F318" i="2" s="1"/>
  <c r="F566" i="2" s="1"/>
  <c r="F814" i="2" s="1"/>
  <c r="F71" i="2"/>
  <c r="F319" i="2" s="1"/>
  <c r="F567" i="2" s="1"/>
  <c r="F815" i="2" s="1"/>
  <c r="F72" i="2"/>
  <c r="F320" i="2" s="1"/>
  <c r="F568" i="2" s="1"/>
  <c r="F816" i="2" s="1"/>
  <c r="F73" i="2"/>
  <c r="F321" i="2" s="1"/>
  <c r="F569" i="2" s="1"/>
  <c r="F817" i="2" s="1"/>
  <c r="F74" i="2"/>
  <c r="F322" i="2" s="1"/>
  <c r="F570" i="2" s="1"/>
  <c r="F818" i="2" s="1"/>
  <c r="F75" i="2"/>
  <c r="F323" i="2" s="1"/>
  <c r="F571" i="2" s="1"/>
  <c r="F819" i="2" s="1"/>
  <c r="F76" i="2"/>
  <c r="F324" i="2" s="1"/>
  <c r="F572" i="2" s="1"/>
  <c r="F820" i="2" s="1"/>
  <c r="F77" i="2"/>
  <c r="F325" i="2" s="1"/>
  <c r="F573" i="2" s="1"/>
  <c r="F821" i="2" s="1"/>
  <c r="F78" i="2"/>
  <c r="F326" i="2" s="1"/>
  <c r="F574" i="2" s="1"/>
  <c r="F822" i="2" s="1"/>
  <c r="F79" i="2"/>
  <c r="F327" i="2" s="1"/>
  <c r="F575" i="2" s="1"/>
  <c r="F823" i="2" s="1"/>
  <c r="F80" i="2"/>
  <c r="F328" i="2" s="1"/>
  <c r="F576" i="2" s="1"/>
  <c r="F824" i="2" s="1"/>
  <c r="F81" i="2"/>
  <c r="F329" i="2" s="1"/>
  <c r="F577" i="2" s="1"/>
  <c r="F825" i="2" s="1"/>
  <c r="F82" i="2"/>
  <c r="F330" i="2" s="1"/>
  <c r="F578" i="2" s="1"/>
  <c r="F826" i="2" s="1"/>
  <c r="F83" i="2"/>
  <c r="F331" i="2" s="1"/>
  <c r="F579" i="2" s="1"/>
  <c r="F827" i="2" s="1"/>
  <c r="F84" i="2"/>
  <c r="F332" i="2" s="1"/>
  <c r="F580" i="2" s="1"/>
  <c r="F828" i="2" s="1"/>
  <c r="F85" i="2"/>
  <c r="F333" i="2" s="1"/>
  <c r="F581" i="2" s="1"/>
  <c r="F829" i="2" s="1"/>
  <c r="F86" i="2"/>
  <c r="F334" i="2" s="1"/>
  <c r="F582" i="2" s="1"/>
  <c r="F830" i="2" s="1"/>
  <c r="F87" i="2"/>
  <c r="F335" i="2" s="1"/>
  <c r="F583" i="2" s="1"/>
  <c r="F831" i="2" s="1"/>
  <c r="F88" i="2"/>
  <c r="F336" i="2" s="1"/>
  <c r="F584" i="2" s="1"/>
  <c r="F832" i="2" s="1"/>
  <c r="F89" i="2"/>
  <c r="F337" i="2" s="1"/>
  <c r="F585" i="2" s="1"/>
  <c r="F833" i="2" s="1"/>
  <c r="F90" i="2"/>
  <c r="F338" i="2" s="1"/>
  <c r="F586" i="2" s="1"/>
  <c r="F834" i="2" s="1"/>
  <c r="F91" i="2"/>
  <c r="F339" i="2" s="1"/>
  <c r="F587" i="2" s="1"/>
  <c r="F835" i="2" s="1"/>
  <c r="F92" i="2"/>
  <c r="F340" i="2" s="1"/>
  <c r="F588" i="2" s="1"/>
  <c r="F836" i="2" s="1"/>
  <c r="F93" i="2"/>
  <c r="F341" i="2" s="1"/>
  <c r="F589" i="2" s="1"/>
  <c r="F837" i="2" s="1"/>
  <c r="F94" i="2"/>
  <c r="F342" i="2" s="1"/>
  <c r="F590" i="2" s="1"/>
  <c r="F838" i="2" s="1"/>
  <c r="F95" i="2"/>
  <c r="F343" i="2" s="1"/>
  <c r="F591" i="2" s="1"/>
  <c r="F839" i="2" s="1"/>
  <c r="F96" i="2"/>
  <c r="F344" i="2" s="1"/>
  <c r="F592" i="2" s="1"/>
  <c r="F840" i="2" s="1"/>
  <c r="F97" i="2"/>
  <c r="F345" i="2" s="1"/>
  <c r="F593" i="2" s="1"/>
  <c r="F841" i="2" s="1"/>
  <c r="F98" i="2"/>
  <c r="F346" i="2" s="1"/>
  <c r="F594" i="2" s="1"/>
  <c r="F842" i="2" s="1"/>
  <c r="F99" i="2"/>
  <c r="F347" i="2" s="1"/>
  <c r="F595" i="2" s="1"/>
  <c r="F843" i="2" s="1"/>
  <c r="F100" i="2"/>
  <c r="F348" i="2" s="1"/>
  <c r="F596" i="2" s="1"/>
  <c r="F844" i="2" s="1"/>
  <c r="F101" i="2"/>
  <c r="F349" i="2" s="1"/>
  <c r="F597" i="2" s="1"/>
  <c r="F845" i="2" s="1"/>
  <c r="F102" i="2"/>
  <c r="F350" i="2" s="1"/>
  <c r="F598" i="2" s="1"/>
  <c r="F846" i="2" s="1"/>
  <c r="F103" i="2"/>
  <c r="F351" i="2" s="1"/>
  <c r="F599" i="2" s="1"/>
  <c r="F847" i="2" s="1"/>
  <c r="F104" i="2"/>
  <c r="F352" i="2" s="1"/>
  <c r="F600" i="2" s="1"/>
  <c r="F848" i="2" s="1"/>
  <c r="F105" i="2"/>
  <c r="F353" i="2" s="1"/>
  <c r="F601" i="2" s="1"/>
  <c r="F849" i="2" s="1"/>
  <c r="F106" i="2"/>
  <c r="F354" i="2" s="1"/>
  <c r="F602" i="2" s="1"/>
  <c r="F850" i="2" s="1"/>
  <c r="F107" i="2"/>
  <c r="F355" i="2" s="1"/>
  <c r="F603" i="2" s="1"/>
  <c r="F851" i="2" s="1"/>
  <c r="F108" i="2"/>
  <c r="F356" i="2" s="1"/>
  <c r="F604" i="2" s="1"/>
  <c r="F852" i="2" s="1"/>
  <c r="F109" i="2"/>
  <c r="F357" i="2" s="1"/>
  <c r="F605" i="2" s="1"/>
  <c r="F853" i="2" s="1"/>
  <c r="F110" i="2"/>
  <c r="F358" i="2" s="1"/>
  <c r="F606" i="2" s="1"/>
  <c r="F854" i="2" s="1"/>
  <c r="F111" i="2"/>
  <c r="F359" i="2" s="1"/>
  <c r="F607" i="2" s="1"/>
  <c r="F855" i="2" s="1"/>
  <c r="F112" i="2"/>
  <c r="F360" i="2" s="1"/>
  <c r="F608" i="2" s="1"/>
  <c r="F856" i="2" s="1"/>
  <c r="F113" i="2"/>
  <c r="F361" i="2" s="1"/>
  <c r="F609" i="2" s="1"/>
  <c r="F857" i="2" s="1"/>
  <c r="F114" i="2"/>
  <c r="F362" i="2" s="1"/>
  <c r="F610" i="2" s="1"/>
  <c r="F858" i="2" s="1"/>
  <c r="F115" i="2"/>
  <c r="F363" i="2" s="1"/>
  <c r="F611" i="2" s="1"/>
  <c r="F859" i="2" s="1"/>
  <c r="F116" i="2"/>
  <c r="F364" i="2" s="1"/>
  <c r="F612" i="2" s="1"/>
  <c r="F860" i="2" s="1"/>
  <c r="F117" i="2"/>
  <c r="F365" i="2" s="1"/>
  <c r="F613" i="2" s="1"/>
  <c r="F861" i="2" s="1"/>
  <c r="F118" i="2"/>
  <c r="F366" i="2" s="1"/>
  <c r="F614" i="2" s="1"/>
  <c r="F862" i="2" s="1"/>
  <c r="F119" i="2"/>
  <c r="F367" i="2" s="1"/>
  <c r="F615" i="2" s="1"/>
  <c r="F863" i="2" s="1"/>
  <c r="F120" i="2"/>
  <c r="F368" i="2" s="1"/>
  <c r="F616" i="2" s="1"/>
  <c r="F864" i="2" s="1"/>
  <c r="F121" i="2"/>
  <c r="F369" i="2" s="1"/>
  <c r="F617" i="2" s="1"/>
  <c r="F865" i="2" s="1"/>
  <c r="F122" i="2"/>
  <c r="F370" i="2" s="1"/>
  <c r="F618" i="2" s="1"/>
  <c r="F866" i="2" s="1"/>
  <c r="F123" i="2"/>
  <c r="F371" i="2" s="1"/>
  <c r="F619" i="2" s="1"/>
  <c r="F867" i="2" s="1"/>
  <c r="F124" i="2"/>
  <c r="F372" i="2" s="1"/>
  <c r="F620" i="2" s="1"/>
  <c r="F868" i="2" s="1"/>
  <c r="F125" i="2"/>
  <c r="F373" i="2" s="1"/>
  <c r="F621" i="2" s="1"/>
  <c r="F869" i="2" s="1"/>
  <c r="F126" i="2"/>
  <c r="F374" i="2" s="1"/>
  <c r="F622" i="2" s="1"/>
  <c r="F870" i="2" s="1"/>
  <c r="F127" i="2"/>
  <c r="F375" i="2" s="1"/>
  <c r="F623" i="2" s="1"/>
  <c r="F871" i="2" s="1"/>
  <c r="F128" i="2"/>
  <c r="F376" i="2" s="1"/>
  <c r="F624" i="2" s="1"/>
  <c r="F872" i="2" s="1"/>
  <c r="F129" i="2"/>
  <c r="F377" i="2" s="1"/>
  <c r="F625" i="2" s="1"/>
  <c r="F873" i="2" s="1"/>
  <c r="F130" i="2"/>
  <c r="F378" i="2" s="1"/>
  <c r="F626" i="2" s="1"/>
  <c r="F874" i="2" s="1"/>
  <c r="F131" i="2"/>
  <c r="F379" i="2" s="1"/>
  <c r="F627" i="2" s="1"/>
  <c r="F875" i="2" s="1"/>
  <c r="F132" i="2"/>
  <c r="F380" i="2" s="1"/>
  <c r="F628" i="2" s="1"/>
  <c r="F876" i="2" s="1"/>
  <c r="F133" i="2"/>
  <c r="F381" i="2" s="1"/>
  <c r="F629" i="2" s="1"/>
  <c r="F877" i="2" s="1"/>
  <c r="F134" i="2"/>
  <c r="F382" i="2" s="1"/>
  <c r="F630" i="2" s="1"/>
  <c r="F878" i="2" s="1"/>
  <c r="F135" i="2"/>
  <c r="F383" i="2" s="1"/>
  <c r="F631" i="2" s="1"/>
  <c r="F879" i="2" s="1"/>
  <c r="F136" i="2"/>
  <c r="F384" i="2" s="1"/>
  <c r="F632" i="2" s="1"/>
  <c r="F880" i="2" s="1"/>
  <c r="F137" i="2"/>
  <c r="F385" i="2" s="1"/>
  <c r="F633" i="2" s="1"/>
  <c r="F881" i="2" s="1"/>
  <c r="F138" i="2"/>
  <c r="F386" i="2" s="1"/>
  <c r="F634" i="2" s="1"/>
  <c r="F882" i="2" s="1"/>
  <c r="F139" i="2"/>
  <c r="F387" i="2" s="1"/>
  <c r="F635" i="2" s="1"/>
  <c r="F883" i="2" s="1"/>
  <c r="F140" i="2"/>
  <c r="F388" i="2" s="1"/>
  <c r="F636" i="2" s="1"/>
  <c r="F884" i="2" s="1"/>
  <c r="F141" i="2"/>
  <c r="F389" i="2" s="1"/>
  <c r="F637" i="2" s="1"/>
  <c r="F885" i="2" s="1"/>
  <c r="F142" i="2"/>
  <c r="F390" i="2" s="1"/>
  <c r="F638" i="2" s="1"/>
  <c r="F886" i="2" s="1"/>
  <c r="F143" i="2"/>
  <c r="F391" i="2" s="1"/>
  <c r="F639" i="2" s="1"/>
  <c r="F887" i="2" s="1"/>
  <c r="F144" i="2"/>
  <c r="F392" i="2" s="1"/>
  <c r="F640" i="2" s="1"/>
  <c r="F888" i="2" s="1"/>
  <c r="F145" i="2"/>
  <c r="F393" i="2" s="1"/>
  <c r="F641" i="2" s="1"/>
  <c r="F889" i="2" s="1"/>
  <c r="F146" i="2"/>
  <c r="F394" i="2" s="1"/>
  <c r="F642" i="2" s="1"/>
  <c r="F890" i="2" s="1"/>
  <c r="F147" i="2"/>
  <c r="F395" i="2" s="1"/>
  <c r="F643" i="2" s="1"/>
  <c r="F891" i="2" s="1"/>
  <c r="F148" i="2"/>
  <c r="F396" i="2" s="1"/>
  <c r="F644" i="2" s="1"/>
  <c r="F892" i="2" s="1"/>
  <c r="F149" i="2"/>
  <c r="F397" i="2" s="1"/>
  <c r="F645" i="2" s="1"/>
  <c r="F893" i="2" s="1"/>
  <c r="F150" i="2"/>
  <c r="F398" i="2" s="1"/>
  <c r="F646" i="2" s="1"/>
  <c r="F894" i="2" s="1"/>
  <c r="F151" i="2"/>
  <c r="F399" i="2" s="1"/>
  <c r="F647" i="2" s="1"/>
  <c r="F895" i="2" s="1"/>
  <c r="F152" i="2"/>
  <c r="F400" i="2" s="1"/>
  <c r="F648" i="2" s="1"/>
  <c r="F896" i="2" s="1"/>
  <c r="F153" i="2"/>
  <c r="F401" i="2" s="1"/>
  <c r="F649" i="2" s="1"/>
  <c r="F897" i="2" s="1"/>
  <c r="F154" i="2"/>
  <c r="F402" i="2" s="1"/>
  <c r="F650" i="2" s="1"/>
  <c r="F898" i="2" s="1"/>
  <c r="F155" i="2"/>
  <c r="F403" i="2" s="1"/>
  <c r="F651" i="2" s="1"/>
  <c r="F899" i="2" s="1"/>
  <c r="F156" i="2"/>
  <c r="F404" i="2" s="1"/>
  <c r="F652" i="2" s="1"/>
  <c r="F900" i="2" s="1"/>
  <c r="F157" i="2"/>
  <c r="F405" i="2" s="1"/>
  <c r="F653" i="2" s="1"/>
  <c r="F901" i="2" s="1"/>
  <c r="F158" i="2"/>
  <c r="F406" i="2" s="1"/>
  <c r="F654" i="2" s="1"/>
  <c r="F902" i="2" s="1"/>
  <c r="F159" i="2"/>
  <c r="F407" i="2" s="1"/>
  <c r="F655" i="2" s="1"/>
  <c r="F903" i="2" s="1"/>
  <c r="F160" i="2"/>
  <c r="F408" i="2" s="1"/>
  <c r="F656" i="2" s="1"/>
  <c r="F904" i="2" s="1"/>
  <c r="F161" i="2"/>
  <c r="F409" i="2" s="1"/>
  <c r="F657" i="2" s="1"/>
  <c r="F905" i="2" s="1"/>
  <c r="F162" i="2"/>
  <c r="F410" i="2" s="1"/>
  <c r="F658" i="2" s="1"/>
  <c r="F906" i="2" s="1"/>
  <c r="F163" i="2"/>
  <c r="F411" i="2" s="1"/>
  <c r="F659" i="2" s="1"/>
  <c r="F907" i="2" s="1"/>
  <c r="F164" i="2"/>
  <c r="F412" i="2" s="1"/>
  <c r="F660" i="2" s="1"/>
  <c r="F908" i="2" s="1"/>
  <c r="F165" i="2"/>
  <c r="F413" i="2" s="1"/>
  <c r="F661" i="2" s="1"/>
  <c r="F909" i="2" s="1"/>
  <c r="F166" i="2"/>
  <c r="F414" i="2" s="1"/>
  <c r="F662" i="2" s="1"/>
  <c r="F910" i="2" s="1"/>
  <c r="F167" i="2"/>
  <c r="F415" i="2" s="1"/>
  <c r="F663" i="2" s="1"/>
  <c r="F911" i="2" s="1"/>
  <c r="F168" i="2"/>
  <c r="F416" i="2" s="1"/>
  <c r="F664" i="2" s="1"/>
  <c r="F912" i="2" s="1"/>
  <c r="F169" i="2"/>
  <c r="F417" i="2" s="1"/>
  <c r="F665" i="2" s="1"/>
  <c r="F913" i="2" s="1"/>
  <c r="F170" i="2"/>
  <c r="F418" i="2" s="1"/>
  <c r="F666" i="2" s="1"/>
  <c r="F914" i="2" s="1"/>
  <c r="F171" i="2"/>
  <c r="F419" i="2" s="1"/>
  <c r="F667" i="2" s="1"/>
  <c r="F915" i="2" s="1"/>
  <c r="F172" i="2"/>
  <c r="F420" i="2" s="1"/>
  <c r="F668" i="2" s="1"/>
  <c r="F916" i="2" s="1"/>
  <c r="F173" i="2"/>
  <c r="F421" i="2" s="1"/>
  <c r="F669" i="2" s="1"/>
  <c r="F917" i="2" s="1"/>
  <c r="F174" i="2"/>
  <c r="F422" i="2" s="1"/>
  <c r="F670" i="2" s="1"/>
  <c r="F918" i="2" s="1"/>
  <c r="F175" i="2"/>
  <c r="F423" i="2" s="1"/>
  <c r="F671" i="2" s="1"/>
  <c r="F919" i="2" s="1"/>
  <c r="F176" i="2"/>
  <c r="F424" i="2" s="1"/>
  <c r="F672" i="2" s="1"/>
  <c r="F920" i="2" s="1"/>
  <c r="F177" i="2"/>
  <c r="F425" i="2" s="1"/>
  <c r="F673" i="2" s="1"/>
  <c r="F921" i="2" s="1"/>
  <c r="F178" i="2"/>
  <c r="F426" i="2" s="1"/>
  <c r="F674" i="2" s="1"/>
  <c r="F922" i="2" s="1"/>
  <c r="F179" i="2"/>
  <c r="F427" i="2" s="1"/>
  <c r="F675" i="2" s="1"/>
  <c r="F923" i="2" s="1"/>
  <c r="F180" i="2"/>
  <c r="F428" i="2" s="1"/>
  <c r="F676" i="2" s="1"/>
  <c r="F924" i="2" s="1"/>
  <c r="F181" i="2"/>
  <c r="F429" i="2" s="1"/>
  <c r="F677" i="2" s="1"/>
  <c r="F925" i="2" s="1"/>
  <c r="F182" i="2"/>
  <c r="F430" i="2" s="1"/>
  <c r="F678" i="2" s="1"/>
  <c r="F926" i="2" s="1"/>
  <c r="F183" i="2"/>
  <c r="F431" i="2" s="1"/>
  <c r="F679" i="2" s="1"/>
  <c r="F927" i="2" s="1"/>
  <c r="F184" i="2"/>
  <c r="F432" i="2" s="1"/>
  <c r="F680" i="2" s="1"/>
  <c r="F928" i="2" s="1"/>
  <c r="F185" i="2"/>
  <c r="F433" i="2" s="1"/>
  <c r="F681" i="2" s="1"/>
  <c r="F929" i="2" s="1"/>
  <c r="F186" i="2"/>
  <c r="F434" i="2" s="1"/>
  <c r="F682" i="2" s="1"/>
  <c r="F930" i="2" s="1"/>
  <c r="F187" i="2"/>
  <c r="F435" i="2" s="1"/>
  <c r="F683" i="2" s="1"/>
  <c r="F931" i="2" s="1"/>
  <c r="F188" i="2"/>
  <c r="F436" i="2" s="1"/>
  <c r="F684" i="2" s="1"/>
  <c r="F932" i="2" s="1"/>
  <c r="F189" i="2"/>
  <c r="F437" i="2" s="1"/>
  <c r="F685" i="2" s="1"/>
  <c r="F933" i="2" s="1"/>
  <c r="F190" i="2"/>
  <c r="F438" i="2" s="1"/>
  <c r="F686" i="2" s="1"/>
  <c r="F934" i="2" s="1"/>
  <c r="F191" i="2"/>
  <c r="F439" i="2" s="1"/>
  <c r="F687" i="2" s="1"/>
  <c r="F935" i="2" s="1"/>
  <c r="F192" i="2"/>
  <c r="F440" i="2" s="1"/>
  <c r="F688" i="2" s="1"/>
  <c r="F936" i="2" s="1"/>
  <c r="F193" i="2"/>
  <c r="F441" i="2" s="1"/>
  <c r="F689" i="2" s="1"/>
  <c r="F937" i="2" s="1"/>
  <c r="F194" i="2"/>
  <c r="F442" i="2" s="1"/>
  <c r="F690" i="2" s="1"/>
  <c r="F938" i="2" s="1"/>
  <c r="F195" i="2"/>
  <c r="F443" i="2" s="1"/>
  <c r="F691" i="2" s="1"/>
  <c r="F939" i="2" s="1"/>
  <c r="F196" i="2"/>
  <c r="F444" i="2" s="1"/>
  <c r="F692" i="2" s="1"/>
  <c r="F940" i="2" s="1"/>
  <c r="F197" i="2"/>
  <c r="F445" i="2" s="1"/>
  <c r="F693" i="2" s="1"/>
  <c r="F941" i="2" s="1"/>
  <c r="F198" i="2"/>
  <c r="F446" i="2" s="1"/>
  <c r="F694" i="2" s="1"/>
  <c r="F942" i="2" s="1"/>
  <c r="F199" i="2"/>
  <c r="F447" i="2" s="1"/>
  <c r="F695" i="2" s="1"/>
  <c r="F943" i="2" s="1"/>
  <c r="F200" i="2"/>
  <c r="F448" i="2" s="1"/>
  <c r="F696" i="2" s="1"/>
  <c r="F944" i="2" s="1"/>
  <c r="F201" i="2"/>
  <c r="F449" i="2" s="1"/>
  <c r="F697" i="2" s="1"/>
  <c r="F945" i="2" s="1"/>
  <c r="F202" i="2"/>
  <c r="F450" i="2" s="1"/>
  <c r="F698" i="2" s="1"/>
  <c r="F946" i="2" s="1"/>
  <c r="F203" i="2"/>
  <c r="F451" i="2" s="1"/>
  <c r="F699" i="2" s="1"/>
  <c r="F947" i="2" s="1"/>
  <c r="F204" i="2"/>
  <c r="F452" i="2" s="1"/>
  <c r="F700" i="2" s="1"/>
  <c r="F948" i="2" s="1"/>
  <c r="F205" i="2"/>
  <c r="F453" i="2" s="1"/>
  <c r="F701" i="2" s="1"/>
  <c r="F949" i="2" s="1"/>
  <c r="F206" i="2"/>
  <c r="F454" i="2" s="1"/>
  <c r="F702" i="2" s="1"/>
  <c r="F950" i="2" s="1"/>
  <c r="F207" i="2"/>
  <c r="F455" i="2" s="1"/>
  <c r="F703" i="2" s="1"/>
  <c r="F951" i="2" s="1"/>
  <c r="F208" i="2"/>
  <c r="F456" i="2" s="1"/>
  <c r="F704" i="2" s="1"/>
  <c r="F952" i="2" s="1"/>
  <c r="F209" i="2"/>
  <c r="F457" i="2" s="1"/>
  <c r="F705" i="2" s="1"/>
  <c r="F953" i="2" s="1"/>
  <c r="F210" i="2"/>
  <c r="F458" i="2" s="1"/>
  <c r="F706" i="2" s="1"/>
  <c r="F954" i="2" s="1"/>
  <c r="F211" i="2"/>
  <c r="F459" i="2" s="1"/>
  <c r="F707" i="2" s="1"/>
  <c r="F955" i="2" s="1"/>
  <c r="F212" i="2"/>
  <c r="F460" i="2" s="1"/>
  <c r="F708" i="2" s="1"/>
  <c r="F956" i="2" s="1"/>
  <c r="F213" i="2"/>
  <c r="F461" i="2" s="1"/>
  <c r="F709" i="2" s="1"/>
  <c r="F957" i="2" s="1"/>
  <c r="F214" i="2"/>
  <c r="F462" i="2" s="1"/>
  <c r="F710" i="2" s="1"/>
  <c r="F958" i="2" s="1"/>
  <c r="F215" i="2"/>
  <c r="F463" i="2" s="1"/>
  <c r="F711" i="2" s="1"/>
  <c r="F959" i="2" s="1"/>
  <c r="F216" i="2"/>
  <c r="F464" i="2" s="1"/>
  <c r="F712" i="2" s="1"/>
  <c r="F960" i="2" s="1"/>
  <c r="F217" i="2"/>
  <c r="F465" i="2" s="1"/>
  <c r="F713" i="2" s="1"/>
  <c r="F961" i="2" s="1"/>
  <c r="F218" i="2"/>
  <c r="F466" i="2" s="1"/>
  <c r="F714" i="2" s="1"/>
  <c r="F962" i="2" s="1"/>
  <c r="F219" i="2"/>
  <c r="F467" i="2" s="1"/>
  <c r="F715" i="2" s="1"/>
  <c r="F963" i="2" s="1"/>
  <c r="F220" i="2"/>
  <c r="F468" i="2" s="1"/>
  <c r="F716" i="2" s="1"/>
  <c r="F964" i="2" s="1"/>
  <c r="F221" i="2"/>
  <c r="F469" i="2" s="1"/>
  <c r="F717" i="2" s="1"/>
  <c r="F965" i="2" s="1"/>
  <c r="F222" i="2"/>
  <c r="F470" i="2" s="1"/>
  <c r="F718" i="2" s="1"/>
  <c r="F966" i="2" s="1"/>
  <c r="F223" i="2"/>
  <c r="F471" i="2" s="1"/>
  <c r="F719" i="2" s="1"/>
  <c r="F967" i="2" s="1"/>
  <c r="F224" i="2"/>
  <c r="F472" i="2" s="1"/>
  <c r="F720" i="2" s="1"/>
  <c r="F968" i="2" s="1"/>
  <c r="F225" i="2"/>
  <c r="F473" i="2" s="1"/>
  <c r="F721" i="2" s="1"/>
  <c r="F969" i="2" s="1"/>
  <c r="F226" i="2"/>
  <c r="F474" i="2" s="1"/>
  <c r="F722" i="2" s="1"/>
  <c r="F970" i="2" s="1"/>
  <c r="F227" i="2"/>
  <c r="F475" i="2" s="1"/>
  <c r="F723" i="2" s="1"/>
  <c r="F971" i="2" s="1"/>
  <c r="F228" i="2"/>
  <c r="F476" i="2" s="1"/>
  <c r="F724" i="2" s="1"/>
  <c r="F972" i="2" s="1"/>
  <c r="F229" i="2"/>
  <c r="F477" i="2" s="1"/>
  <c r="F725" i="2" s="1"/>
  <c r="F973" i="2" s="1"/>
  <c r="F230" i="2"/>
  <c r="F478" i="2" s="1"/>
  <c r="F726" i="2" s="1"/>
  <c r="F974" i="2" s="1"/>
  <c r="F231" i="2"/>
  <c r="F479" i="2" s="1"/>
  <c r="F727" i="2" s="1"/>
  <c r="F975" i="2" s="1"/>
  <c r="F232" i="2"/>
  <c r="F480" i="2" s="1"/>
  <c r="F728" i="2" s="1"/>
  <c r="F976" i="2" s="1"/>
  <c r="F233" i="2"/>
  <c r="F481" i="2" s="1"/>
  <c r="F729" i="2" s="1"/>
  <c r="F977" i="2" s="1"/>
  <c r="F234" i="2"/>
  <c r="F482" i="2" s="1"/>
  <c r="F730" i="2" s="1"/>
  <c r="F978" i="2" s="1"/>
  <c r="F235" i="2"/>
  <c r="F483" i="2" s="1"/>
  <c r="F731" i="2" s="1"/>
  <c r="F979" i="2" s="1"/>
  <c r="F236" i="2"/>
  <c r="F484" i="2" s="1"/>
  <c r="F732" i="2" s="1"/>
  <c r="F980" i="2" s="1"/>
  <c r="F237" i="2"/>
  <c r="F485" i="2" s="1"/>
  <c r="F733" i="2" s="1"/>
  <c r="F981" i="2" s="1"/>
  <c r="F238" i="2"/>
  <c r="F486" i="2" s="1"/>
  <c r="F734" i="2" s="1"/>
  <c r="F982" i="2" s="1"/>
  <c r="F239" i="2"/>
  <c r="F487" i="2" s="1"/>
  <c r="F735" i="2" s="1"/>
  <c r="F983" i="2" s="1"/>
  <c r="F240" i="2"/>
  <c r="F488" i="2" s="1"/>
  <c r="F736" i="2" s="1"/>
  <c r="F984" i="2" s="1"/>
  <c r="F241" i="2"/>
  <c r="F489" i="2" s="1"/>
  <c r="F737" i="2" s="1"/>
  <c r="F985" i="2" s="1"/>
  <c r="F242" i="2"/>
  <c r="F490" i="2" s="1"/>
  <c r="F738" i="2" s="1"/>
  <c r="F986" i="2" s="1"/>
  <c r="F243" i="2"/>
  <c r="F491" i="2" s="1"/>
  <c r="F739" i="2" s="1"/>
  <c r="F987" i="2" s="1"/>
  <c r="F244" i="2"/>
  <c r="F492" i="2" s="1"/>
  <c r="F740" i="2" s="1"/>
  <c r="F988" i="2" s="1"/>
  <c r="F245" i="2"/>
  <c r="F493" i="2" s="1"/>
  <c r="F741" i="2" s="1"/>
  <c r="F989" i="2" s="1"/>
  <c r="F246" i="2"/>
  <c r="F494" i="2" s="1"/>
  <c r="F742" i="2" s="1"/>
  <c r="F990" i="2" s="1"/>
  <c r="F247" i="2"/>
  <c r="F495" i="2" s="1"/>
  <c r="F743" i="2" s="1"/>
  <c r="F991" i="2" s="1"/>
  <c r="F248" i="2"/>
  <c r="F496" i="2" s="1"/>
  <c r="F744" i="2" s="1"/>
  <c r="F992" i="2" s="1"/>
  <c r="F249" i="2"/>
  <c r="F497" i="2" s="1"/>
  <c r="F745" i="2" s="1"/>
  <c r="F993" i="2" s="1"/>
  <c r="F250" i="2"/>
  <c r="F498" i="2" s="1"/>
  <c r="F746" i="2" s="1"/>
  <c r="F994" i="2" s="1"/>
  <c r="F251" i="2"/>
  <c r="F499" i="2" s="1"/>
  <c r="F747" i="2" s="1"/>
  <c r="F995" i="2" s="1"/>
  <c r="F252" i="2"/>
  <c r="F500" i="2" s="1"/>
  <c r="F748" i="2" s="1"/>
  <c r="F996" i="2" s="1"/>
  <c r="F5" i="2"/>
  <c r="F253" i="2" s="1"/>
  <c r="F501" i="2" s="1"/>
  <c r="F749" i="2" s="1"/>
  <c r="E5" i="2"/>
  <c r="E6" i="2" s="1"/>
  <c r="E7" i="2" s="1"/>
  <c r="E8" i="2" s="1"/>
  <c r="E9" i="2" s="1"/>
  <c r="E10" i="2" s="1"/>
  <c r="E11" i="2" s="1"/>
  <c r="E12" i="2" s="1"/>
  <c r="E13" i="2" s="1"/>
  <c r="E14" i="2" s="1"/>
  <c r="E15" i="2" s="1"/>
  <c r="E16" i="2" s="1"/>
  <c r="E17" i="2" s="1"/>
  <c r="E18" i="2" s="1"/>
  <c r="E19" i="2" s="1"/>
  <c r="E20" i="2" s="1"/>
  <c r="E21" i="2" s="1"/>
  <c r="E22" i="2" s="1"/>
  <c r="E23" i="2" s="1"/>
  <c r="E24" i="2" s="1"/>
  <c r="E25" i="2" s="1"/>
  <c r="E26" i="2" s="1"/>
  <c r="E27" i="2" s="1"/>
  <c r="E28" i="2" s="1"/>
  <c r="E29" i="2" s="1"/>
  <c r="E30" i="2" s="1"/>
  <c r="E31" i="2" s="1"/>
  <c r="E32" i="2" s="1"/>
  <c r="E33" i="2" s="1"/>
  <c r="E34" i="2" s="1"/>
  <c r="E35" i="2" s="1"/>
  <c r="E36" i="2" s="1"/>
  <c r="E37" i="2" s="1"/>
  <c r="E38" i="2" s="1"/>
  <c r="E39" i="2" s="1"/>
  <c r="E40" i="2" s="1"/>
  <c r="E41" i="2" s="1"/>
  <c r="E42" i="2" s="1"/>
  <c r="E43" i="2" s="1"/>
  <c r="E44" i="2" s="1"/>
  <c r="E45" i="2" s="1"/>
  <c r="E46" i="2" s="1"/>
  <c r="E47" i="2" s="1"/>
  <c r="E48" i="2" s="1"/>
  <c r="E49" i="2" s="1"/>
  <c r="E50" i="2" s="1"/>
  <c r="E51" i="2" s="1"/>
  <c r="E52" i="2" s="1"/>
  <c r="E53" i="2" s="1"/>
  <c r="E54" i="2" s="1"/>
  <c r="E55" i="2" s="1"/>
  <c r="E56" i="2" s="1"/>
  <c r="E57" i="2" s="1"/>
  <c r="E58" i="2" s="1"/>
  <c r="E59" i="2" s="1"/>
  <c r="E60" i="2" s="1"/>
  <c r="E61" i="2" s="1"/>
  <c r="E62" i="2" s="1"/>
  <c r="E63" i="2" s="1"/>
  <c r="E64" i="2" s="1"/>
  <c r="E65" i="2" s="1"/>
  <c r="E66" i="2" s="1"/>
  <c r="E67" i="2" s="1"/>
  <c r="E68" i="2" s="1"/>
  <c r="E69" i="2" s="1"/>
  <c r="E70" i="2" s="1"/>
  <c r="E71" i="2" s="1"/>
  <c r="E72" i="2" s="1"/>
  <c r="E73" i="2" s="1"/>
  <c r="E74" i="2" s="1"/>
  <c r="E75" i="2" s="1"/>
  <c r="E76" i="2" s="1"/>
  <c r="E77" i="2" s="1"/>
  <c r="E78" i="2" s="1"/>
  <c r="E79" i="2" s="1"/>
  <c r="E80" i="2" s="1"/>
  <c r="E81" i="2" s="1"/>
  <c r="E82" i="2" s="1"/>
  <c r="E83" i="2" s="1"/>
  <c r="E84" i="2" s="1"/>
  <c r="E85" i="2" s="1"/>
  <c r="E86" i="2" s="1"/>
  <c r="E87" i="2" s="1"/>
  <c r="E88" i="2" s="1"/>
  <c r="E89" i="2" s="1"/>
  <c r="E90" i="2" s="1"/>
  <c r="E91" i="2" s="1"/>
  <c r="E92" i="2" s="1"/>
  <c r="E93" i="2" s="1"/>
  <c r="E94" i="2" s="1"/>
  <c r="E95" i="2" s="1"/>
  <c r="E96" i="2" s="1"/>
  <c r="E97" i="2" s="1"/>
  <c r="E98" i="2" s="1"/>
  <c r="E99" i="2" s="1"/>
  <c r="E100" i="2" s="1"/>
  <c r="E101" i="2" s="1"/>
  <c r="E102" i="2" s="1"/>
  <c r="E103" i="2" s="1"/>
  <c r="E104" i="2" s="1"/>
  <c r="E105" i="2" s="1"/>
  <c r="E106" i="2" s="1"/>
  <c r="E107" i="2" s="1"/>
  <c r="E108" i="2" s="1"/>
  <c r="E109" i="2" s="1"/>
  <c r="E110" i="2" s="1"/>
  <c r="E111" i="2" s="1"/>
  <c r="E112" i="2" s="1"/>
  <c r="E113" i="2" s="1"/>
  <c r="E114" i="2" s="1"/>
  <c r="E115" i="2" s="1"/>
  <c r="E116" i="2" s="1"/>
  <c r="E117" i="2" s="1"/>
  <c r="E118" i="2" s="1"/>
  <c r="E119" i="2" s="1"/>
  <c r="E120" i="2" s="1"/>
  <c r="E121" i="2" s="1"/>
  <c r="E122" i="2" s="1"/>
  <c r="E123" i="2" s="1"/>
  <c r="E124" i="2" s="1"/>
  <c r="E125" i="2" s="1"/>
  <c r="E126" i="2" s="1"/>
  <c r="E127" i="2" s="1"/>
  <c r="E128" i="2" s="1"/>
  <c r="E129" i="2" s="1"/>
  <c r="E130" i="2" s="1"/>
  <c r="E131" i="2" s="1"/>
  <c r="E132" i="2" s="1"/>
  <c r="E133" i="2" s="1"/>
  <c r="E134" i="2" s="1"/>
  <c r="E135" i="2" s="1"/>
  <c r="E136" i="2" s="1"/>
  <c r="E137" i="2" s="1"/>
  <c r="E138" i="2" s="1"/>
  <c r="E139" i="2" s="1"/>
  <c r="E140" i="2" s="1"/>
  <c r="E141" i="2" s="1"/>
  <c r="E142" i="2" s="1"/>
  <c r="E143" i="2" s="1"/>
  <c r="E144" i="2" s="1"/>
  <c r="E145" i="2" s="1"/>
  <c r="E146" i="2" s="1"/>
  <c r="E147" i="2" s="1"/>
  <c r="E148" i="2" s="1"/>
  <c r="E149" i="2" s="1"/>
  <c r="E150" i="2" s="1"/>
  <c r="E151" i="2" s="1"/>
  <c r="E152" i="2" s="1"/>
  <c r="E153" i="2" s="1"/>
  <c r="E154" i="2" s="1"/>
  <c r="E155" i="2" s="1"/>
  <c r="E156" i="2" s="1"/>
  <c r="E157" i="2" s="1"/>
  <c r="E158" i="2" s="1"/>
  <c r="E159" i="2" s="1"/>
  <c r="E160" i="2" s="1"/>
  <c r="E161" i="2" s="1"/>
  <c r="E162" i="2" s="1"/>
  <c r="E163" i="2" s="1"/>
  <c r="E164" i="2" s="1"/>
  <c r="E165" i="2" s="1"/>
  <c r="E166" i="2" s="1"/>
  <c r="E167" i="2" s="1"/>
  <c r="E168" i="2" s="1"/>
  <c r="E169" i="2" s="1"/>
  <c r="E170" i="2" s="1"/>
  <c r="E171" i="2" s="1"/>
  <c r="E172" i="2" s="1"/>
  <c r="E173" i="2" s="1"/>
  <c r="E174" i="2" s="1"/>
  <c r="E175" i="2" s="1"/>
  <c r="E176" i="2" s="1"/>
  <c r="E177" i="2" s="1"/>
  <c r="E178" i="2" s="1"/>
  <c r="E179" i="2" s="1"/>
  <c r="E180" i="2" s="1"/>
  <c r="E181" i="2" s="1"/>
  <c r="E182" i="2" s="1"/>
  <c r="E183" i="2" s="1"/>
  <c r="E184" i="2" s="1"/>
  <c r="E185" i="2" s="1"/>
  <c r="E186" i="2" s="1"/>
  <c r="E187" i="2" s="1"/>
  <c r="E188" i="2" s="1"/>
  <c r="E189" i="2" s="1"/>
  <c r="E190" i="2" s="1"/>
  <c r="E191" i="2" s="1"/>
  <c r="E192" i="2" s="1"/>
  <c r="E193" i="2" s="1"/>
  <c r="E194" i="2" s="1"/>
  <c r="E195" i="2" s="1"/>
  <c r="E196" i="2" s="1"/>
  <c r="E197" i="2" s="1"/>
  <c r="E198" i="2" s="1"/>
  <c r="E199" i="2" s="1"/>
  <c r="E200" i="2" s="1"/>
  <c r="E201" i="2" s="1"/>
  <c r="E202" i="2" s="1"/>
  <c r="E203" i="2" s="1"/>
  <c r="E204" i="2" s="1"/>
  <c r="E205" i="2" s="1"/>
  <c r="E206" i="2" s="1"/>
  <c r="E207" i="2" s="1"/>
  <c r="E208" i="2" s="1"/>
  <c r="E209" i="2" s="1"/>
  <c r="E210" i="2" s="1"/>
  <c r="E211" i="2" s="1"/>
  <c r="E212" i="2" s="1"/>
  <c r="E213" i="2" s="1"/>
  <c r="E214" i="2" s="1"/>
  <c r="E215" i="2" s="1"/>
  <c r="E216" i="2" s="1"/>
  <c r="E217" i="2" s="1"/>
  <c r="E218" i="2" s="1"/>
  <c r="E219" i="2" s="1"/>
  <c r="E220" i="2" s="1"/>
  <c r="E221" i="2" s="1"/>
  <c r="E222" i="2" s="1"/>
  <c r="E223" i="2" s="1"/>
  <c r="E224" i="2" s="1"/>
  <c r="E225" i="2" s="1"/>
  <c r="E226" i="2" s="1"/>
  <c r="E227" i="2" s="1"/>
  <c r="E228" i="2" s="1"/>
  <c r="E229" i="2" s="1"/>
  <c r="E230" i="2" s="1"/>
  <c r="E231" i="2" s="1"/>
  <c r="E232" i="2" s="1"/>
  <c r="E233" i="2" s="1"/>
  <c r="E234" i="2" s="1"/>
  <c r="E235" i="2" s="1"/>
  <c r="E236" i="2" s="1"/>
  <c r="E237" i="2" s="1"/>
  <c r="E238" i="2" s="1"/>
  <c r="E239" i="2" s="1"/>
  <c r="E240" i="2" s="1"/>
  <c r="E241" i="2" s="1"/>
  <c r="E242" i="2" s="1"/>
  <c r="E243" i="2" s="1"/>
  <c r="E244" i="2" s="1"/>
  <c r="E245" i="2" s="1"/>
  <c r="E246" i="2" s="1"/>
  <c r="E247" i="2" s="1"/>
  <c r="E248" i="2" s="1"/>
  <c r="E249" i="2" s="1"/>
  <c r="E250" i="2" s="1"/>
  <c r="E251" i="2" s="1"/>
  <c r="E252" i="2" s="1"/>
  <c r="E253" i="2" s="1"/>
  <c r="E254" i="2" s="1"/>
  <c r="E255" i="2" s="1"/>
  <c r="E256" i="2" s="1"/>
  <c r="E257" i="2" s="1"/>
  <c r="E258" i="2" s="1"/>
  <c r="E259" i="2" s="1"/>
  <c r="E260" i="2" s="1"/>
  <c r="E261" i="2" s="1"/>
  <c r="E262" i="2" s="1"/>
  <c r="E263" i="2" s="1"/>
  <c r="E264" i="2" s="1"/>
  <c r="E265" i="2" s="1"/>
  <c r="E266" i="2" s="1"/>
  <c r="E267" i="2" s="1"/>
  <c r="E268" i="2" s="1"/>
  <c r="E269" i="2" s="1"/>
  <c r="E270" i="2" s="1"/>
  <c r="E271" i="2" s="1"/>
  <c r="E272" i="2" s="1"/>
  <c r="E273" i="2" s="1"/>
  <c r="E274" i="2" s="1"/>
  <c r="E275" i="2" s="1"/>
  <c r="E276" i="2" s="1"/>
  <c r="E277" i="2" s="1"/>
  <c r="E278" i="2" s="1"/>
  <c r="E279" i="2" s="1"/>
  <c r="E280" i="2" s="1"/>
  <c r="E281" i="2" s="1"/>
  <c r="E282" i="2" s="1"/>
  <c r="E283" i="2" s="1"/>
  <c r="E284" i="2" s="1"/>
  <c r="E285" i="2" s="1"/>
  <c r="E286" i="2" s="1"/>
  <c r="E287" i="2" s="1"/>
  <c r="E288" i="2" s="1"/>
  <c r="E289" i="2" s="1"/>
  <c r="E290" i="2" s="1"/>
  <c r="E291" i="2" s="1"/>
  <c r="E292" i="2" s="1"/>
  <c r="E293" i="2" s="1"/>
  <c r="E294" i="2" s="1"/>
  <c r="E295" i="2" s="1"/>
  <c r="E296" i="2" s="1"/>
  <c r="E297" i="2" s="1"/>
  <c r="E298" i="2" s="1"/>
  <c r="E299" i="2" s="1"/>
  <c r="E300" i="2" s="1"/>
  <c r="E301" i="2" s="1"/>
  <c r="E302" i="2" s="1"/>
  <c r="E303" i="2" s="1"/>
  <c r="E304" i="2" s="1"/>
  <c r="E305" i="2" s="1"/>
  <c r="E306" i="2" s="1"/>
  <c r="E307" i="2" s="1"/>
  <c r="E308" i="2" s="1"/>
  <c r="E309" i="2" s="1"/>
  <c r="E310" i="2" s="1"/>
  <c r="E311" i="2" s="1"/>
  <c r="E312" i="2" s="1"/>
  <c r="E313" i="2" s="1"/>
  <c r="E314" i="2" s="1"/>
  <c r="E315" i="2" s="1"/>
  <c r="E316" i="2" s="1"/>
  <c r="E317" i="2" s="1"/>
  <c r="E318" i="2" s="1"/>
  <c r="E319" i="2" s="1"/>
  <c r="E320" i="2" s="1"/>
  <c r="E321" i="2" s="1"/>
  <c r="E322" i="2" s="1"/>
  <c r="E323" i="2" s="1"/>
  <c r="E324" i="2" s="1"/>
  <c r="E325" i="2" s="1"/>
  <c r="E326" i="2" s="1"/>
  <c r="E327" i="2" s="1"/>
  <c r="E328" i="2" s="1"/>
  <c r="E329" i="2" s="1"/>
  <c r="E330" i="2" s="1"/>
  <c r="E331" i="2" s="1"/>
  <c r="E332" i="2" s="1"/>
  <c r="E333" i="2" s="1"/>
  <c r="E334" i="2" s="1"/>
  <c r="E335" i="2" s="1"/>
  <c r="E336" i="2" s="1"/>
  <c r="E337" i="2" s="1"/>
  <c r="E338" i="2" s="1"/>
  <c r="E339" i="2" s="1"/>
  <c r="E340" i="2" s="1"/>
  <c r="E341" i="2" s="1"/>
  <c r="E342" i="2" s="1"/>
  <c r="E343" i="2" s="1"/>
  <c r="E344" i="2" s="1"/>
  <c r="E345" i="2" s="1"/>
  <c r="E346" i="2" s="1"/>
  <c r="E347" i="2" s="1"/>
  <c r="E348" i="2" s="1"/>
  <c r="E349" i="2" s="1"/>
  <c r="E350" i="2" s="1"/>
  <c r="E351" i="2" s="1"/>
  <c r="E352" i="2" s="1"/>
  <c r="E353" i="2" s="1"/>
  <c r="E354" i="2" s="1"/>
  <c r="E355" i="2" s="1"/>
  <c r="E356" i="2" s="1"/>
  <c r="E357" i="2" s="1"/>
  <c r="E358" i="2" s="1"/>
  <c r="E359" i="2" s="1"/>
  <c r="E360" i="2" s="1"/>
  <c r="E361" i="2" s="1"/>
  <c r="E362" i="2" s="1"/>
  <c r="E363" i="2" s="1"/>
  <c r="E364" i="2" s="1"/>
  <c r="E365" i="2" s="1"/>
  <c r="E366" i="2" s="1"/>
  <c r="E367" i="2" s="1"/>
  <c r="E368" i="2" s="1"/>
  <c r="E369" i="2" s="1"/>
  <c r="E370" i="2" s="1"/>
  <c r="E371" i="2" s="1"/>
  <c r="E372" i="2" s="1"/>
  <c r="E373" i="2" s="1"/>
  <c r="E374" i="2" s="1"/>
  <c r="E375" i="2" s="1"/>
  <c r="E376" i="2" s="1"/>
  <c r="E377" i="2" s="1"/>
  <c r="E378" i="2" s="1"/>
  <c r="E379" i="2" s="1"/>
  <c r="E380" i="2" s="1"/>
  <c r="E381" i="2" s="1"/>
  <c r="E382" i="2" s="1"/>
  <c r="E383" i="2" s="1"/>
  <c r="E384" i="2" s="1"/>
  <c r="E385" i="2" s="1"/>
  <c r="E386" i="2" s="1"/>
  <c r="E387" i="2" s="1"/>
  <c r="E388" i="2" s="1"/>
  <c r="E389" i="2" s="1"/>
  <c r="E390" i="2" s="1"/>
  <c r="E391" i="2" s="1"/>
  <c r="E392" i="2" s="1"/>
  <c r="E393" i="2" s="1"/>
  <c r="E394" i="2" s="1"/>
  <c r="E395" i="2" s="1"/>
  <c r="E396" i="2" s="1"/>
  <c r="E397" i="2" s="1"/>
  <c r="E398" i="2" s="1"/>
  <c r="E399" i="2" s="1"/>
  <c r="E400" i="2" s="1"/>
  <c r="E401" i="2" s="1"/>
  <c r="E402" i="2" s="1"/>
  <c r="E403" i="2" s="1"/>
  <c r="E404" i="2" s="1"/>
  <c r="E405" i="2" s="1"/>
  <c r="E406" i="2" s="1"/>
  <c r="E407" i="2" s="1"/>
  <c r="E408" i="2" s="1"/>
  <c r="E409" i="2" s="1"/>
  <c r="E410" i="2" s="1"/>
  <c r="E411" i="2" s="1"/>
  <c r="E412" i="2" s="1"/>
  <c r="E413" i="2" s="1"/>
  <c r="E414" i="2" s="1"/>
  <c r="E415" i="2" s="1"/>
  <c r="E416" i="2" s="1"/>
  <c r="E417" i="2" s="1"/>
  <c r="E418" i="2" s="1"/>
  <c r="E419" i="2" s="1"/>
  <c r="E420" i="2" s="1"/>
  <c r="E421" i="2" s="1"/>
  <c r="E422" i="2" s="1"/>
  <c r="E423" i="2" s="1"/>
  <c r="E424" i="2" s="1"/>
  <c r="E425" i="2" s="1"/>
  <c r="E426" i="2" s="1"/>
  <c r="E427" i="2" s="1"/>
  <c r="E428" i="2" s="1"/>
  <c r="E429" i="2" s="1"/>
  <c r="E430" i="2" s="1"/>
  <c r="E431" i="2" s="1"/>
  <c r="E432" i="2" s="1"/>
  <c r="E433" i="2" s="1"/>
  <c r="E434" i="2" s="1"/>
  <c r="E435" i="2" s="1"/>
  <c r="E436" i="2" s="1"/>
  <c r="E437" i="2" s="1"/>
  <c r="E438" i="2" s="1"/>
  <c r="E439" i="2" s="1"/>
  <c r="E440" i="2" s="1"/>
  <c r="E441" i="2" s="1"/>
  <c r="E442" i="2" s="1"/>
  <c r="E443" i="2" s="1"/>
  <c r="E444" i="2" s="1"/>
  <c r="E445" i="2" s="1"/>
  <c r="E446" i="2" s="1"/>
  <c r="E447" i="2" s="1"/>
  <c r="E448" i="2" s="1"/>
  <c r="E449" i="2" s="1"/>
  <c r="E450" i="2" s="1"/>
  <c r="E451" i="2" s="1"/>
  <c r="E452" i="2" s="1"/>
  <c r="E453" i="2" s="1"/>
  <c r="E454" i="2" s="1"/>
  <c r="E455" i="2" s="1"/>
  <c r="E456" i="2" s="1"/>
  <c r="E457" i="2" s="1"/>
  <c r="E458" i="2" s="1"/>
  <c r="E459" i="2" s="1"/>
  <c r="E460" i="2" s="1"/>
  <c r="E461" i="2" s="1"/>
  <c r="E462" i="2" s="1"/>
  <c r="E463" i="2" s="1"/>
  <c r="E464" i="2" s="1"/>
  <c r="E465" i="2" s="1"/>
  <c r="E466" i="2" s="1"/>
  <c r="E467" i="2" s="1"/>
  <c r="E468" i="2" s="1"/>
  <c r="E469" i="2" s="1"/>
  <c r="E470" i="2" s="1"/>
  <c r="E471" i="2" s="1"/>
  <c r="E472" i="2" s="1"/>
  <c r="E473" i="2" s="1"/>
  <c r="E474" i="2" s="1"/>
  <c r="E475" i="2" s="1"/>
  <c r="E476" i="2" s="1"/>
  <c r="E477" i="2" s="1"/>
  <c r="E478" i="2" s="1"/>
  <c r="E479" i="2" s="1"/>
  <c r="E480" i="2" s="1"/>
  <c r="E481" i="2" s="1"/>
  <c r="E482" i="2" s="1"/>
  <c r="E483" i="2" s="1"/>
  <c r="E484" i="2" s="1"/>
  <c r="E485" i="2" s="1"/>
  <c r="E486" i="2" s="1"/>
  <c r="E487" i="2" s="1"/>
  <c r="E488" i="2" s="1"/>
  <c r="E489" i="2" s="1"/>
  <c r="E490" i="2" s="1"/>
  <c r="E491" i="2" s="1"/>
  <c r="E492" i="2" s="1"/>
  <c r="E493" i="2" s="1"/>
  <c r="E494" i="2" s="1"/>
  <c r="E495" i="2" s="1"/>
  <c r="E496" i="2" s="1"/>
  <c r="E497" i="2" s="1"/>
  <c r="E498" i="2" s="1"/>
  <c r="E499" i="2" s="1"/>
  <c r="E500" i="2" s="1"/>
  <c r="E501" i="2" s="1"/>
  <c r="D18" i="16"/>
  <c r="D17" i="16"/>
  <c r="D16" i="16"/>
  <c r="D14" i="16"/>
  <c r="D13" i="16"/>
  <c r="D12" i="16"/>
  <c r="D11" i="16"/>
  <c r="D9" i="16"/>
  <c r="D8" i="16"/>
  <c r="D7" i="16"/>
  <c r="R8" i="2"/>
  <c r="M34" i="11" l="1" a="1"/>
  <c r="M34" i="11" s="1"/>
  <c r="L34" i="11" s="1"/>
  <c r="M33" i="11" a="1"/>
  <c r="M33" i="11" s="1"/>
  <c r="L33" i="11" s="1"/>
  <c r="M11" i="11" a="1"/>
  <c r="M11" i="11" s="1"/>
  <c r="L11" i="11" s="1"/>
  <c r="M15" i="11" a="1"/>
  <c r="M15" i="11" s="1"/>
  <c r="L15" i="11" s="1"/>
  <c r="M16" i="11" a="1"/>
  <c r="M16" i="11" s="1"/>
  <c r="L16" i="11" s="1"/>
  <c r="M10" i="11" a="1"/>
  <c r="M10" i="11" s="1"/>
  <c r="L10" i="11" s="1"/>
  <c r="O45" i="11" a="1"/>
  <c r="O45" i="11" s="1"/>
  <c r="O62" i="11" a="1"/>
  <c r="O62" i="11" s="1"/>
  <c r="O61" i="11" a="1"/>
  <c r="O61" i="11" s="1"/>
  <c r="O60" i="11" a="1"/>
  <c r="O60" i="11" s="1"/>
  <c r="O16" i="11" a="1"/>
  <c r="O16" i="11" s="1"/>
  <c r="O11" i="11" a="1"/>
  <c r="O11" i="11" s="1"/>
  <c r="O34" i="11" a="1"/>
  <c r="O34" i="11" s="1"/>
  <c r="O47" i="11" a="1"/>
  <c r="O47" i="11" s="1"/>
  <c r="O46" i="11" a="1"/>
  <c r="O46" i="11" s="1"/>
  <c r="AR10" i="7"/>
  <c r="BD10" i="7"/>
  <c r="AX10" i="7"/>
  <c r="BJ10" i="7"/>
  <c r="G43" i="16" a="1"/>
  <c r="G43" i="16" s="1"/>
  <c r="D43" i="16" s="1"/>
  <c r="G41" i="16" a="1"/>
  <c r="G41" i="16" s="1"/>
  <c r="D41" i="16" s="1"/>
  <c r="G25" i="16"/>
  <c r="O25" i="16" s="1"/>
  <c r="G24" i="16"/>
  <c r="O24" i="16" s="1"/>
  <c r="G45" i="16" a="1"/>
  <c r="G45" i="16" s="1"/>
  <c r="D45" i="16" s="1"/>
  <c r="G35" i="16"/>
  <c r="O35" i="16" s="1"/>
  <c r="G34" i="16"/>
  <c r="O34" i="16" s="1"/>
  <c r="G33" i="16"/>
  <c r="O33" i="16" s="1"/>
  <c r="G32" i="16"/>
  <c r="O32" i="16" s="1"/>
  <c r="G10" i="16" a="1"/>
  <c r="G10" i="16" s="1"/>
  <c r="D10" i="16" s="1"/>
  <c r="G31" i="16"/>
  <c r="O31" i="16" s="1"/>
  <c r="G42" i="16" a="1"/>
  <c r="G42" i="16" s="1"/>
  <c r="D42" i="16" s="1"/>
  <c r="G30" i="16"/>
  <c r="O30" i="16" s="1"/>
  <c r="G29" i="16"/>
  <c r="O29" i="16" s="1"/>
  <c r="G28" i="16"/>
  <c r="O28" i="16" s="1"/>
  <c r="G27" i="16"/>
  <c r="O27" i="16" s="1"/>
  <c r="G26" i="16"/>
  <c r="O26" i="16" s="1"/>
  <c r="G54" i="16" a="1"/>
  <c r="G54" i="16" s="1"/>
  <c r="D54" i="16" s="1"/>
  <c r="G58" i="16" a="1"/>
  <c r="G58" i="16" s="1"/>
  <c r="D58" i="16" s="1"/>
  <c r="G57" i="16" a="1"/>
  <c r="G57" i="16" s="1"/>
  <c r="D57" i="16" s="1"/>
  <c r="G52" i="16" a="1"/>
  <c r="G52" i="16" s="1"/>
  <c r="D52" i="16" s="1"/>
  <c r="G51" i="16" a="1"/>
  <c r="G51" i="16" s="1"/>
  <c r="D51" i="16" s="1"/>
  <c r="G15" i="16" a="1"/>
  <c r="G15" i="16" s="1"/>
  <c r="D15" i="16" s="1"/>
  <c r="G50" i="16" a="1"/>
  <c r="G50" i="16" s="1"/>
  <c r="D50" i="16" s="1"/>
  <c r="G83" i="23"/>
  <c r="I84" i="6" s="1"/>
  <c r="G68" i="23"/>
  <c r="I69" i="6" s="1"/>
  <c r="G67" i="23"/>
  <c r="I68" i="6" s="1"/>
  <c r="AX12" i="7"/>
  <c r="BD28" i="7"/>
  <c r="Y28" i="7" s="1"/>
  <c r="AR26" i="7"/>
  <c r="M26" i="7" s="1"/>
  <c r="AR12" i="7"/>
  <c r="H24" i="6"/>
  <c r="H25" i="6"/>
  <c r="F79" i="23"/>
  <c r="H80" i="6" s="1"/>
  <c r="H21" i="6"/>
  <c r="M13" i="17"/>
  <c r="F10" i="23" s="1"/>
  <c r="H11" i="6" s="1"/>
  <c r="O13" i="17"/>
  <c r="H10" i="23" s="1"/>
  <c r="J11" i="6" s="1"/>
  <c r="G48" i="16" s="1" a="1"/>
  <c r="G48" i="16" s="1"/>
  <c r="D48" i="16" s="1"/>
  <c r="P13" i="17"/>
  <c r="F68" i="23" s="1"/>
  <c r="H69" i="6" s="1"/>
  <c r="G69" i="23"/>
  <c r="I70" i="6" s="1"/>
  <c r="G11" i="23"/>
  <c r="I12" i="6" s="1"/>
  <c r="O14" i="17"/>
  <c r="H11" i="23" s="1"/>
  <c r="J12" i="6" s="1"/>
  <c r="G49" i="16" s="1" a="1"/>
  <c r="G49" i="16" s="1"/>
  <c r="D49" i="16" s="1"/>
  <c r="K9" i="18"/>
  <c r="H8" i="23" s="1"/>
  <c r="J9" i="6" s="1"/>
  <c r="L9" i="18"/>
  <c r="F66" i="23" s="1"/>
  <c r="H67" i="6" s="1"/>
  <c r="K10" i="18"/>
  <c r="H9" i="23" s="1"/>
  <c r="J10" i="6" s="1"/>
  <c r="G8" i="23"/>
  <c r="I9" i="6" s="1"/>
  <c r="G66" i="23"/>
  <c r="I67" i="6" s="1"/>
  <c r="G9" i="23"/>
  <c r="I10" i="6" s="1"/>
  <c r="BP26" i="7"/>
  <c r="AK26" i="7" s="1"/>
  <c r="BD12" i="7"/>
  <c r="AR28" i="7"/>
  <c r="M28" i="7" s="1"/>
  <c r="BP10" i="7"/>
  <c r="BJ12" i="7"/>
  <c r="AX28" i="7"/>
  <c r="S28" i="7" s="1"/>
  <c r="AX27" i="7"/>
  <c r="S27" i="7" s="1"/>
  <c r="BJ28" i="7"/>
  <c r="AE28" i="7" s="1"/>
  <c r="BD27" i="7"/>
  <c r="Y27" i="7" s="1"/>
  <c r="BP28" i="7"/>
  <c r="AK28" i="7" s="1"/>
  <c r="BP12" i="7"/>
  <c r="AX26" i="7"/>
  <c r="S26" i="7" s="1"/>
  <c r="BJ27" i="7"/>
  <c r="AE27" i="7" s="1"/>
  <c r="BD26" i="7"/>
  <c r="Y26" i="7" s="1"/>
  <c r="BP27" i="7"/>
  <c r="AK27" i="7" s="1"/>
  <c r="AR27" i="7"/>
  <c r="M27" i="7" s="1"/>
  <c r="BJ26" i="7"/>
  <c r="AE26" i="7" s="1"/>
  <c r="AM10" i="7"/>
  <c r="AY10" i="7"/>
  <c r="BK10" i="7"/>
  <c r="AM12" i="7"/>
  <c r="AY12" i="7"/>
  <c r="BK12" i="7"/>
  <c r="AM20" i="7"/>
  <c r="H20" i="7" s="1"/>
  <c r="AY20" i="7"/>
  <c r="T20" i="7" s="1"/>
  <c r="BK20" i="7"/>
  <c r="AF20" i="7" s="1"/>
  <c r="AS21" i="7"/>
  <c r="N21" i="7" s="1"/>
  <c r="BE21" i="7"/>
  <c r="Z21" i="7" s="1"/>
  <c r="AM26" i="7"/>
  <c r="H26" i="7" s="1"/>
  <c r="AY26" i="7"/>
  <c r="T26" i="7" s="1"/>
  <c r="BK26" i="7"/>
  <c r="AF26" i="7" s="1"/>
  <c r="AS27" i="7"/>
  <c r="N27" i="7" s="1"/>
  <c r="BE27" i="7"/>
  <c r="Z27" i="7" s="1"/>
  <c r="AM28" i="7"/>
  <c r="H28" i="7" s="1"/>
  <c r="AY28" i="7"/>
  <c r="T28" i="7" s="1"/>
  <c r="BK28" i="7"/>
  <c r="AF28" i="7" s="1"/>
  <c r="AS29" i="7"/>
  <c r="N29" i="7" s="1"/>
  <c r="BE29" i="7"/>
  <c r="Z29" i="7" s="1"/>
  <c r="AM30" i="7"/>
  <c r="H30" i="7" s="1"/>
  <c r="AY30" i="7"/>
  <c r="T30" i="7" s="1"/>
  <c r="BK30" i="7"/>
  <c r="AF30" i="7" s="1"/>
  <c r="AN10" i="7"/>
  <c r="AZ10" i="7"/>
  <c r="BL10" i="7"/>
  <c r="AN12" i="7"/>
  <c r="AZ12" i="7"/>
  <c r="BL12" i="7"/>
  <c r="AN20" i="7"/>
  <c r="I20" i="7" s="1"/>
  <c r="AZ20" i="7"/>
  <c r="U20" i="7" s="1"/>
  <c r="BL20" i="7"/>
  <c r="AG20" i="7" s="1"/>
  <c r="AT21" i="7"/>
  <c r="O21" i="7" s="1"/>
  <c r="BF21" i="7"/>
  <c r="AA21" i="7" s="1"/>
  <c r="AN26" i="7"/>
  <c r="I26" i="7" s="1"/>
  <c r="AZ26" i="7"/>
  <c r="U26" i="7" s="1"/>
  <c r="BL26" i="7"/>
  <c r="AG26" i="7" s="1"/>
  <c r="AT27" i="7"/>
  <c r="O27" i="7" s="1"/>
  <c r="BF27" i="7"/>
  <c r="AA27" i="7" s="1"/>
  <c r="AN28" i="7"/>
  <c r="I28" i="7" s="1"/>
  <c r="AZ28" i="7"/>
  <c r="U28" i="7" s="1"/>
  <c r="BL28" i="7"/>
  <c r="AG28" i="7" s="1"/>
  <c r="AT29" i="7"/>
  <c r="O29" i="7" s="1"/>
  <c r="BF29" i="7"/>
  <c r="AA29" i="7" s="1"/>
  <c r="AN30" i="7"/>
  <c r="I30" i="7" s="1"/>
  <c r="AZ30" i="7"/>
  <c r="U30" i="7" s="1"/>
  <c r="BL30" i="7"/>
  <c r="AG30" i="7" s="1"/>
  <c r="AO10" i="7"/>
  <c r="BA10" i="7"/>
  <c r="BM10" i="7"/>
  <c r="AO12" i="7"/>
  <c r="BA12" i="7"/>
  <c r="BM12" i="7"/>
  <c r="AO20" i="7"/>
  <c r="J20" i="7" s="1"/>
  <c r="BA20" i="7"/>
  <c r="V20" i="7" s="1"/>
  <c r="BM20" i="7"/>
  <c r="AH20" i="7" s="1"/>
  <c r="AU21" i="7"/>
  <c r="P21" i="7" s="1"/>
  <c r="BG21" i="7"/>
  <c r="AB21" i="7" s="1"/>
  <c r="AO26" i="7"/>
  <c r="J26" i="7" s="1"/>
  <c r="BA26" i="7"/>
  <c r="V26" i="7" s="1"/>
  <c r="BM26" i="7"/>
  <c r="AH26" i="7" s="1"/>
  <c r="AU27" i="7"/>
  <c r="P27" i="7" s="1"/>
  <c r="BG27" i="7"/>
  <c r="AB27" i="7" s="1"/>
  <c r="AO28" i="7"/>
  <c r="J28" i="7" s="1"/>
  <c r="BA28" i="7"/>
  <c r="V28" i="7" s="1"/>
  <c r="BM28" i="7"/>
  <c r="AH28" i="7" s="1"/>
  <c r="AU29" i="7"/>
  <c r="P29" i="7" s="1"/>
  <c r="BG29" i="7"/>
  <c r="AB29" i="7" s="1"/>
  <c r="AO30" i="7"/>
  <c r="J30" i="7" s="1"/>
  <c r="BA30" i="7"/>
  <c r="V30" i="7" s="1"/>
  <c r="BM30" i="7"/>
  <c r="AH30" i="7" s="1"/>
  <c r="AP10" i="7"/>
  <c r="BB10" i="7"/>
  <c r="BN10" i="7"/>
  <c r="AP12" i="7"/>
  <c r="BB12" i="7"/>
  <c r="BN12" i="7"/>
  <c r="AP20" i="7"/>
  <c r="K20" i="7" s="1"/>
  <c r="BB20" i="7"/>
  <c r="W20" i="7" s="1"/>
  <c r="BN20" i="7"/>
  <c r="AI20" i="7" s="1"/>
  <c r="AV21" i="7"/>
  <c r="Q21" i="7" s="1"/>
  <c r="BH21" i="7"/>
  <c r="AC21" i="7" s="1"/>
  <c r="AP26" i="7"/>
  <c r="K26" i="7" s="1"/>
  <c r="BB26" i="7"/>
  <c r="W26" i="7" s="1"/>
  <c r="BN26" i="7"/>
  <c r="AI26" i="7" s="1"/>
  <c r="AV27" i="7"/>
  <c r="Q27" i="7" s="1"/>
  <c r="BH27" i="7"/>
  <c r="AC27" i="7" s="1"/>
  <c r="AP28" i="7"/>
  <c r="K28" i="7" s="1"/>
  <c r="BB28" i="7"/>
  <c r="W28" i="7" s="1"/>
  <c r="BN28" i="7"/>
  <c r="AI28" i="7" s="1"/>
  <c r="AV29" i="7"/>
  <c r="Q29" i="7" s="1"/>
  <c r="BH29" i="7"/>
  <c r="AC29" i="7" s="1"/>
  <c r="AP30" i="7"/>
  <c r="K30" i="7" s="1"/>
  <c r="BB30" i="7"/>
  <c r="W30" i="7" s="1"/>
  <c r="BN30" i="7"/>
  <c r="AI30" i="7" s="1"/>
  <c r="AQ10" i="7"/>
  <c r="BC10" i="7"/>
  <c r="BO10" i="7"/>
  <c r="AQ12" i="7"/>
  <c r="BC12" i="7"/>
  <c r="BO12" i="7"/>
  <c r="AQ20" i="7"/>
  <c r="L20" i="7" s="1"/>
  <c r="BC20" i="7"/>
  <c r="X20" i="7" s="1"/>
  <c r="BO20" i="7"/>
  <c r="AJ20" i="7" s="1"/>
  <c r="AW21" i="7"/>
  <c r="R21" i="7" s="1"/>
  <c r="BI21" i="7"/>
  <c r="AD21" i="7" s="1"/>
  <c r="AQ26" i="7"/>
  <c r="L26" i="7" s="1"/>
  <c r="BC26" i="7"/>
  <c r="X26" i="7" s="1"/>
  <c r="BO26" i="7"/>
  <c r="AJ26" i="7" s="1"/>
  <c r="AW27" i="7"/>
  <c r="R27" i="7" s="1"/>
  <c r="BI27" i="7"/>
  <c r="AD27" i="7" s="1"/>
  <c r="AQ28" i="7"/>
  <c r="L28" i="7" s="1"/>
  <c r="BC28" i="7"/>
  <c r="X28" i="7" s="1"/>
  <c r="BO28" i="7"/>
  <c r="AJ28" i="7" s="1"/>
  <c r="AW29" i="7"/>
  <c r="R29" i="7" s="1"/>
  <c r="BI29" i="7"/>
  <c r="AD29" i="7" s="1"/>
  <c r="AQ30" i="7"/>
  <c r="L30" i="7" s="1"/>
  <c r="BC30" i="7"/>
  <c r="X30" i="7" s="1"/>
  <c r="BO30" i="7"/>
  <c r="AJ30" i="7" s="1"/>
  <c r="AS10" i="7"/>
  <c r="BE10" i="7"/>
  <c r="AS12" i="7"/>
  <c r="BE12" i="7"/>
  <c r="AS20" i="7"/>
  <c r="N20" i="7" s="1"/>
  <c r="BE20" i="7"/>
  <c r="Z20" i="7" s="1"/>
  <c r="AM21" i="7"/>
  <c r="H21" i="7" s="1"/>
  <c r="AY21" i="7"/>
  <c r="T21" i="7" s="1"/>
  <c r="BK21" i="7"/>
  <c r="AF21" i="7" s="1"/>
  <c r="AS26" i="7"/>
  <c r="N26" i="7" s="1"/>
  <c r="BE26" i="7"/>
  <c r="Z26" i="7" s="1"/>
  <c r="AM27" i="7"/>
  <c r="H27" i="7" s="1"/>
  <c r="AY27" i="7"/>
  <c r="T27" i="7" s="1"/>
  <c r="BK27" i="7"/>
  <c r="AF27" i="7" s="1"/>
  <c r="AS28" i="7"/>
  <c r="N28" i="7" s="1"/>
  <c r="BE28" i="7"/>
  <c r="Z28" i="7" s="1"/>
  <c r="AM29" i="7"/>
  <c r="H29" i="7" s="1"/>
  <c r="AY29" i="7"/>
  <c r="T29" i="7" s="1"/>
  <c r="BK29" i="7"/>
  <c r="AF29" i="7" s="1"/>
  <c r="AS30" i="7"/>
  <c r="N30" i="7" s="1"/>
  <c r="BE30" i="7"/>
  <c r="Z30" i="7" s="1"/>
  <c r="AT10" i="7"/>
  <c r="BF10" i="7"/>
  <c r="AT12" i="7"/>
  <c r="BF12" i="7"/>
  <c r="AT20" i="7"/>
  <c r="O20" i="7" s="1"/>
  <c r="BF20" i="7"/>
  <c r="AA20" i="7" s="1"/>
  <c r="AN21" i="7"/>
  <c r="I21" i="7" s="1"/>
  <c r="AZ21" i="7"/>
  <c r="U21" i="7" s="1"/>
  <c r="BL21" i="7"/>
  <c r="AG21" i="7" s="1"/>
  <c r="AT26" i="7"/>
  <c r="O26" i="7" s="1"/>
  <c r="BF26" i="7"/>
  <c r="AA26" i="7" s="1"/>
  <c r="AN27" i="7"/>
  <c r="I27" i="7" s="1"/>
  <c r="AZ27" i="7"/>
  <c r="U27" i="7" s="1"/>
  <c r="BL27" i="7"/>
  <c r="AG27" i="7" s="1"/>
  <c r="AT28" i="7"/>
  <c r="O28" i="7" s="1"/>
  <c r="BF28" i="7"/>
  <c r="AA28" i="7" s="1"/>
  <c r="AN29" i="7"/>
  <c r="I29" i="7" s="1"/>
  <c r="AZ29" i="7"/>
  <c r="U29" i="7" s="1"/>
  <c r="BL29" i="7"/>
  <c r="AG29" i="7" s="1"/>
  <c r="AT30" i="7"/>
  <c r="O30" i="7" s="1"/>
  <c r="BF30" i="7"/>
  <c r="AA30" i="7" s="1"/>
  <c r="AU10" i="7"/>
  <c r="BG10" i="7"/>
  <c r="AU12" i="7"/>
  <c r="BG12" i="7"/>
  <c r="AU20" i="7"/>
  <c r="P20" i="7" s="1"/>
  <c r="BG20" i="7"/>
  <c r="AB20" i="7" s="1"/>
  <c r="AO21" i="7"/>
  <c r="J21" i="7" s="1"/>
  <c r="BA21" i="7"/>
  <c r="V21" i="7" s="1"/>
  <c r="BM21" i="7"/>
  <c r="AH21" i="7" s="1"/>
  <c r="AU26" i="7"/>
  <c r="P26" i="7" s="1"/>
  <c r="BG26" i="7"/>
  <c r="AB26" i="7" s="1"/>
  <c r="AO27" i="7"/>
  <c r="J27" i="7" s="1"/>
  <c r="BA27" i="7"/>
  <c r="V27" i="7" s="1"/>
  <c r="BM27" i="7"/>
  <c r="AH27" i="7" s="1"/>
  <c r="AU28" i="7"/>
  <c r="P28" i="7" s="1"/>
  <c r="BG28" i="7"/>
  <c r="AB28" i="7" s="1"/>
  <c r="AO29" i="7"/>
  <c r="J29" i="7" s="1"/>
  <c r="BA29" i="7"/>
  <c r="V29" i="7" s="1"/>
  <c r="BM29" i="7"/>
  <c r="AH29" i="7" s="1"/>
  <c r="AU30" i="7"/>
  <c r="P30" i="7" s="1"/>
  <c r="BG30" i="7"/>
  <c r="AB30" i="7" s="1"/>
  <c r="AV10" i="7"/>
  <c r="BH10" i="7"/>
  <c r="AV12" i="7"/>
  <c r="BH12" i="7"/>
  <c r="AV20" i="7"/>
  <c r="Q20" i="7" s="1"/>
  <c r="BH20" i="7"/>
  <c r="AC20" i="7" s="1"/>
  <c r="AP21" i="7"/>
  <c r="K21" i="7" s="1"/>
  <c r="BB21" i="7"/>
  <c r="W21" i="7" s="1"/>
  <c r="BN21" i="7"/>
  <c r="AI21" i="7" s="1"/>
  <c r="AV26" i="7"/>
  <c r="Q26" i="7" s="1"/>
  <c r="BH26" i="7"/>
  <c r="AC26" i="7" s="1"/>
  <c r="AP27" i="7"/>
  <c r="K27" i="7" s="1"/>
  <c r="BB27" i="7"/>
  <c r="W27" i="7" s="1"/>
  <c r="BN27" i="7"/>
  <c r="AI27" i="7" s="1"/>
  <c r="AV28" i="7"/>
  <c r="Q28" i="7" s="1"/>
  <c r="BH28" i="7"/>
  <c r="AC28" i="7" s="1"/>
  <c r="AP29" i="7"/>
  <c r="K29" i="7" s="1"/>
  <c r="BB29" i="7"/>
  <c r="W29" i="7" s="1"/>
  <c r="BN29" i="7"/>
  <c r="AI29" i="7" s="1"/>
  <c r="AV30" i="7"/>
  <c r="Q30" i="7" s="1"/>
  <c r="BH30" i="7"/>
  <c r="AC30" i="7" s="1"/>
  <c r="AW10" i="7"/>
  <c r="BI10" i="7"/>
  <c r="AW12" i="7"/>
  <c r="BI12" i="7"/>
  <c r="AW20" i="7"/>
  <c r="R20" i="7" s="1"/>
  <c r="BI20" i="7"/>
  <c r="AD20" i="7" s="1"/>
  <c r="AQ21" i="7"/>
  <c r="L21" i="7" s="1"/>
  <c r="BC21" i="7"/>
  <c r="X21" i="7" s="1"/>
  <c r="BO21" i="7"/>
  <c r="AJ21" i="7" s="1"/>
  <c r="AW26" i="7"/>
  <c r="R26" i="7" s="1"/>
  <c r="BI26" i="7"/>
  <c r="AD26" i="7" s="1"/>
  <c r="AQ27" i="7"/>
  <c r="L27" i="7" s="1"/>
  <c r="BC27" i="7"/>
  <c r="X27" i="7" s="1"/>
  <c r="BO27" i="7"/>
  <c r="AJ27" i="7" s="1"/>
  <c r="AW28" i="7"/>
  <c r="R28" i="7" s="1"/>
  <c r="BI28" i="7"/>
  <c r="AD28" i="7" s="1"/>
  <c r="AQ29" i="7"/>
  <c r="L29" i="7" s="1"/>
  <c r="BC29" i="7"/>
  <c r="X29" i="7" s="1"/>
  <c r="BO29" i="7"/>
  <c r="AJ29" i="7" s="1"/>
  <c r="AW30" i="7"/>
  <c r="R30" i="7" s="1"/>
  <c r="BI30" i="7"/>
  <c r="AD30" i="7" s="1"/>
  <c r="G79" i="23"/>
  <c r="I80" i="6" s="1"/>
  <c r="O64" i="11" s="1" a="1"/>
  <c r="O64" i="11" s="1"/>
  <c r="I24" i="6"/>
  <c r="H79" i="23"/>
  <c r="J80" i="6" s="1"/>
  <c r="J24" i="6"/>
  <c r="I21" i="6"/>
  <c r="I25" i="6"/>
  <c r="I81" i="6"/>
  <c r="H81" i="6"/>
  <c r="J21" i="6"/>
  <c r="J25" i="6"/>
  <c r="J81" i="6"/>
  <c r="O51" i="11" s="1" a="1"/>
  <c r="O51" i="11" s="1"/>
  <c r="H29" i="23"/>
  <c r="J30" i="6" s="1"/>
  <c r="F83" i="23"/>
  <c r="H84" i="6" s="1"/>
  <c r="H23" i="6"/>
  <c r="I23" i="6"/>
  <c r="H83" i="23"/>
  <c r="J84" i="6" s="1"/>
  <c r="M58" i="11" s="1" a="1"/>
  <c r="M58" i="11" s="1"/>
  <c r="L58" i="11" s="1"/>
  <c r="J23" i="6"/>
  <c r="G53" i="16" a="1"/>
  <c r="G53" i="16" s="1"/>
  <c r="D53" i="16" s="1"/>
  <c r="R9" i="7"/>
  <c r="R10" i="7" s="1"/>
  <c r="AD9" i="7"/>
  <c r="AD10" i="7" s="1"/>
  <c r="F29" i="23"/>
  <c r="H30" i="6" s="1"/>
  <c r="G29" i="23"/>
  <c r="I30" i="6" s="1"/>
  <c r="F81" i="23"/>
  <c r="G81" i="23"/>
  <c r="H81" i="23"/>
  <c r="M7" i="2"/>
  <c r="K11" i="7"/>
  <c r="K12" i="7" s="1"/>
  <c r="N9" i="7"/>
  <c r="N10" i="7" s="1"/>
  <c r="AI11" i="7"/>
  <c r="AI12" i="7" s="1"/>
  <c r="R11" i="7"/>
  <c r="R12" i="7" s="1"/>
  <c r="AD11" i="7"/>
  <c r="AD12" i="7" s="1"/>
  <c r="G44" i="16" a="1"/>
  <c r="G44" i="16" s="1"/>
  <c r="D44" i="16" s="1"/>
  <c r="T9" i="7"/>
  <c r="T10" i="7" s="1"/>
  <c r="M5" i="2"/>
  <c r="N5" i="2" s="1"/>
  <c r="I9" i="7"/>
  <c r="I10" i="7" s="1"/>
  <c r="G56" i="16" s="1" a="1"/>
  <c r="G56" i="16" s="1"/>
  <c r="D56" i="16" s="1"/>
  <c r="U9" i="7"/>
  <c r="U10" i="7" s="1"/>
  <c r="AG9" i="7"/>
  <c r="AG10" i="7" s="1"/>
  <c r="M6" i="2"/>
  <c r="O6" i="2" s="1"/>
  <c r="P9" i="7"/>
  <c r="P10" i="7" s="1"/>
  <c r="AB9" i="7"/>
  <c r="AB10" i="7" s="1"/>
  <c r="M11" i="7"/>
  <c r="M12" i="7" s="1"/>
  <c r="Y11" i="7"/>
  <c r="Y12" i="7" s="1"/>
  <c r="AK11" i="7"/>
  <c r="AK12" i="7" s="1"/>
  <c r="L10" i="18"/>
  <c r="F67" i="23" s="1"/>
  <c r="H68" i="6" s="1"/>
  <c r="P14" i="17"/>
  <c r="F69" i="23" s="1"/>
  <c r="H70" i="6" s="1"/>
  <c r="E502" i="2"/>
  <c r="E503" i="2" s="1"/>
  <c r="E504" i="2" s="1"/>
  <c r="E505" i="2" s="1"/>
  <c r="E506" i="2" s="1"/>
  <c r="E507" i="2" s="1"/>
  <c r="E508" i="2" s="1"/>
  <c r="E509" i="2" s="1"/>
  <c r="E510" i="2" s="1"/>
  <c r="E511" i="2" s="1"/>
  <c r="E512" i="2" s="1"/>
  <c r="E513" i="2" s="1"/>
  <c r="E514" i="2" s="1"/>
  <c r="E515" i="2" s="1"/>
  <c r="E516" i="2" s="1"/>
  <c r="E517" i="2" s="1"/>
  <c r="E518" i="2" s="1"/>
  <c r="E519" i="2" s="1"/>
  <c r="E520" i="2" s="1"/>
  <c r="E521" i="2" s="1"/>
  <c r="E522" i="2" s="1"/>
  <c r="E523" i="2" s="1"/>
  <c r="E524" i="2" s="1"/>
  <c r="E525" i="2" s="1"/>
  <c r="E526" i="2" s="1"/>
  <c r="E527" i="2" s="1"/>
  <c r="E528" i="2" s="1"/>
  <c r="E529" i="2" s="1"/>
  <c r="E530" i="2" s="1"/>
  <c r="E531" i="2" s="1"/>
  <c r="E532" i="2" s="1"/>
  <c r="E533" i="2" s="1"/>
  <c r="E534" i="2" s="1"/>
  <c r="E535" i="2" s="1"/>
  <c r="E536" i="2" s="1"/>
  <c r="E537" i="2" s="1"/>
  <c r="E538" i="2" s="1"/>
  <c r="E539" i="2" s="1"/>
  <c r="E540" i="2" s="1"/>
  <c r="E541" i="2" s="1"/>
  <c r="E542" i="2" s="1"/>
  <c r="E543" i="2" s="1"/>
  <c r="E544" i="2" s="1"/>
  <c r="E545" i="2" s="1"/>
  <c r="E546" i="2" s="1"/>
  <c r="E547" i="2" s="1"/>
  <c r="E548" i="2" s="1"/>
  <c r="E549" i="2" s="1"/>
  <c r="E550" i="2" s="1"/>
  <c r="E551" i="2" s="1"/>
  <c r="E552" i="2" s="1"/>
  <c r="E553" i="2" s="1"/>
  <c r="E554" i="2" s="1"/>
  <c r="E555" i="2" s="1"/>
  <c r="E556" i="2" s="1"/>
  <c r="E557" i="2" s="1"/>
  <c r="E558" i="2" s="1"/>
  <c r="E559" i="2" s="1"/>
  <c r="E560" i="2" s="1"/>
  <c r="E561" i="2" s="1"/>
  <c r="E562" i="2" s="1"/>
  <c r="E563" i="2" s="1"/>
  <c r="E564" i="2" s="1"/>
  <c r="E565" i="2" s="1"/>
  <c r="E566" i="2" s="1"/>
  <c r="E567" i="2" s="1"/>
  <c r="E568" i="2" s="1"/>
  <c r="E569" i="2" s="1"/>
  <c r="E570" i="2" s="1"/>
  <c r="E571" i="2" s="1"/>
  <c r="E572" i="2" s="1"/>
  <c r="E573" i="2" s="1"/>
  <c r="E574" i="2" s="1"/>
  <c r="E575" i="2" s="1"/>
  <c r="E576" i="2" s="1"/>
  <c r="E577" i="2" s="1"/>
  <c r="E578" i="2" s="1"/>
  <c r="E579" i="2" s="1"/>
  <c r="E580" i="2" s="1"/>
  <c r="E581" i="2" s="1"/>
  <c r="E582" i="2" s="1"/>
  <c r="E583" i="2" s="1"/>
  <c r="E584" i="2" s="1"/>
  <c r="E585" i="2" s="1"/>
  <c r="E586" i="2" s="1"/>
  <c r="E587" i="2" s="1"/>
  <c r="E588" i="2" s="1"/>
  <c r="E589" i="2" s="1"/>
  <c r="E590" i="2" s="1"/>
  <c r="E591" i="2" s="1"/>
  <c r="E592" i="2" s="1"/>
  <c r="E593" i="2" s="1"/>
  <c r="E594" i="2" s="1"/>
  <c r="E595" i="2" s="1"/>
  <c r="E596" i="2" s="1"/>
  <c r="E597" i="2" s="1"/>
  <c r="E598" i="2" s="1"/>
  <c r="E599" i="2" s="1"/>
  <c r="E600" i="2" s="1"/>
  <c r="E601" i="2" s="1"/>
  <c r="E602" i="2" s="1"/>
  <c r="E603" i="2" s="1"/>
  <c r="E604" i="2" s="1"/>
  <c r="E605" i="2" s="1"/>
  <c r="E606" i="2" s="1"/>
  <c r="E607" i="2" s="1"/>
  <c r="E608" i="2" s="1"/>
  <c r="E609" i="2" s="1"/>
  <c r="E610" i="2" s="1"/>
  <c r="E611" i="2" s="1"/>
  <c r="E612" i="2" s="1"/>
  <c r="E613" i="2" s="1"/>
  <c r="E614" i="2" s="1"/>
  <c r="E615" i="2" s="1"/>
  <c r="E616" i="2" s="1"/>
  <c r="E617" i="2" s="1"/>
  <c r="E618" i="2" s="1"/>
  <c r="E619" i="2" s="1"/>
  <c r="E620" i="2" s="1"/>
  <c r="E621" i="2" s="1"/>
  <c r="E622" i="2" s="1"/>
  <c r="E623" i="2" s="1"/>
  <c r="E624" i="2" s="1"/>
  <c r="E625" i="2" s="1"/>
  <c r="E626" i="2" s="1"/>
  <c r="E627" i="2" s="1"/>
  <c r="E628" i="2" s="1"/>
  <c r="E629" i="2" s="1"/>
  <c r="E630" i="2" s="1"/>
  <c r="E631" i="2" s="1"/>
  <c r="E632" i="2" s="1"/>
  <c r="E633" i="2" s="1"/>
  <c r="E634" i="2" s="1"/>
  <c r="E635" i="2" s="1"/>
  <c r="E636" i="2" s="1"/>
  <c r="E637" i="2" s="1"/>
  <c r="E638" i="2" s="1"/>
  <c r="E639" i="2" s="1"/>
  <c r="E640" i="2" s="1"/>
  <c r="E641" i="2" s="1"/>
  <c r="E642" i="2" s="1"/>
  <c r="E643" i="2" s="1"/>
  <c r="E644" i="2" s="1"/>
  <c r="E645" i="2" s="1"/>
  <c r="E646" i="2" s="1"/>
  <c r="E647" i="2" s="1"/>
  <c r="E648" i="2" s="1"/>
  <c r="E649" i="2" s="1"/>
  <c r="E650" i="2" s="1"/>
  <c r="E651" i="2" s="1"/>
  <c r="E652" i="2" s="1"/>
  <c r="E653" i="2" s="1"/>
  <c r="E654" i="2" s="1"/>
  <c r="E655" i="2" s="1"/>
  <c r="E656" i="2" s="1"/>
  <c r="E657" i="2" s="1"/>
  <c r="E658" i="2" s="1"/>
  <c r="E659" i="2" s="1"/>
  <c r="E660" i="2" s="1"/>
  <c r="E661" i="2" s="1"/>
  <c r="E662" i="2" s="1"/>
  <c r="E663" i="2" s="1"/>
  <c r="E664" i="2" s="1"/>
  <c r="E665" i="2" s="1"/>
  <c r="E666" i="2" s="1"/>
  <c r="E667" i="2" s="1"/>
  <c r="E668" i="2" s="1"/>
  <c r="E669" i="2" s="1"/>
  <c r="E670" i="2" s="1"/>
  <c r="E671" i="2" s="1"/>
  <c r="E672" i="2" s="1"/>
  <c r="E673" i="2" s="1"/>
  <c r="E674" i="2" s="1"/>
  <c r="E675" i="2" s="1"/>
  <c r="E676" i="2" s="1"/>
  <c r="E677" i="2" s="1"/>
  <c r="E678" i="2" s="1"/>
  <c r="E679" i="2" s="1"/>
  <c r="E680" i="2" s="1"/>
  <c r="E681" i="2" s="1"/>
  <c r="E682" i="2" s="1"/>
  <c r="E683" i="2" s="1"/>
  <c r="E684" i="2" s="1"/>
  <c r="E685" i="2" s="1"/>
  <c r="E686" i="2" s="1"/>
  <c r="E687" i="2" s="1"/>
  <c r="E688" i="2" s="1"/>
  <c r="E689" i="2" s="1"/>
  <c r="E690" i="2" s="1"/>
  <c r="E691" i="2" s="1"/>
  <c r="E692" i="2" s="1"/>
  <c r="E693" i="2" s="1"/>
  <c r="E694" i="2" s="1"/>
  <c r="E695" i="2" s="1"/>
  <c r="E696" i="2" s="1"/>
  <c r="E697" i="2" s="1"/>
  <c r="E698" i="2" s="1"/>
  <c r="E699" i="2" s="1"/>
  <c r="E700" i="2" s="1"/>
  <c r="E701" i="2" s="1"/>
  <c r="E702" i="2" s="1"/>
  <c r="E703" i="2" s="1"/>
  <c r="E704" i="2" s="1"/>
  <c r="E705" i="2" s="1"/>
  <c r="E706" i="2" s="1"/>
  <c r="E707" i="2" s="1"/>
  <c r="E708" i="2" s="1"/>
  <c r="E709" i="2" s="1"/>
  <c r="E710" i="2" s="1"/>
  <c r="E711" i="2" s="1"/>
  <c r="E712" i="2" s="1"/>
  <c r="E713" i="2" s="1"/>
  <c r="E714" i="2" s="1"/>
  <c r="E715" i="2" s="1"/>
  <c r="E716" i="2" s="1"/>
  <c r="E717" i="2" s="1"/>
  <c r="E718" i="2" s="1"/>
  <c r="E719" i="2" s="1"/>
  <c r="E720" i="2" s="1"/>
  <c r="E721" i="2" s="1"/>
  <c r="E722" i="2" s="1"/>
  <c r="E723" i="2" s="1"/>
  <c r="E724" i="2" s="1"/>
  <c r="E725" i="2" s="1"/>
  <c r="E726" i="2" s="1"/>
  <c r="E727" i="2" s="1"/>
  <c r="E728" i="2" s="1"/>
  <c r="E729" i="2" s="1"/>
  <c r="E730" i="2" s="1"/>
  <c r="E731" i="2" s="1"/>
  <c r="E732" i="2" s="1"/>
  <c r="E733" i="2" s="1"/>
  <c r="E734" i="2" s="1"/>
  <c r="E735" i="2" s="1"/>
  <c r="E736" i="2" s="1"/>
  <c r="E737" i="2" s="1"/>
  <c r="E738" i="2" s="1"/>
  <c r="E739" i="2" s="1"/>
  <c r="E740" i="2" s="1"/>
  <c r="E741" i="2" s="1"/>
  <c r="E742" i="2" s="1"/>
  <c r="E743" i="2" s="1"/>
  <c r="E744" i="2" s="1"/>
  <c r="E745" i="2" s="1"/>
  <c r="E746" i="2" s="1"/>
  <c r="E747" i="2" s="1"/>
  <c r="E748" i="2" s="1"/>
  <c r="E749" i="2" s="1"/>
  <c r="E750" i="2" s="1"/>
  <c r="E751" i="2" s="1"/>
  <c r="E752" i="2" s="1"/>
  <c r="E753" i="2" s="1"/>
  <c r="E754" i="2" s="1"/>
  <c r="E755" i="2" s="1"/>
  <c r="E756" i="2" s="1"/>
  <c r="E757" i="2" s="1"/>
  <c r="E758" i="2" s="1"/>
  <c r="E759" i="2" s="1"/>
  <c r="E760" i="2" s="1"/>
  <c r="E761" i="2" s="1"/>
  <c r="E762" i="2" s="1"/>
  <c r="E763" i="2" s="1"/>
  <c r="E764" i="2" s="1"/>
  <c r="E765" i="2" s="1"/>
  <c r="E766" i="2" s="1"/>
  <c r="E767" i="2" s="1"/>
  <c r="E768" i="2" s="1"/>
  <c r="E769" i="2" s="1"/>
  <c r="E770" i="2" s="1"/>
  <c r="E771" i="2" s="1"/>
  <c r="E772" i="2" s="1"/>
  <c r="E773" i="2" s="1"/>
  <c r="E774" i="2" s="1"/>
  <c r="E775" i="2" s="1"/>
  <c r="E776" i="2" s="1"/>
  <c r="E777" i="2" s="1"/>
  <c r="E778" i="2" s="1"/>
  <c r="E779" i="2" s="1"/>
  <c r="E780" i="2" s="1"/>
  <c r="E781" i="2" s="1"/>
  <c r="E782" i="2" s="1"/>
  <c r="E783" i="2" s="1"/>
  <c r="E784" i="2" s="1"/>
  <c r="E785" i="2" s="1"/>
  <c r="E786" i="2" s="1"/>
  <c r="E787" i="2" s="1"/>
  <c r="E788" i="2" s="1"/>
  <c r="E789" i="2" s="1"/>
  <c r="E790" i="2" s="1"/>
  <c r="E791" i="2" s="1"/>
  <c r="E792" i="2" s="1"/>
  <c r="E793" i="2" s="1"/>
  <c r="E794" i="2" s="1"/>
  <c r="E795" i="2" s="1"/>
  <c r="E796" i="2" s="1"/>
  <c r="E797" i="2" s="1"/>
  <c r="E798" i="2" s="1"/>
  <c r="E799" i="2" s="1"/>
  <c r="E800" i="2" s="1"/>
  <c r="E801" i="2" s="1"/>
  <c r="E802" i="2" s="1"/>
  <c r="E803" i="2" s="1"/>
  <c r="E804" i="2" s="1"/>
  <c r="E805" i="2" s="1"/>
  <c r="E806" i="2" s="1"/>
  <c r="E807" i="2" s="1"/>
  <c r="E808" i="2" s="1"/>
  <c r="E809" i="2" s="1"/>
  <c r="E810" i="2" s="1"/>
  <c r="E811" i="2" s="1"/>
  <c r="E812" i="2" s="1"/>
  <c r="E813" i="2" s="1"/>
  <c r="E814" i="2" s="1"/>
  <c r="E815" i="2" s="1"/>
  <c r="E816" i="2" s="1"/>
  <c r="E817" i="2" s="1"/>
  <c r="E818" i="2" s="1"/>
  <c r="E819" i="2" s="1"/>
  <c r="E820" i="2" s="1"/>
  <c r="E821" i="2" s="1"/>
  <c r="E822" i="2" s="1"/>
  <c r="E823" i="2" s="1"/>
  <c r="E824" i="2" s="1"/>
  <c r="E825" i="2" s="1"/>
  <c r="E826" i="2" s="1"/>
  <c r="E827" i="2" s="1"/>
  <c r="E828" i="2" s="1"/>
  <c r="E829" i="2" s="1"/>
  <c r="E830" i="2" s="1"/>
  <c r="E831" i="2" s="1"/>
  <c r="E832" i="2" s="1"/>
  <c r="E833" i="2" s="1"/>
  <c r="E834" i="2" s="1"/>
  <c r="E835" i="2" s="1"/>
  <c r="E836" i="2" s="1"/>
  <c r="E837" i="2" s="1"/>
  <c r="E838" i="2" s="1"/>
  <c r="E839" i="2" s="1"/>
  <c r="E840" i="2" s="1"/>
  <c r="E841" i="2" s="1"/>
  <c r="E842" i="2" s="1"/>
  <c r="E843" i="2" s="1"/>
  <c r="E844" i="2" s="1"/>
  <c r="E845" i="2" s="1"/>
  <c r="E846" i="2" s="1"/>
  <c r="E847" i="2" s="1"/>
  <c r="E848" i="2" s="1"/>
  <c r="E849" i="2" s="1"/>
  <c r="E850" i="2" s="1"/>
  <c r="E851" i="2" s="1"/>
  <c r="E852" i="2" s="1"/>
  <c r="E853" i="2" s="1"/>
  <c r="E854" i="2" s="1"/>
  <c r="E855" i="2" s="1"/>
  <c r="E856" i="2" s="1"/>
  <c r="E857" i="2" s="1"/>
  <c r="E858" i="2" s="1"/>
  <c r="E859" i="2" s="1"/>
  <c r="E860" i="2" s="1"/>
  <c r="E861" i="2" s="1"/>
  <c r="E862" i="2" s="1"/>
  <c r="E863" i="2" s="1"/>
  <c r="E864" i="2" s="1"/>
  <c r="E865" i="2" s="1"/>
  <c r="E866" i="2" s="1"/>
  <c r="E867" i="2" s="1"/>
  <c r="E868" i="2" s="1"/>
  <c r="E869" i="2" s="1"/>
  <c r="E870" i="2" s="1"/>
  <c r="E871" i="2" s="1"/>
  <c r="E872" i="2" s="1"/>
  <c r="E873" i="2" s="1"/>
  <c r="E874" i="2" s="1"/>
  <c r="E875" i="2" s="1"/>
  <c r="E876" i="2" s="1"/>
  <c r="E877" i="2" s="1"/>
  <c r="E878" i="2" s="1"/>
  <c r="E879" i="2" s="1"/>
  <c r="E880" i="2" s="1"/>
  <c r="E881" i="2" s="1"/>
  <c r="E882" i="2" s="1"/>
  <c r="E883" i="2" s="1"/>
  <c r="E884" i="2" s="1"/>
  <c r="E885" i="2" s="1"/>
  <c r="E886" i="2" s="1"/>
  <c r="E887" i="2" s="1"/>
  <c r="E888" i="2" s="1"/>
  <c r="E889" i="2" s="1"/>
  <c r="E890" i="2" s="1"/>
  <c r="E891" i="2" s="1"/>
  <c r="E892" i="2" s="1"/>
  <c r="E893" i="2" s="1"/>
  <c r="E894" i="2" s="1"/>
  <c r="E895" i="2" s="1"/>
  <c r="E896" i="2" s="1"/>
  <c r="E897" i="2" s="1"/>
  <c r="E898" i="2" s="1"/>
  <c r="E899" i="2" s="1"/>
  <c r="E900" i="2" s="1"/>
  <c r="E901" i="2" s="1"/>
  <c r="E902" i="2" s="1"/>
  <c r="E903" i="2" s="1"/>
  <c r="E904" i="2" s="1"/>
  <c r="E905" i="2" s="1"/>
  <c r="E906" i="2" s="1"/>
  <c r="E907" i="2" s="1"/>
  <c r="E908" i="2" s="1"/>
  <c r="E909" i="2" s="1"/>
  <c r="E910" i="2" s="1"/>
  <c r="E911" i="2" s="1"/>
  <c r="E912" i="2" s="1"/>
  <c r="E913" i="2" s="1"/>
  <c r="E914" i="2" s="1"/>
  <c r="E915" i="2" s="1"/>
  <c r="E916" i="2" s="1"/>
  <c r="E917" i="2" s="1"/>
  <c r="E918" i="2" s="1"/>
  <c r="E919" i="2" s="1"/>
  <c r="E920" i="2" s="1"/>
  <c r="E921" i="2" s="1"/>
  <c r="E922" i="2" s="1"/>
  <c r="E923" i="2" s="1"/>
  <c r="E924" i="2" s="1"/>
  <c r="E925" i="2" s="1"/>
  <c r="E926" i="2" s="1"/>
  <c r="E927" i="2" s="1"/>
  <c r="E928" i="2" s="1"/>
  <c r="E929" i="2" s="1"/>
  <c r="E930" i="2" s="1"/>
  <c r="E931" i="2" s="1"/>
  <c r="E932" i="2" s="1"/>
  <c r="E933" i="2" s="1"/>
  <c r="E934" i="2" s="1"/>
  <c r="E935" i="2" s="1"/>
  <c r="E936" i="2" s="1"/>
  <c r="E937" i="2" s="1"/>
  <c r="E938" i="2" s="1"/>
  <c r="E939" i="2" s="1"/>
  <c r="E940" i="2" s="1"/>
  <c r="E941" i="2" s="1"/>
  <c r="E942" i="2" s="1"/>
  <c r="E943" i="2" s="1"/>
  <c r="E944" i="2" s="1"/>
  <c r="E945" i="2" s="1"/>
  <c r="E946" i="2" s="1"/>
  <c r="E947" i="2" s="1"/>
  <c r="E948" i="2" s="1"/>
  <c r="E949" i="2" s="1"/>
  <c r="E950" i="2" s="1"/>
  <c r="E951" i="2" s="1"/>
  <c r="E952" i="2" s="1"/>
  <c r="E953" i="2" s="1"/>
  <c r="E954" i="2" s="1"/>
  <c r="E955" i="2" s="1"/>
  <c r="E956" i="2" s="1"/>
  <c r="E957" i="2" s="1"/>
  <c r="E958" i="2" s="1"/>
  <c r="E959" i="2" s="1"/>
  <c r="E960" i="2" s="1"/>
  <c r="E961" i="2" s="1"/>
  <c r="E962" i="2" s="1"/>
  <c r="E963" i="2" s="1"/>
  <c r="E964" i="2" s="1"/>
  <c r="E965" i="2" s="1"/>
  <c r="E966" i="2" s="1"/>
  <c r="E967" i="2" s="1"/>
  <c r="E968" i="2" s="1"/>
  <c r="E969" i="2" s="1"/>
  <c r="E970" i="2" s="1"/>
  <c r="E971" i="2" s="1"/>
  <c r="E972" i="2" s="1"/>
  <c r="E973" i="2" s="1"/>
  <c r="E974" i="2" s="1"/>
  <c r="E975" i="2" s="1"/>
  <c r="E976" i="2" s="1"/>
  <c r="E977" i="2" s="1"/>
  <c r="E978" i="2" s="1"/>
  <c r="E979" i="2" s="1"/>
  <c r="E980" i="2" s="1"/>
  <c r="E981" i="2" s="1"/>
  <c r="E982" i="2" s="1"/>
  <c r="E983" i="2" s="1"/>
  <c r="E984" i="2" s="1"/>
  <c r="E985" i="2" s="1"/>
  <c r="E986" i="2" s="1"/>
  <c r="E987" i="2" s="1"/>
  <c r="E988" i="2" s="1"/>
  <c r="E989" i="2" s="1"/>
  <c r="E990" i="2" s="1"/>
  <c r="E991" i="2" s="1"/>
  <c r="E992" i="2" s="1"/>
  <c r="E993" i="2" s="1"/>
  <c r="E994" i="2" s="1"/>
  <c r="E995" i="2" s="1"/>
  <c r="E996" i="2" s="1"/>
  <c r="M44" i="11" l="1" a="1"/>
  <c r="M44" i="11" s="1"/>
  <c r="L44" i="11" s="1"/>
  <c r="O71" i="11" a="1"/>
  <c r="O71" i="11" s="1"/>
  <c r="G47" i="16" a="1"/>
  <c r="G47" i="16" s="1"/>
  <c r="D47" i="16" s="1"/>
  <c r="G55" i="16" a="1"/>
  <c r="G55" i="16" s="1"/>
  <c r="D55" i="16" s="1"/>
  <c r="G46" i="16" a="1"/>
  <c r="G46" i="16" s="1"/>
  <c r="D46" i="16" s="1"/>
  <c r="M43" i="11" a="1"/>
  <c r="M43" i="11" s="1"/>
  <c r="L43" i="11" s="1"/>
  <c r="O14" i="11" a="1"/>
  <c r="O14" i="11" s="1"/>
  <c r="O7" i="11" a="1"/>
  <c r="O7" i="11" s="1"/>
  <c r="M39" i="11" a="1"/>
  <c r="M39" i="11" s="1"/>
  <c r="L39" i="11" s="1"/>
  <c r="M38" i="11" a="1"/>
  <c r="M38" i="11" s="1"/>
  <c r="L38" i="11" s="1"/>
  <c r="M48" i="11" a="1"/>
  <c r="M48" i="11" s="1"/>
  <c r="L48" i="11" s="1"/>
  <c r="M53" i="11" a="1"/>
  <c r="M53" i="11" s="1"/>
  <c r="L53" i="11" s="1"/>
  <c r="M73" i="11" a="1"/>
  <c r="M73" i="11" s="1"/>
  <c r="L73" i="11" s="1"/>
  <c r="M63" i="11" a="1"/>
  <c r="M63" i="11" s="1"/>
  <c r="L63" i="11" s="1"/>
  <c r="M49" i="11" a="1"/>
  <c r="M49" i="11" s="1"/>
  <c r="L49" i="11" s="1"/>
  <c r="M59" i="11" a="1"/>
  <c r="M59" i="11" s="1"/>
  <c r="L59" i="11" s="1"/>
  <c r="M74" i="11" a="1"/>
  <c r="M74" i="11" s="1"/>
  <c r="L74" i="11" s="1"/>
  <c r="M64" i="11" a="1"/>
  <c r="M64" i="11" s="1"/>
  <c r="L64" i="11" s="1"/>
  <c r="M21" i="11" a="1"/>
  <c r="M21" i="11" s="1"/>
  <c r="L21" i="11" s="1"/>
  <c r="M20" i="11" a="1"/>
  <c r="M20" i="11" s="1"/>
  <c r="L20" i="11" s="1"/>
  <c r="O55" i="11" a="1"/>
  <c r="O55" i="11" s="1"/>
  <c r="O56" i="11" a="1"/>
  <c r="O56" i="11" s="1"/>
  <c r="O72" i="11" a="1"/>
  <c r="O72" i="11" s="1"/>
  <c r="O57" i="11" a="1"/>
  <c r="O57" i="11" s="1"/>
  <c r="O70" i="11" a="1"/>
  <c r="O70" i="11" s="1"/>
  <c r="O44" i="11" a="1"/>
  <c r="O44" i="11" s="1"/>
  <c r="O67" i="11" a="1"/>
  <c r="O67" i="11" s="1"/>
  <c r="O52" i="11" a="1"/>
  <c r="O52" i="11" s="1"/>
  <c r="O66" i="11" a="1"/>
  <c r="O66" i="11" s="1"/>
  <c r="O42" i="11" a="1"/>
  <c r="O42" i="11" s="1"/>
  <c r="O40" i="11" a="1"/>
  <c r="O40" i="11" s="1"/>
  <c r="O41" i="11" a="1"/>
  <c r="O41" i="11" s="1"/>
  <c r="O13" i="11" a="1"/>
  <c r="O13" i="11" s="1"/>
  <c r="O49" i="11" a="1"/>
  <c r="O49" i="11" s="1"/>
  <c r="O74" i="11" a="1"/>
  <c r="O74" i="11" s="1"/>
  <c r="O12" i="11" a="1"/>
  <c r="O12" i="11" s="1"/>
  <c r="O59" i="11" a="1"/>
  <c r="O59" i="11" s="1"/>
  <c r="O24" i="11" a="1"/>
  <c r="O24" i="11" s="1"/>
  <c r="O22" i="11" a="1"/>
  <c r="O22" i="11" s="1"/>
  <c r="O35" i="11" a="1"/>
  <c r="O35" i="11" s="1"/>
  <c r="O17" i="11" a="1"/>
  <c r="O17" i="11" s="1"/>
  <c r="O36" i="11" a="1"/>
  <c r="O36" i="11" s="1"/>
  <c r="O18" i="11" a="1"/>
  <c r="O18" i="11" s="1"/>
  <c r="O37" i="11" a="1"/>
  <c r="O37" i="11" s="1"/>
  <c r="O19" i="11" a="1"/>
  <c r="O19" i="11" s="1"/>
  <c r="O23" i="11" a="1"/>
  <c r="O23" i="11" s="1"/>
  <c r="O65" i="11" a="1"/>
  <c r="O65" i="11" s="1"/>
  <c r="O50" i="11" a="1"/>
  <c r="O50" i="11" s="1"/>
  <c r="O30" i="11" a="1"/>
  <c r="O30" i="11" s="1"/>
  <c r="O31" i="11" a="1"/>
  <c r="O31" i="11" s="1"/>
  <c r="O8" i="11" a="1"/>
  <c r="O8" i="11" s="1"/>
  <c r="O32" i="11" a="1"/>
  <c r="O32" i="11" s="1"/>
  <c r="O9" i="11" a="1"/>
  <c r="O9" i="11" s="1"/>
  <c r="O25" i="11" a="1"/>
  <c r="O25" i="11" s="1"/>
  <c r="O39" i="11" a="1"/>
  <c r="O39" i="11" s="1"/>
  <c r="O21" i="11" a="1"/>
  <c r="O21" i="11" s="1"/>
  <c r="H88" i="23"/>
  <c r="J89" i="6" s="1"/>
  <c r="J82" i="6"/>
  <c r="G88" i="23"/>
  <c r="I89" i="6" s="1"/>
  <c r="I82" i="6"/>
  <c r="F88" i="23"/>
  <c r="H89" i="6" s="1"/>
  <c r="H82" i="6"/>
  <c r="N6" i="2"/>
  <c r="N8" i="2" s="1"/>
  <c r="O5" i="2"/>
  <c r="O8" i="2" l="1"/>
  <c r="I510" i="2" s="1"/>
  <c r="I941" i="2"/>
  <c r="M68" i="11" a="1"/>
  <c r="M68" i="11" s="1"/>
  <c r="L68" i="11" s="1"/>
  <c r="M54" i="11" a="1"/>
  <c r="M54" i="11" s="1"/>
  <c r="L54" i="11" s="1"/>
  <c r="M69" i="11" a="1"/>
  <c r="M69" i="11" s="1"/>
  <c r="L69" i="11" s="1"/>
  <c r="O54" i="11" a="1"/>
  <c r="O54" i="11" s="1"/>
  <c r="O69" i="11" a="1"/>
  <c r="O69" i="11" s="1"/>
  <c r="I987" i="2"/>
  <c r="D987" i="2" s="1"/>
  <c r="I700" i="2"/>
  <c r="I807" i="2"/>
  <c r="I928" i="2"/>
  <c r="I867" i="2"/>
  <c r="I975" i="2"/>
  <c r="D975" i="2" s="1"/>
  <c r="I927" i="2"/>
  <c r="D927" i="2" s="1"/>
  <c r="I856" i="2"/>
  <c r="D856" i="2" s="1"/>
  <c r="I784" i="2"/>
  <c r="D784" i="2" s="1"/>
  <c r="I855" i="2"/>
  <c r="I931" i="2"/>
  <c r="I916" i="2"/>
  <c r="D916" i="2" s="1"/>
  <c r="I939" i="2"/>
  <c r="D939" i="2" s="1"/>
  <c r="I844" i="2"/>
  <c r="D844" i="2" s="1"/>
  <c r="I979" i="2"/>
  <c r="I724" i="2"/>
  <c r="I772" i="2"/>
  <c r="D772" i="2" s="1"/>
  <c r="I664" i="2"/>
  <c r="D664" i="2" s="1"/>
  <c r="I967" i="2"/>
  <c r="I796" i="2"/>
  <c r="I963" i="2"/>
  <c r="I915" i="2"/>
  <c r="I688" i="2"/>
  <c r="I955" i="2"/>
  <c r="D955" i="2" s="1"/>
  <c r="I879" i="2"/>
  <c r="D879" i="2" s="1"/>
  <c r="I544" i="2"/>
  <c r="I904" i="2"/>
  <c r="D904" i="2" s="1"/>
  <c r="I580" i="2"/>
  <c r="I783" i="2"/>
  <c r="D783" i="2" s="1"/>
  <c r="I831" i="2"/>
  <c r="D831" i="2" s="1"/>
  <c r="I748" i="2"/>
  <c r="I795" i="2"/>
  <c r="I964" i="2"/>
  <c r="D964" i="2" s="1"/>
  <c r="I628" i="2"/>
  <c r="I832" i="2"/>
  <c r="I676" i="2"/>
  <c r="I843" i="2"/>
  <c r="D843" i="2" s="1"/>
  <c r="I616" i="2"/>
  <c r="D616" i="2" s="1"/>
  <c r="I556" i="2"/>
  <c r="I532" i="2"/>
  <c r="I771" i="2"/>
  <c r="D771" i="2" s="1"/>
  <c r="I989" i="2"/>
  <c r="I652" i="2"/>
  <c r="D652" i="2" s="1"/>
  <c r="I943" i="2"/>
  <c r="I976" i="2"/>
  <c r="I568" i="2"/>
  <c r="I508" i="2"/>
  <c r="I891" i="2"/>
  <c r="I759" i="2"/>
  <c r="D759" i="2" s="1"/>
  <c r="I919" i="2"/>
  <c r="I520" i="2"/>
  <c r="I760" i="2"/>
  <c r="D760" i="2" s="1"/>
  <c r="I819" i="2"/>
  <c r="I640" i="2"/>
  <c r="I747" i="2"/>
  <c r="I952" i="2"/>
  <c r="I988" i="2"/>
  <c r="D988" i="2" s="1"/>
  <c r="I903" i="2"/>
  <c r="D903" i="2" s="1"/>
  <c r="I940" i="2"/>
  <c r="D940" i="2" s="1"/>
  <c r="I868" i="2"/>
  <c r="I736" i="2"/>
  <c r="D736" i="2" s="1"/>
  <c r="I712" i="2"/>
  <c r="I991" i="2"/>
  <c r="I977" i="2"/>
  <c r="D977" i="2" s="1"/>
  <c r="I820" i="2"/>
  <c r="I965" i="2"/>
  <c r="D965" i="2" s="1"/>
  <c r="I953" i="2"/>
  <c r="I845" i="2"/>
  <c r="I833" i="2"/>
  <c r="I951" i="2"/>
  <c r="I880" i="2"/>
  <c r="I797" i="2"/>
  <c r="I892" i="2"/>
  <c r="I808" i="2"/>
  <c r="D808" i="2" s="1"/>
  <c r="I737" i="2"/>
  <c r="I725" i="2"/>
  <c r="D725" i="2" s="1"/>
  <c r="I592" i="2"/>
  <c r="I701" i="2"/>
  <c r="I617" i="2"/>
  <c r="D617" i="2" s="1"/>
  <c r="I821" i="2"/>
  <c r="I809" i="2"/>
  <c r="I905" i="2"/>
  <c r="I689" i="2"/>
  <c r="D689" i="2" s="1"/>
  <c r="I604" i="2"/>
  <c r="D604" i="2" s="1"/>
  <c r="I881" i="2"/>
  <c r="I677" i="2"/>
  <c r="D677" i="2" s="1"/>
  <c r="I869" i="2"/>
  <c r="I653" i="2"/>
  <c r="D653" i="2" s="1"/>
  <c r="I857" i="2"/>
  <c r="I629" i="2"/>
  <c r="D629" i="2" s="1"/>
  <c r="I929" i="2"/>
  <c r="I785" i="2"/>
  <c r="I605" i="2"/>
  <c r="I917" i="2"/>
  <c r="I773" i="2"/>
  <c r="D773" i="2" s="1"/>
  <c r="I581" i="2"/>
  <c r="I761" i="2"/>
  <c r="D761" i="2" s="1"/>
  <c r="I675" i="2"/>
  <c r="I893" i="2"/>
  <c r="I749" i="2"/>
  <c r="I663" i="2"/>
  <c r="I651" i="2"/>
  <c r="D651" i="2" s="1"/>
  <c r="I557" i="2"/>
  <c r="I566" i="2"/>
  <c r="I593" i="2"/>
  <c r="I639" i="2"/>
  <c r="I665" i="2"/>
  <c r="D665" i="2" s="1"/>
  <c r="I627" i="2"/>
  <c r="I641" i="2"/>
  <c r="I615" i="2"/>
  <c r="I735" i="2"/>
  <c r="I713" i="2"/>
  <c r="I569" i="2"/>
  <c r="I507" i="2"/>
  <c r="I545" i="2"/>
  <c r="I986" i="2"/>
  <c r="I533" i="2"/>
  <c r="D533" i="2" s="1"/>
  <c r="I974" i="2"/>
  <c r="I723" i="2"/>
  <c r="D723" i="2" s="1"/>
  <c r="I926" i="2"/>
  <c r="I687" i="2"/>
  <c r="D687" i="2" s="1"/>
  <c r="I878" i="2"/>
  <c r="I521" i="2"/>
  <c r="I603" i="2"/>
  <c r="I866" i="2"/>
  <c r="I509" i="2"/>
  <c r="I579" i="2"/>
  <c r="I854" i="2"/>
  <c r="I555" i="2"/>
  <c r="I830" i="2"/>
  <c r="D830" i="2" s="1"/>
  <c r="I711" i="2"/>
  <c r="D711" i="2" s="1"/>
  <c r="I543" i="2"/>
  <c r="I806" i="2"/>
  <c r="I699" i="2"/>
  <c r="D699" i="2" s="1"/>
  <c r="I531" i="2"/>
  <c r="I794" i="2"/>
  <c r="D794" i="2" s="1"/>
  <c r="I519" i="2"/>
  <c r="I746" i="2"/>
  <c r="I950" i="2"/>
  <c r="D950" i="2" s="1"/>
  <c r="I722" i="2"/>
  <c r="D722" i="2" s="1"/>
  <c r="I591" i="2"/>
  <c r="I938" i="2"/>
  <c r="D938" i="2" s="1"/>
  <c r="I698" i="2"/>
  <c r="I686" i="2"/>
  <c r="D686" i="2" s="1"/>
  <c r="I567" i="2"/>
  <c r="I914" i="2"/>
  <c r="D914" i="2" s="1"/>
  <c r="I674" i="2"/>
  <c r="D674" i="2" s="1"/>
  <c r="I890" i="2"/>
  <c r="I662" i="2"/>
  <c r="I962" i="2"/>
  <c r="D962" i="2" s="1"/>
  <c r="I782" i="2"/>
  <c r="D782" i="2" s="1"/>
  <c r="I842" i="2"/>
  <c r="I650" i="2"/>
  <c r="D650" i="2" s="1"/>
  <c r="I638" i="2"/>
  <c r="D638" i="2" s="1"/>
  <c r="I818" i="2"/>
  <c r="I590" i="2"/>
  <c r="I734" i="2"/>
  <c r="I554" i="2"/>
  <c r="I973" i="2"/>
  <c r="I710" i="2"/>
  <c r="D710" i="2" s="1"/>
  <c r="I949" i="2"/>
  <c r="I624" i="2"/>
  <c r="I578" i="2"/>
  <c r="D578" i="2" s="1"/>
  <c r="I770" i="2"/>
  <c r="I626" i="2"/>
  <c r="I889" i="2"/>
  <c r="I902" i="2"/>
  <c r="D902" i="2" s="1"/>
  <c r="I758" i="2"/>
  <c r="D758" i="2" s="1"/>
  <c r="I614" i="2"/>
  <c r="I865" i="2"/>
  <c r="I602" i="2"/>
  <c r="I817" i="2"/>
  <c r="I923" i="2"/>
  <c r="I911" i="2"/>
  <c r="I901" i="2"/>
  <c r="D901" i="2" s="1"/>
  <c r="I518" i="2"/>
  <c r="I733" i="2"/>
  <c r="I985" i="2"/>
  <c r="D985" i="2" s="1"/>
  <c r="I697" i="2"/>
  <c r="I685" i="2"/>
  <c r="I841" i="2"/>
  <c r="D841" i="2" s="1"/>
  <c r="I530" i="2"/>
  <c r="I745" i="2"/>
  <c r="D745" i="2" s="1"/>
  <c r="I721" i="2"/>
  <c r="I673" i="2"/>
  <c r="D673" i="2" s="1"/>
  <c r="I996" i="2"/>
  <c r="D996" i="2" s="1"/>
  <c r="I781" i="2"/>
  <c r="D781" i="2" s="1"/>
  <c r="I661" i="2"/>
  <c r="I877" i="2"/>
  <c r="D877" i="2" s="1"/>
  <c r="I637" i="2"/>
  <c r="D637" i="2" s="1"/>
  <c r="I542" i="2"/>
  <c r="I853" i="2"/>
  <c r="I577" i="2"/>
  <c r="I506" i="2"/>
  <c r="D506" i="2" s="1"/>
  <c r="I829" i="2"/>
  <c r="I553" i="2"/>
  <c r="I961" i="2"/>
  <c r="D961" i="2" s="1"/>
  <c r="I805" i="2"/>
  <c r="I541" i="2"/>
  <c r="I925" i="2"/>
  <c r="D925" i="2" s="1"/>
  <c r="I769" i="2"/>
  <c r="D769" i="2" s="1"/>
  <c r="I517" i="2"/>
  <c r="I709" i="2"/>
  <c r="D709" i="2" s="1"/>
  <c r="I984" i="2"/>
  <c r="D984" i="2" s="1"/>
  <c r="I948" i="2"/>
  <c r="I625" i="2"/>
  <c r="I972" i="2"/>
  <c r="D972" i="2" s="1"/>
  <c r="I936" i="2"/>
  <c r="I900" i="2"/>
  <c r="D900" i="2" s="1"/>
  <c r="I613" i="2"/>
  <c r="I888" i="2"/>
  <c r="D888" i="2" s="1"/>
  <c r="I757" i="2"/>
  <c r="I601" i="2"/>
  <c r="I840" i="2"/>
  <c r="I589" i="2"/>
  <c r="I876" i="2"/>
  <c r="D876" i="2" s="1"/>
  <c r="I565" i="2"/>
  <c r="I852" i="2"/>
  <c r="D852" i="2" s="1"/>
  <c r="I529" i="2"/>
  <c r="I792" i="2"/>
  <c r="I793" i="2"/>
  <c r="I649" i="2"/>
  <c r="I505" i="2"/>
  <c r="I780" i="2"/>
  <c r="I744" i="2"/>
  <c r="I732" i="2"/>
  <c r="I960" i="2"/>
  <c r="D960" i="2" s="1"/>
  <c r="I660" i="2"/>
  <c r="D660" i="2" s="1"/>
  <c r="I648" i="2"/>
  <c r="I779" i="2"/>
  <c r="I636" i="2"/>
  <c r="D636" i="2" s="1"/>
  <c r="I612" i="2"/>
  <c r="I864" i="2"/>
  <c r="D864" i="2" s="1"/>
  <c r="I600" i="2"/>
  <c r="D600" i="2" s="1"/>
  <c r="I828" i="2"/>
  <c r="D828" i="2" s="1"/>
  <c r="I588" i="2"/>
  <c r="I804" i="2"/>
  <c r="D804" i="2" s="1"/>
  <c r="I576" i="2"/>
  <c r="I924" i="2"/>
  <c r="I768" i="2"/>
  <c r="I564" i="2"/>
  <c r="D564" i="2" s="1"/>
  <c r="I912" i="2"/>
  <c r="I756" i="2"/>
  <c r="I540" i="2"/>
  <c r="I720" i="2"/>
  <c r="D720" i="2" s="1"/>
  <c r="I995" i="2"/>
  <c r="D995" i="2" s="1"/>
  <c r="I708" i="2"/>
  <c r="D708" i="2" s="1"/>
  <c r="I959" i="2"/>
  <c r="D959" i="2" s="1"/>
  <c r="I684" i="2"/>
  <c r="I983" i="2"/>
  <c r="D983" i="2" s="1"/>
  <c r="I935" i="2"/>
  <c r="D935" i="2" s="1"/>
  <c r="I971" i="2"/>
  <c r="D971" i="2" s="1"/>
  <c r="I696" i="2"/>
  <c r="D696" i="2" s="1"/>
  <c r="I552" i="2"/>
  <c r="D552" i="2" s="1"/>
  <c r="I887" i="2"/>
  <c r="I599" i="2"/>
  <c r="I851" i="2"/>
  <c r="D851" i="2" s="1"/>
  <c r="I587" i="2"/>
  <c r="I816" i="2"/>
  <c r="I672" i="2"/>
  <c r="I528" i="2"/>
  <c r="D528" i="2" s="1"/>
  <c r="I839" i="2"/>
  <c r="I575" i="2"/>
  <c r="D575" i="2" s="1"/>
  <c r="I815" i="2"/>
  <c r="I970" i="2"/>
  <c r="D970" i="2" s="1"/>
  <c r="I803" i="2"/>
  <c r="D803" i="2" s="1"/>
  <c r="I946" i="2"/>
  <c r="D946" i="2" s="1"/>
  <c r="I791" i="2"/>
  <c r="D791" i="2" s="1"/>
  <c r="I910" i="2"/>
  <c r="D910" i="2" s="1"/>
  <c r="I947" i="2"/>
  <c r="I743" i="2"/>
  <c r="I731" i="2"/>
  <c r="I695" i="2"/>
  <c r="I659" i="2"/>
  <c r="I899" i="2"/>
  <c r="D899" i="2" s="1"/>
  <c r="I623" i="2"/>
  <c r="I527" i="2"/>
  <c r="I767" i="2"/>
  <c r="I982" i="2"/>
  <c r="I934" i="2"/>
  <c r="D934" i="2" s="1"/>
  <c r="I647" i="2"/>
  <c r="I886" i="2"/>
  <c r="I635" i="2"/>
  <c r="I850" i="2"/>
  <c r="I516" i="2"/>
  <c r="I875" i="2"/>
  <c r="D875" i="2" s="1"/>
  <c r="I719" i="2"/>
  <c r="D719" i="2" s="1"/>
  <c r="I551" i="2"/>
  <c r="I874" i="2"/>
  <c r="I504" i="2"/>
  <c r="I863" i="2"/>
  <c r="I707" i="2"/>
  <c r="I539" i="2"/>
  <c r="I862" i="2"/>
  <c r="D862" i="2" s="1"/>
  <c r="I683" i="2"/>
  <c r="D683" i="2" s="1"/>
  <c r="I515" i="2"/>
  <c r="I814" i="2"/>
  <c r="D814" i="2" s="1"/>
  <c r="I827" i="2"/>
  <c r="I671" i="2"/>
  <c r="I503" i="2"/>
  <c r="I802" i="2"/>
  <c r="I994" i="2"/>
  <c r="I742" i="2"/>
  <c r="D742" i="2" s="1"/>
  <c r="I670" i="2"/>
  <c r="I755" i="2"/>
  <c r="I611" i="2"/>
  <c r="I958" i="2"/>
  <c r="D958" i="2" s="1"/>
  <c r="I706" i="2"/>
  <c r="I694" i="2"/>
  <c r="I658" i="2"/>
  <c r="I898" i="2"/>
  <c r="I610" i="2"/>
  <c r="I981" i="2"/>
  <c r="D981" i="2" s="1"/>
  <c r="I969" i="2"/>
  <c r="D969" i="2" s="1"/>
  <c r="I838" i="2"/>
  <c r="I574" i="2"/>
  <c r="I826" i="2"/>
  <c r="D826" i="2" s="1"/>
  <c r="I562" i="2"/>
  <c r="I754" i="2"/>
  <c r="D754" i="2" s="1"/>
  <c r="I885" i="2"/>
  <c r="I825" i="2"/>
  <c r="D825" i="2" s="1"/>
  <c r="I718" i="2"/>
  <c r="D718" i="2" s="1"/>
  <c r="I741" i="2"/>
  <c r="I538" i="2"/>
  <c r="D538" i="2" s="1"/>
  <c r="I729" i="2"/>
  <c r="D729" i="2" s="1"/>
  <c r="I682" i="2"/>
  <c r="I514" i="2"/>
  <c r="D514" i="2" s="1"/>
  <c r="I705" i="2"/>
  <c r="I693" i="2"/>
  <c r="I681" i="2"/>
  <c r="I790" i="2"/>
  <c r="D790" i="2" s="1"/>
  <c r="I646" i="2"/>
  <c r="I945" i="2"/>
  <c r="D945" i="2" s="1"/>
  <c r="I645" i="2"/>
  <c r="I563" i="2"/>
  <c r="D563" i="2" s="1"/>
  <c r="I922" i="2"/>
  <c r="D922" i="2" s="1"/>
  <c r="I778" i="2"/>
  <c r="I634" i="2"/>
  <c r="D634" i="2" s="1"/>
  <c r="I933" i="2"/>
  <c r="D933" i="2" s="1"/>
  <c r="I549" i="2"/>
  <c r="I766" i="2"/>
  <c r="D766" i="2" s="1"/>
  <c r="I622" i="2"/>
  <c r="I921" i="2"/>
  <c r="I992" i="2"/>
  <c r="D992" i="2" s="1"/>
  <c r="I598" i="2"/>
  <c r="I861" i="2"/>
  <c r="D861" i="2" s="1"/>
  <c r="I730" i="2"/>
  <c r="I586" i="2"/>
  <c r="D586" i="2" s="1"/>
  <c r="I849" i="2"/>
  <c r="D849" i="2" s="1"/>
  <c r="I873" i="2"/>
  <c r="D873" i="2" s="1"/>
  <c r="I657" i="2"/>
  <c r="I526" i="2"/>
  <c r="I837" i="2"/>
  <c r="I993" i="2"/>
  <c r="D993" i="2" s="1"/>
  <c r="I502" i="2"/>
  <c r="D502" i="2" s="1"/>
  <c r="I801" i="2"/>
  <c r="D801" i="2" s="1"/>
  <c r="I980" i="2"/>
  <c r="D980" i="2" s="1"/>
  <c r="I789" i="2"/>
  <c r="D789" i="2" s="1"/>
  <c r="I848" i="2"/>
  <c r="I957" i="2"/>
  <c r="I813" i="2"/>
  <c r="D813" i="2" s="1"/>
  <c r="I669" i="2"/>
  <c r="I860" i="2"/>
  <c r="D860" i="2" s="1"/>
  <c r="I824" i="2"/>
  <c r="D824" i="2" s="1"/>
  <c r="I777" i="2"/>
  <c r="I633" i="2"/>
  <c r="I788" i="2"/>
  <c r="D788" i="2" s="1"/>
  <c r="I909" i="2"/>
  <c r="D909" i="2" s="1"/>
  <c r="I765" i="2"/>
  <c r="I621" i="2"/>
  <c r="I740" i="2"/>
  <c r="I550" i="2"/>
  <c r="D550" i="2" s="1"/>
  <c r="I897" i="2"/>
  <c r="D897" i="2" s="1"/>
  <c r="I753" i="2"/>
  <c r="D753" i="2" s="1"/>
  <c r="I609" i="2"/>
  <c r="I632" i="2"/>
  <c r="I597" i="2"/>
  <c r="I608" i="2"/>
  <c r="I717" i="2"/>
  <c r="D717" i="2" s="1"/>
  <c r="I501" i="2"/>
  <c r="I620" i="2"/>
  <c r="I968" i="2"/>
  <c r="I596" i="2"/>
  <c r="D596" i="2" s="1"/>
  <c r="I956" i="2"/>
  <c r="D956" i="2" s="1"/>
  <c r="I560" i="2"/>
  <c r="I920" i="2"/>
  <c r="D920" i="2" s="1"/>
  <c r="I835" i="2"/>
  <c r="I908" i="2"/>
  <c r="D908" i="2" s="1"/>
  <c r="I823" i="2"/>
  <c r="D823" i="2" s="1"/>
  <c r="I561" i="2"/>
  <c r="D561" i="2" s="1"/>
  <c r="I836" i="2"/>
  <c r="D836" i="2" s="1"/>
  <c r="I548" i="2"/>
  <c r="D548" i="2" s="1"/>
  <c r="I776" i="2"/>
  <c r="D776" i="2" s="1"/>
  <c r="I727" i="2"/>
  <c r="I752" i="2"/>
  <c r="D752" i="2" s="1"/>
  <c r="I715" i="2"/>
  <c r="I703" i="2"/>
  <c r="I644" i="2"/>
  <c r="I679" i="2"/>
  <c r="I585" i="2"/>
  <c r="I932" i="2"/>
  <c r="D932" i="2" s="1"/>
  <c r="I764" i="2"/>
  <c r="D764" i="2" s="1"/>
  <c r="I584" i="2"/>
  <c r="I691" i="2"/>
  <c r="I655" i="2"/>
  <c r="I537" i="2"/>
  <c r="D537" i="2" s="1"/>
  <c r="I896" i="2"/>
  <c r="I728" i="2"/>
  <c r="I907" i="2"/>
  <c r="D907" i="2" s="1"/>
  <c r="I643" i="2"/>
  <c r="I525" i="2"/>
  <c r="I884" i="2"/>
  <c r="I704" i="2"/>
  <c r="I883" i="2"/>
  <c r="I547" i="2"/>
  <c r="I513" i="2"/>
  <c r="D513" i="2" s="1"/>
  <c r="I872" i="2"/>
  <c r="D872" i="2" s="1"/>
  <c r="I692" i="2"/>
  <c r="D692" i="2" s="1"/>
  <c r="I859" i="2"/>
  <c r="I535" i="2"/>
  <c r="I680" i="2"/>
  <c r="I847" i="2"/>
  <c r="I871" i="2"/>
  <c r="I799" i="2"/>
  <c r="I990" i="2"/>
  <c r="D990" i="2" s="1"/>
  <c r="I787" i="2"/>
  <c r="D787" i="2" s="1"/>
  <c r="I918" i="2"/>
  <c r="I894" i="2"/>
  <c r="I882" i="2"/>
  <c r="D882" i="2" s="1"/>
  <c r="I716" i="2"/>
  <c r="D716" i="2" s="1"/>
  <c r="I572" i="2"/>
  <c r="I811" i="2"/>
  <c r="D811" i="2" s="1"/>
  <c r="I667" i="2"/>
  <c r="I906" i="2"/>
  <c r="I536" i="2"/>
  <c r="I775" i="2"/>
  <c r="D775" i="2" s="1"/>
  <c r="I631" i="2"/>
  <c r="I858" i="2"/>
  <c r="D858" i="2" s="1"/>
  <c r="I812" i="2"/>
  <c r="D812" i="2" s="1"/>
  <c r="I668" i="2"/>
  <c r="I524" i="2"/>
  <c r="D524" i="2" s="1"/>
  <c r="I763" i="2"/>
  <c r="I619" i="2"/>
  <c r="I762" i="2"/>
  <c r="D762" i="2" s="1"/>
  <c r="I573" i="2"/>
  <c r="I944" i="2"/>
  <c r="I800" i="2"/>
  <c r="D800" i="2" s="1"/>
  <c r="I656" i="2"/>
  <c r="D656" i="2" s="1"/>
  <c r="I512" i="2"/>
  <c r="I751" i="2"/>
  <c r="D751" i="2" s="1"/>
  <c r="I607" i="2"/>
  <c r="I750" i="2"/>
  <c r="I739" i="2"/>
  <c r="I571" i="2"/>
  <c r="I738" i="2"/>
  <c r="I559" i="2"/>
  <c r="I774" i="2"/>
  <c r="I714" i="2"/>
  <c r="I978" i="2"/>
  <c r="I642" i="2"/>
  <c r="I930" i="2"/>
  <c r="D930" i="2" s="1"/>
  <c r="I630" i="2"/>
  <c r="I702" i="2"/>
  <c r="D702" i="2" s="1"/>
  <c r="I618" i="2"/>
  <c r="I523" i="2"/>
  <c r="D523" i="2" s="1"/>
  <c r="I846" i="2"/>
  <c r="I606" i="2"/>
  <c r="I511" i="2"/>
  <c r="I834" i="2"/>
  <c r="I594" i="2"/>
  <c r="I895" i="2"/>
  <c r="I786" i="2"/>
  <c r="I570" i="2"/>
  <c r="I213" i="2"/>
  <c r="D213" i="2" s="1"/>
  <c r="I870" i="2"/>
  <c r="I726" i="2"/>
  <c r="I582" i="2"/>
  <c r="I558" i="2"/>
  <c r="D558" i="2" s="1"/>
  <c r="I690" i="2"/>
  <c r="I546" i="2"/>
  <c r="D546" i="2" s="1"/>
  <c r="I595" i="2"/>
  <c r="I966" i="2"/>
  <c r="I822" i="2"/>
  <c r="I678" i="2"/>
  <c r="I534" i="2"/>
  <c r="D534" i="2" s="1"/>
  <c r="I583" i="2"/>
  <c r="D583" i="2" s="1"/>
  <c r="I954" i="2"/>
  <c r="D954" i="2" s="1"/>
  <c r="I810" i="2"/>
  <c r="I666" i="2"/>
  <c r="D666" i="2" s="1"/>
  <c r="I522" i="2"/>
  <c r="D522" i="2" s="1"/>
  <c r="I942" i="2"/>
  <c r="I798" i="2"/>
  <c r="D798" i="2" s="1"/>
  <c r="I654" i="2"/>
  <c r="D855" i="2"/>
  <c r="D952" i="2"/>
  <c r="D785" i="2"/>
  <c r="D593" i="2"/>
  <c r="I937" i="2" l="1"/>
  <c r="D937" i="2" s="1"/>
  <c r="I913" i="2"/>
  <c r="D913" i="2" s="1"/>
  <c r="I420" i="2"/>
  <c r="D420" i="2" s="1"/>
  <c r="I150" i="2"/>
  <c r="D150" i="2" s="1"/>
  <c r="I114" i="2"/>
  <c r="D114" i="2" s="1"/>
  <c r="I434" i="2"/>
  <c r="D434" i="2" s="1"/>
  <c r="I19" i="2"/>
  <c r="D19" i="2" s="1"/>
  <c r="I24" i="2"/>
  <c r="D24" i="2" s="1"/>
  <c r="I279" i="2"/>
  <c r="D279" i="2" s="1"/>
  <c r="I444" i="2"/>
  <c r="D444" i="2" s="1"/>
  <c r="I342" i="2"/>
  <c r="D342" i="2" s="1"/>
  <c r="I272" i="2"/>
  <c r="D272" i="2" s="1"/>
  <c r="I209" i="2"/>
  <c r="D209" i="2" s="1"/>
  <c r="I373" i="2"/>
  <c r="D373" i="2" s="1"/>
  <c r="I186" i="2"/>
  <c r="D186" i="2" s="1"/>
  <c r="I189" i="2"/>
  <c r="D189" i="2" s="1"/>
  <c r="I328" i="2"/>
  <c r="D328" i="2" s="1"/>
  <c r="I174" i="2"/>
  <c r="D174" i="2" s="1"/>
  <c r="I118" i="2"/>
  <c r="D118" i="2" s="1"/>
  <c r="I489" i="2"/>
  <c r="D489" i="2" s="1"/>
  <c r="I390" i="2"/>
  <c r="D390" i="2" s="1"/>
  <c r="I338" i="2"/>
  <c r="D338" i="2" s="1"/>
  <c r="I83" i="2"/>
  <c r="D83" i="2" s="1"/>
  <c r="I343" i="2"/>
  <c r="D343" i="2" s="1"/>
  <c r="I267" i="2"/>
  <c r="D267" i="2" s="1"/>
  <c r="I12" i="2"/>
  <c r="D12" i="2" s="1"/>
  <c r="I260" i="2"/>
  <c r="I197" i="2"/>
  <c r="D197" i="2" s="1"/>
  <c r="I432" i="2"/>
  <c r="I177" i="2"/>
  <c r="D177" i="2" s="1"/>
  <c r="I329" i="2"/>
  <c r="D329" i="2" s="1"/>
  <c r="I335" i="2"/>
  <c r="D335" i="2" s="1"/>
  <c r="I252" i="2"/>
  <c r="D252" i="2" s="1"/>
  <c r="I330" i="2"/>
  <c r="D330" i="2" s="1"/>
  <c r="I294" i="2"/>
  <c r="D294" i="2" s="1"/>
  <c r="I194" i="2"/>
  <c r="D194" i="2" s="1"/>
  <c r="I430" i="2"/>
  <c r="D430" i="2" s="1"/>
  <c r="I199" i="2"/>
  <c r="D199" i="2" s="1"/>
  <c r="I123" i="2"/>
  <c r="D123" i="2" s="1"/>
  <c r="I359" i="2"/>
  <c r="D359" i="2" s="1"/>
  <c r="I116" i="2"/>
  <c r="D116" i="2" s="1"/>
  <c r="I53" i="2"/>
  <c r="D53" i="2" s="1"/>
  <c r="I288" i="2"/>
  <c r="D288" i="2" s="1"/>
  <c r="I33" i="2"/>
  <c r="D33" i="2" s="1"/>
  <c r="I185" i="2"/>
  <c r="D185" i="2" s="1"/>
  <c r="I47" i="2"/>
  <c r="D47" i="2" s="1"/>
  <c r="I228" i="2"/>
  <c r="D228" i="2" s="1"/>
  <c r="I42" i="2"/>
  <c r="D42" i="2" s="1"/>
  <c r="I54" i="2"/>
  <c r="D54" i="2" s="1"/>
  <c r="I124" i="2"/>
  <c r="D124" i="2" s="1"/>
  <c r="I210" i="2"/>
  <c r="D210" i="2" s="1"/>
  <c r="I462" i="2"/>
  <c r="D462" i="2" s="1"/>
  <c r="I364" i="2"/>
  <c r="D364" i="2" s="1"/>
  <c r="I50" i="2"/>
  <c r="D50" i="2" s="1"/>
  <c r="I286" i="2"/>
  <c r="D286" i="2" s="1"/>
  <c r="I55" i="2"/>
  <c r="D55" i="2" s="1"/>
  <c r="I470" i="2"/>
  <c r="D470" i="2" s="1"/>
  <c r="I215" i="2"/>
  <c r="D215" i="2" s="1"/>
  <c r="I475" i="2"/>
  <c r="D475" i="2" s="1"/>
  <c r="I399" i="2"/>
  <c r="D399" i="2" s="1"/>
  <c r="I144" i="2"/>
  <c r="D144" i="2" s="1"/>
  <c r="I392" i="2"/>
  <c r="D392" i="2" s="1"/>
  <c r="I41" i="2"/>
  <c r="D41" i="2" s="1"/>
  <c r="I250" i="2"/>
  <c r="D250" i="2" s="1"/>
  <c r="I482" i="2"/>
  <c r="I66" i="2"/>
  <c r="D66" i="2" s="1"/>
  <c r="I318" i="2"/>
  <c r="D318" i="2" s="1"/>
  <c r="I78" i="2"/>
  <c r="D78" i="2" s="1"/>
  <c r="I102" i="2"/>
  <c r="D102" i="2" s="1"/>
  <c r="I52" i="2"/>
  <c r="D52" i="2" s="1"/>
  <c r="I397" i="2"/>
  <c r="D397" i="2" s="1"/>
  <c r="I142" i="2"/>
  <c r="D142" i="2" s="1"/>
  <c r="I378" i="2"/>
  <c r="D378" i="2" s="1"/>
  <c r="I326" i="2"/>
  <c r="D326" i="2" s="1"/>
  <c r="I71" i="2"/>
  <c r="D71" i="2" s="1"/>
  <c r="I331" i="2"/>
  <c r="D331" i="2" s="1"/>
  <c r="I255" i="2"/>
  <c r="I491" i="2"/>
  <c r="D491" i="2" s="1"/>
  <c r="I248" i="2"/>
  <c r="D248" i="2" s="1"/>
  <c r="I243" i="2"/>
  <c r="D243" i="2" s="1"/>
  <c r="I453" i="2"/>
  <c r="D453" i="2" s="1"/>
  <c r="I253" i="2"/>
  <c r="D253" i="2" s="1"/>
  <c r="I418" i="2"/>
  <c r="D418" i="2" s="1"/>
  <c r="I347" i="2"/>
  <c r="D347" i="2" s="1"/>
  <c r="I104" i="2"/>
  <c r="D104" i="2" s="1"/>
  <c r="I99" i="2"/>
  <c r="D99" i="2" s="1"/>
  <c r="I236" i="2"/>
  <c r="D236" i="2" s="1"/>
  <c r="I182" i="2"/>
  <c r="D182" i="2" s="1"/>
  <c r="I365" i="2"/>
  <c r="D365" i="2" s="1"/>
  <c r="I345" i="2"/>
  <c r="D345" i="2" s="1"/>
  <c r="I220" i="2"/>
  <c r="D220" i="2" s="1"/>
  <c r="I38" i="2"/>
  <c r="D38" i="2" s="1"/>
  <c r="I274" i="2"/>
  <c r="D274" i="2" s="1"/>
  <c r="I43" i="2"/>
  <c r="D43" i="2" s="1"/>
  <c r="I458" i="2"/>
  <c r="D458" i="2" s="1"/>
  <c r="I203" i="2"/>
  <c r="D203" i="2" s="1"/>
  <c r="I463" i="2"/>
  <c r="D463" i="2" s="1"/>
  <c r="I446" i="2"/>
  <c r="D446" i="2" s="1"/>
  <c r="I163" i="2"/>
  <c r="D163" i="2" s="1"/>
  <c r="I222" i="2"/>
  <c r="D222" i="2" s="1"/>
  <c r="I400" i="2"/>
  <c r="I90" i="2"/>
  <c r="D90" i="2" s="1"/>
  <c r="I109" i="2"/>
  <c r="D109" i="2" s="1"/>
  <c r="I234" i="2"/>
  <c r="D234" i="2" s="1"/>
  <c r="I282" i="2"/>
  <c r="D282" i="2" s="1"/>
  <c r="I221" i="2"/>
  <c r="D221" i="2" s="1"/>
  <c r="I456" i="2"/>
  <c r="D456" i="2" s="1"/>
  <c r="I201" i="2"/>
  <c r="D201" i="2" s="1"/>
  <c r="I472" i="2"/>
  <c r="D472" i="2" s="1"/>
  <c r="I385" i="2"/>
  <c r="D385" i="2" s="1"/>
  <c r="I130" i="2"/>
  <c r="D130" i="2" s="1"/>
  <c r="I354" i="2"/>
  <c r="D354" i="2" s="1"/>
  <c r="I314" i="2"/>
  <c r="D314" i="2" s="1"/>
  <c r="I59" i="2"/>
  <c r="D59" i="2" s="1"/>
  <c r="I319" i="2"/>
  <c r="D319" i="2" s="1"/>
  <c r="I302" i="2"/>
  <c r="D302" i="2" s="1"/>
  <c r="I7" i="2"/>
  <c r="D7" i="2" s="1"/>
  <c r="I111" i="2"/>
  <c r="D111" i="2" s="1"/>
  <c r="I258" i="2"/>
  <c r="D258" i="2" s="1"/>
  <c r="I306" i="2"/>
  <c r="D306" i="2" s="1"/>
  <c r="I312" i="2"/>
  <c r="D312" i="2" s="1"/>
  <c r="I241" i="2"/>
  <c r="D241" i="2" s="1"/>
  <c r="I477" i="2"/>
  <c r="D477" i="2" s="1"/>
  <c r="I256" i="2"/>
  <c r="D256" i="2" s="1"/>
  <c r="I170" i="2"/>
  <c r="D170" i="2" s="1"/>
  <c r="I406" i="2"/>
  <c r="D406" i="2" s="1"/>
  <c r="I175" i="2"/>
  <c r="D175" i="2" s="1"/>
  <c r="I158" i="2"/>
  <c r="D158" i="2" s="1"/>
  <c r="I246" i="2"/>
  <c r="D246" i="2" s="1"/>
  <c r="I16" i="2"/>
  <c r="D16" i="2" s="1"/>
  <c r="I187" i="2"/>
  <c r="D187" i="2" s="1"/>
  <c r="I126" i="2"/>
  <c r="D126" i="2" s="1"/>
  <c r="I77" i="2"/>
  <c r="D77" i="2" s="1"/>
  <c r="I57" i="2"/>
  <c r="D57" i="2" s="1"/>
  <c r="I497" i="2"/>
  <c r="D497" i="2" s="1"/>
  <c r="I270" i="2"/>
  <c r="D270" i="2" s="1"/>
  <c r="I366" i="2"/>
  <c r="D366" i="2" s="1"/>
  <c r="I423" i="2"/>
  <c r="D423" i="2" s="1"/>
  <c r="I168" i="2"/>
  <c r="D168" i="2" s="1"/>
  <c r="I416" i="2"/>
  <c r="D416" i="2" s="1"/>
  <c r="I353" i="2"/>
  <c r="D353" i="2" s="1"/>
  <c r="I97" i="2"/>
  <c r="D97" i="2" s="1"/>
  <c r="I333" i="2"/>
  <c r="D333" i="2" s="1"/>
  <c r="I76" i="2"/>
  <c r="D76" i="2" s="1"/>
  <c r="I26" i="2"/>
  <c r="D26" i="2" s="1"/>
  <c r="I262" i="2"/>
  <c r="D262" i="2" s="1"/>
  <c r="I31" i="2"/>
  <c r="D31" i="2" s="1"/>
  <c r="I217" i="2"/>
  <c r="D217" i="2" s="1"/>
  <c r="I29" i="2"/>
  <c r="D29" i="2" s="1"/>
  <c r="I18" i="2"/>
  <c r="D18" i="2" s="1"/>
  <c r="I162" i="2"/>
  <c r="D162" i="2" s="1"/>
  <c r="I138" i="2"/>
  <c r="D138" i="2" s="1"/>
  <c r="I135" i="2"/>
  <c r="D135" i="2" s="1"/>
  <c r="I371" i="2"/>
  <c r="D371" i="2" s="1"/>
  <c r="I128" i="2"/>
  <c r="D128" i="2" s="1"/>
  <c r="I65" i="2"/>
  <c r="D65" i="2" s="1"/>
  <c r="I300" i="2"/>
  <c r="D300" i="2" s="1"/>
  <c r="I45" i="2"/>
  <c r="D45" i="2" s="1"/>
  <c r="I485" i="2"/>
  <c r="D485" i="2" s="1"/>
  <c r="I229" i="2"/>
  <c r="D229" i="2" s="1"/>
  <c r="I465" i="2"/>
  <c r="D465" i="2" s="1"/>
  <c r="I136" i="2"/>
  <c r="D136" i="2" s="1"/>
  <c r="I276" i="2"/>
  <c r="D276" i="2" s="1"/>
  <c r="I493" i="2"/>
  <c r="D493" i="2" s="1"/>
  <c r="I227" i="2"/>
  <c r="D227" i="2" s="1"/>
  <c r="I487" i="2"/>
  <c r="D487" i="2" s="1"/>
  <c r="I411" i="2"/>
  <c r="D411" i="2" s="1"/>
  <c r="I156" i="2"/>
  <c r="D156" i="2" s="1"/>
  <c r="I404" i="2"/>
  <c r="D404" i="2" s="1"/>
  <c r="I341" i="2"/>
  <c r="D341" i="2" s="1"/>
  <c r="I85" i="2"/>
  <c r="D85" i="2" s="1"/>
  <c r="I321" i="2"/>
  <c r="D321" i="2" s="1"/>
  <c r="I473" i="2"/>
  <c r="D473" i="2" s="1"/>
  <c r="I479" i="2"/>
  <c r="D479" i="2" s="1"/>
  <c r="I94" i="2"/>
  <c r="D94" i="2" s="1"/>
  <c r="I112" i="2"/>
  <c r="D112" i="2" s="1"/>
  <c r="I14" i="2"/>
  <c r="D14" i="2" s="1"/>
  <c r="I380" i="2"/>
  <c r="D380" i="2" s="1"/>
  <c r="I238" i="2"/>
  <c r="D238" i="2" s="1"/>
  <c r="I184" i="2"/>
  <c r="D184" i="2" s="1"/>
  <c r="I73" i="2"/>
  <c r="D73" i="2" s="1"/>
  <c r="I451" i="2"/>
  <c r="D451" i="2" s="1"/>
  <c r="I297" i="2"/>
  <c r="D297" i="2" s="1"/>
  <c r="I198" i="2"/>
  <c r="D198" i="2" s="1"/>
  <c r="I191" i="2"/>
  <c r="D191" i="2" s="1"/>
  <c r="I231" i="2"/>
  <c r="D231" i="2" s="1"/>
  <c r="I349" i="2"/>
  <c r="D349" i="2" s="1"/>
  <c r="I309" i="2"/>
  <c r="I179" i="2"/>
  <c r="D179" i="2" s="1"/>
  <c r="I394" i="2"/>
  <c r="D394" i="2" s="1"/>
  <c r="I461" i="2"/>
  <c r="D461" i="2" s="1"/>
  <c r="I151" i="2"/>
  <c r="D151" i="2" s="1"/>
  <c r="I361" i="2"/>
  <c r="D361" i="2" s="1"/>
  <c r="I106" i="2"/>
  <c r="D106" i="2" s="1"/>
  <c r="I375" i="2"/>
  <c r="D375" i="2" s="1"/>
  <c r="I460" i="2"/>
  <c r="D460" i="2" s="1"/>
  <c r="I403" i="2"/>
  <c r="D403" i="2" s="1"/>
  <c r="I387" i="2"/>
  <c r="D387" i="2" s="1"/>
  <c r="I132" i="2"/>
  <c r="D132" i="2" s="1"/>
  <c r="I92" i="2"/>
  <c r="D92" i="2" s="1"/>
  <c r="I61" i="2"/>
  <c r="D61" i="2" s="1"/>
  <c r="I363" i="2"/>
  <c r="D363" i="2" s="1"/>
  <c r="I388" i="2"/>
  <c r="D388" i="2" s="1"/>
  <c r="I264" i="2"/>
  <c r="D264" i="2" s="1"/>
  <c r="I278" i="2"/>
  <c r="D278" i="2" s="1"/>
  <c r="I496" i="2"/>
  <c r="D496" i="2" s="1"/>
  <c r="I120" i="2"/>
  <c r="D120" i="2" s="1"/>
  <c r="I481" i="2"/>
  <c r="D481" i="2" s="1"/>
  <c r="I21" i="2"/>
  <c r="D21" i="2" s="1"/>
  <c r="I317" i="2"/>
  <c r="D317" i="2" s="1"/>
  <c r="I382" i="2"/>
  <c r="D382" i="2" s="1"/>
  <c r="I226" i="2"/>
  <c r="D226" i="2" s="1"/>
  <c r="I28" i="2"/>
  <c r="D28" i="2" s="1"/>
  <c r="I307" i="2"/>
  <c r="D307" i="2" s="1"/>
  <c r="I146" i="2"/>
  <c r="D146" i="2" s="1"/>
  <c r="I498" i="2"/>
  <c r="D498" i="2" s="1"/>
  <c r="I173" i="2"/>
  <c r="D173" i="2" s="1"/>
  <c r="I467" i="2"/>
  <c r="D467" i="2" s="1"/>
  <c r="I161" i="2"/>
  <c r="D161" i="2" s="1"/>
  <c r="I290" i="2"/>
  <c r="D290" i="2" s="1"/>
  <c r="I441" i="2"/>
  <c r="D441" i="2" s="1"/>
  <c r="I455" i="2"/>
  <c r="D455" i="2" s="1"/>
  <c r="I9" i="2"/>
  <c r="D9" i="2" s="1"/>
  <c r="I500" i="2"/>
  <c r="D500" i="2" s="1"/>
  <c r="I165" i="2"/>
  <c r="D165" i="2" s="1"/>
  <c r="I40" i="2"/>
  <c r="D40" i="2" s="1"/>
  <c r="I205" i="2"/>
  <c r="D205" i="2" s="1"/>
  <c r="I439" i="2"/>
  <c r="D439" i="2" s="1"/>
  <c r="I23" i="2"/>
  <c r="D23" i="2" s="1"/>
  <c r="I219" i="2"/>
  <c r="D219" i="2" s="1"/>
  <c r="I87" i="2"/>
  <c r="D87" i="2" s="1"/>
  <c r="I35" i="2"/>
  <c r="D35" i="2" s="1"/>
  <c r="I244" i="2"/>
  <c r="D244" i="2" s="1"/>
  <c r="I429" i="2"/>
  <c r="D429" i="2" s="1"/>
  <c r="I96" i="2"/>
  <c r="D96" i="2" s="1"/>
  <c r="I80" i="2"/>
  <c r="D80" i="2" s="1"/>
  <c r="I193" i="2"/>
  <c r="D193" i="2" s="1"/>
  <c r="I212" i="2"/>
  <c r="D212" i="2" s="1"/>
  <c r="I408" i="2"/>
  <c r="D408" i="2" s="1"/>
  <c r="I368" i="2"/>
  <c r="D368" i="2" s="1"/>
  <c r="I75" i="2"/>
  <c r="D75" i="2" s="1"/>
  <c r="I316" i="2"/>
  <c r="D316" i="2" s="1"/>
  <c r="I64" i="2"/>
  <c r="D64" i="2" s="1"/>
  <c r="I352" i="2"/>
  <c r="D352" i="2" s="1"/>
  <c r="I370" i="2"/>
  <c r="I323" i="2"/>
  <c r="D323" i="2" s="1"/>
  <c r="I295" i="2"/>
  <c r="D295" i="2" s="1"/>
  <c r="I134" i="2"/>
  <c r="D134" i="2" s="1"/>
  <c r="I437" i="2"/>
  <c r="D437" i="2" s="1"/>
  <c r="I337" i="2"/>
  <c r="D337" i="2" s="1"/>
  <c r="I207" i="2"/>
  <c r="D207" i="2" s="1"/>
  <c r="I122" i="2"/>
  <c r="D122" i="2" s="1"/>
  <c r="I153" i="2"/>
  <c r="D153" i="2" s="1"/>
  <c r="I449" i="2"/>
  <c r="D449" i="2" s="1"/>
  <c r="I167" i="2"/>
  <c r="D167" i="2" s="1"/>
  <c r="I181" i="2"/>
  <c r="D181" i="2" s="1"/>
  <c r="I283" i="2"/>
  <c r="D283" i="2" s="1"/>
  <c r="I422" i="2"/>
  <c r="D422" i="2" s="1"/>
  <c r="I82" i="2"/>
  <c r="D82" i="2" s="1"/>
  <c r="I358" i="2"/>
  <c r="D358" i="2" s="1"/>
  <c r="I339" i="2"/>
  <c r="D339" i="2" s="1"/>
  <c r="I495" i="2"/>
  <c r="D495" i="2" s="1"/>
  <c r="I70" i="2"/>
  <c r="D70" i="2" s="1"/>
  <c r="I356" i="2"/>
  <c r="D356" i="2" s="1"/>
  <c r="I488" i="2"/>
  <c r="D488" i="2" s="1"/>
  <c r="I384" i="2"/>
  <c r="D384" i="2" s="1"/>
  <c r="I486" i="2"/>
  <c r="D486" i="2" s="1"/>
  <c r="I415" i="2"/>
  <c r="D415" i="2" s="1"/>
  <c r="I396" i="2"/>
  <c r="D396" i="2" s="1"/>
  <c r="I427" i="2"/>
  <c r="D427" i="2" s="1"/>
  <c r="I155" i="2"/>
  <c r="D155" i="2" s="1"/>
  <c r="I149" i="2"/>
  <c r="D149" i="2" s="1"/>
  <c r="I474" i="2"/>
  <c r="D474" i="2" s="1"/>
  <c r="I351" i="2"/>
  <c r="D351" i="2" s="1"/>
  <c r="I200" i="2"/>
  <c r="D200" i="2" s="1"/>
  <c r="I266" i="2"/>
  <c r="D266" i="2" s="1"/>
  <c r="I271" i="2"/>
  <c r="D271" i="2" s="1"/>
  <c r="I137" i="2"/>
  <c r="D137" i="2" s="1"/>
  <c r="I30" i="2"/>
  <c r="D30" i="2" s="1"/>
  <c r="I443" i="2"/>
  <c r="D443" i="2" s="1"/>
  <c r="I169" i="2"/>
  <c r="D169" i="2" s="1"/>
  <c r="I311" i="2"/>
  <c r="D311" i="2" s="1"/>
  <c r="I139" i="2"/>
  <c r="D139" i="2" s="1"/>
  <c r="I37" i="2"/>
  <c r="D37" i="2" s="1"/>
  <c r="I127" i="2"/>
  <c r="D127" i="2" s="1"/>
  <c r="I398" i="2"/>
  <c r="D398" i="2" s="1"/>
  <c r="I129" i="2"/>
  <c r="D129" i="2" s="1"/>
  <c r="I372" i="2"/>
  <c r="D372" i="2" s="1"/>
  <c r="I6" i="2"/>
  <c r="D6" i="2" s="1"/>
  <c r="I299" i="2"/>
  <c r="D299" i="2" s="1"/>
  <c r="I425" i="2"/>
  <c r="D425" i="2" s="1"/>
  <c r="I405" i="2"/>
  <c r="D405" i="2" s="1"/>
  <c r="I67" i="2"/>
  <c r="D67" i="2" s="1"/>
  <c r="I224" i="2"/>
  <c r="D224" i="2" s="1"/>
  <c r="I17" i="2"/>
  <c r="D17" i="2" s="1"/>
  <c r="I108" i="2"/>
  <c r="D108" i="2" s="1"/>
  <c r="I68" i="2"/>
  <c r="D68" i="2" s="1"/>
  <c r="I410" i="2"/>
  <c r="D410" i="2" s="1"/>
  <c r="I273" i="2"/>
  <c r="D273" i="2" s="1"/>
  <c r="I195" i="2"/>
  <c r="D195" i="2" s="1"/>
  <c r="I457" i="2"/>
  <c r="D457" i="2" s="1"/>
  <c r="I63" i="2"/>
  <c r="D63" i="2" s="1"/>
  <c r="I11" i="2"/>
  <c r="D11" i="2" s="1"/>
  <c r="I280" i="2"/>
  <c r="D280" i="2" s="1"/>
  <c r="I143" i="2"/>
  <c r="D143" i="2" s="1"/>
  <c r="I141" i="2"/>
  <c r="D141" i="2" s="1"/>
  <c r="I293" i="2"/>
  <c r="D293" i="2" s="1"/>
  <c r="I240" i="2"/>
  <c r="D240" i="2" s="1"/>
  <c r="I56" i="2"/>
  <c r="D56" i="2" s="1"/>
  <c r="I110" i="2"/>
  <c r="D110" i="2" s="1"/>
  <c r="I100" i="2"/>
  <c r="D100" i="2" s="1"/>
  <c r="I325" i="2"/>
  <c r="D325" i="2" s="1"/>
  <c r="I417" i="2"/>
  <c r="D417" i="2" s="1"/>
  <c r="I172" i="2"/>
  <c r="D172" i="2" s="1"/>
  <c r="I431" i="2"/>
  <c r="D431" i="2" s="1"/>
  <c r="I202" i="2"/>
  <c r="D202" i="2" s="1"/>
  <c r="I58" i="2"/>
  <c r="D58" i="2" s="1"/>
  <c r="I51" i="2"/>
  <c r="D51" i="2" s="1"/>
  <c r="I117" i="2"/>
  <c r="D117" i="2" s="1"/>
  <c r="I445" i="2"/>
  <c r="D445" i="2" s="1"/>
  <c r="I490" i="2"/>
  <c r="D490" i="2" s="1"/>
  <c r="I39" i="2"/>
  <c r="D39" i="2" s="1"/>
  <c r="I402" i="2"/>
  <c r="D402" i="2" s="1"/>
  <c r="I305" i="2"/>
  <c r="D305" i="2" s="1"/>
  <c r="I49" i="2"/>
  <c r="D49" i="2" s="1"/>
  <c r="I285" i="2"/>
  <c r="D285" i="2" s="1"/>
  <c r="I208" i="2"/>
  <c r="D208" i="2" s="1"/>
  <c r="I469" i="2"/>
  <c r="D469" i="2" s="1"/>
  <c r="I214" i="2"/>
  <c r="D214" i="2" s="1"/>
  <c r="I436" i="2"/>
  <c r="D436" i="2" s="1"/>
  <c r="I313" i="2"/>
  <c r="D313" i="2" s="1"/>
  <c r="I44" i="2"/>
  <c r="D44" i="2" s="1"/>
  <c r="I450" i="2"/>
  <c r="D450" i="2" s="1"/>
  <c r="I292" i="2"/>
  <c r="D292" i="2" s="1"/>
  <c r="I287" i="2"/>
  <c r="D287" i="2" s="1"/>
  <c r="I471" i="2"/>
  <c r="D471" i="2" s="1"/>
  <c r="I254" i="2"/>
  <c r="D254" i="2" s="1"/>
  <c r="I346" i="2"/>
  <c r="D346" i="2" s="1"/>
  <c r="I327" i="2"/>
  <c r="D327" i="2" s="1"/>
  <c r="I483" i="2"/>
  <c r="D483" i="2" s="1"/>
  <c r="I84" i="2"/>
  <c r="D84" i="2" s="1"/>
  <c r="I115" i="2"/>
  <c r="D115" i="2" s="1"/>
  <c r="I344" i="2"/>
  <c r="D344" i="2" s="1"/>
  <c r="I281" i="2"/>
  <c r="D281" i="2" s="1"/>
  <c r="I25" i="2"/>
  <c r="D25" i="2" s="1"/>
  <c r="I261" i="2"/>
  <c r="D261" i="2" s="1"/>
  <c r="I242" i="2"/>
  <c r="D242" i="2" s="1"/>
  <c r="I188" i="2"/>
  <c r="D188" i="2" s="1"/>
  <c r="I216" i="2"/>
  <c r="D216" i="2" s="1"/>
  <c r="I190" i="2"/>
  <c r="D190" i="2" s="1"/>
  <c r="I413" i="2"/>
  <c r="D413" i="2" s="1"/>
  <c r="I183" i="2"/>
  <c r="D183" i="2" s="1"/>
  <c r="I334" i="2"/>
  <c r="D334" i="2" s="1"/>
  <c r="I376" i="2"/>
  <c r="D376" i="2" s="1"/>
  <c r="I393" i="2"/>
  <c r="D393" i="2" s="1"/>
  <c r="I98" i="2"/>
  <c r="D98" i="2" s="1"/>
  <c r="I301" i="2"/>
  <c r="D301" i="2" s="1"/>
  <c r="I176" i="2"/>
  <c r="D176" i="2" s="1"/>
  <c r="I5" i="2"/>
  <c r="D5" i="2" s="1"/>
  <c r="I157" i="2"/>
  <c r="D157" i="2" s="1"/>
  <c r="I131" i="2"/>
  <c r="D131" i="2" s="1"/>
  <c r="I259" i="2"/>
  <c r="D259" i="2" s="1"/>
  <c r="I386" i="2"/>
  <c r="D386" i="2" s="1"/>
  <c r="I391" i="2"/>
  <c r="D391" i="2" s="1"/>
  <c r="I476" i="2"/>
  <c r="D476" i="2" s="1"/>
  <c r="I125" i="2"/>
  <c r="D125" i="2" s="1"/>
  <c r="I72" i="2"/>
  <c r="D72" i="2" s="1"/>
  <c r="I478" i="2"/>
  <c r="D478" i="2" s="1"/>
  <c r="I401" i="2"/>
  <c r="D401" i="2" s="1"/>
  <c r="I103" i="2"/>
  <c r="D103" i="2" s="1"/>
  <c r="I419" i="2"/>
  <c r="D419" i="2" s="1"/>
  <c r="I459" i="2"/>
  <c r="D459" i="2" s="1"/>
  <c r="I46" i="2"/>
  <c r="D46" i="2" s="1"/>
  <c r="I320" i="2"/>
  <c r="D320" i="2" s="1"/>
  <c r="I230" i="2"/>
  <c r="D230" i="2" s="1"/>
  <c r="I204" i="2"/>
  <c r="D204" i="2" s="1"/>
  <c r="I275" i="2"/>
  <c r="D275" i="2" s="1"/>
  <c r="I484" i="2"/>
  <c r="D484" i="2" s="1"/>
  <c r="I257" i="2"/>
  <c r="D257" i="2" s="1"/>
  <c r="I289" i="2"/>
  <c r="D289" i="2" s="1"/>
  <c r="I249" i="2"/>
  <c r="D249" i="2" s="1"/>
  <c r="I237" i="2"/>
  <c r="D237" i="2" s="1"/>
  <c r="I171" i="2"/>
  <c r="D171" i="2" s="1"/>
  <c r="I332" i="2"/>
  <c r="D332" i="2" s="1"/>
  <c r="I269" i="2"/>
  <c r="D269" i="2" s="1"/>
  <c r="I13" i="2"/>
  <c r="D13" i="2" s="1"/>
  <c r="I464" i="2"/>
  <c r="D464" i="2" s="1"/>
  <c r="I433" i="2"/>
  <c r="D433" i="2" s="1"/>
  <c r="I466" i="2"/>
  <c r="D466" i="2" s="1"/>
  <c r="I148" i="2"/>
  <c r="D148" i="2" s="1"/>
  <c r="I164" i="2"/>
  <c r="D164" i="2" s="1"/>
  <c r="I235" i="2"/>
  <c r="D235" i="2" s="1"/>
  <c r="I119" i="2"/>
  <c r="D119" i="2" s="1"/>
  <c r="I389" i="2"/>
  <c r="D389" i="2" s="1"/>
  <c r="I32" i="2"/>
  <c r="D32" i="2" s="1"/>
  <c r="I492" i="2"/>
  <c r="D492" i="2" s="1"/>
  <c r="I315" i="2"/>
  <c r="D315" i="2" s="1"/>
  <c r="I452" i="2"/>
  <c r="D452" i="2" s="1"/>
  <c r="I91" i="2"/>
  <c r="D91" i="2" s="1"/>
  <c r="I438" i="2"/>
  <c r="D438" i="2" s="1"/>
  <c r="I145" i="2"/>
  <c r="D145" i="2" s="1"/>
  <c r="I133" i="2"/>
  <c r="D133" i="2" s="1"/>
  <c r="I360" i="2"/>
  <c r="D360" i="2" s="1"/>
  <c r="I105" i="2"/>
  <c r="D105" i="2" s="1"/>
  <c r="I113" i="2"/>
  <c r="D113" i="2" s="1"/>
  <c r="I34" i="2"/>
  <c r="D34" i="2" s="1"/>
  <c r="I447" i="2"/>
  <c r="D447" i="2" s="1"/>
  <c r="I251" i="2"/>
  <c r="D251" i="2" s="1"/>
  <c r="I340" i="2"/>
  <c r="D340" i="2" s="1"/>
  <c r="I263" i="2"/>
  <c r="D263" i="2" s="1"/>
  <c r="I362" i="2"/>
  <c r="D362" i="2" s="1"/>
  <c r="I93" i="2"/>
  <c r="D93" i="2" s="1"/>
  <c r="I107" i="2"/>
  <c r="D107" i="2" s="1"/>
  <c r="I448" i="2"/>
  <c r="D448" i="2" s="1"/>
  <c r="I348" i="2"/>
  <c r="D348" i="2" s="1"/>
  <c r="I426" i="2"/>
  <c r="D426" i="2" s="1"/>
  <c r="I245" i="2"/>
  <c r="D245" i="2" s="1"/>
  <c r="I374" i="2"/>
  <c r="D374" i="2" s="1"/>
  <c r="I381" i="2"/>
  <c r="D381" i="2" s="1"/>
  <c r="I303" i="2"/>
  <c r="D303" i="2" s="1"/>
  <c r="I48" i="2"/>
  <c r="D48" i="2" s="1"/>
  <c r="I247" i="2"/>
  <c r="D247" i="2" s="1"/>
  <c r="I27" i="2"/>
  <c r="D27" i="2" s="1"/>
  <c r="I322" i="2"/>
  <c r="D322" i="2" s="1"/>
  <c r="I304" i="2"/>
  <c r="D304" i="2" s="1"/>
  <c r="I369" i="2"/>
  <c r="D369" i="2" s="1"/>
  <c r="I159" i="2"/>
  <c r="D159" i="2" s="1"/>
  <c r="I20" i="2"/>
  <c r="D20" i="2" s="1"/>
  <c r="I277" i="2"/>
  <c r="D277" i="2" s="1"/>
  <c r="I414" i="2"/>
  <c r="D414" i="2" s="1"/>
  <c r="I407" i="2"/>
  <c r="D407" i="2" s="1"/>
  <c r="I379" i="2"/>
  <c r="D379" i="2" s="1"/>
  <c r="I421" i="2"/>
  <c r="D421" i="2" s="1"/>
  <c r="I232" i="2"/>
  <c r="D232" i="2" s="1"/>
  <c r="I86" i="2"/>
  <c r="D86" i="2" s="1"/>
  <c r="I178" i="2"/>
  <c r="D178" i="2" s="1"/>
  <c r="I88" i="2"/>
  <c r="D88" i="2" s="1"/>
  <c r="I480" i="2"/>
  <c r="D480" i="2" s="1"/>
  <c r="I152" i="2"/>
  <c r="D152" i="2" s="1"/>
  <c r="I233" i="2"/>
  <c r="D233" i="2" s="1"/>
  <c r="I166" i="2"/>
  <c r="D166" i="2" s="1"/>
  <c r="I296" i="2"/>
  <c r="D296" i="2" s="1"/>
  <c r="I377" i="2"/>
  <c r="D377" i="2" s="1"/>
  <c r="I409" i="2"/>
  <c r="D409" i="2" s="1"/>
  <c r="I60" i="2"/>
  <c r="D60" i="2" s="1"/>
  <c r="I308" i="2"/>
  <c r="D308" i="2" s="1"/>
  <c r="I101" i="2"/>
  <c r="D101" i="2" s="1"/>
  <c r="I454" i="2"/>
  <c r="D454" i="2" s="1"/>
  <c r="I180" i="2"/>
  <c r="D180" i="2" s="1"/>
  <c r="I223" i="2"/>
  <c r="D223" i="2" s="1"/>
  <c r="I424" i="2"/>
  <c r="D424" i="2" s="1"/>
  <c r="I291" i="2"/>
  <c r="D291" i="2" s="1"/>
  <c r="I324" i="2"/>
  <c r="D324" i="2" s="1"/>
  <c r="I15" i="2"/>
  <c r="D15" i="2" s="1"/>
  <c r="I440" i="2"/>
  <c r="D440" i="2" s="1"/>
  <c r="I383" i="2"/>
  <c r="D383" i="2" s="1"/>
  <c r="I192" i="2"/>
  <c r="D192" i="2" s="1"/>
  <c r="I367" i="2"/>
  <c r="D367" i="2" s="1"/>
  <c r="I36" i="2"/>
  <c r="D36" i="2" s="1"/>
  <c r="I395" i="2"/>
  <c r="D395" i="2" s="1"/>
  <c r="I79" i="2"/>
  <c r="D79" i="2" s="1"/>
  <c r="I239" i="2"/>
  <c r="D239" i="2" s="1"/>
  <c r="I412" i="2"/>
  <c r="D412" i="2" s="1"/>
  <c r="I74" i="2"/>
  <c r="D74" i="2" s="1"/>
  <c r="I22" i="2"/>
  <c r="D22" i="2" s="1"/>
  <c r="I435" i="2"/>
  <c r="D435" i="2" s="1"/>
  <c r="I218" i="2"/>
  <c r="D218" i="2" s="1"/>
  <c r="I310" i="2"/>
  <c r="D310" i="2" s="1"/>
  <c r="I196" i="2"/>
  <c r="D196" i="2" s="1"/>
  <c r="I95" i="2"/>
  <c r="D95" i="2" s="1"/>
  <c r="I350" i="2"/>
  <c r="D350" i="2" s="1"/>
  <c r="I225" i="2"/>
  <c r="D225" i="2" s="1"/>
  <c r="I89" i="2"/>
  <c r="D89" i="2" s="1"/>
  <c r="I428" i="2"/>
  <c r="D428" i="2" s="1"/>
  <c r="I121" i="2"/>
  <c r="D121" i="2" s="1"/>
  <c r="I154" i="2"/>
  <c r="D154" i="2" s="1"/>
  <c r="I8" i="2"/>
  <c r="D8" i="2" s="1"/>
  <c r="I147" i="2"/>
  <c r="D147" i="2" s="1"/>
  <c r="I140" i="2"/>
  <c r="D140" i="2" s="1"/>
  <c r="I494" i="2"/>
  <c r="D494" i="2" s="1"/>
  <c r="I442" i="2"/>
  <c r="D442" i="2" s="1"/>
  <c r="I206" i="2"/>
  <c r="D206" i="2" s="1"/>
  <c r="I10" i="2"/>
  <c r="D10" i="2" s="1"/>
  <c r="I268" i="2"/>
  <c r="D268" i="2" s="1"/>
  <c r="I62" i="2"/>
  <c r="D62" i="2" s="1"/>
  <c r="I69" i="2"/>
  <c r="D69" i="2" s="1"/>
  <c r="I284" i="2"/>
  <c r="D284" i="2" s="1"/>
  <c r="I499" i="2"/>
  <c r="D499" i="2" s="1"/>
  <c r="I298" i="2"/>
  <c r="D298" i="2" s="1"/>
  <c r="I355" i="2"/>
  <c r="D355" i="2" s="1"/>
  <c r="I336" i="2"/>
  <c r="D336" i="2" s="1"/>
  <c r="I81" i="2"/>
  <c r="D81" i="2" s="1"/>
  <c r="I160" i="2"/>
  <c r="D160" i="2" s="1"/>
  <c r="I265" i="2"/>
  <c r="D265" i="2" s="1"/>
  <c r="I357" i="2"/>
  <c r="D357" i="2" s="1"/>
  <c r="I211" i="2"/>
  <c r="D211" i="2" s="1"/>
  <c r="I468" i="2"/>
  <c r="D468" i="2" s="1"/>
  <c r="D749" i="2"/>
  <c r="D542" i="2"/>
  <c r="D840" i="2"/>
  <c r="D482" i="2"/>
  <c r="D848" i="2"/>
  <c r="D682" i="2"/>
  <c r="D309" i="2"/>
  <c r="D968" i="2"/>
  <c r="D944" i="2"/>
  <c r="D518" i="2"/>
  <c r="D707" i="2"/>
  <c r="D649" i="2"/>
  <c r="D734" i="2"/>
  <c r="D400" i="2"/>
  <c r="D947" i="2"/>
  <c r="D556" i="2"/>
  <c r="D535" i="2"/>
  <c r="D918" i="2"/>
  <c r="D536" i="2"/>
  <c r="D786" i="2"/>
  <c r="D512" i="2"/>
  <c r="D504" i="2"/>
  <c r="D838" i="2"/>
  <c r="D774" i="2"/>
  <c r="D503" i="2"/>
  <c r="D255" i="2"/>
  <c r="D370" i="2"/>
  <c r="D432" i="2"/>
  <c r="D260" i="2"/>
  <c r="D727" i="2"/>
  <c r="D966" i="2"/>
  <c r="D912" i="2"/>
  <c r="D668" i="2"/>
  <c r="D580" i="2"/>
  <c r="D770" i="2"/>
  <c r="D607" i="2"/>
  <c r="D525" i="2"/>
  <c r="D553" i="2"/>
  <c r="D610" i="2"/>
  <c r="D659" i="2"/>
  <c r="D691" i="2"/>
  <c r="D886" i="2"/>
  <c r="D885" i="2"/>
  <c r="D921" i="2"/>
  <c r="D543" i="2"/>
  <c r="D957" i="2"/>
  <c r="D898" i="2"/>
  <c r="D628" i="2"/>
  <c r="D809" i="2"/>
  <c r="D796" i="2"/>
  <c r="D601" i="2"/>
  <c r="D698" i="2"/>
  <c r="D672" i="2"/>
  <c r="D505" i="2"/>
  <c r="D712" i="2"/>
  <c r="D931" i="2"/>
  <c r="D724" i="2"/>
  <c r="D685" i="2"/>
  <c r="D973" i="2"/>
  <c r="D527" i="2"/>
  <c r="D613" i="2"/>
  <c r="D662" i="2"/>
  <c r="D588" i="2"/>
  <c r="D732" i="2"/>
  <c r="D624" i="2"/>
  <c r="D737" i="2"/>
  <c r="D834" i="2"/>
  <c r="D679" i="2"/>
  <c r="D595" i="2"/>
  <c r="D721" i="2"/>
  <c r="D747" i="2"/>
  <c r="D735" i="2"/>
  <c r="D733" i="2"/>
  <c r="D565" i="2"/>
  <c r="D582" i="2"/>
  <c r="D526" i="2"/>
  <c r="D690" i="2"/>
  <c r="D592" i="2"/>
  <c r="D704" i="2"/>
  <c r="D706" i="2"/>
  <c r="D577" i="2"/>
  <c r="D590" i="2"/>
  <c r="D654" i="2"/>
  <c r="D661" i="2"/>
  <c r="D539" i="2"/>
  <c r="D713" i="2"/>
  <c r="D521" i="2"/>
  <c r="D967" i="2"/>
  <c r="D884" i="2"/>
  <c r="D631" i="2"/>
  <c r="D739" i="2"/>
  <c r="D806" i="2"/>
  <c r="D750" i="2"/>
  <c r="D640" i="2"/>
  <c r="D576" i="2"/>
  <c r="D655" i="2"/>
  <c r="D684" i="2"/>
  <c r="D748" i="2"/>
  <c r="D516" i="2"/>
  <c r="D744" i="2"/>
  <c r="D865" i="2"/>
  <c r="D608" i="2"/>
  <c r="D540" i="2"/>
  <c r="D740" i="2"/>
  <c r="D541" i="2"/>
  <c r="D612" i="2"/>
  <c r="D510" i="2"/>
  <c r="D625" i="2"/>
  <c r="D566" i="2"/>
  <c r="D714" i="2"/>
  <c r="D697" i="2"/>
  <c r="D603" i="2"/>
  <c r="D555" i="2"/>
  <c r="D614" i="2"/>
  <c r="D627" i="2"/>
  <c r="D560" i="2"/>
  <c r="D511" i="2"/>
  <c r="D850" i="2"/>
  <c r="D602" i="2"/>
  <c r="D948" i="2"/>
  <c r="D700" i="2"/>
  <c r="D816" i="2"/>
  <c r="D568" i="2"/>
  <c r="D817" i="2"/>
  <c r="D569" i="2"/>
  <c r="D891" i="2"/>
  <c r="D643" i="2"/>
  <c r="D820" i="2"/>
  <c r="D572" i="2"/>
  <c r="D874" i="2"/>
  <c r="D626" i="2"/>
  <c r="D818" i="2"/>
  <c r="D570" i="2"/>
  <c r="D919" i="2"/>
  <c r="D671" i="2"/>
  <c r="D994" i="2"/>
  <c r="D746" i="2"/>
  <c r="D974" i="2"/>
  <c r="D726" i="2"/>
  <c r="D837" i="2"/>
  <c r="D589" i="2"/>
  <c r="D802" i="2"/>
  <c r="D554" i="2"/>
  <c r="D501" i="2" l="1"/>
  <c r="D667" i="2"/>
  <c r="D915" i="2"/>
  <c r="D545" i="2"/>
  <c r="D793" i="2"/>
  <c r="D976" i="2"/>
  <c r="D728" i="2"/>
  <c r="D868" i="2"/>
  <c r="D620" i="2"/>
  <c r="D911" i="2"/>
  <c r="D663" i="2"/>
  <c r="D833" i="2"/>
  <c r="D585" i="2"/>
  <c r="D559" i="2"/>
  <c r="D807" i="2"/>
  <c r="D779" i="2"/>
  <c r="D531" i="2"/>
  <c r="D579" i="2"/>
  <c r="D827" i="2"/>
  <c r="D635" i="2"/>
  <c r="D883" i="2"/>
  <c r="D905" i="2"/>
  <c r="D657" i="2"/>
  <c r="D670" i="2"/>
  <c r="D678" i="2"/>
  <c r="D926" i="2"/>
  <c r="D757" i="2"/>
  <c r="D509" i="2"/>
  <c r="D584" i="2"/>
  <c r="D832" i="2"/>
  <c r="D639" i="2"/>
  <c r="D887" i="2"/>
  <c r="D701" i="2"/>
  <c r="D949" i="2"/>
  <c r="D829" i="2"/>
  <c r="D581" i="2"/>
  <c r="D792" i="2"/>
  <c r="D544" i="2"/>
  <c r="D605" i="2"/>
  <c r="D853" i="2"/>
  <c r="D978" i="2"/>
  <c r="D730" i="2"/>
  <c r="D680" i="2"/>
  <c r="D928" i="2"/>
  <c r="D549" i="2"/>
  <c r="D797" i="2"/>
  <c r="D854" i="2"/>
  <c r="D606" i="2"/>
  <c r="D869" i="2"/>
  <c r="D621" i="2"/>
  <c r="D896" i="2"/>
  <c r="D648" i="2"/>
  <c r="D641" i="2"/>
  <c r="D889" i="2"/>
  <c r="D982" i="2"/>
  <c r="D821" i="2"/>
  <c r="D573" i="2"/>
  <c r="D515" i="2"/>
  <c r="D763" i="2"/>
  <c r="D780" i="2"/>
  <c r="D532" i="2"/>
  <c r="D845" i="2"/>
  <c r="D597" i="2"/>
  <c r="D871" i="2"/>
  <c r="D623" i="2"/>
  <c r="D562" i="2"/>
  <c r="D810" i="2"/>
  <c r="D598" i="2"/>
  <c r="D846" i="2"/>
  <c r="D644" i="2"/>
  <c r="D892" i="2"/>
  <c r="D822" i="2"/>
  <c r="D574" i="2"/>
  <c r="D953" i="2"/>
  <c r="D705" i="2"/>
  <c r="D756" i="2"/>
  <c r="D508" i="2"/>
  <c r="D795" i="2"/>
  <c r="D547" i="2"/>
  <c r="D755" i="2"/>
  <c r="D507" i="2"/>
  <c r="D835" i="2"/>
  <c r="D587" i="2"/>
  <c r="D923" i="2"/>
  <c r="D675" i="2"/>
  <c r="D778" i="2"/>
  <c r="D530" i="2"/>
  <c r="D895" i="2"/>
  <c r="D647" i="2"/>
  <c r="D646" i="2"/>
  <c r="D894" i="2"/>
  <c r="D870" i="2"/>
  <c r="D622" i="2"/>
  <c r="D768" i="2"/>
  <c r="D520" i="2"/>
  <c r="D963" i="2"/>
  <c r="D715" i="2"/>
  <c r="D557" i="2"/>
  <c r="D805" i="2"/>
  <c r="D941" i="2"/>
  <c r="D693" i="2"/>
  <c r="D765" i="2"/>
  <c r="D517" i="2"/>
  <c r="D989" i="2"/>
  <c r="D741" i="2"/>
  <c r="D799" i="2"/>
  <c r="D551" i="2"/>
  <c r="D867" i="2"/>
  <c r="D619" i="2"/>
  <c r="D669" i="2"/>
  <c r="D917" i="2"/>
  <c r="D878" i="2"/>
  <c r="D630" i="2"/>
  <c r="D893" i="2"/>
  <c r="D645" i="2"/>
  <c r="D839" i="2"/>
  <c r="D591" i="2"/>
  <c r="D567" i="2"/>
  <c r="D815" i="2"/>
  <c r="D571" i="2"/>
  <c r="D819" i="2"/>
  <c r="D857" i="2"/>
  <c r="D609" i="2"/>
  <c r="D842" i="2"/>
  <c r="D594" i="2"/>
  <c r="D658" i="2"/>
  <c r="D906" i="2"/>
  <c r="D681" i="2"/>
  <c r="D929" i="2"/>
  <c r="D611" i="2"/>
  <c r="D859" i="2"/>
  <c r="D991" i="2"/>
  <c r="D743" i="2"/>
  <c r="D519" i="2"/>
  <c r="D767" i="2"/>
  <c r="D943" i="2"/>
  <c r="D695" i="2"/>
  <c r="D731" i="2"/>
  <c r="D979" i="2"/>
  <c r="D863" i="2"/>
  <c r="D615" i="2"/>
  <c r="D890" i="2"/>
  <c r="D642" i="2"/>
  <c r="D618" i="2"/>
  <c r="D866" i="2"/>
  <c r="D881" i="2"/>
  <c r="D633" i="2"/>
  <c r="D847" i="2"/>
  <c r="D599" i="2"/>
  <c r="D880" i="2"/>
  <c r="D632" i="2"/>
  <c r="D936" i="2"/>
  <c r="D688" i="2"/>
  <c r="D703" i="2"/>
  <c r="D951" i="2"/>
  <c r="D924" i="2"/>
  <c r="D676" i="2"/>
  <c r="D986" i="2"/>
  <c r="D738" i="2"/>
  <c r="D529" i="2"/>
  <c r="D777" i="2"/>
  <c r="D694" i="2"/>
  <c r="D942"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Gary Goldstein</author>
  </authors>
  <commentList>
    <comment ref="G39" authorId="0" shapeId="0" xr:uid="{00000000-0006-0000-0100-000001000000}">
      <text>
        <r>
          <rPr>
            <sz val="8"/>
            <color indexed="81"/>
            <rFont val="Tahoma"/>
            <family val="2"/>
          </rPr>
          <t>Define the qualifiers based upon technology set + topology + name + descriptions, according to both include and exclude specifications.</t>
        </r>
      </text>
    </comment>
    <comment ref="L39" authorId="0" shapeId="0" xr:uid="{00000000-0006-0000-0100-000002000000}">
      <text>
        <r>
          <rPr>
            <sz val="8"/>
            <color indexed="81"/>
            <rFont val="Tahoma"/>
            <family val="2"/>
          </rPr>
          <t>Define the qualifiers based upon commodity set + name + descriptions, according to both include and exclude specifications.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Gary Goldstein</author>
  </authors>
  <commentList>
    <comment ref="O5" authorId="0" shapeId="0" xr:uid="{DD4B91B5-37A0-472C-8DB0-8E961057FA20}">
      <text>
        <r>
          <rPr>
            <sz val="8"/>
            <color indexed="81"/>
            <rFont val="Tahoma"/>
            <family val="2"/>
          </rPr>
          <t>Define the qualifiers based upon technology set + topology + name + descriptions, according to both include and exclude specifications.</t>
        </r>
      </text>
    </comment>
    <comment ref="T5" authorId="0" shapeId="0" xr:uid="{FF265B89-A0E1-463A-9082-CDA8A7A95D4D}">
      <text>
        <r>
          <rPr>
            <sz val="8"/>
            <color indexed="81"/>
            <rFont val="Tahoma"/>
            <family val="2"/>
          </rPr>
          <t>Define the qualifiers based upon commodity set + name + descriptions, according to both include and exclude specifications.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<sst xmlns="http://schemas.openxmlformats.org/spreadsheetml/2006/main" count="3314" uniqueCount="838">
  <si>
    <t>Pset_CI</t>
  </si>
  <si>
    <t>Year</t>
  </si>
  <si>
    <t>Pset_PN</t>
  </si>
  <si>
    <t>Pset_Set</t>
  </si>
  <si>
    <t>Cset_CN</t>
  </si>
  <si>
    <t>Pset_CO</t>
  </si>
  <si>
    <t>Attribute</t>
  </si>
  <si>
    <t>LimType</t>
  </si>
  <si>
    <t>~TFM_INS</t>
  </si>
  <si>
    <t>TimeSlice</t>
  </si>
  <si>
    <t>Pset_PD</t>
  </si>
  <si>
    <t>Cset_Set</t>
  </si>
  <si>
    <t>Cset_CD</t>
  </si>
  <si>
    <t>~TFM_UPD</t>
  </si>
  <si>
    <t>Case#</t>
  </si>
  <si>
    <t>Description</t>
  </si>
  <si>
    <t>SSP1.SL.CB</t>
  </si>
  <si>
    <t>SSP1.SL.MT</t>
  </si>
  <si>
    <t>SSP1.SL.LST</t>
  </si>
  <si>
    <t>SSP1.FIFO.CB</t>
  </si>
  <si>
    <t>SSP1.FIFO.MT</t>
  </si>
  <si>
    <t>SSP1.FIFO.LST</t>
  </si>
  <si>
    <t>SSP2.SL.CB</t>
  </si>
  <si>
    <t>SSP2.SL.MT</t>
  </si>
  <si>
    <t>SSP2.SL.LST</t>
  </si>
  <si>
    <t>SSP2.FIFO.CB</t>
  </si>
  <si>
    <t>SSP2.FIFO.MT</t>
  </si>
  <si>
    <t>SSP2.FIFO.LST</t>
  </si>
  <si>
    <t>SSP3.SL.CB</t>
  </si>
  <si>
    <t>SSP3.SL.MT</t>
  </si>
  <si>
    <t>SSP3.SL.LST</t>
  </si>
  <si>
    <t>SSP3.FIFO.CB</t>
  </si>
  <si>
    <t>SSP3.FIFO.MT</t>
  </si>
  <si>
    <t>SSP3.FIFO.LST</t>
  </si>
  <si>
    <t>SSP4.SL.CB</t>
  </si>
  <si>
    <t>SSP4.SL.MT</t>
  </si>
  <si>
    <t>SSP4.SL.LST</t>
  </si>
  <si>
    <t>SSP4.FIFO.CB</t>
  </si>
  <si>
    <t>SSP4.FIFO.MT</t>
  </si>
  <si>
    <t>SSP4.FIFO.LST</t>
  </si>
  <si>
    <t>SSP5.SL.CB</t>
  </si>
  <si>
    <t>SSP5.SL.MT</t>
  </si>
  <si>
    <t>SSP5.SL.LST</t>
  </si>
  <si>
    <t>SSP5.FIFO.CB</t>
  </si>
  <si>
    <t>SSP5.FIFO.MT</t>
  </si>
  <si>
    <t>SSP5.FIFO.LST</t>
  </si>
  <si>
    <t>*Details in other sheets</t>
  </si>
  <si>
    <t>Year specified in Data</t>
  </si>
  <si>
    <t>Parameters</t>
  </si>
  <si>
    <t>Unit</t>
  </si>
  <si>
    <t>Unit Conversion</t>
  </si>
  <si>
    <t>Drivers</t>
  </si>
  <si>
    <t>Low</t>
  </si>
  <si>
    <t>Medium</t>
  </si>
  <si>
    <t>High</t>
  </si>
  <si>
    <t>Reference</t>
  </si>
  <si>
    <t>Price of Crude Oil</t>
  </si>
  <si>
    <t>Euro/GJ</t>
  </si>
  <si>
    <t>(1 USD / 1 barrel crude oil) * (1 barrel crude oil / 6.1 GJ ) * (0.94 EUR / 1 USD) = 0.154 EUR/GJ</t>
  </si>
  <si>
    <t>International</t>
  </si>
  <si>
    <t>[1]</t>
  </si>
  <si>
    <t>Global Energy and Climate Model 2022 key input data 
https://www,iea,org/data-and-statistics/data-product/global-energy-and-climate-model-2022-key-input-data</t>
  </si>
  <si>
    <t>https://www,iea,org/data-and-statistics/data-product/energy-prices#energy-prices</t>
  </si>
  <si>
    <t>Price of Natural gas</t>
  </si>
  <si>
    <t>(1 USD / 1 MBtu natural gas) * (1 Mbtu / 1.055 GJ) * (0.94 EUR / 1 USD) = 0.891 EUR/GJ</t>
  </si>
  <si>
    <t>EU</t>
  </si>
  <si>
    <t>[2]</t>
  </si>
  <si>
    <t>Sod peat and milled peat: chrome-extension://efaidnbmnnnibpcajpcglclefindmkaj/https://www,worldenergy,org/assets/images/imported/2013/10/WER_2013_6_Peat,pdf</t>
  </si>
  <si>
    <t>https://www,iea,org/data-and-statistics/data-tools/energy-prices-data-explorer</t>
  </si>
  <si>
    <t>Price of Coal</t>
  </si>
  <si>
    <t>(1 USD / tonne) * (1 tonne / 24.7 GJ) * (0.94 EUR / 1 USD) = 0.038 EUR/GJ</t>
  </si>
  <si>
    <t>[3]</t>
  </si>
  <si>
    <t>Energy in Sweden 2022 (Excel) : https://www,energimyndigheten,se/en/facts-and-figures/statistics/</t>
  </si>
  <si>
    <t>https://www,scb,se/en/finding-statistics/statistics-by-subject-area/energy/price-trends-in-the-energy-sector/wood-fuel-peat-and-waste-prices/</t>
  </si>
  <si>
    <t>Price of Electricity</t>
  </si>
  <si>
    <t>(1 EUR/MWh) * (MWh / 3.6 GJ) = 0.277 EUR/GJ</t>
  </si>
  <si>
    <t>SE1</t>
  </si>
  <si>
    <t>Identified profiles from NordPool</t>
  </si>
  <si>
    <t xml:space="preserve">[12] </t>
  </si>
  <si>
    <t>[4]</t>
  </si>
  <si>
    <t xml:space="preserve">Höök, M, (2012), Coal and Peat : Global Resources and Future Supply , In: Meyers, R,A, (eds) Encyclopedia of Sustainability Science and Technology, Springer, New York, NY, https://doi-org,proxy,lib,ltu,se/10,1007/978-1-4419-0851-3_161 </t>
  </si>
  <si>
    <t>https://s2biom.wenr.wur.nl/biomass-cost#_48_INSTANCE_bNEOGMUfuY37_%3Dhttps%253A%252F%252Fs2biom.wenr.wur.nl%252Fbiomasscostsupplyviewer%252Findex.html%253Fmode%253Dcost%2526</t>
  </si>
  <si>
    <t>Price of Peat</t>
  </si>
  <si>
    <t>(SEK / MWh) * (EUR / 11.15 SEK) * (MWh / 3.6 GJ) = 0.025  EUR/GJ</t>
  </si>
  <si>
    <t>Sweden</t>
  </si>
  <si>
    <t>[1], [2], [3], [4]</t>
  </si>
  <si>
    <t>[5]</t>
  </si>
  <si>
    <t>Biomass used - https://gallivareenergi,se/hallbarhetsbesked/</t>
  </si>
  <si>
    <t>chrome-extension://efaidnbmnnnibpcajpcglclefindmkaj/https://www.irena.org/-/media/Files/IRENA/Agency/Publication/2012/RE_Technologies_Cost_Analysis-BIOMASS.pdf</t>
  </si>
  <si>
    <t>Price of Biofuels - Bioethanol</t>
  </si>
  <si>
    <t>(1 USD / hl) * (1 hl / 26.8 GJ) * (0.94 EUR / 1 USD) = 0.035 EUR/GJ</t>
  </si>
  <si>
    <t>[8]</t>
  </si>
  <si>
    <t>[6]</t>
  </si>
  <si>
    <t>chrome-extension://efaidnbmnnnibpcajpcglclefindmkaj/https://www,ieabioenergy,com/wp-content/uploads/2020/02/T41_CostReductionBiofuels-11_02_19-final,pdf</t>
  </si>
  <si>
    <t>Price of Biofuels - Biodiesel</t>
  </si>
  <si>
    <t>(1 USD / hl) * (1 hl / 35.7 GJ) * (0.94 EUR / 1 USD) = 0.026 EUR/GJ</t>
  </si>
  <si>
    <t>[7]</t>
  </si>
  <si>
    <t>https://www,iea,org/reports/renewable-energy-market-update-may-2022/transport-biofuels</t>
  </si>
  <si>
    <t>Price of Solid biomass - Wood chips</t>
  </si>
  <si>
    <t>[3], [9]</t>
  </si>
  <si>
    <t>Price of Solid biomass - By-products (Saw dust)</t>
  </si>
  <si>
    <t>OECD-FAO Agricultural Outlook 2021-2030 - © OECD 2021 Biofuels - Figure 9,2, The evolution of biofuel prices and biofuel feedstock prices Version 1 - Last updated: 05-Jul-2021 Disclaimer: http://oe,cd/disclaimer Permanent location of this file: https://stat,link/neutxm</t>
  </si>
  <si>
    <t>Price of Hybrid cars</t>
  </si>
  <si>
    <t>Euro/vehicle</t>
  </si>
  <si>
    <t>Global</t>
  </si>
  <si>
    <t>https://www.oecd-ilibrary.org/sites/89d2ac54-en/index.html?itemId=/content/component/89d2ac54-en</t>
  </si>
  <si>
    <t>Price of Battery electric cars (Euro/vehicle)</t>
  </si>
  <si>
    <t>[9]</t>
  </si>
  <si>
    <t>EU28 fuel prices for 2015, 2030 and 205:  chrome-extension://efaidnbmnnnibpcajpcglclefindmkaj/https://heatroadmap.eu/wp-content/uploads/2020/01/HRE4_D6.1-Future-fuel-price-review.pdf</t>
  </si>
  <si>
    <t>Price of Hydrogen electrolysers</t>
  </si>
  <si>
    <t>Euro/kW</t>
  </si>
  <si>
    <t xml:space="preserve">[10] </t>
  </si>
  <si>
    <t>https://ltuse-my.sharepoint.com/:x:/g/personal/parvathy_sobha_ltu_se/EacaDd62ZhdPs9t7bDk0VFABS1Fc8R_gmb4ejnnDX2eR_A?e=cMep3U</t>
  </si>
  <si>
    <t>Price of Fuel cells</t>
  </si>
  <si>
    <t xml:space="preserve">[11] </t>
  </si>
  <si>
    <t>Fricko, Oliver, Petr Havlik, Joeri Rogelj, Zbigniew Klimont, Mykola Gusti, Nils Johnson, Peter Kolp, et al. “The Marker Quantification of the Shared Socioeconomic Pathway 2: A Middle-of-the-Road Scenario for the 21st Century.” Global Environmental Change 42 (January 1, 2017): 251–67. https://doi.org/10.1016/j.gloenvcha.2016.06.004.</t>
  </si>
  <si>
    <t>Price of  Utility-scale stationary batteries</t>
  </si>
  <si>
    <t>Euro/kWh</t>
  </si>
  <si>
    <t xml:space="preserve">https://www.nordpoolgroup.com/en/historical-market-data/ </t>
  </si>
  <si>
    <t>End-use demand Projection - RSD, TRA, COM, MUN</t>
  </si>
  <si>
    <t>Local</t>
  </si>
  <si>
    <t>Use Demand Projection file [10], Demand variation is based on change in inhabited residential buildings (m2)</t>
  </si>
  <si>
    <t>[10]</t>
  </si>
  <si>
    <t>End-use demand Projection - TRA</t>
  </si>
  <si>
    <t>End-use demand Projection - RSD, COM, MUN</t>
  </si>
  <si>
    <t>Technology Advancement - Conventional Technologies/ processes - INVCOST, FIXOM, VAROM</t>
  </si>
  <si>
    <t>Cost Reduction</t>
  </si>
  <si>
    <t>[11]</t>
  </si>
  <si>
    <t>Reference has values for 2100, here assuming that 20% is acheived in 2030 and 75% is achived in 2050 when compared to 2100 both from 2010 values</t>
  </si>
  <si>
    <t>Technology Advancement - Conventional Technologies/ processes - EFFICIENCY</t>
  </si>
  <si>
    <t>Efficiency improvement</t>
  </si>
  <si>
    <t>Technology Advancement  - Green Technologies/ processes - INVCOST, FIXOM, VAROM</t>
  </si>
  <si>
    <t>Technology Advancement  - Green Technologies/ processes - EFFICIENCY</t>
  </si>
  <si>
    <t>Technology Advancement - Biomass Technologies/ processes - INVCOST, FIXOM, VAROM</t>
  </si>
  <si>
    <t>Technology Advancement  - Biomass Technologies/ processes - EFFICIENCY</t>
  </si>
  <si>
    <t>EU ETS price level</t>
  </si>
  <si>
    <t>Euro/ tonne of CO2</t>
  </si>
  <si>
    <t>Emission reduction compared to base year</t>
  </si>
  <si>
    <t>Modeler values</t>
  </si>
  <si>
    <t>EV subsidies</t>
  </si>
  <si>
    <t>NCAP_BND of wind power technologies</t>
  </si>
  <si>
    <t>Percentage of Increase in o/p due to ƞ</t>
  </si>
  <si>
    <t>NCAP_BND of PV technologies</t>
  </si>
  <si>
    <t>Electricity Technology - Capital Cost</t>
  </si>
  <si>
    <t xml:space="preserve"> Euro/kW</t>
  </si>
  <si>
    <t>Nuclear</t>
  </si>
  <si>
    <t>Coal</t>
  </si>
  <si>
    <t>Gas CCGT</t>
  </si>
  <si>
    <t>Solar PV</t>
  </si>
  <si>
    <t>Wind onshore</t>
  </si>
  <si>
    <t>Wind offshore</t>
  </si>
  <si>
    <t>Electricity Technology - Capacity factor (%)</t>
  </si>
  <si>
    <t>n,a,</t>
  </si>
  <si>
    <t>Electricity Technology - Fuel, CO2 and O&amp;M</t>
  </si>
  <si>
    <t>Euro/MWh</t>
  </si>
  <si>
    <t>(USD / MWh) * (.94 EUR / USD) * (MWh / 3.6 GJ) = 0.0261  EUR/GJ</t>
  </si>
  <si>
    <t>Electricity Technology - LCOE</t>
  </si>
  <si>
    <t>Electricity Technology - VALCOE</t>
  </si>
  <si>
    <t>Trend</t>
  </si>
  <si>
    <t>Who can drive the trend from Gällivare's perspective?</t>
  </si>
  <si>
    <t>What is changed in the Gällivare model to accommodate the trend ?</t>
  </si>
  <si>
    <t>Is it an input to model OR 
Insight gained from model ?</t>
  </si>
  <si>
    <t>Fuel Prices</t>
  </si>
  <si>
    <t>Global Market</t>
  </si>
  <si>
    <t>IMPORT price of all Oil commodities</t>
  </si>
  <si>
    <t>Input to model</t>
  </si>
  <si>
    <t>IMPORT price of all Coal commodities</t>
  </si>
  <si>
    <t>IMPORT price of all Natural gas commodities</t>
  </si>
  <si>
    <t>Swedish/ Local</t>
  </si>
  <si>
    <t>IMPORT price of all Peat commodities</t>
  </si>
  <si>
    <t>Swedish/ Regional</t>
  </si>
  <si>
    <t>IMPORT price of all Electricity commodities</t>
  </si>
  <si>
    <t>Global/ Swedish</t>
  </si>
  <si>
    <t>IMPORT price of all Biofuels commodities</t>
  </si>
  <si>
    <t>IMPORT price of all Solid biomass commodities</t>
  </si>
  <si>
    <t>Public</t>
  </si>
  <si>
    <t>Populations and demographics: Change in population. It can impact demand for houses and end-use demand in other sectors</t>
  </si>
  <si>
    <t>Local (Majorly driven by Hybrit)</t>
  </si>
  <si>
    <t>End-use demand in RSD, COM, MUN, (TRA) sectors</t>
  </si>
  <si>
    <t>Public involvement in climate mitigation decision making can impact the adoption of sustainable end use devices (heat pumps), responsible energy usage, installation of rooftop solar pv, retrofitting etc,, and reduce demands in sectors</t>
  </si>
  <si>
    <t>Local 
(Majorly driven by municipality)</t>
  </si>
  <si>
    <t>End-use demand in RSD, COM, MUN sectors</t>
  </si>
  <si>
    <t>Low in begining
High around 2040</t>
  </si>
  <si>
    <t>Public involvement: Increased involvement of people in decision making and climate action, can impact use of public transport, bikes, and reduce transport demand</t>
  </si>
  <si>
    <t>Local (Majorly driven by municipality)</t>
  </si>
  <si>
    <t>End-use demand in TRA sector</t>
  </si>
  <si>
    <t>Technology</t>
  </si>
  <si>
    <t>Cost Reduction general technologies included in the model</t>
  </si>
  <si>
    <t>New efficiency of general technologies included in the model</t>
  </si>
  <si>
    <t>Cost Reduction green technologies included in the model</t>
  </si>
  <si>
    <t>HIgh</t>
  </si>
  <si>
    <t>New efficiency of green technologies included in the model</t>
  </si>
  <si>
    <t>Cost Reduction biomass technologies included in the model</t>
  </si>
  <si>
    <t>New efficiency of biomass technologies included in the model</t>
  </si>
  <si>
    <t>Energy Utility</t>
  </si>
  <si>
    <t>Potential for waste heat (e.g. from Hybrit)</t>
  </si>
  <si>
    <t>Global/Swedish/ Local</t>
  </si>
  <si>
    <t>Include waste heat supply options in model</t>
  </si>
  <si>
    <t>Input AND Insights from model</t>
  </si>
  <si>
    <t>Low in begining
Medium around 2040</t>
  </si>
  <si>
    <t>Potential for electricity from wind power within the municipality - Effieciency</t>
  </si>
  <si>
    <t>Global/ Swedish/ Local (Geography)</t>
  </si>
  <si>
    <t>Wind power potential of municipality (Technical- Max possible)</t>
  </si>
  <si>
    <t>Potential for electricity from wind power within the municipality - AF</t>
  </si>
  <si>
    <t>Swedish (by policies) / Local (by strategic decisions)</t>
  </si>
  <si>
    <t>Wind power potential of municipality based on Acceptance rate (only behaviour factor considered here)</t>
  </si>
  <si>
    <t>Potential for electricity from wind power within the municipality - Cost</t>
  </si>
  <si>
    <t>Cost Reduction (INV,FIXOM,VAR etc.,)</t>
  </si>
  <si>
    <t>Potential for electricity from Solar power within the municipality - Effieciency</t>
  </si>
  <si>
    <t>Solar power potential of municipality (Technical- Max possible)</t>
  </si>
  <si>
    <t>Potential for electricity from Solar power within the municipality - AF</t>
  </si>
  <si>
    <t>Solar power potential of municipality based on Acceptance rate (only behaviour factor considered here)</t>
  </si>
  <si>
    <t>Potential for electricity from Solar power within the municipality - Cost</t>
  </si>
  <si>
    <t>Potential for biomass based power  plant (CHP as well as electric-only)</t>
  </si>
  <si>
    <t>Enduse Biomass Technologies/ processes - INVCOST, FIXOM, VAROM</t>
  </si>
  <si>
    <t>Potential for other (other  biofuels) power  plants (CHP as well as electric-only)</t>
  </si>
  <si>
    <t>Enduse Biomass Technologies/ processes - EFFICIENCY</t>
  </si>
  <si>
    <t>Policies</t>
  </si>
  <si>
    <t>Swedish</t>
  </si>
  <si>
    <t>Include CO2 Tax in the model</t>
  </si>
  <si>
    <t>Include subsidies for EVs in the model (Cost Reduction)</t>
  </si>
  <si>
    <t>National Emission Target</t>
  </si>
  <si>
    <t>Include CO2 cap in the model</t>
  </si>
  <si>
    <t>Other_Indexes</t>
  </si>
  <si>
    <t>Tech_Comm_Info</t>
  </si>
  <si>
    <t>Z01</t>
  </si>
  <si>
    <t>*Description</t>
  </si>
  <si>
    <t>ENV</t>
  </si>
  <si>
    <t>*CO2*</t>
  </si>
  <si>
    <t>COST</t>
  </si>
  <si>
    <t>IMPOILCRDY</t>
  </si>
  <si>
    <t>IMPCOAHARY</t>
  </si>
  <si>
    <t>IMPGASNATY</t>
  </si>
  <si>
    <t>IMPCOAPEAY</t>
  </si>
  <si>
    <t>IMPBFUETH*</t>
  </si>
  <si>
    <t>IMPBFUHV*,IMPBFUFAME*</t>
  </si>
  <si>
    <t>WP</t>
  </si>
  <si>
    <t>IMPELCMED1</t>
  </si>
  <si>
    <t>EXPELCMED1</t>
  </si>
  <si>
    <t>WD</t>
  </si>
  <si>
    <t>WN</t>
  </si>
  <si>
    <t>RP</t>
  </si>
  <si>
    <t>RD</t>
  </si>
  <si>
    <t>RN</t>
  </si>
  <si>
    <t>SP</t>
  </si>
  <si>
    <t>SD</t>
  </si>
  <si>
    <t>SN</t>
  </si>
  <si>
    <t>FP</t>
  </si>
  <si>
    <t>FD</t>
  </si>
  <si>
    <t>FN</t>
  </si>
  <si>
    <t>Peak</t>
  </si>
  <si>
    <t>Eur/GJ</t>
  </si>
  <si>
    <t>Eur/MWh</t>
  </si>
  <si>
    <t xml:space="preserve">High ELC Price Profile </t>
  </si>
  <si>
    <t xml:space="preserve">Medium ELC Price Profile </t>
  </si>
  <si>
    <t xml:space="preserve">Low ELC Price Profile </t>
  </si>
  <si>
    <t xml:space="preserve">SE1 ELC Price Profile </t>
  </si>
  <si>
    <t xml:space="preserve">High </t>
  </si>
  <si>
    <t>Winter</t>
  </si>
  <si>
    <t>Spring</t>
  </si>
  <si>
    <t>Summer</t>
  </si>
  <si>
    <t>Fall</t>
  </si>
  <si>
    <t>  Season    Hours  count</t>
  </si>
  <si>
    <t>00 - 01</t>
  </si>
  <si>
    <t>3  Winter  17 - 18     13</t>
  </si>
  <si>
    <t>17 - 18</t>
  </si>
  <si>
    <t>01 - 02</t>
  </si>
  <si>
    <t>1  Spring  08 - 09     29</t>
  </si>
  <si>
    <t>02 - 03</t>
  </si>
  <si>
    <t>2  Summer  08 - 09     21</t>
  </si>
  <si>
    <t>03 - 04</t>
  </si>
  <si>
    <t>0    Fall  08 - 09     17</t>
  </si>
  <si>
    <t>04 - 05</t>
  </si>
  <si>
    <t>05 - 06</t>
  </si>
  <si>
    <t>   Season    Hours  count</t>
  </si>
  <si>
    <t>06 - 07</t>
  </si>
  <si>
    <t>3  Winter  17 - 18     15</t>
  </si>
  <si>
    <t>07 - 08</t>
  </si>
  <si>
    <t>1  Spring  08 - 09     32</t>
  </si>
  <si>
    <t>08 - 09</t>
  </si>
  <si>
    <t>2  Summer  08 - 09     20</t>
  </si>
  <si>
    <t>09 - 10</t>
  </si>
  <si>
    <t>0    Fall  18 - 19     10</t>
  </si>
  <si>
    <t>18 - 19</t>
  </si>
  <si>
    <t>10 - 11</t>
  </si>
  <si>
    <t>11 - 12</t>
  </si>
  <si>
    <t>3  Winter  16 - 17     13</t>
  </si>
  <si>
    <t>16 - 17</t>
  </si>
  <si>
    <t>12 - 13</t>
  </si>
  <si>
    <t>1  Spring  08 - 09     20</t>
  </si>
  <si>
    <t>13 - 14</t>
  </si>
  <si>
    <t>2  Summer  08 - 09     14</t>
  </si>
  <si>
    <t>14 - 15</t>
  </si>
  <si>
    <t>0    Fall  08 - 09     19</t>
  </si>
  <si>
    <t>15 - 16</t>
  </si>
  <si>
    <t>16 - 17</t>
  </si>
  <si>
    <t>17 - 18</t>
  </si>
  <si>
    <t>18 - 19</t>
  </si>
  <si>
    <t>19 - 20</t>
  </si>
  <si>
    <t>20 - 21</t>
  </si>
  <si>
    <t>21 - 22</t>
  </si>
  <si>
    <t>22 - 23</t>
  </si>
  <si>
    <t>23 - 00</t>
  </si>
  <si>
    <t>~TFM_FILL</t>
  </si>
  <si>
    <t>Operation_Sum_Avg_Count</t>
  </si>
  <si>
    <t>Scenario Name</t>
  </si>
  <si>
    <t>Z02</t>
  </si>
  <si>
    <t>Z03</t>
  </si>
  <si>
    <t>Z04</t>
  </si>
  <si>
    <t>Z05</t>
  </si>
  <si>
    <t>Z06</t>
  </si>
  <si>
    <t>Z07</t>
  </si>
  <si>
    <t>Z08</t>
  </si>
  <si>
    <t>Z09</t>
  </si>
  <si>
    <t>Z10</t>
  </si>
  <si>
    <t>Z11</t>
  </si>
  <si>
    <t>Z12</t>
  </si>
  <si>
    <t>Z13</t>
  </si>
  <si>
    <t>Z14</t>
  </si>
  <si>
    <t>Z15</t>
  </si>
  <si>
    <t>A</t>
  </si>
  <si>
    <t>BASE</t>
  </si>
  <si>
    <t>DEMAND</t>
  </si>
  <si>
    <t>RHAPA</t>
  </si>
  <si>
    <t>RHAPB</t>
  </si>
  <si>
    <t>RHAPC</t>
  </si>
  <si>
    <t>RHAPE</t>
  </si>
  <si>
    <t>RHHSA</t>
  </si>
  <si>
    <t>RHHSB</t>
  </si>
  <si>
    <t>RHHSC</t>
  </si>
  <si>
    <t>RHHSE</t>
  </si>
  <si>
    <t>RCAPA</t>
  </si>
  <si>
    <t>RCAPB</t>
  </si>
  <si>
    <t>RCAPC</t>
  </si>
  <si>
    <t>RCAPE</t>
  </si>
  <si>
    <t>RCHSA</t>
  </si>
  <si>
    <t>RCHSB</t>
  </si>
  <si>
    <t>RCHSC</t>
  </si>
  <si>
    <t>RCHSE</t>
  </si>
  <si>
    <t>RWAPA</t>
  </si>
  <si>
    <t>RWAPB</t>
  </si>
  <si>
    <t>RWAPC</t>
  </si>
  <si>
    <t>RWAPE</t>
  </si>
  <si>
    <t>RWHSA</t>
  </si>
  <si>
    <t>RWHSB</t>
  </si>
  <si>
    <t>RWHSC</t>
  </si>
  <si>
    <t>RWHSE</t>
  </si>
  <si>
    <t>RKAPA</t>
  </si>
  <si>
    <t>RKAPB</t>
  </si>
  <si>
    <t>RKAPC</t>
  </si>
  <si>
    <t>RKAPE</t>
  </si>
  <si>
    <t>RKHSA</t>
  </si>
  <si>
    <t>RKHSB</t>
  </si>
  <si>
    <t>RKHSC</t>
  </si>
  <si>
    <t>RKHSE</t>
  </si>
  <si>
    <t>RLAPA</t>
  </si>
  <si>
    <t>RLAPB</t>
  </si>
  <si>
    <t>RLAPC</t>
  </si>
  <si>
    <t>RLAPE</t>
  </si>
  <si>
    <t>RLHSA</t>
  </si>
  <si>
    <t>RLHSB</t>
  </si>
  <si>
    <t>RLHSC</t>
  </si>
  <si>
    <t>RLHSE</t>
  </si>
  <si>
    <t>ROAPA</t>
  </si>
  <si>
    <t>ROAPB</t>
  </si>
  <si>
    <t>ROAPC</t>
  </si>
  <si>
    <t>ROAPE</t>
  </si>
  <si>
    <t>ROHSA</t>
  </si>
  <si>
    <t>ROHSB</t>
  </si>
  <si>
    <t>ROHSC</t>
  </si>
  <si>
    <t>ROHSE</t>
  </si>
  <si>
    <t>REAPA</t>
  </si>
  <si>
    <t>REAPB</t>
  </si>
  <si>
    <t>REAPC</t>
  </si>
  <si>
    <t>REAPE</t>
  </si>
  <si>
    <t>REHSA</t>
  </si>
  <si>
    <t>REHSB</t>
  </si>
  <si>
    <t>REHSC</t>
  </si>
  <si>
    <t>REHSE</t>
  </si>
  <si>
    <t>CHCUL</t>
  </si>
  <si>
    <t>CHEDU</t>
  </si>
  <si>
    <t>CHHLT</t>
  </si>
  <si>
    <t>CHOFF</t>
  </si>
  <si>
    <t>CHOTH</t>
  </si>
  <si>
    <t>CHRET</t>
  </si>
  <si>
    <t>CHSPO</t>
  </si>
  <si>
    <t>CHTUR</t>
  </si>
  <si>
    <t>CCCUL</t>
  </si>
  <si>
    <t>CCEDU</t>
  </si>
  <si>
    <t>CCHLT</t>
  </si>
  <si>
    <t>CCOFF</t>
  </si>
  <si>
    <t>CCOTH</t>
  </si>
  <si>
    <t>CCRET</t>
  </si>
  <si>
    <t>CCSPO</t>
  </si>
  <si>
    <t>CCTUR</t>
  </si>
  <si>
    <t>CWCUL</t>
  </si>
  <si>
    <t>CWEDU</t>
  </si>
  <si>
    <t>CWHLT</t>
  </si>
  <si>
    <t>CWOFF</t>
  </si>
  <si>
    <t>CWOTH</t>
  </si>
  <si>
    <t>CWRET</t>
  </si>
  <si>
    <t>CWSPO</t>
  </si>
  <si>
    <t>CWTUR</t>
  </si>
  <si>
    <t>CKCUL</t>
  </si>
  <si>
    <t>CKEDU</t>
  </si>
  <si>
    <t>CKHLT</t>
  </si>
  <si>
    <t>CKOFF</t>
  </si>
  <si>
    <t>CKOTH</t>
  </si>
  <si>
    <t>CKRET</t>
  </si>
  <si>
    <t>CKSPO</t>
  </si>
  <si>
    <t>CKTUR</t>
  </si>
  <si>
    <t>CLCUL</t>
  </si>
  <si>
    <t>CLEDU</t>
  </si>
  <si>
    <t>CLHLT</t>
  </si>
  <si>
    <t>CLOFF</t>
  </si>
  <si>
    <t>CLOTH</t>
  </si>
  <si>
    <t>CLRET</t>
  </si>
  <si>
    <t>CLSPO</t>
  </si>
  <si>
    <t>CLTUR</t>
  </si>
  <si>
    <t>COCUL</t>
  </si>
  <si>
    <t>COEDU</t>
  </si>
  <si>
    <t>COHLT</t>
  </si>
  <si>
    <t>COOFF</t>
  </si>
  <si>
    <t>COOTH</t>
  </si>
  <si>
    <t>CORET</t>
  </si>
  <si>
    <t>COSPO</t>
  </si>
  <si>
    <t>COTUR</t>
  </si>
  <si>
    <t>CECUL</t>
  </si>
  <si>
    <t>CEEDU</t>
  </si>
  <si>
    <t>CEHLT</t>
  </si>
  <si>
    <t>CEOFF</t>
  </si>
  <si>
    <t>CEOTH</t>
  </si>
  <si>
    <t>CERET</t>
  </si>
  <si>
    <t>CESPO</t>
  </si>
  <si>
    <t>CETUR</t>
  </si>
  <si>
    <t>MHCUL</t>
  </si>
  <si>
    <t>MHEDU</t>
  </si>
  <si>
    <t>MHHOU</t>
  </si>
  <si>
    <t>MHOFL</t>
  </si>
  <si>
    <t>MHOFS</t>
  </si>
  <si>
    <t>MHOTH</t>
  </si>
  <si>
    <t>MHSPO</t>
  </si>
  <si>
    <t>MHTCH</t>
  </si>
  <si>
    <t>MCCUL</t>
  </si>
  <si>
    <t>MCEDU</t>
  </si>
  <si>
    <t>MCHOU</t>
  </si>
  <si>
    <t>MCOFL</t>
  </si>
  <si>
    <t>MCOFS</t>
  </si>
  <si>
    <t>MCOTH</t>
  </si>
  <si>
    <t>MCSPO</t>
  </si>
  <si>
    <t>MCTCH</t>
  </si>
  <si>
    <t>MWCUL</t>
  </si>
  <si>
    <t>MWEDU</t>
  </si>
  <si>
    <t>MWHOU</t>
  </si>
  <si>
    <t>MWOFL</t>
  </si>
  <si>
    <t>MWOFS</t>
  </si>
  <si>
    <t>MWOTH</t>
  </si>
  <si>
    <t>MWSPO</t>
  </si>
  <si>
    <t>MWTCH</t>
  </si>
  <si>
    <t>MKCUL</t>
  </si>
  <si>
    <t>MKEDU</t>
  </si>
  <si>
    <t>MKHOU</t>
  </si>
  <si>
    <t>MKOFL</t>
  </si>
  <si>
    <t>MKOFS</t>
  </si>
  <si>
    <t>MKOTH</t>
  </si>
  <si>
    <t>MKSPO</t>
  </si>
  <si>
    <t>MKTCH</t>
  </si>
  <si>
    <t>MLCUL</t>
  </si>
  <si>
    <t>MLEDU</t>
  </si>
  <si>
    <t>MLHOU</t>
  </si>
  <si>
    <t>MLOFL</t>
  </si>
  <si>
    <t>MLOFS</t>
  </si>
  <si>
    <t>MLOTH</t>
  </si>
  <si>
    <t>MLSPO</t>
  </si>
  <si>
    <t>MLTCH</t>
  </si>
  <si>
    <t>MOCUL</t>
  </si>
  <si>
    <t>MOEDU</t>
  </si>
  <si>
    <t>MOHOU</t>
  </si>
  <si>
    <t>MOOFL</t>
  </si>
  <si>
    <t>MOOFS</t>
  </si>
  <si>
    <t>MOOTH</t>
  </si>
  <si>
    <t>MOSPO</t>
  </si>
  <si>
    <t>MOTCH</t>
  </si>
  <si>
    <t>MECUL</t>
  </si>
  <si>
    <t>MEEDU</t>
  </si>
  <si>
    <t>MEHOU</t>
  </si>
  <si>
    <t>MEOFL</t>
  </si>
  <si>
    <t>MEOFS</t>
  </si>
  <si>
    <t>MEOTH</t>
  </si>
  <si>
    <t>MESPO</t>
  </si>
  <si>
    <t>METCH</t>
  </si>
  <si>
    <t>TAI</t>
  </si>
  <si>
    <t>TAI-C</t>
  </si>
  <si>
    <t>TAV</t>
  </si>
  <si>
    <t>TAV-C</t>
  </si>
  <si>
    <t>TBI</t>
  </si>
  <si>
    <t>TBI-C</t>
  </si>
  <si>
    <t>TBU</t>
  </si>
  <si>
    <t>TBU-C</t>
  </si>
  <si>
    <t>TCL</t>
  </si>
  <si>
    <t>TCL-C</t>
  </si>
  <si>
    <t>TCL-P</t>
  </si>
  <si>
    <t>TCS</t>
  </si>
  <si>
    <t>TCS-C</t>
  </si>
  <si>
    <t>TCS-P</t>
  </si>
  <si>
    <t>TLEP</t>
  </si>
  <si>
    <t>TLEP-C</t>
  </si>
  <si>
    <t>TMO</t>
  </si>
  <si>
    <t>TMO-C</t>
  </si>
  <si>
    <t>TNA</t>
  </si>
  <si>
    <t>TNA-C</t>
  </si>
  <si>
    <t>TNC</t>
  </si>
  <si>
    <t>TNC-C</t>
  </si>
  <si>
    <t>TNO</t>
  </si>
  <si>
    <t>TNO-C</t>
  </si>
  <si>
    <t>TTH</t>
  </si>
  <si>
    <t>TTH-C</t>
  </si>
  <si>
    <t>TTL</t>
  </si>
  <si>
    <t>TTL-C</t>
  </si>
  <si>
    <t>TTM</t>
  </si>
  <si>
    <t>TTM-C</t>
  </si>
  <si>
    <t>TTP</t>
  </si>
  <si>
    <t>TTP-C</t>
  </si>
  <si>
    <t>TWN</t>
  </si>
  <si>
    <t>TWN-C</t>
  </si>
  <si>
    <t>TYEP</t>
  </si>
  <si>
    <t>TYEP-C</t>
  </si>
  <si>
    <t>TYNP</t>
  </si>
  <si>
    <t>TYNP-C</t>
  </si>
  <si>
    <t>TLEF</t>
  </si>
  <si>
    <t>TLEF-C</t>
  </si>
  <si>
    <t>TFLL</t>
  </si>
  <si>
    <t>TFLL-C</t>
  </si>
  <si>
    <t>TFLS</t>
  </si>
  <si>
    <t>TFLS-C</t>
  </si>
  <si>
    <t>TFML</t>
  </si>
  <si>
    <t>TFML-C</t>
  </si>
  <si>
    <t>TFMS</t>
  </si>
  <si>
    <t>TFMS-C</t>
  </si>
  <si>
    <t>TFRL</t>
  </si>
  <si>
    <t>TFRL-C</t>
  </si>
  <si>
    <t>TFRS</t>
  </si>
  <si>
    <t>TFRS-C</t>
  </si>
  <si>
    <t>TNB</t>
  </si>
  <si>
    <t>TNB-C</t>
  </si>
  <si>
    <t>TOV</t>
  </si>
  <si>
    <t>TOV-C</t>
  </si>
  <si>
    <t>TTF</t>
  </si>
  <si>
    <t>TTF-C</t>
  </si>
  <si>
    <t>TYEF</t>
  </si>
  <si>
    <t>TYEF-C</t>
  </si>
  <si>
    <t>TYNF</t>
  </si>
  <si>
    <t>TYNF-C</t>
  </si>
  <si>
    <t>PLIG</t>
  </si>
  <si>
    <t>IDA</t>
  </si>
  <si>
    <t>IDB</t>
  </si>
  <si>
    <t>IDC</t>
  </si>
  <si>
    <t>IDD</t>
  </si>
  <si>
    <t>IDE</t>
  </si>
  <si>
    <t>IDF</t>
  </si>
  <si>
    <t>IDG</t>
  </si>
  <si>
    <t>IDH</t>
  </si>
  <si>
    <t>WAT</t>
  </si>
  <si>
    <t>WMSU</t>
  </si>
  <si>
    <t>WMSR</t>
  </si>
  <si>
    <t>WMSRPL</t>
  </si>
  <si>
    <t>WMSRM</t>
  </si>
  <si>
    <t>WMSRPA</t>
  </si>
  <si>
    <t>WMSRG</t>
  </si>
  <si>
    <t>WMSO</t>
  </si>
  <si>
    <t>WWT</t>
  </si>
  <si>
    <t>Demand Growth</t>
  </si>
  <si>
    <t>IMPBIOWOOY</t>
  </si>
  <si>
    <t>Enduse Demand is defined for future years</t>
  </si>
  <si>
    <t>EU ETS Prices are defined</t>
  </si>
  <si>
    <t>Electricity import and export prices are defined</t>
  </si>
  <si>
    <t>Primary Supply - fuel prices are defined</t>
  </si>
  <si>
    <t>Demand</t>
  </si>
  <si>
    <t>&lt; 2043</t>
  </si>
  <si>
    <t>&gt; = 2043</t>
  </si>
  <si>
    <t>Average</t>
  </si>
  <si>
    <t>Updates the Cost and Efficiency associated with technologies</t>
  </si>
  <si>
    <t>CK*01,CK*02,CL*02,CL*02,CO*01,CO*02,RK*01,RK*02,RL*02,RL*02,RO*01,RO*02,MK*01,MK*02,ML*02,ML*02,MO*01,MO*02</t>
  </si>
  <si>
    <t>Conventional Heating</t>
  </si>
  <si>
    <t>Conventional Cooking, Electrical &amp; Others</t>
  </si>
  <si>
    <t>Green Heating</t>
  </si>
  <si>
    <t xml:space="preserve"> </t>
  </si>
  <si>
    <t>EUR -&gt; SEK</t>
  </si>
  <si>
    <t>Wood fuel and peat prices for heating plants, from 1993, nominal prices, SEK/MWh</t>
  </si>
  <si>
    <t>1</t>
  </si>
  <si>
    <t>2</t>
  </si>
  <si>
    <t>3</t>
  </si>
  <si>
    <t>4</t>
  </si>
  <si>
    <t>5</t>
  </si>
  <si>
    <t>6</t>
  </si>
  <si>
    <t>Euro2010/GJ</t>
  </si>
  <si>
    <t>Costs associated with secondary forest residues in the medium scenario (Euro2010/GJ)</t>
  </si>
  <si>
    <t>Densified wood fuels</t>
  </si>
  <si>
    <t>Wood chips</t>
  </si>
  <si>
    <t>By-products</t>
  </si>
  <si>
    <t>Sod peat</t>
  </si>
  <si>
    <t>Milled peat</t>
  </si>
  <si>
    <t>Recycled wood</t>
  </si>
  <si>
    <t xml:space="preserve">Secondary Forestry residues - woodchips </t>
  </si>
  <si>
    <t xml:space="preserve">Secondary Forestry residues - sawdust </t>
  </si>
  <si>
    <t xml:space="preserve">Year </t>
  </si>
  <si>
    <t xml:space="preserve">SE </t>
  </si>
  <si>
    <t>SSP1</t>
  </si>
  <si>
    <t>SSP2</t>
  </si>
  <si>
    <t>SSP3</t>
  </si>
  <si>
    <t>By-products (Saw dust)</t>
  </si>
  <si>
    <t>Multiplication factor</t>
  </si>
  <si>
    <t>Source: Swedish Energy Agency and Statistics Sweden,</t>
  </si>
  <si>
    <t xml:space="preserve"> Ethanol: wholesale price, US, Omaha; Biodiesel: Producer price, Germany, net of biodiesel tariff and energy tax. Real prices are nominal world prices deflated by the US GDP deflator (2021=1). As proxy for the biodiesel feedstock price, the world vegetable oil price is used and for ethanol a weighted average between raw sugar and maize is applied. </t>
  </si>
  <si>
    <t xml:space="preserve">USD/hl </t>
  </si>
  <si>
    <t>Text from document:</t>
  </si>
  <si>
    <t>Since the early 2000s, demand for biofuels (ethanol and biodiesel) increased significantly following the implementation of policies to: (i) support national commitments to reduce carbon dioxide (CO2) emissions, (ii) reduce the dependency on imported fossil fuels, and (iii) create additional demand for feedstock crops to support domestic producers,</t>
  </si>
  <si>
    <t>Ethanol</t>
  </si>
  <si>
    <t>Ethanol feedstock</t>
  </si>
  <si>
    <t>Biodiesel</t>
  </si>
  <si>
    <t>Biodiesel feedstock</t>
  </si>
  <si>
    <t>Ethanol is bio-ethanol</t>
  </si>
  <si>
    <t>Nominal price</t>
  </si>
  <si>
    <t>Using linear regression, we can estimate the slope and intercept of the line that best fits the data and use this equation to predict the number of cases for future years, Here is the extrapolated data for the given years</t>
  </si>
  <si>
    <t>Ethanol (Bio ethanol)</t>
  </si>
  <si>
    <t>Real price</t>
  </si>
  <si>
    <t>Fossil fuel prices by scenario</t>
  </si>
  <si>
    <t>Please reference all figures as: 'International Energy Agency (2022), Global Energy and Climate Model Documentation 2022, IEA, Paris '</t>
  </si>
  <si>
    <t>Net Zero Emissions</t>
  </si>
  <si>
    <t>Announced Pledges</t>
  </si>
  <si>
    <t>Stated</t>
  </si>
  <si>
    <t>by 2050</t>
  </si>
  <si>
    <r>
      <t xml:space="preserve">Real terms </t>
    </r>
    <r>
      <rPr>
        <sz val="10"/>
        <color rgb="FFFFFFFF"/>
        <rFont val="Calibri"/>
        <family val="2"/>
        <scheme val="minor"/>
      </rPr>
      <t>(USD 2021)</t>
    </r>
  </si>
  <si>
    <r>
      <t>IEA crude oil</t>
    </r>
    <r>
      <rPr>
        <sz val="10"/>
        <color rgb="FF000000"/>
        <rFont val="Calibri"/>
        <family val="2"/>
        <scheme val="minor"/>
      </rPr>
      <t> (USD/barrel)</t>
    </r>
  </si>
  <si>
    <r>
      <t>Natural gas</t>
    </r>
    <r>
      <rPr>
        <sz val="10"/>
        <color rgb="FF000000"/>
        <rFont val="Calibri"/>
        <family val="2"/>
        <scheme val="minor"/>
      </rPr>
      <t xml:space="preserve"> (USD/MBtu)</t>
    </r>
  </si>
  <si>
    <t>United States</t>
  </si>
  <si>
    <t>European Union</t>
  </si>
  <si>
    <t>China</t>
  </si>
  <si>
    <t>Japan</t>
  </si>
  <si>
    <r>
      <t>Steam coal</t>
    </r>
    <r>
      <rPr>
        <sz val="10"/>
        <color rgb="FF000000"/>
        <rFont val="Calibri"/>
        <family val="2"/>
        <scheme val="minor"/>
      </rPr>
      <t xml:space="preserve"> (USD/tonne)</t>
    </r>
  </si>
  <si>
    <t>Coastal China</t>
  </si>
  <si>
    <t>Stated Policies</t>
  </si>
  <si>
    <t>Crude Oil</t>
  </si>
  <si>
    <t>Natural Gas</t>
  </si>
  <si>
    <t>Peat Price</t>
  </si>
  <si>
    <t>(Reference [4] for taking coal projections)</t>
  </si>
  <si>
    <t>(Reference [2] for taking milled peat)</t>
  </si>
  <si>
    <t>Notes: MBtu = million British thermal units, The IEA crude oil price is a weighted average import price among IEA member countries, Natural gas prices are weighted averages expressed on a gross calorific-value basis, The US natural gas price reflects the wholesale price prevailing on the domestic market, The European Union and China natural gas prices reflect a balance of pipeline and LNG imports, while the Japan gas price solely reflects LNG imports, The LNG prices used are those at the customs border, prior to regasification, Steam coal prices are weighted averages adjusted to 6 000 kilocalories per kilogramme, The US steam coal price reflects mine mouth prices plus transport and handling costs, Coastal China steam coal price reflects a balance of imports and domestic sales, while the European Union and Japanese steam coal prices are solely for imports,</t>
  </si>
  <si>
    <t>08 - 09</t>
  </si>
  <si>
    <t>Description (Local Trends)</t>
  </si>
  <si>
    <t>Description (Local Climate Target)</t>
  </si>
  <si>
    <t>National Pathway</t>
  </si>
  <si>
    <t>Local Trends</t>
  </si>
  <si>
    <t>Local Climate Target</t>
  </si>
  <si>
    <t>Sustainable Living</t>
  </si>
  <si>
    <t>Large share of Fly-In-Fly-Out</t>
  </si>
  <si>
    <t>Carbon budget</t>
  </si>
  <si>
    <t>Marathon trajectory</t>
  </si>
  <si>
    <t>Late sprint trajectory</t>
  </si>
  <si>
    <t>Is it an input to model OR Insight gained from model ?</t>
  </si>
  <si>
    <t>SL</t>
  </si>
  <si>
    <t>FIFO</t>
  </si>
  <si>
    <t>CB</t>
  </si>
  <si>
    <t>MT</t>
  </si>
  <si>
    <t>LST</t>
  </si>
  <si>
    <t>No impact</t>
  </si>
  <si>
    <t>https://trendeconomy.com/data/h2/Sweden/2703</t>
  </si>
  <si>
    <t>End-use demand in RSD, COM, MUN, (TRA) sectors (Increase in demand)</t>
  </si>
  <si>
    <t>Increased population resulting in increased demand</t>
  </si>
  <si>
    <t>End-use demand in RSD, COM, MUN sectors  (Decrease in demand)</t>
  </si>
  <si>
    <t>Increased municipal action in MT, medium in CB and low in LST</t>
  </si>
  <si>
    <t>Increased population resulting in increased demand and hence new supply sources</t>
  </si>
  <si>
    <t>Include subsidies for EVs in the model</t>
  </si>
  <si>
    <t>VALUES (Explanations in the table to the right)</t>
  </si>
  <si>
    <t>EXPLAINING THE VALUES</t>
  </si>
  <si>
    <t>Global Pathway</t>
  </si>
  <si>
    <t>SSP4</t>
  </si>
  <si>
    <t>SSP5</t>
  </si>
  <si>
    <t xml:space="preserve">Global: Low Oil Price (SSP1 takes aggressive climate action and hence fossil fuel demand decreases)
</t>
  </si>
  <si>
    <t xml:space="preserve">Global: Medium Oil Price (SSP2 takes medium climate action and hence has fossil demand leading to medium prices for fossil fuels)
</t>
  </si>
  <si>
    <t>Global: High Oil Price (SSP3 takes no climate action and hence has increasing fossil demand leading to high prices for fossil fuels; also in highly nationalist scenario, fossil prices can be increased by producing countries)</t>
  </si>
  <si>
    <t>Global: Medium Oil Price (SSP4 takes low climate action and hence has slowly increasing fossil demand, other non-fossil sources are also used in SSP4)</t>
  </si>
  <si>
    <t>Global: High Oil Price (SSP5 has very low focus on mitigation actions and hence has high demand of fossil fuels)</t>
  </si>
  <si>
    <t>Global: Low coal Price (SSP1 takes aggressive climate action and hence fossil fuel demand decreases)</t>
  </si>
  <si>
    <t>Global: Medium coal Price (SSP2 takes medium climate action and hence has fossil demand leading to medium prices for fossil fuels)</t>
  </si>
  <si>
    <t>Global: High coal Price (SSP3 takes no climate action and hence has increasing fossil demand leading to high prices for fossil fuels; also in highly nationalist scenario, fossil prices can be increased by producing countries)</t>
  </si>
  <si>
    <t>Global: Medium coal Price (SSP4 takes low climate action and hence has slowly increasing fossil demand, other non-fossil sources are also used in SSP4)</t>
  </si>
  <si>
    <t>Global: High coal Price (SSP5 has very low focus on mitigation actions and hence has high demand of fossil fuels)</t>
  </si>
  <si>
    <t>Global: Low natural gas Price (SSP1 takes aggressive climate action and hence fossil fuel demand decreases)</t>
  </si>
  <si>
    <t>Global: Medium natural gas Price (SSP2 takes medium climate action and hence has fossil demand leading to medium prices for fossil fuels)</t>
  </si>
  <si>
    <t>Global: High natural gas Price (SSP3 takes no climate action and hence has increasing fossil demand leading to high prices for fossil fuels; also in highly nationalist scenario, fossil prices can be increased by producing countries)</t>
  </si>
  <si>
    <t>Global: Medium natural gas Price (SSP4 takes low climate action and hence has slowly increasing fossil demand, other non-fossil sources are also used in SSP4)</t>
  </si>
  <si>
    <t>Global: High natural gas Price (SSP5 has very low focus on mitigation actions and hence has high demand of fossil fuels)</t>
  </si>
  <si>
    <t>Global: Low peat Price (SSP1 takes aggressive climate action and hence fossil fuel demand decreases)</t>
  </si>
  <si>
    <t>Global: Medium peat Price (SSP2 takes slow climate action and hence has fossil demand leading to medium prices for fossil fuels)</t>
  </si>
  <si>
    <t>Global: High peat Price (SSP3 takes no climate action and hence has increasing fossil demand leading to high prices for fossil fuels; also in highly nationalist scenario, fossil prices can be increased by producing countries)</t>
  </si>
  <si>
    <t>Global: Medium peat Price (SSP4 takes low climate action and hence has slowly increasing fossil demand, other non-fossil sources are also used in SSP4)</t>
  </si>
  <si>
    <t>Global: High peat Price (SSP5 has very low focus on mitigation actions and hence has high demand of fossil fuels)</t>
  </si>
  <si>
    <t>Global: Low electricity prices due to high renewable integration</t>
  </si>
  <si>
    <t>Global: Medium electricity prices due to medium renewable integration (also medium fossil prices)</t>
  </si>
  <si>
    <t>Global: high electricity prices due to low renewable integration (also high fossil prices)</t>
  </si>
  <si>
    <t>Global: medium electricity prices due to medium renewable integration (also medium fossil prices)</t>
  </si>
  <si>
    <t>Global: high electricity prices due to very low renewable integration (also high fossil prices)</t>
  </si>
  <si>
    <t>Global: High biofuel Price (SSP1 promotes biofuels use and hence high demand leads to high price )</t>
  </si>
  <si>
    <t>Global: Medium biofuel Price</t>
  </si>
  <si>
    <t>Global: Medium biofuel Price (SSP3 takes no climate action and leading to low prices for biofuels; also in highly nationalist scenario, fuel prices can be increased by producing countries)</t>
  </si>
  <si>
    <t>Global: Medium biofuels Price (SSP4 has low focus on mitigation actions, but has development in low carbon sources hence has medium prices for biofuels)</t>
  </si>
  <si>
    <t>Global: Low biofuels Price (SSP5 has low focus on mitigation actions and hence has low prices for biofuels due to low demand)</t>
  </si>
  <si>
    <t>Global: High biomass Price (SSP1 promotes biomasss use and hence high demand leads to high price )</t>
  </si>
  <si>
    <t>Global: Medium biomass Price</t>
  </si>
  <si>
    <t>Global: Medium biomass Price (SSP3 takes no climate action and leading to low prices for biomasss; also in highly nationalist scenario, fuel prices can be increased by producing countries)</t>
  </si>
  <si>
    <t>Global: Medium biomasss Price (SSP4 has low focus on mitigation actions, but has development in low carbon sources hence has medium prices for biomasss)</t>
  </si>
  <si>
    <t>Global: Low biomasss Price (SSP5 has low focus on mitigation actions and hence has low prices for biomasss due to low demand)</t>
  </si>
  <si>
    <t>Global : SSP1 leads to high green steel demand and hence HYBRIT expansion and hence High increase in population</t>
  </si>
  <si>
    <t>Global : SSP2 leads to medium green steel demand and hence HYBRIT expansion and hence Medium increase in population</t>
  </si>
  <si>
    <t>Global : SSP3 leads to Low green steel demand and hence low HYBRIT expansion and hence Low increase in population</t>
  </si>
  <si>
    <t>Global : SSP4 leads to medium green steel demand and hence HYBRIT expansion and hence Medium increase in population</t>
  </si>
  <si>
    <t>Global : SSP4 leads to Low green steel demand and hence low HYBRIT expansion and hence Low increase in population</t>
  </si>
  <si>
    <t>SSPs have No impact on local action</t>
  </si>
  <si>
    <t>Global: Medium efficient and low cost reduction</t>
  </si>
  <si>
    <t>Global: Medium efficient and medium cost technologies</t>
  </si>
  <si>
    <t>Global: Low efficient and high cost technologies</t>
  </si>
  <si>
    <t>Global: High efficient and high cost technologies (inequalities)</t>
  </si>
  <si>
    <t>Global: High efficient and low cost technologies</t>
  </si>
  <si>
    <t>Global: Medium efficient and low cost reduction (less attention to conventional technologies)</t>
  </si>
  <si>
    <t>Global: Highly efficient and low cost technologies</t>
  </si>
  <si>
    <t>Global : SSP1 leads to high green steel demand and hence HYBRIT expansion and hence High waste heat potential</t>
  </si>
  <si>
    <t>Global : SSP3 leads to Low green steel demand and hence low HYBRIT expansion and hence Low waste heat potential</t>
  </si>
  <si>
    <t>Global : SSP4 leads to medium green steel demand and hence HYBRIT expansion and hence Medium waste heat potential</t>
  </si>
  <si>
    <t>Global : SSP4 leads to Low green steel demand and hence low HYBRIT expansion and hence Low waste heat potential</t>
  </si>
  <si>
    <t>Global: Highly efficient technologies</t>
  </si>
  <si>
    <t>Global: Medium efficient  technologies</t>
  </si>
  <si>
    <t>Global: Low efficient technologies</t>
  </si>
  <si>
    <t xml:space="preserve">Global: Medium efficient technologies </t>
  </si>
  <si>
    <t>Global: Low efficient (wind) technologies</t>
  </si>
  <si>
    <t>SSPs have No impact on National /local action</t>
  </si>
  <si>
    <t>Global: low cost technologies</t>
  </si>
  <si>
    <t>Global: medium cost technologies</t>
  </si>
  <si>
    <t>Global:  high cost technologies</t>
  </si>
  <si>
    <t>Global:  medium cost technologies</t>
  </si>
  <si>
    <t>SSPs have No impact on national action; Assumption: National &amp; EU Trends follow SSP</t>
  </si>
  <si>
    <t>Price of Crude Oil (USD/barrel)</t>
  </si>
  <si>
    <t>Price of Natural gas (USD/MBtu)</t>
  </si>
  <si>
    <t>Price of Coal (USD/tonne)</t>
  </si>
  <si>
    <r>
      <t>Price of Electricity</t>
    </r>
    <r>
      <rPr>
        <sz val="11"/>
        <color rgb="FFFF0000"/>
        <rFont val="Calibri"/>
        <family val="2"/>
        <scheme val="minor"/>
      </rPr>
      <t>*</t>
    </r>
  </si>
  <si>
    <r>
      <t>Price of Peat</t>
    </r>
    <r>
      <rPr>
        <sz val="11"/>
        <color rgb="FFFF0000"/>
        <rFont val="Calibri"/>
        <family val="2"/>
        <scheme val="minor"/>
      </rPr>
      <t>*</t>
    </r>
    <r>
      <rPr>
        <sz val="11"/>
        <color theme="1"/>
        <rFont val="Calibri"/>
        <family val="2"/>
        <scheme val="minor"/>
      </rPr>
      <t xml:space="preserve"> (SEK/MWh)</t>
    </r>
  </si>
  <si>
    <r>
      <t>Price of Biofuels - Bioethanol</t>
    </r>
    <r>
      <rPr>
        <sz val="11"/>
        <color rgb="FFFF0000"/>
        <rFont val="Calibri"/>
        <family val="2"/>
        <scheme val="minor"/>
      </rPr>
      <t>*</t>
    </r>
    <r>
      <rPr>
        <sz val="11"/>
        <color theme="1"/>
        <rFont val="Calibri"/>
        <family val="2"/>
        <scheme val="minor"/>
      </rPr>
      <t xml:space="preserve"> (USD/hl)</t>
    </r>
  </si>
  <si>
    <r>
      <t>Price of Biofuels - Biodiesel</t>
    </r>
    <r>
      <rPr>
        <sz val="11"/>
        <color rgb="FFFF0000"/>
        <rFont val="Calibri"/>
        <family val="2"/>
        <scheme val="minor"/>
      </rPr>
      <t>*</t>
    </r>
    <r>
      <rPr>
        <sz val="11"/>
        <color theme="1"/>
        <rFont val="Calibri"/>
        <family val="2"/>
        <scheme val="minor"/>
      </rPr>
      <t xml:space="preserve"> (USD/hl)</t>
    </r>
  </si>
  <si>
    <r>
      <t>Price of Solid biomass - Wood chips</t>
    </r>
    <r>
      <rPr>
        <sz val="11"/>
        <color rgb="FFFF0000"/>
        <rFont val="Calibri"/>
        <family val="2"/>
        <scheme val="minor"/>
      </rPr>
      <t>*</t>
    </r>
    <r>
      <rPr>
        <sz val="11"/>
        <color theme="1"/>
        <rFont val="Calibri"/>
        <family val="2"/>
        <scheme val="minor"/>
      </rPr>
      <t xml:space="preserve"> (Euro/GJ)</t>
    </r>
  </si>
  <si>
    <r>
      <t>Price of Solid biomass - By-products (Saw dust)</t>
    </r>
    <r>
      <rPr>
        <sz val="11"/>
        <color rgb="FFFF0000"/>
        <rFont val="Calibri"/>
        <family val="2"/>
        <scheme val="minor"/>
      </rPr>
      <t>*</t>
    </r>
    <r>
      <rPr>
        <sz val="11"/>
        <color theme="1"/>
        <rFont val="Calibri"/>
        <family val="2"/>
        <scheme val="minor"/>
      </rPr>
      <t xml:space="preserve"> (Euro/GJ)</t>
    </r>
  </si>
  <si>
    <t>Price of Hybrid cars (USD/vehicle)</t>
  </si>
  <si>
    <t>Price of Battery electric cars (USD/vehicle)</t>
  </si>
  <si>
    <t>Price of Hydrogen electrolysers (USD/kW)</t>
  </si>
  <si>
    <t>Price of Fuel cells (USD/kW)</t>
  </si>
  <si>
    <t>Price of  Utility-scale stationary batteries (USD/kWh)</t>
  </si>
  <si>
    <r>
      <t xml:space="preserve">Reference has values for </t>
    </r>
    <r>
      <rPr>
        <b/>
        <sz val="11"/>
        <color theme="1"/>
        <rFont val="Calibri"/>
        <family val="2"/>
        <scheme val="minor"/>
      </rPr>
      <t>Energy Supply Technologies</t>
    </r>
    <r>
      <rPr>
        <sz val="11"/>
        <color theme="1"/>
        <rFont val="Calibri"/>
        <family val="2"/>
        <scheme val="minor"/>
      </rPr>
      <t xml:space="preserve"> for 2100, here assuming that 20% is acheived in 2030 and 75% is achived in 2050 when compared to 2010</t>
    </r>
  </si>
  <si>
    <t>CO2 Price (USD/ tonne of CO2)</t>
  </si>
  <si>
    <t>Electricity Technology - Capital Cost (USD/kW)</t>
  </si>
  <si>
    <t>Electricity Technology - Fuel, CO2 and O&amp;M (USD/MWh)</t>
  </si>
  <si>
    <t>Electricity Technology - LCOE (USD/MWh)</t>
  </si>
  <si>
    <t>Electricity Technology - VALCOE (USD/MWh)</t>
  </si>
  <si>
    <t>Enduse Conventional Technologies/ processes - INVCOST, FIXOM, VAROM</t>
  </si>
  <si>
    <t>Enduse Conventional Technologies/ processes - EFFICIENCY</t>
  </si>
  <si>
    <t>Enduse Green Technologies/ processes - INVCOST, FIXOM, VAROM</t>
  </si>
  <si>
    <t>Enduse Green Technologies/ processes - EFFICIENCY</t>
  </si>
  <si>
    <t>NCAP_COST</t>
  </si>
  <si>
    <t>NCAP_FOM</t>
  </si>
  <si>
    <t>ACT_COST</t>
  </si>
  <si>
    <t>RH*B*GAS*,RH*B*OIL*,RH*B*WOF*,RH*B*WOO*,RH*R*ELC*,MH*B*GAS*,MH*B*OIL*,MH*B*WOF*,MH*B*WOO*,MH*R*ELC*,CH*B*GAS*,CH*B*OIL*,CH*B*WOF*,CH*B*WOO*,CH*R*ELC*</t>
  </si>
  <si>
    <t>*Year</t>
  </si>
  <si>
    <t>EFFICIENCY</t>
  </si>
  <si>
    <t>*Val_Cond</t>
  </si>
  <si>
    <t>*Attrib_Cond</t>
  </si>
  <si>
    <t>Val_Cond</t>
  </si>
  <si>
    <t>Attrib_Cond</t>
  </si>
  <si>
    <t>Enduse Conventional Technologies/ processes</t>
  </si>
  <si>
    <t>Enduse Green Technologies/ processes</t>
  </si>
  <si>
    <t xml:space="preserve">Enduse Biomass Technologies/ processes </t>
  </si>
  <si>
    <t>EU*GAS*,EU*OIL*,EU*DST*,EU*OCH*,EU*NUC*</t>
  </si>
  <si>
    <t>\I: GAS</t>
  </si>
  <si>
    <t>\I: HYDRO</t>
  </si>
  <si>
    <t>\I: BIO</t>
  </si>
  <si>
    <t>EUCCGAS101</t>
  </si>
  <si>
    <t>EUHYDRUNM101</t>
  </si>
  <si>
    <t>EUSTWOO101</t>
  </si>
  <si>
    <t>EUCCGAS201</t>
  </si>
  <si>
    <t>EUHYDLAKE101</t>
  </si>
  <si>
    <t>EUGSWOO101</t>
  </si>
  <si>
    <t>-EFFICIENCY</t>
  </si>
  <si>
    <t>EUCCGASS110</t>
  </si>
  <si>
    <t>EUHYDLAKE102</t>
  </si>
  <si>
    <t>EUGSWOOS101</t>
  </si>
  <si>
    <t>EU*HYD*,EU*WIN*,EU*SOL*,EU*GEO*</t>
  </si>
  <si>
    <t>EUGTGAS01</t>
  </si>
  <si>
    <t>EUHYDLAKE103</t>
  </si>
  <si>
    <t>EUSTMUN101</t>
  </si>
  <si>
    <t>\I: OIL</t>
  </si>
  <si>
    <t>EUHYDPUMP101</t>
  </si>
  <si>
    <t>EUSTBGS101</t>
  </si>
  <si>
    <t>EUSTOIL101</t>
  </si>
  <si>
    <t>\I: WIN</t>
  </si>
  <si>
    <t>\I: NUCLEAR</t>
  </si>
  <si>
    <t>EUGTDST101</t>
  </si>
  <si>
    <t>EUWINON101</t>
  </si>
  <si>
    <t>EUSTNUC301</t>
  </si>
  <si>
    <t>EU*WOO*,EU*MUN*,EU*BGS*</t>
  </si>
  <si>
    <t>\I: COAL</t>
  </si>
  <si>
    <t>EUWINON401</t>
  </si>
  <si>
    <t>EUSTNUC401</t>
  </si>
  <si>
    <t>EUSTCOH101</t>
  </si>
  <si>
    <t>EUWINOFFLO01</t>
  </si>
  <si>
    <t>EUSTCOHSC101</t>
  </si>
  <si>
    <t>\I: WAVE</t>
  </si>
  <si>
    <t>EUSTCOHSC201</t>
  </si>
  <si>
    <t>EUOCEWAV101</t>
  </si>
  <si>
    <t>EUIGCOH101</t>
  </si>
  <si>
    <t>EUOCETID101</t>
  </si>
  <si>
    <t>EUIGCOHS101</t>
  </si>
  <si>
    <t>\I: SOLAR</t>
  </si>
  <si>
    <t>EUSTCOHSCS101</t>
  </si>
  <si>
    <t>EUPVSOL101</t>
  </si>
  <si>
    <t>EUSTCOHSCS201</t>
  </si>
  <si>
    <t>EUPVSOL102</t>
  </si>
  <si>
    <t>EUPVSOL301</t>
  </si>
  <si>
    <t>EUPVSOL401</t>
  </si>
  <si>
    <t>EUTHSOL101</t>
  </si>
  <si>
    <t>EUTHSOL102</t>
  </si>
  <si>
    <t>\I: GEO</t>
  </si>
  <si>
    <t>EUGEOHDR110</t>
  </si>
  <si>
    <t>EUSTGEO01</t>
  </si>
  <si>
    <t xml:space="preserve">2030 Vaues to 2019 Value </t>
  </si>
  <si>
    <t>Factor</t>
  </si>
  <si>
    <t>RH*HTH*,MH*HTH*,CH*HTH*,RH*T*SOL*,MH*T*SOL*,CH*T*SOL*</t>
  </si>
  <si>
    <t>RH*HP*ELC*,RH*HP*GAS*,CH*HP*ELC*,CH*HP*GAS*</t>
  </si>
  <si>
    <t>Green Heating - HP</t>
  </si>
  <si>
    <t>CK*01,CK*02,CL*02,CL*02,CO*01,CO*02,RK*01,RK*02,RL*02,RL*02,RO*01,RO*02,MK*01,MK*02,ML*02,ML*02,MO*01,MO*01</t>
  </si>
  <si>
    <t>~InputCell:1-30</t>
  </si>
  <si>
    <t>TRA - Not considered now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</si>
</sst>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164" formatCode="&quot;kr&quot;#,##0_);[Red]\(&quot;kr&quot;#,##0\)"/>
    <numFmt numFmtId="165" formatCode="_(* #,##0.00_);_(* \(#,##0.00\);_(* &quot;-&quot;??_);_(@_)"/>
    <numFmt numFmtId="166" formatCode="_-* #,##0.00\ _k_r_-;\-* #,##0.00\ _k_r_-;_-* &quot;-&quot;??\ _k_r_-;_-@_-"/>
    <numFmt numFmtId="167" formatCode="_-* #,##0.00\ _€_-;\-* #,##0.00\ _€_-;_-* &quot;-&quot;??\ _€_-;_-@_-"/>
    <numFmt numFmtId="168" formatCode="#,##0;[Red]&quot;-&quot;#,##0"/>
    <numFmt numFmtId="169" formatCode="_ * #,##0.00_ ;_ * \-#,##0.00_ ;_ * &quot;-&quot;??_ ;_ @_ "/>
    <numFmt numFmtId="170" formatCode="_ * #,##0_ ;_ * \-#,##0_ ;_ * &quot;-&quot;_ ;_ @_ "/>
    <numFmt numFmtId="171" formatCode="_ &quot;kr&quot;\ * #,##0_ ;_ &quot;kr&quot;\ * \-#,##0_ ;_ &quot;kr&quot;\ * &quot;-&quot;_ ;_ @_ "/>
    <numFmt numFmtId="172" formatCode="_ &quot;kr&quot;\ * #,##0.00_ ;_ &quot;kr&quot;\ * \-#,##0.00_ ;_ &quot;kr&quot;\ * &quot;-&quot;??_ ;_ @_ "/>
    <numFmt numFmtId="173" formatCode="_-* #,##0.00\ [$€]_-;\-* #,##0.00\ [$€]_-;_-* &quot;-&quot;??\ [$€]_-;_-@_-"/>
    <numFmt numFmtId="174" formatCode="#,##0.0000"/>
    <numFmt numFmtId="175" formatCode="#,###,##0"/>
    <numFmt numFmtId="176" formatCode="_-[$€-2]\ * #,##0.00_-;\-[$€-2]\ * #,##0.00_-;_-[$€-2]\ * &quot;-&quot;??_-"/>
    <numFmt numFmtId="177" formatCode="#,##0;\-\ #,##0;_-\ &quot;- &quot;"/>
    <numFmt numFmtId="178" formatCode="\Te\x\t"/>
    <numFmt numFmtId="179" formatCode="0.000"/>
    <numFmt numFmtId="180" formatCode="0.0%"/>
  </numFmts>
  <fonts count="95" x14ac:knownFonts="1">
    <font>
      <sz val="11"/>
      <color theme="1"/>
      <name val="Calibri"/>
      <family val="2"/>
      <scheme val="minor"/>
    </font>
    <font>
      <b/>
      <sz val="11"/>
      <color indexed="8"/>
      <name val="Calibri"/>
      <family val="2"/>
    </font>
    <font>
      <sz val="11"/>
      <color indexed="8"/>
      <name val="Calibri"/>
      <family val="2"/>
    </font>
    <font>
      <b/>
      <sz val="10"/>
      <name val="Arial"/>
      <family val="2"/>
    </font>
    <font>
      <sz val="10"/>
      <name val="Arial"/>
      <family val="2"/>
    </font>
    <font>
      <b/>
      <sz val="10"/>
      <color indexed="12"/>
      <name val="Arial"/>
      <family val="2"/>
    </font>
    <font>
      <sz val="8"/>
      <color indexed="81"/>
      <name val="Tahoma"/>
      <family val="2"/>
    </font>
    <font>
      <sz val="11"/>
      <color rgb="FF3F3F76"/>
      <name val="Calibri"/>
      <family val="2"/>
      <scheme val="minor"/>
    </font>
    <font>
      <sz val="11"/>
      <color theme="1"/>
      <name val="Calibri"/>
      <family val="2"/>
      <scheme val="minor"/>
    </font>
    <font>
      <sz val="11"/>
      <color rgb="FF9C0006"/>
      <name val="Calibri"/>
      <family val="2"/>
      <scheme val="minor"/>
    </font>
    <font>
      <b/>
      <sz val="11"/>
      <color theme="1"/>
      <name val="Calibri"/>
      <family val="2"/>
      <scheme val="minor"/>
    </font>
    <font>
      <sz val="11"/>
      <color theme="0"/>
      <name val="Calibri"/>
      <family val="2"/>
      <scheme val="minor"/>
    </font>
    <font>
      <sz val="11"/>
      <color theme="1"/>
      <name val="Calibri"/>
      <family val="2"/>
    </font>
    <font>
      <sz val="11"/>
      <color theme="1"/>
      <name val="Calibri"/>
      <family val="2"/>
      <charset val="1"/>
      <scheme val="minor"/>
    </font>
    <font>
      <sz val="8"/>
      <name val="Arial"/>
      <family val="2"/>
    </font>
    <font>
      <sz val="10"/>
      <color indexed="8"/>
      <name val="Arial"/>
      <family val="2"/>
    </font>
    <font>
      <sz val="11"/>
      <name val="Arial"/>
      <family val="2"/>
    </font>
    <font>
      <u/>
      <sz val="10"/>
      <color indexed="12"/>
      <name val="Arial"/>
      <family val="2"/>
    </font>
    <font>
      <sz val="10"/>
      <name val="Courier"/>
      <family val="3"/>
    </font>
    <font>
      <b/>
      <sz val="10"/>
      <color indexed="8"/>
      <name val="Arial"/>
      <family val="2"/>
    </font>
    <font>
      <sz val="10"/>
      <name val="MS Sans Serif"/>
      <family val="2"/>
    </font>
    <font>
      <sz val="10"/>
      <name val="Helvetica"/>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sz val="11"/>
      <color indexed="10"/>
      <name val="Calibri"/>
      <family val="2"/>
    </font>
    <font>
      <b/>
      <sz val="15"/>
      <color indexed="56"/>
      <name val="Calibri"/>
      <family val="2"/>
    </font>
    <font>
      <b/>
      <sz val="13"/>
      <color indexed="56"/>
      <name val="Calibri"/>
      <family val="2"/>
    </font>
    <font>
      <b/>
      <sz val="11"/>
      <color indexed="56"/>
      <name val="Calibri"/>
      <family val="2"/>
    </font>
    <font>
      <b/>
      <sz val="18"/>
      <color indexed="56"/>
      <name val="Cambria"/>
      <family val="2"/>
    </font>
    <font>
      <sz val="9"/>
      <name val="Times New Roman"/>
      <family val="1"/>
    </font>
    <font>
      <sz val="9"/>
      <color indexed="8"/>
      <name val="Times New Roman"/>
      <family val="1"/>
    </font>
    <font>
      <b/>
      <sz val="9"/>
      <name val="Times New Roman"/>
      <family val="1"/>
    </font>
    <font>
      <b/>
      <sz val="8"/>
      <name val="Times New Roman"/>
      <family val="1"/>
    </font>
    <font>
      <sz val="8"/>
      <name val="Times New Roman"/>
      <family val="1"/>
    </font>
    <font>
      <b/>
      <sz val="12"/>
      <name val="Times New Roman"/>
      <family val="1"/>
    </font>
    <font>
      <sz val="12"/>
      <name val="Helv"/>
    </font>
    <font>
      <sz val="8"/>
      <name val="Helvetica"/>
      <family val="2"/>
    </font>
    <font>
      <b/>
      <sz val="16"/>
      <name val="Times New Roman"/>
      <family val="1"/>
    </font>
    <font>
      <b/>
      <sz val="10"/>
      <color indexed="18"/>
      <name val="Arial"/>
      <family val="2"/>
    </font>
    <font>
      <u/>
      <sz val="6.75"/>
      <color indexed="12"/>
      <name val="Geneva"/>
      <family val="2"/>
    </font>
    <font>
      <sz val="11"/>
      <color indexed="8"/>
      <name val="Calibri"/>
      <family val="2"/>
      <scheme val="minor"/>
    </font>
    <font>
      <sz val="10"/>
      <color theme="1"/>
      <name val="Bembo"/>
      <family val="2"/>
    </font>
    <font>
      <b/>
      <sz val="11"/>
      <name val="Calibri"/>
      <family val="2"/>
      <scheme val="minor"/>
    </font>
    <font>
      <sz val="11"/>
      <name val="Calibri"/>
      <family val="2"/>
      <scheme val="minor"/>
    </font>
    <font>
      <b/>
      <sz val="11"/>
      <color theme="0"/>
      <name val="Calibri"/>
      <family val="2"/>
    </font>
    <font>
      <b/>
      <sz val="10"/>
      <color rgb="FF0000FF"/>
      <name val="Calibri"/>
      <family val="2"/>
      <scheme val="minor"/>
    </font>
    <font>
      <sz val="11"/>
      <color theme="1"/>
      <name val="Calibri"/>
      <family val="2"/>
      <scheme val="minor"/>
    </font>
    <font>
      <sz val="8"/>
      <name val="Calibri"/>
      <family val="2"/>
      <scheme val="minor"/>
    </font>
    <font>
      <sz val="11"/>
      <color rgb="FFFF0000"/>
      <name val="Calibri"/>
      <family val="2"/>
      <scheme val="minor"/>
    </font>
    <font>
      <b/>
      <sz val="12"/>
      <name val="Calibri"/>
      <family val="2"/>
      <scheme val="minor"/>
    </font>
    <font>
      <sz val="12"/>
      <color theme="1"/>
      <name val="Calibri"/>
      <family val="2"/>
      <scheme val="minor"/>
    </font>
    <font>
      <sz val="10"/>
      <name val="Segoe UI"/>
      <family val="2"/>
    </font>
    <font>
      <sz val="10"/>
      <name val="Calibri"/>
      <family val="2"/>
      <scheme val="minor"/>
    </font>
    <font>
      <sz val="10"/>
      <color theme="1"/>
      <name val="Calibri"/>
      <family val="2"/>
      <scheme val="minor"/>
    </font>
    <font>
      <b/>
      <sz val="10"/>
      <name val="Calibri"/>
      <family val="2"/>
      <scheme val="minor"/>
    </font>
    <font>
      <sz val="10"/>
      <color indexed="8"/>
      <name val="Calibri"/>
      <family val="2"/>
      <scheme val="minor"/>
    </font>
    <font>
      <b/>
      <sz val="10"/>
      <color rgb="FF000000"/>
      <name val="Calibri"/>
      <family val="2"/>
      <scheme val="minor"/>
    </font>
    <font>
      <b/>
      <sz val="10"/>
      <color indexed="8"/>
      <name val="Calibri"/>
      <family val="2"/>
      <scheme val="minor"/>
    </font>
    <font>
      <b/>
      <sz val="11"/>
      <color rgb="FF000000"/>
      <name val="Calibri"/>
      <family val="2"/>
      <scheme val="minor"/>
    </font>
    <font>
      <sz val="11"/>
      <color rgb="FF000000"/>
      <name val="Calibri"/>
      <family val="2"/>
      <scheme val="minor"/>
    </font>
    <font>
      <sz val="8"/>
      <color theme="1"/>
      <name val="Calibri"/>
      <family val="2"/>
      <scheme val="minor"/>
    </font>
    <font>
      <b/>
      <sz val="8"/>
      <color rgb="FFFF0000"/>
      <name val="Calibri"/>
      <family val="2"/>
    </font>
    <font>
      <sz val="9"/>
      <name val="Calibri"/>
      <family val="2"/>
      <scheme val="minor"/>
    </font>
    <font>
      <b/>
      <sz val="10"/>
      <color rgb="FFFF0000"/>
      <name val="Segoe UI"/>
      <family val="2"/>
    </font>
    <font>
      <b/>
      <sz val="8"/>
      <color theme="1"/>
      <name val="Calibri"/>
      <family val="2"/>
    </font>
    <font>
      <sz val="8"/>
      <color theme="1"/>
      <name val="Calibri"/>
      <family val="2"/>
    </font>
    <font>
      <sz val="9"/>
      <color theme="1"/>
      <name val="Calibri"/>
      <family val="2"/>
      <scheme val="minor"/>
    </font>
    <font>
      <sz val="16"/>
      <color theme="0"/>
      <name val="Calibri"/>
      <family val="2"/>
      <scheme val="minor"/>
    </font>
    <font>
      <b/>
      <sz val="16"/>
      <color theme="0"/>
      <name val="Calibri"/>
      <family val="2"/>
      <scheme val="minor"/>
    </font>
    <font>
      <sz val="8"/>
      <color theme="0"/>
      <name val="Calibri"/>
      <family val="2"/>
      <scheme val="minor"/>
    </font>
    <font>
      <b/>
      <sz val="16"/>
      <color rgb="FFFF0000"/>
      <name val="Calibri"/>
      <family val="2"/>
      <scheme val="minor"/>
    </font>
    <font>
      <b/>
      <sz val="10"/>
      <color rgb="FFFFFFFF"/>
      <name val="Calibri"/>
      <family val="2"/>
      <scheme val="minor"/>
    </font>
    <font>
      <sz val="10"/>
      <color rgb="FFFFFFFF"/>
      <name val="Calibri"/>
      <family val="2"/>
      <scheme val="minor"/>
    </font>
    <font>
      <sz val="10"/>
      <color rgb="FF000000"/>
      <name val="Calibri"/>
      <family val="2"/>
      <scheme val="minor"/>
    </font>
    <font>
      <b/>
      <sz val="8"/>
      <color theme="8" tint="-0.249977111117893"/>
      <name val="Calibri"/>
      <family val="2"/>
      <scheme val="minor"/>
    </font>
    <font>
      <b/>
      <sz val="11"/>
      <color rgb="FFFF0000"/>
      <name val="Calibri"/>
      <family val="2"/>
      <scheme val="minor"/>
    </font>
    <font>
      <b/>
      <sz val="11"/>
      <color rgb="FF00B050"/>
      <name val="Calibri"/>
      <family val="2"/>
      <scheme val="minor"/>
    </font>
    <font>
      <u/>
      <sz val="11"/>
      <color theme="10"/>
      <name val="Calibri"/>
      <family val="2"/>
      <scheme val="minor"/>
    </font>
    <font>
      <b/>
      <sz val="12"/>
      <color theme="1"/>
      <name val="Calibri"/>
      <family val="2"/>
      <scheme val="minor"/>
    </font>
    <font>
      <sz val="22"/>
      <color theme="1"/>
      <name val="Calibri"/>
      <family val="2"/>
      <scheme val="minor"/>
    </font>
    <font>
      <b/>
      <sz val="22"/>
      <color theme="1"/>
      <name val="Calibri"/>
      <family val="2"/>
      <scheme val="minor"/>
    </font>
    <font>
      <sz val="12"/>
      <color rgb="FF032040"/>
      <name val="Arial"/>
      <family val="2"/>
    </font>
    <font>
      <b/>
      <sz val="14"/>
      <color theme="1"/>
      <name val="Calibri"/>
      <family val="2"/>
      <scheme val="minor"/>
    </font>
    <font>
      <u/>
      <sz val="8"/>
      <color theme="10"/>
      <name val="Calibri"/>
      <family val="2"/>
      <scheme val="minor"/>
    </font>
    <font>
      <b/>
      <sz val="11"/>
      <color theme="8" tint="-0.249977111117893"/>
      <name val="Calibri"/>
      <family val="2"/>
      <scheme val="minor"/>
    </font>
    <font>
      <b/>
      <sz val="8"/>
      <color theme="1"/>
      <name val="Calibri"/>
      <family val="2"/>
      <scheme val="minor"/>
    </font>
    <font>
      <sz val="11"/>
      <color theme="8" tint="-0.249977111117893"/>
      <name val="Calibri"/>
      <family val="2"/>
      <scheme val="minor"/>
    </font>
  </fonts>
  <fills count="70">
    <fill>
      <patternFill patternType="none"/>
    </fill>
    <fill>
      <patternFill patternType="gray125"/>
    </fill>
    <fill>
      <patternFill patternType="solid">
        <fgColor indexed="43"/>
        <bgColor indexed="64"/>
      </patternFill>
    </fill>
    <fill>
      <patternFill patternType="solid">
        <fgColor indexed="44"/>
        <bgColor indexed="64"/>
      </patternFill>
    </fill>
    <fill>
      <patternFill patternType="solid">
        <fgColor rgb="FFFFCC99"/>
      </patternFill>
    </fill>
    <fill>
      <patternFill patternType="solid">
        <fgColor rgb="FFFFC7CE"/>
      </patternFill>
    </fill>
    <fill>
      <patternFill patternType="solid">
        <fgColor theme="4" tint="0.79998168889431442"/>
        <bgColor indexed="65"/>
      </patternFill>
    </fill>
    <fill>
      <patternFill patternType="solid">
        <fgColor theme="5" tint="0.79998168889431442"/>
        <bgColor indexed="65"/>
      </patternFill>
    </fill>
    <fill>
      <patternFill patternType="solid">
        <fgColor theme="7" tint="0.79998168889431442"/>
        <bgColor indexed="65"/>
      </patternFill>
    </fill>
    <fill>
      <patternFill patternType="solid">
        <fgColor theme="9" tint="0.79998168889431442"/>
        <bgColor indexed="65"/>
      </patternFill>
    </fill>
    <fill>
      <patternFill patternType="solid">
        <fgColor theme="9" tint="0.59999389629810485"/>
        <bgColor indexed="64"/>
      </patternFill>
    </fill>
    <fill>
      <patternFill patternType="solid">
        <fgColor indexed="22"/>
        <bgColor indexed="64"/>
      </patternFill>
    </fill>
    <fill>
      <patternFill patternType="solid">
        <fgColor indexed="47"/>
      </patternFill>
    </fill>
    <fill>
      <patternFill patternType="solid">
        <fgColor indexed="31"/>
      </patternFill>
    </fill>
    <fill>
      <patternFill patternType="solid">
        <fgColor indexed="29"/>
      </patternFill>
    </fill>
    <fill>
      <patternFill patternType="solid">
        <fgColor indexed="45"/>
      </patternFill>
    </fill>
    <fill>
      <patternFill patternType="solid">
        <fgColor indexed="26"/>
      </patternFill>
    </fill>
    <fill>
      <patternFill patternType="solid">
        <fgColor indexed="42"/>
      </patternFill>
    </fill>
    <fill>
      <patternFill patternType="solid">
        <fgColor indexed="46"/>
      </patternFill>
    </fill>
    <fill>
      <patternFill patternType="solid">
        <fgColor indexed="27"/>
      </patternFill>
    </fill>
    <fill>
      <patternFill patternType="solid">
        <fgColor indexed="22"/>
      </patternFill>
    </fill>
    <fill>
      <patternFill patternType="solid">
        <fgColor indexed="44"/>
      </patternFill>
    </fill>
    <fill>
      <patternFill patternType="solid">
        <fgColor indexed="43"/>
      </patternFill>
    </fill>
    <fill>
      <patternFill patternType="solid">
        <fgColor indexed="11"/>
      </patternFill>
    </fill>
    <fill>
      <patternFill patternType="solid">
        <fgColor indexed="51"/>
      </patternFill>
    </fill>
    <fill>
      <patternFill patternType="solid">
        <fgColor indexed="49"/>
      </patternFill>
    </fill>
    <fill>
      <patternFill patternType="solid">
        <fgColor indexed="30"/>
      </patternFill>
    </fill>
    <fill>
      <patternFill patternType="solid">
        <fgColor indexed="36"/>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2"/>
        <bgColor indexed="64"/>
      </patternFill>
    </fill>
    <fill>
      <patternFill patternType="solid">
        <fgColor indexed="47"/>
        <bgColor indexed="64"/>
      </patternFill>
    </fill>
    <fill>
      <patternFill patternType="solid">
        <fgColor indexed="55"/>
      </patternFill>
    </fill>
    <fill>
      <patternFill patternType="mediumGray"/>
    </fill>
    <fill>
      <patternFill patternType="darkTrellis"/>
    </fill>
    <fill>
      <patternFill patternType="solid">
        <fgColor indexed="55"/>
        <bgColor indexed="64"/>
      </patternFill>
    </fill>
    <fill>
      <patternFill patternType="lightGray">
        <fgColor indexed="9"/>
      </patternFill>
    </fill>
    <fill>
      <patternFill patternType="gray0625">
        <fgColor indexed="9"/>
      </patternFill>
    </fill>
    <fill>
      <patternFill patternType="solid">
        <fgColor indexed="54"/>
      </patternFill>
    </fill>
    <fill>
      <patternFill patternType="solid">
        <fgColor rgb="FF00B050"/>
        <bgColor theme="4"/>
      </patternFill>
    </fill>
    <fill>
      <patternFill patternType="solid">
        <fgColor theme="9"/>
        <bgColor indexed="64"/>
      </patternFill>
    </fill>
    <fill>
      <patternFill patternType="solid">
        <fgColor rgb="FF0B3358"/>
        <bgColor indexed="64"/>
      </patternFill>
    </fill>
    <fill>
      <patternFill patternType="solid">
        <fgColor rgb="FF64C8FF"/>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8" tint="0.39997558519241921"/>
        <bgColor indexed="64"/>
      </patternFill>
    </fill>
    <fill>
      <patternFill patternType="solid">
        <fgColor rgb="FFD8E4BC"/>
        <bgColor indexed="64"/>
      </patternFill>
    </fill>
    <fill>
      <patternFill patternType="solid">
        <fgColor theme="9" tint="0.39997558519241921"/>
        <bgColor indexed="64"/>
      </patternFill>
    </fill>
    <fill>
      <patternFill patternType="solid">
        <fgColor theme="8" tint="0.59999389629810485"/>
        <bgColor indexed="64"/>
      </patternFill>
    </fill>
    <fill>
      <patternFill patternType="solid">
        <fgColor rgb="FFDBE5F1"/>
        <bgColor indexed="64"/>
      </patternFill>
    </fill>
    <fill>
      <patternFill patternType="solid">
        <fgColor theme="5"/>
        <bgColor indexed="64"/>
      </patternFill>
    </fill>
    <fill>
      <patternFill patternType="solid">
        <fgColor theme="0"/>
        <bgColor indexed="64"/>
      </patternFill>
    </fill>
    <fill>
      <patternFill patternType="solid">
        <fgColor rgb="FF2C95AB"/>
        <bgColor indexed="64"/>
      </patternFill>
    </fill>
    <fill>
      <patternFill patternType="solid">
        <fgColor rgb="FFFFFFFF"/>
        <bgColor indexed="64"/>
      </patternFill>
    </fill>
    <fill>
      <patternFill patternType="solid">
        <fgColor rgb="FFEAF0F4"/>
        <bgColor indexed="64"/>
      </patternFill>
    </fill>
    <fill>
      <patternFill patternType="solid">
        <fgColor theme="8" tint="0.79998168889431442"/>
        <bgColor indexed="64"/>
      </patternFill>
    </fill>
    <fill>
      <patternFill patternType="solid">
        <fgColor theme="7" tint="0.39997558519241921"/>
        <bgColor indexed="64"/>
      </patternFill>
    </fill>
    <fill>
      <patternFill patternType="solid">
        <fgColor theme="7" tint="0.59999389629810485"/>
        <bgColor indexed="64"/>
      </patternFill>
    </fill>
    <fill>
      <patternFill patternType="solid">
        <fgColor theme="2" tint="-9.9978637043366805E-2"/>
        <bgColor indexed="64"/>
      </patternFill>
    </fill>
    <fill>
      <patternFill patternType="solid">
        <fgColor rgb="FFFF9393"/>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9" tint="-0.249977111117893"/>
        <bgColor indexed="64"/>
      </patternFill>
    </fill>
    <fill>
      <patternFill patternType="solid">
        <fgColor rgb="FFFEB8BA"/>
        <bgColor indexed="64"/>
      </patternFill>
    </fill>
    <fill>
      <patternFill patternType="solid">
        <fgColor rgb="FFFF0000"/>
        <bgColor indexed="64"/>
      </patternFill>
    </fill>
    <fill>
      <patternFill patternType="solid">
        <fgColor theme="0" tint="-0.14999847407452621"/>
        <bgColor indexed="64"/>
      </patternFill>
    </fill>
    <fill>
      <patternFill patternType="solid">
        <fgColor rgb="FFFFFF00"/>
        <bgColor indexed="64"/>
      </patternFill>
    </fill>
  </fills>
  <borders count="40">
    <border>
      <left/>
      <right/>
      <top/>
      <bottom/>
      <diagonal/>
    </border>
    <border>
      <left/>
      <right/>
      <top style="thin">
        <color indexed="64"/>
      </top>
      <bottom style="medium">
        <color indexed="64"/>
      </bottom>
      <diagonal/>
    </border>
    <border>
      <left style="thin">
        <color rgb="FF7F7F7F"/>
      </left>
      <right style="thin">
        <color rgb="FF7F7F7F"/>
      </right>
      <top style="thin">
        <color rgb="FF7F7F7F"/>
      </top>
      <bottom style="thin">
        <color rgb="FF7F7F7F"/>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style="medium">
        <color indexed="64"/>
      </left>
      <right/>
      <top/>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style="medium">
        <color indexed="64"/>
      </right>
      <top style="thin">
        <color indexed="64"/>
      </top>
      <bottom style="thin">
        <color indexed="64"/>
      </bottom>
      <diagonal/>
    </border>
    <border>
      <left/>
      <right/>
      <top style="thin">
        <color indexed="62"/>
      </top>
      <bottom style="double">
        <color indexed="62"/>
      </bottom>
      <diagonal/>
    </border>
    <border>
      <left/>
      <right/>
      <top/>
      <bottom style="thin">
        <color indexed="64"/>
      </bottom>
      <diagonal/>
    </border>
    <border>
      <left/>
      <right style="thin">
        <color theme="0"/>
      </right>
      <top/>
      <bottom style="thick">
        <color theme="0"/>
      </bottom>
      <diagonal/>
    </border>
    <border>
      <left/>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style="thin">
        <color indexed="64"/>
      </left>
      <right style="thin">
        <color rgb="FF000000"/>
      </right>
      <top/>
      <bottom/>
      <diagonal/>
    </border>
    <border>
      <left/>
      <right style="thin">
        <color rgb="FF000000"/>
      </right>
      <top/>
      <bottom/>
      <diagonal/>
    </border>
    <border>
      <left style="thin">
        <color rgb="FF000000"/>
      </left>
      <right style="thin">
        <color rgb="FF000000"/>
      </right>
      <top/>
      <bottom/>
      <diagonal/>
    </border>
    <border>
      <left style="thin">
        <color rgb="FF000000"/>
      </left>
      <right style="thin">
        <color indexed="64"/>
      </right>
      <top/>
      <bottom/>
      <diagonal/>
    </border>
    <border>
      <left style="thin">
        <color indexed="64"/>
      </left>
      <right style="thin">
        <color rgb="FF000000"/>
      </right>
      <top/>
      <bottom style="thin">
        <color indexed="64"/>
      </bottom>
      <diagonal/>
    </border>
    <border>
      <left/>
      <right style="thin">
        <color rgb="FF000000"/>
      </right>
      <top/>
      <bottom style="thin">
        <color indexed="64"/>
      </bottom>
      <diagonal/>
    </border>
    <border>
      <left style="thin">
        <color rgb="FF000000"/>
      </left>
      <right style="thin">
        <color rgb="FF000000"/>
      </right>
      <top/>
      <bottom style="thin">
        <color indexed="64"/>
      </bottom>
      <diagonal/>
    </border>
    <border>
      <left style="thin">
        <color rgb="FF000000"/>
      </left>
      <right style="thin">
        <color indexed="64"/>
      </right>
      <top/>
      <bottom style="thin">
        <color indexed="64"/>
      </bottom>
      <diagonal/>
    </border>
    <border>
      <left/>
      <right/>
      <top/>
      <bottom style="medium">
        <color rgb="FFFFFFFF"/>
      </bottom>
      <diagonal/>
    </border>
    <border>
      <left/>
      <right/>
      <top style="medium">
        <color rgb="FFFFFFFF"/>
      </top>
      <bottom/>
      <diagonal/>
    </border>
    <border>
      <left/>
      <right/>
      <top/>
      <bottom style="medium">
        <color rgb="FF2C95AB"/>
      </bottom>
      <diagonal/>
    </border>
    <border>
      <left/>
      <right/>
      <top style="medium">
        <color rgb="FF2C95AB"/>
      </top>
      <bottom/>
      <diagonal/>
    </border>
  </borders>
  <cellStyleXfs count="46672">
    <xf numFmtId="0" fontId="0" fillId="0" borderId="0"/>
    <xf numFmtId="0" fontId="4" fillId="0" borderId="0"/>
    <xf numFmtId="0" fontId="7" fillId="4" borderId="2" applyNumberFormat="0" applyAlignment="0" applyProtection="0"/>
    <xf numFmtId="0" fontId="4" fillId="0" borderId="0"/>
    <xf numFmtId="0" fontId="4"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49" fontId="37" fillId="0" borderId="3" applyNumberFormat="0" applyFont="0" applyFill="0" applyBorder="0" applyProtection="0">
      <alignment horizontal="left" vertical="center" indent="2"/>
    </xf>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49" fontId="37" fillId="0" borderId="4" applyNumberFormat="0" applyFont="0" applyFill="0" applyBorder="0" applyProtection="0">
      <alignment horizontal="left" vertical="center" indent="5"/>
    </xf>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4" fontId="37" fillId="33" borderId="0" applyBorder="0">
      <alignment horizontal="right" vertical="center"/>
    </xf>
    <xf numFmtId="4" fontId="37" fillId="33" borderId="0" applyBorder="0">
      <alignment horizontal="right" vertical="center"/>
    </xf>
    <xf numFmtId="4" fontId="38" fillId="34" borderId="3">
      <alignment horizontal="right" vertical="center"/>
    </xf>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4" fontId="39" fillId="0" borderId="5" applyFill="0" applyBorder="0" applyProtection="0">
      <alignment horizontal="right" vertical="center"/>
    </xf>
    <xf numFmtId="0" fontId="40" fillId="0" borderId="6" applyNumberFormat="0" applyBorder="0" applyProtection="0">
      <alignment horizontal="center"/>
    </xf>
    <xf numFmtId="0" fontId="33" fillId="0" borderId="7"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9" fillId="0" borderId="11" applyNumberFormat="0" applyFill="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7" fillId="17" borderId="0" applyNumberFormat="0" applyBorder="0" applyAlignment="0" applyProtection="0"/>
    <xf numFmtId="0" fontId="37" fillId="0" borderId="13">
      <alignment horizontal="left" vertical="center" wrapText="1" indent="2"/>
    </xf>
    <xf numFmtId="0" fontId="37" fillId="33" borderId="4">
      <alignment horizontal="left" vertical="center"/>
    </xf>
    <xf numFmtId="0" fontId="41" fillId="0" borderId="0" applyFill="0" applyBorder="0" applyProtection="0"/>
    <xf numFmtId="0" fontId="4" fillId="0" borderId="14"/>
    <xf numFmtId="0" fontId="28" fillId="12" borderId="10" applyNumberFormat="0" applyAlignment="0" applyProtection="0"/>
    <xf numFmtId="0" fontId="28" fillId="12" borderId="10" applyNumberFormat="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42" fillId="0" borderId="0" applyNumberFormat="0" applyFill="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7" fillId="12" borderId="2"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4" fontId="37" fillId="0" borderId="0" applyBorder="0">
      <alignment horizontal="right" vertical="center"/>
    </xf>
    <xf numFmtId="4" fontId="37" fillId="0" borderId="3">
      <alignment horizontal="right" vertical="center"/>
    </xf>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21"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8" fillId="0" borderId="0"/>
    <xf numFmtId="0" fontId="4" fillId="0" borderId="0"/>
    <xf numFmtId="0" fontId="2" fillId="0" borderId="0"/>
    <xf numFmtId="0" fontId="2" fillId="0" borderId="0"/>
    <xf numFmtId="0" fontId="4" fillId="0" borderId="0"/>
    <xf numFmtId="0" fontId="4" fillId="0" borderId="0"/>
    <xf numFmtId="0" fontId="2" fillId="0" borderId="0"/>
    <xf numFmtId="0" fontId="2"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alignment vertical="top"/>
    </xf>
    <xf numFmtId="0" fontId="14" fillId="0" borderId="0"/>
    <xf numFmtId="0" fontId="1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8" fillId="0" borderId="0"/>
    <xf numFmtId="0" fontId="4" fillId="0" borderId="0">
      <alignment vertical="top"/>
    </xf>
    <xf numFmtId="0" fontId="4" fillId="0" borderId="0"/>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8" fillId="0" borderId="0"/>
    <xf numFmtId="4" fontId="37" fillId="0" borderId="3" applyFill="0" applyBorder="0" applyProtection="0">
      <alignment horizontal="right" vertical="center"/>
    </xf>
    <xf numFmtId="49" fontId="39" fillId="0" borderId="3" applyNumberFormat="0" applyFill="0" applyBorder="0" applyProtection="0">
      <alignment horizontal="left" vertical="center"/>
    </xf>
    <xf numFmtId="0" fontId="37" fillId="0" borderId="3" applyNumberFormat="0" applyFill="0" applyAlignment="0" applyProtection="0"/>
    <xf numFmtId="0" fontId="44" fillId="11" borderId="0" applyNumberFormat="0" applyFont="0" applyBorder="0" applyAlignment="0" applyProtection="0"/>
    <xf numFmtId="0" fontId="18"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0" fillId="36" borderId="3" applyNumberFormat="0" applyBorder="0" applyProtection="0">
      <alignment horizontal="center"/>
    </xf>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174" fontId="37" fillId="37" borderId="3" applyNumberFormat="0" applyFont="0" applyBorder="0" applyAlignment="0" applyProtection="0">
      <alignment horizontal="right" vertical="center"/>
    </xf>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1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169" fontId="21" fillId="0" borderId="0" applyFont="0" applyFill="0" applyBorder="0" applyAlignment="0" applyProtection="0"/>
    <xf numFmtId="170" fontId="21" fillId="0" borderId="0" applyFont="0" applyFill="0" applyBorder="0" applyAlignment="0" applyProtection="0"/>
    <xf numFmtId="171" fontId="21" fillId="0" borderId="0" applyFont="0" applyFill="0" applyBorder="0" applyAlignment="0" applyProtection="0"/>
    <xf numFmtId="0" fontId="45" fillId="0" borderId="0" applyNumberFormat="0" applyFill="0" applyProtection="0"/>
    <xf numFmtId="0" fontId="31" fillId="20" borderId="16" applyNumberFormat="0" applyAlignment="0" applyProtection="0"/>
    <xf numFmtId="0" fontId="37" fillId="38" borderId="17"/>
    <xf numFmtId="0" fontId="15" fillId="0" borderId="0">
      <alignment vertical="top"/>
    </xf>
    <xf numFmtId="0" fontId="15" fillId="0" borderId="0">
      <alignment vertical="top"/>
    </xf>
    <xf numFmtId="0" fontId="32"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40" fillId="0" borderId="0" applyNumberFormat="0" applyFill="0" applyBorder="0" applyProtection="0">
      <alignment horizontal="left"/>
    </xf>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175" fontId="46" fillId="39" borderId="0" applyNumberFormat="0" applyBorder="0">
      <protection locked="0"/>
    </xf>
    <xf numFmtId="0" fontId="36" fillId="0" borderId="0" applyNumberForma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175" fontId="19" fillId="40" borderId="0" applyNumberFormat="0" applyBorder="0">
      <protection locked="0"/>
    </xf>
    <xf numFmtId="168" fontId="20" fillId="0" borderId="0" applyFont="0" applyFill="0" applyBorder="0" applyAlignment="0" applyProtection="0"/>
    <xf numFmtId="164" fontId="20" fillId="0" borderId="0" applyFont="0" applyFill="0" applyBorder="0" applyAlignment="0" applyProtection="0"/>
    <xf numFmtId="172" fontId="21" fillId="0" borderId="0" applyFont="0" applyFill="0" applyBorder="0" applyAlignment="0" applyProtection="0"/>
    <xf numFmtId="0" fontId="25" fillId="35" borderId="12" applyNumberFormat="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4" fontId="37"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4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4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8" fillId="0" borderId="0"/>
    <xf numFmtId="0" fontId="8"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2" fillId="0" borderId="0"/>
    <xf numFmtId="0" fontId="2" fillId="0" borderId="0"/>
    <xf numFmtId="0" fontId="8" fillId="0" borderId="0"/>
    <xf numFmtId="0" fontId="8"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8"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4"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4" fillId="0" borderId="0"/>
    <xf numFmtId="0" fontId="8" fillId="0" borderId="0"/>
    <xf numFmtId="0" fontId="4" fillId="0" borderId="0"/>
    <xf numFmtId="0" fontId="4" fillId="0" borderId="0"/>
    <xf numFmtId="0" fontId="4" fillId="0" borderId="0"/>
    <xf numFmtId="0" fontId="4" fillId="0" borderId="0"/>
    <xf numFmtId="0" fontId="2" fillId="0" borderId="0"/>
    <xf numFmtId="0" fontId="4" fillId="0" borderId="0"/>
    <xf numFmtId="0" fontId="2" fillId="0" borderId="0"/>
    <xf numFmtId="0" fontId="4" fillId="0" borderId="0"/>
    <xf numFmtId="0" fontId="2"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2" fillId="0" borderId="0"/>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14" fillId="0" borderId="0"/>
    <xf numFmtId="0" fontId="4" fillId="0" borderId="0">
      <alignment vertical="top"/>
    </xf>
    <xf numFmtId="0" fontId="4" fillId="0" borderId="0">
      <alignment vertical="top"/>
    </xf>
    <xf numFmtId="0" fontId="4" fillId="0" borderId="0">
      <alignment vertical="top"/>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2" fillId="0" borderId="0"/>
    <xf numFmtId="0" fontId="14" fillId="0" borderId="0"/>
    <xf numFmtId="0" fontId="14" fillId="0" borderId="0"/>
    <xf numFmtId="0" fontId="2" fillId="0" borderId="0"/>
    <xf numFmtId="0" fontId="14" fillId="0" borderId="0"/>
    <xf numFmtId="0" fontId="14" fillId="0" borderId="0"/>
    <xf numFmtId="0" fontId="2" fillId="0" borderId="0"/>
    <xf numFmtId="0" fontId="2" fillId="0" borderId="0"/>
    <xf numFmtId="0" fontId="2" fillId="0" borderId="0"/>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14" fillId="0" borderId="0"/>
    <xf numFmtId="0" fontId="14" fillId="0" borderId="0"/>
    <xf numFmtId="0" fontId="14" fillId="0" borderId="0"/>
    <xf numFmtId="0" fontId="2" fillId="0" borderId="0"/>
    <xf numFmtId="0" fontId="4" fillId="0" borderId="0">
      <alignment vertical="top"/>
    </xf>
    <xf numFmtId="0" fontId="4" fillId="0" borderId="0">
      <alignment vertical="top"/>
    </xf>
    <xf numFmtId="0" fontId="4" fillId="0" borderId="0">
      <alignment vertical="top"/>
    </xf>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2" fillId="0" borderId="0"/>
    <xf numFmtId="0" fontId="4" fillId="0" borderId="0">
      <alignment vertical="top"/>
    </xf>
    <xf numFmtId="0" fontId="4" fillId="0" borderId="0">
      <alignment vertical="top"/>
    </xf>
    <xf numFmtId="0" fontId="4" fillId="0" borderId="0">
      <alignment vertical="top"/>
    </xf>
    <xf numFmtId="0" fontId="2" fillId="0" borderId="0"/>
    <xf numFmtId="0" fontId="8" fillId="0" borderId="0"/>
    <xf numFmtId="0" fontId="2" fillId="0" borderId="0"/>
    <xf numFmtId="0" fontId="8" fillId="0" borderId="0"/>
    <xf numFmtId="0" fontId="4" fillId="0" borderId="0">
      <alignment vertical="top"/>
    </xf>
    <xf numFmtId="0" fontId="2" fillId="0" borderId="0"/>
    <xf numFmtId="0" fontId="4" fillId="0" borderId="0"/>
    <xf numFmtId="0" fontId="4" fillId="0" borderId="0">
      <alignment vertical="top"/>
    </xf>
    <xf numFmtId="0" fontId="4" fillId="0" borderId="0">
      <alignment vertical="top"/>
    </xf>
    <xf numFmtId="0" fontId="4" fillId="0" borderId="0"/>
    <xf numFmtId="0" fontId="16" fillId="0" borderId="0"/>
    <xf numFmtId="0" fontId="4" fillId="0" borderId="0"/>
    <xf numFmtId="0" fontId="4" fillId="0" borderId="0"/>
    <xf numFmtId="0" fontId="16" fillId="0" borderId="0"/>
    <xf numFmtId="0" fontId="4" fillId="0" borderId="0"/>
    <xf numFmtId="0" fontId="16" fillId="0" borderId="0"/>
    <xf numFmtId="0" fontId="4" fillId="0" borderId="0"/>
    <xf numFmtId="0" fontId="16" fillId="0" borderId="0"/>
    <xf numFmtId="0" fontId="4" fillId="0" borderId="0"/>
    <xf numFmtId="0" fontId="16" fillId="0" borderId="0"/>
    <xf numFmtId="0" fontId="4" fillId="0" borderId="0"/>
    <xf numFmtId="0" fontId="16" fillId="0" borderId="0"/>
    <xf numFmtId="0" fontId="16" fillId="0" borderId="0"/>
    <xf numFmtId="0" fontId="16" fillId="0" borderId="0"/>
    <xf numFmtId="0" fontId="16" fillId="0" borderId="0"/>
    <xf numFmtId="0" fontId="2" fillId="0" borderId="0"/>
    <xf numFmtId="0" fontId="2" fillId="0" borderId="0"/>
    <xf numFmtId="0" fontId="8" fillId="0" borderId="0"/>
    <xf numFmtId="0" fontId="2" fillId="0" borderId="0"/>
    <xf numFmtId="0" fontId="8" fillId="0" borderId="0"/>
    <xf numFmtId="0" fontId="2" fillId="0" borderId="0"/>
    <xf numFmtId="0" fontId="16" fillId="0" borderId="0"/>
    <xf numFmtId="0" fontId="16"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2" fillId="0" borderId="0"/>
    <xf numFmtId="0" fontId="4" fillId="0" borderId="0">
      <alignment vertical="top"/>
    </xf>
    <xf numFmtId="0" fontId="4" fillId="0" borderId="0">
      <alignment vertical="top"/>
    </xf>
    <xf numFmtId="0" fontId="2" fillId="0" borderId="0"/>
    <xf numFmtId="0" fontId="4" fillId="0" borderId="0">
      <alignment vertical="top"/>
    </xf>
    <xf numFmtId="0" fontId="2" fillId="0" borderId="0"/>
    <xf numFmtId="0" fontId="4" fillId="0" borderId="0">
      <alignment vertical="top"/>
    </xf>
    <xf numFmtId="0" fontId="2" fillId="0" borderId="0"/>
    <xf numFmtId="0" fontId="4" fillId="0" borderId="0">
      <alignment vertical="top"/>
    </xf>
    <xf numFmtId="0" fontId="2" fillId="0" borderId="0"/>
    <xf numFmtId="0" fontId="4" fillId="0" borderId="0"/>
    <xf numFmtId="0" fontId="4" fillId="0" borderId="0"/>
    <xf numFmtId="0" fontId="4" fillId="0" borderId="0"/>
    <xf numFmtId="0" fontId="4" fillId="0" borderId="0"/>
    <xf numFmtId="0" fontId="8" fillId="0" borderId="0"/>
    <xf numFmtId="0" fontId="2" fillId="0" borderId="0"/>
    <xf numFmtId="0" fontId="8"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8"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8" fillId="0" borderId="0"/>
    <xf numFmtId="0" fontId="4" fillId="0" borderId="0">
      <alignment vertical="top"/>
    </xf>
    <xf numFmtId="0" fontId="4" fillId="0" borderId="0"/>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8" fillId="0" borderId="0"/>
    <xf numFmtId="0" fontId="8" fillId="0" borderId="0"/>
    <xf numFmtId="0" fontId="4" fillId="0" borderId="0">
      <alignment vertical="top"/>
    </xf>
    <xf numFmtId="0" fontId="8" fillId="0" borderId="0"/>
    <xf numFmtId="0" fontId="8" fillId="0" borderId="0"/>
    <xf numFmtId="0" fontId="4" fillId="0" borderId="0"/>
    <xf numFmtId="0" fontId="4" fillId="0" borderId="0">
      <alignment vertical="top"/>
    </xf>
    <xf numFmtId="0" fontId="8" fillId="0" borderId="0"/>
    <xf numFmtId="0" fontId="8"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8"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16" fillId="0" borderId="0"/>
    <xf numFmtId="0" fontId="16" fillId="0" borderId="0"/>
    <xf numFmtId="9" fontId="16" fillId="0" borderId="0" applyFont="0" applyFill="0" applyBorder="0" applyAlignment="0" applyProtection="0"/>
    <xf numFmtId="0" fontId="8"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2"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165" fontId="4" fillId="0" borderId="0" applyFont="0" applyFill="0" applyBorder="0" applyAlignment="0" applyProtection="0"/>
    <xf numFmtId="0" fontId="16" fillId="0" borderId="0"/>
    <xf numFmtId="9" fontId="1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2" fillId="0" borderId="0"/>
    <xf numFmtId="0" fontId="4" fillId="0" borderId="0"/>
    <xf numFmtId="0" fontId="2" fillId="0" borderId="0"/>
    <xf numFmtId="0" fontId="2" fillId="0" borderId="0"/>
    <xf numFmtId="0" fontId="4" fillId="0" borderId="0"/>
    <xf numFmtId="0" fontId="2" fillId="0" borderId="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32" fillId="0" borderId="0" applyNumberFormat="0" applyFill="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8"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2" fillId="0" borderId="0"/>
    <xf numFmtId="0" fontId="8" fillId="0" borderId="0"/>
    <xf numFmtId="0" fontId="8" fillId="0" borderId="0"/>
    <xf numFmtId="0" fontId="8" fillId="0" borderId="0"/>
    <xf numFmtId="0" fontId="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8" fillId="0" borderId="0"/>
    <xf numFmtId="0" fontId="4" fillId="0" borderId="0"/>
    <xf numFmtId="0" fontId="4"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8"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8" fillId="0" borderId="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9" fontId="2" fillId="0" borderId="0" applyFont="0" applyFill="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 fillId="16" borderId="15" applyNumberFormat="0" applyFont="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 fillId="16" borderId="15" applyNumberFormat="0" applyFont="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 fillId="16" borderId="15" applyNumberFormat="0" applyFont="0" applyAlignment="0" applyProtection="0"/>
    <xf numFmtId="0" fontId="22" fillId="29" borderId="0" applyNumberFormat="0" applyBorder="0" applyAlignment="0" applyProtection="0"/>
    <xf numFmtId="0" fontId="2" fillId="16" borderId="15" applyNumberFormat="0" applyFont="0" applyAlignment="0" applyProtection="0"/>
    <xf numFmtId="0" fontId="2" fillId="16" borderId="15" applyNumberFormat="0" applyFont="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4" fillId="16" borderId="15" applyNumberFormat="0" applyFont="0" applyAlignment="0" applyProtection="0"/>
    <xf numFmtId="0" fontId="22" fillId="25" borderId="0" applyNumberFormat="0" applyBorder="0" applyAlignment="0" applyProtection="0"/>
    <xf numFmtId="0" fontId="8" fillId="0" borderId="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16" fillId="0" borderId="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 fillId="0" borderId="0"/>
    <xf numFmtId="0" fontId="9" fillId="5" borderId="0" applyNumberFormat="0" applyBorder="0" applyAlignment="0" applyProtection="0"/>
    <xf numFmtId="0" fontId="9" fillId="5" borderId="0" applyNumberFormat="0" applyBorder="0" applyAlignment="0" applyProtection="0"/>
    <xf numFmtId="0" fontId="24" fillId="20" borderId="10" applyNumberFormat="0" applyAlignment="0" applyProtection="0"/>
    <xf numFmtId="0" fontId="24" fillId="20" borderId="10" applyNumberFormat="0" applyAlignment="0" applyProtection="0"/>
    <xf numFmtId="0" fontId="2" fillId="0" borderId="0"/>
    <xf numFmtId="0" fontId="24" fillId="20" borderId="10" applyNumberFormat="0" applyAlignment="0" applyProtection="0"/>
    <xf numFmtId="0" fontId="2" fillId="0" borderId="0"/>
    <xf numFmtId="0" fontId="24" fillId="20" borderId="10" applyNumberFormat="0" applyAlignment="0" applyProtection="0"/>
    <xf numFmtId="0" fontId="2" fillId="0" borderId="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8" fillId="12" borderId="10" applyNumberFormat="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35" fillId="0" borderId="0" applyNumberFormat="0" applyFill="0" applyBorder="0" applyAlignment="0" applyProtection="0"/>
    <xf numFmtId="165" fontId="4" fillId="0" borderId="0" applyFon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7" fillId="12" borderId="2" applyNumberFormat="0" applyAlignment="0" applyProtection="0"/>
    <xf numFmtId="0" fontId="7" fillId="12" borderId="2" applyNumberFormat="0" applyAlignment="0" applyProtection="0"/>
    <xf numFmtId="0" fontId="28" fillId="12" borderId="10" applyNumberFormat="0" applyAlignment="0" applyProtection="0"/>
    <xf numFmtId="0" fontId="7" fillId="12" borderId="2" applyNumberFormat="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23" fillId="15" borderId="0" applyNumberFormat="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4" fillId="0" borderId="0"/>
    <xf numFmtId="0" fontId="2" fillId="0" borderId="0"/>
    <xf numFmtId="0" fontId="8" fillId="0" borderId="0"/>
    <xf numFmtId="0" fontId="8" fillId="0" borderId="0"/>
    <xf numFmtId="0" fontId="2" fillId="0" borderId="0"/>
    <xf numFmtId="0" fontId="8" fillId="0" borderId="0"/>
    <xf numFmtId="0" fontId="4" fillId="0" borderId="0"/>
    <xf numFmtId="0" fontId="8" fillId="0" borderId="0"/>
    <xf numFmtId="0" fontId="8" fillId="0" borderId="0"/>
    <xf numFmtId="0" fontId="2" fillId="0" borderId="0"/>
    <xf numFmtId="0" fontId="2" fillId="0" borderId="0"/>
    <xf numFmtId="0" fontId="8" fillId="0" borderId="0"/>
    <xf numFmtId="0" fontId="4" fillId="0" borderId="0"/>
    <xf numFmtId="0" fontId="8" fillId="0" borderId="0"/>
    <xf numFmtId="0" fontId="4"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14" fillId="0" borderId="0"/>
    <xf numFmtId="0" fontId="2" fillId="0" borderId="0"/>
    <xf numFmtId="0" fontId="8" fillId="0" borderId="0"/>
    <xf numFmtId="0" fontId="4" fillId="0" borderId="0">
      <alignment vertical="top"/>
    </xf>
    <xf numFmtId="0" fontId="2" fillId="0" borderId="0"/>
    <xf numFmtId="0" fontId="2" fillId="0" borderId="0"/>
    <xf numFmtId="0" fontId="8" fillId="0" borderId="0"/>
    <xf numFmtId="0" fontId="4" fillId="0" borderId="0">
      <alignment vertical="top"/>
    </xf>
    <xf numFmtId="0" fontId="8" fillId="0" borderId="0"/>
    <xf numFmtId="0" fontId="8" fillId="0" borderId="0"/>
    <xf numFmtId="0" fontId="4" fillId="0" borderId="0">
      <alignment vertical="top"/>
    </xf>
    <xf numFmtId="0" fontId="4"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alignment vertical="top"/>
    </xf>
    <xf numFmtId="0" fontId="8" fillId="0" borderId="0"/>
    <xf numFmtId="0" fontId="8" fillId="0" borderId="0"/>
    <xf numFmtId="0" fontId="8" fillId="0" borderId="0"/>
    <xf numFmtId="0" fontId="8" fillId="0" borderId="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4" fillId="16" borderId="15" applyNumberFormat="0" applyFont="0" applyAlignment="0" applyProtection="0"/>
    <xf numFmtId="0" fontId="31" fillId="20" borderId="16" applyNumberFormat="0" applyAlignment="0" applyProtection="0"/>
    <xf numFmtId="9" fontId="4" fillId="0" borderId="0" applyFon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6"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0" fontId="47" fillId="0" borderId="0" applyNumberFormat="0" applyFill="0" applyBorder="0" applyAlignment="0" applyProtection="0">
      <alignment vertical="top"/>
      <protection locked="0"/>
    </xf>
    <xf numFmtId="0" fontId="4" fillId="0" borderId="0"/>
    <xf numFmtId="0" fontId="4" fillId="0" borderId="0"/>
    <xf numFmtId="0" fontId="8" fillId="0" borderId="0"/>
    <xf numFmtId="0" fontId="8" fillId="0" borderId="0"/>
    <xf numFmtId="0" fontId="2" fillId="0" borderId="0"/>
    <xf numFmtId="0" fontId="2" fillId="0" borderId="0"/>
    <xf numFmtId="0" fontId="2" fillId="0" borderId="0"/>
    <xf numFmtId="0" fontId="8" fillId="0" borderId="0"/>
    <xf numFmtId="0" fontId="2" fillId="0" borderId="0"/>
    <xf numFmtId="0" fontId="2" fillId="0" borderId="0"/>
    <xf numFmtId="0" fontId="2" fillId="0" borderId="0"/>
    <xf numFmtId="0" fontId="8" fillId="0" borderId="0"/>
    <xf numFmtId="0" fontId="2" fillId="0" borderId="0"/>
    <xf numFmtId="0" fontId="8" fillId="0" borderId="0"/>
    <xf numFmtId="0" fontId="4" fillId="16" borderId="15" applyNumberFormat="0" applyFont="0" applyAlignment="0" applyProtection="0"/>
    <xf numFmtId="0" fontId="4" fillId="16" borderId="1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0" fontId="4" fillId="0" borderId="0"/>
    <xf numFmtId="0" fontId="2" fillId="16" borderId="15" applyNumberFormat="0" applyFont="0" applyAlignment="0" applyProtection="0"/>
    <xf numFmtId="0" fontId="22" fillId="41" borderId="0" applyNumberFormat="0" applyBorder="0" applyAlignment="0" applyProtection="0"/>
    <xf numFmtId="0" fontId="22" fillId="41" borderId="0" applyNumberFormat="0" applyBorder="0" applyAlignment="0" applyProtection="0"/>
    <xf numFmtId="0" fontId="2" fillId="0" borderId="0"/>
    <xf numFmtId="0" fontId="23" fillId="15" borderId="0" applyNumberFormat="0" applyBorder="0" applyAlignment="0" applyProtection="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7" fillId="12" borderId="2"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173" fontId="4" fillId="0" borderId="0" applyFont="0" applyFill="0" applyBorder="0" applyAlignment="0" applyProtection="0"/>
    <xf numFmtId="0" fontId="28" fillId="22" borderId="10" applyNumberFormat="0" applyAlignment="0" applyProtection="0"/>
    <xf numFmtId="0" fontId="28" fillId="22" borderId="10" applyNumberFormat="0" applyAlignment="0" applyProtection="0"/>
    <xf numFmtId="0" fontId="23" fillId="15" borderId="0" applyNumberFormat="0" applyBorder="0" applyAlignment="0" applyProtection="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8"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16" fillId="0" borderId="0"/>
    <xf numFmtId="0" fontId="16"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16" borderId="15" applyNumberFormat="0" applyFont="0" applyAlignment="0" applyProtection="0"/>
    <xf numFmtId="0" fontId="8" fillId="0" borderId="0"/>
    <xf numFmtId="0" fontId="22" fillId="41" borderId="0" applyNumberFormat="0" applyBorder="0" applyAlignment="0" applyProtection="0"/>
    <xf numFmtId="0" fontId="22" fillId="41" borderId="0" applyNumberFormat="0" applyBorder="0" applyAlignment="0" applyProtection="0"/>
    <xf numFmtId="0" fontId="23" fillId="15" borderId="0" applyNumberFormat="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6" fontId="4"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3" fillId="15" borderId="0" applyNumberFormat="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4" fillId="0" borderId="0" applyFont="0" applyFill="0" applyBorder="0" applyAlignment="0" applyProtection="0"/>
    <xf numFmtId="9" fontId="2" fillId="0" borderId="0" applyFont="0" applyFill="0" applyBorder="0" applyAlignment="0" applyProtection="0"/>
    <xf numFmtId="0" fontId="26" fillId="0" borderId="0" applyNumberFormat="0" applyFill="0" applyBorder="0" applyAlignment="0" applyProtection="0"/>
    <xf numFmtId="0" fontId="8" fillId="0" borderId="0"/>
    <xf numFmtId="0" fontId="16" fillId="0" borderId="0"/>
    <xf numFmtId="9" fontId="8" fillId="0" borderId="0" applyFont="0" applyFill="0" applyBorder="0" applyAlignment="0" applyProtection="0"/>
    <xf numFmtId="0" fontId="8" fillId="0" borderId="0"/>
    <xf numFmtId="0" fontId="16" fillId="0" borderId="0"/>
    <xf numFmtId="0" fontId="8" fillId="0" borderId="0"/>
    <xf numFmtId="0" fontId="16" fillId="0" borderId="0"/>
    <xf numFmtId="0" fontId="8"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9" fontId="8" fillId="0" borderId="0" applyFont="0" applyFill="0" applyBorder="0" applyAlignment="0" applyProtection="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8" fillId="0" borderId="0"/>
    <xf numFmtId="0" fontId="16" fillId="0" borderId="0"/>
    <xf numFmtId="0" fontId="8"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4" fillId="0" borderId="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8"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16" borderId="15" applyNumberFormat="0" applyFont="0" applyAlignment="0" applyProtection="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4" fillId="0" borderId="0"/>
    <xf numFmtId="0" fontId="8" fillId="0" borderId="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4"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16" fillId="0" borderId="0"/>
    <xf numFmtId="0" fontId="16" fillId="0" borderId="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3" fillId="15" borderId="0" applyNumberFormat="0" applyBorder="0" applyAlignment="0" applyProtection="0"/>
    <xf numFmtId="0" fontId="24" fillId="20" borderId="10"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0" fontId="16" fillId="0" borderId="0"/>
    <xf numFmtId="0" fontId="16" fillId="0" borderId="0"/>
    <xf numFmtId="0" fontId="8" fillId="0" borderId="0"/>
    <xf numFmtId="0" fontId="16" fillId="0" borderId="0"/>
    <xf numFmtId="0" fontId="8" fillId="0" borderId="0"/>
    <xf numFmtId="0" fontId="16" fillId="0" borderId="0"/>
    <xf numFmtId="9" fontId="8" fillId="0" borderId="0" applyFont="0" applyFill="0" applyBorder="0" applyAlignment="0" applyProtection="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9" fontId="8" fillId="0" borderId="0" applyFont="0" applyFill="0" applyBorder="0" applyAlignment="0" applyProtection="0"/>
    <xf numFmtId="0" fontId="8" fillId="0" borderId="0"/>
    <xf numFmtId="0" fontId="16" fillId="0" borderId="0"/>
    <xf numFmtId="0" fontId="8" fillId="0" borderId="0"/>
    <xf numFmtId="0" fontId="16" fillId="0" borderId="0"/>
    <xf numFmtId="0" fontId="4"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9" fontId="16"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0" fontId="16" fillId="0" borderId="0"/>
    <xf numFmtId="0" fontId="16"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alignment vertical="top"/>
    </xf>
    <xf numFmtId="0" fontId="8" fillId="0" borderId="0"/>
    <xf numFmtId="0" fontId="8"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0" fontId="8" fillId="0" borderId="0"/>
    <xf numFmtId="0" fontId="8" fillId="0" borderId="0"/>
    <xf numFmtId="0" fontId="8" fillId="0" borderId="0"/>
    <xf numFmtId="0" fontId="4" fillId="0" borderId="0"/>
    <xf numFmtId="0" fontId="4" fillId="0" borderId="0"/>
    <xf numFmtId="165" fontId="4" fillId="0" borderId="0" applyFont="0" applyFill="0" applyBorder="0" applyAlignment="0" applyProtection="0"/>
    <xf numFmtId="0" fontId="16" fillId="0" borderId="0"/>
    <xf numFmtId="9" fontId="1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8" fillId="0" borderId="0"/>
    <xf numFmtId="0" fontId="4" fillId="0" borderId="0"/>
    <xf numFmtId="0" fontId="4" fillId="0" borderId="0"/>
    <xf numFmtId="0" fontId="4" fillId="0" borderId="0">
      <alignment vertical="top"/>
    </xf>
    <xf numFmtId="0" fontId="4" fillId="0" borderId="0">
      <alignment vertical="top"/>
    </xf>
    <xf numFmtId="0" fontId="8"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0" fontId="16" fillId="0" borderId="0"/>
    <xf numFmtId="0" fontId="16"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0" fontId="4" fillId="0" borderId="0"/>
    <xf numFmtId="0" fontId="4" fillId="0" borderId="0"/>
    <xf numFmtId="0" fontId="4"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9" fontId="8"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9" fontId="4" fillId="0" borderId="0" applyFont="0" applyFill="0" applyBorder="0" applyAlignment="0" applyProtection="0"/>
    <xf numFmtId="0" fontId="49" fillId="0" borderId="0"/>
    <xf numFmtId="9" fontId="49" fillId="0" borderId="0" applyFont="0" applyFill="0" applyBorder="0" applyAlignment="0" applyProtection="0"/>
    <xf numFmtId="0" fontId="4" fillId="0" borderId="0"/>
    <xf numFmtId="0" fontId="8" fillId="0" borderId="0"/>
    <xf numFmtId="0" fontId="8" fillId="0" borderId="0"/>
    <xf numFmtId="0" fontId="8" fillId="0" borderId="0"/>
    <xf numFmtId="0" fontId="8" fillId="0" borderId="0"/>
    <xf numFmtId="0" fontId="13" fillId="0" borderId="0"/>
    <xf numFmtId="0" fontId="12" fillId="0" borderId="0"/>
    <xf numFmtId="0" fontId="8" fillId="0" borderId="0"/>
    <xf numFmtId="0" fontId="12" fillId="0" borderId="0"/>
    <xf numFmtId="0" fontId="49" fillId="0" borderId="0"/>
    <xf numFmtId="0" fontId="4" fillId="0" borderId="0"/>
    <xf numFmtId="0" fontId="49" fillId="0" borderId="0"/>
    <xf numFmtId="0" fontId="49" fillId="0" borderId="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167" fontId="8" fillId="0" borderId="0" applyFont="0" applyFill="0" applyBorder="0" applyAlignment="0" applyProtection="0"/>
    <xf numFmtId="0" fontId="54" fillId="0" borderId="0"/>
    <xf numFmtId="9" fontId="8" fillId="0" borderId="0" applyFont="0" applyFill="0" applyBorder="0" applyAlignment="0" applyProtection="0"/>
    <xf numFmtId="0" fontId="85" fillId="0" borderId="0" applyNumberFormat="0" applyFill="0" applyBorder="0" applyAlignment="0" applyProtection="0"/>
  </cellStyleXfs>
  <cellXfs count="273">
    <xf numFmtId="0" fontId="0" fillId="0" borderId="0" xfId="0"/>
    <xf numFmtId="0" fontId="3" fillId="0" borderId="0" xfId="0" applyFont="1"/>
    <xf numFmtId="0" fontId="5" fillId="0" borderId="0" xfId="0" applyFont="1"/>
    <xf numFmtId="0" fontId="3" fillId="0" borderId="0" xfId="0" applyFont="1" applyAlignment="1">
      <alignment horizontal="left"/>
    </xf>
    <xf numFmtId="0" fontId="3" fillId="0" borderId="0" xfId="0" applyFont="1" applyAlignment="1">
      <alignment horizontal="center"/>
    </xf>
    <xf numFmtId="0" fontId="3" fillId="2" borderId="1" xfId="0" applyFont="1" applyFill="1" applyBorder="1"/>
    <xf numFmtId="0" fontId="3" fillId="3" borderId="1" xfId="0" applyFont="1" applyFill="1" applyBorder="1"/>
    <xf numFmtId="0" fontId="3" fillId="2" borderId="1" xfId="0" applyFont="1" applyFill="1" applyBorder="1" applyAlignment="1">
      <alignment horizontal="center"/>
    </xf>
    <xf numFmtId="0" fontId="0" fillId="0" borderId="0" xfId="0" applyAlignment="1">
      <alignment wrapText="1"/>
    </xf>
    <xf numFmtId="0" fontId="0" fillId="0" borderId="0" xfId="0" applyAlignment="1">
      <alignment horizontal="center"/>
    </xf>
    <xf numFmtId="0" fontId="0" fillId="0" borderId="0" xfId="0" applyAlignment="1">
      <alignment horizontal="left"/>
    </xf>
    <xf numFmtId="0" fontId="52" fillId="42" borderId="20" xfId="0" applyFont="1" applyFill="1" applyBorder="1" applyAlignment="1">
      <alignment horizontal="center"/>
    </xf>
    <xf numFmtId="0" fontId="3" fillId="2" borderId="1" xfId="0" applyFont="1" applyFill="1" applyBorder="1" applyAlignment="1">
      <alignment horizontal="left"/>
    </xf>
    <xf numFmtId="0" fontId="7" fillId="4" borderId="2" xfId="2" applyAlignment="1">
      <alignment horizontal="center"/>
    </xf>
    <xf numFmtId="0" fontId="53" fillId="0" borderId="0" xfId="0" applyFont="1"/>
    <xf numFmtId="0" fontId="51" fillId="0" borderId="0" xfId="0" applyFont="1"/>
    <xf numFmtId="0" fontId="51" fillId="0" borderId="0" xfId="0" applyFont="1" applyAlignment="1">
      <alignment horizontal="center"/>
    </xf>
    <xf numFmtId="0" fontId="50" fillId="43" borderId="0" xfId="0" applyFont="1" applyFill="1" applyAlignment="1">
      <alignment horizontal="left"/>
    </xf>
    <xf numFmtId="0" fontId="50" fillId="43" borderId="0" xfId="0" applyFont="1" applyFill="1" applyAlignment="1">
      <alignment horizontal="center"/>
    </xf>
    <xf numFmtId="178" fontId="11" fillId="44" borderId="0" xfId="1543" applyNumberFormat="1" applyFont="1" applyFill="1" applyAlignment="1">
      <alignment horizontal="left"/>
    </xf>
    <xf numFmtId="2" fontId="10" fillId="45" borderId="0" xfId="0" applyNumberFormat="1" applyFont="1" applyFill="1"/>
    <xf numFmtId="0" fontId="51" fillId="0" borderId="19" xfId="0" applyFont="1" applyBorder="1" applyAlignment="1">
      <alignment horizontal="center"/>
    </xf>
    <xf numFmtId="0" fontId="51" fillId="0" borderId="19" xfId="0" applyFont="1" applyBorder="1"/>
    <xf numFmtId="0" fontId="51" fillId="0" borderId="21" xfId="0" applyFont="1" applyBorder="1" applyAlignment="1">
      <alignment horizontal="center"/>
    </xf>
    <xf numFmtId="2" fontId="0" fillId="0" borderId="0" xfId="0" applyNumberFormat="1" applyAlignment="1">
      <alignment horizontal="center"/>
    </xf>
    <xf numFmtId="178" fontId="51" fillId="0" borderId="0" xfId="0" applyNumberFormat="1" applyFont="1" applyAlignment="1">
      <alignment horizontal="left" vertical="top"/>
    </xf>
    <xf numFmtId="1" fontId="51" fillId="0" borderId="0" xfId="0" applyNumberFormat="1" applyFont="1"/>
    <xf numFmtId="0" fontId="0" fillId="0" borderId="3" xfId="0" applyBorder="1"/>
    <xf numFmtId="179" fontId="0" fillId="0" borderId="0" xfId="0" applyNumberFormat="1"/>
    <xf numFmtId="179" fontId="0" fillId="0" borderId="0" xfId="0" applyNumberFormat="1" applyAlignment="1">
      <alignment horizontal="left"/>
    </xf>
    <xf numFmtId="0" fontId="0" fillId="46" borderId="0" xfId="0" applyFill="1" applyAlignment="1">
      <alignment horizontal="center"/>
    </xf>
    <xf numFmtId="0" fontId="0" fillId="47" borderId="0" xfId="0" applyFill="1"/>
    <xf numFmtId="0" fontId="57" fillId="0" borderId="0" xfId="1632" applyFont="1" applyProtection="1">
      <protection locked="0"/>
    </xf>
    <xf numFmtId="0" fontId="58" fillId="0" borderId="0" xfId="0" applyFont="1"/>
    <xf numFmtId="0" fontId="10" fillId="0" borderId="0" xfId="0" applyFont="1" applyAlignment="1">
      <alignment horizontal="center"/>
    </xf>
    <xf numFmtId="0" fontId="57" fillId="0" borderId="0" xfId="0" applyFont="1"/>
    <xf numFmtId="0" fontId="59" fillId="0" borderId="0" xfId="0" applyFont="1"/>
    <xf numFmtId="0" fontId="60" fillId="0" borderId="0" xfId="1632" applyFont="1" applyProtection="1">
      <protection locked="0"/>
    </xf>
    <xf numFmtId="0" fontId="61" fillId="0" borderId="0" xfId="0" applyFont="1"/>
    <xf numFmtId="0" fontId="62" fillId="0" borderId="19" xfId="1632" applyFont="1" applyBorder="1"/>
    <xf numFmtId="0" fontId="63" fillId="0" borderId="19" xfId="1632" applyFont="1" applyBorder="1" applyAlignment="1">
      <alignment horizontal="center" wrapText="1"/>
    </xf>
    <xf numFmtId="1" fontId="0" fillId="47" borderId="0" xfId="0" applyNumberFormat="1" applyFill="1" applyAlignment="1">
      <alignment horizontal="center"/>
    </xf>
    <xf numFmtId="0" fontId="65" fillId="49" borderId="0" xfId="1632" applyFont="1" applyFill="1" applyAlignment="1">
      <alignment horizontal="left"/>
    </xf>
    <xf numFmtId="0" fontId="60" fillId="49" borderId="0" xfId="1632" applyFont="1" applyFill="1" applyAlignment="1">
      <alignment horizontal="center"/>
    </xf>
    <xf numFmtId="1" fontId="66" fillId="47" borderId="25" xfId="0" applyNumberFormat="1" applyFont="1" applyFill="1" applyBorder="1" applyAlignment="1">
      <alignment horizontal="center" vertical="center" wrapText="1"/>
    </xf>
    <xf numFmtId="1" fontId="66" fillId="47" borderId="26" xfId="0" applyNumberFormat="1" applyFont="1" applyFill="1" applyBorder="1" applyAlignment="1">
      <alignment horizontal="center" vertical="center" wrapText="1"/>
    </xf>
    <xf numFmtId="0" fontId="65" fillId="0" borderId="0" xfId="1632" applyFont="1" applyAlignment="1">
      <alignment horizontal="left"/>
    </xf>
    <xf numFmtId="0" fontId="60" fillId="0" borderId="0" xfId="1632" applyFont="1" applyAlignment="1">
      <alignment horizontal="center"/>
    </xf>
    <xf numFmtId="1" fontId="66" fillId="50" borderId="27" xfId="0" applyNumberFormat="1" applyFont="1" applyFill="1" applyBorder="1" applyAlignment="1">
      <alignment horizontal="center" vertical="center" wrapText="1"/>
    </xf>
    <xf numFmtId="1" fontId="67" fillId="50" borderId="25" xfId="0" applyNumberFormat="1" applyFont="1" applyFill="1" applyBorder="1" applyAlignment="1">
      <alignment horizontal="center" vertical="center" wrapText="1"/>
    </xf>
    <xf numFmtId="0" fontId="10" fillId="0" borderId="0" xfId="0" applyFont="1" applyAlignment="1">
      <alignment horizontal="center" vertical="center"/>
    </xf>
    <xf numFmtId="0" fontId="68" fillId="46" borderId="0" xfId="0" applyFont="1" applyFill="1" applyAlignment="1">
      <alignment horizontal="center" vertical="center" wrapText="1"/>
    </xf>
    <xf numFmtId="1" fontId="0" fillId="0" borderId="0" xfId="0" applyNumberFormat="1" applyAlignment="1">
      <alignment horizontal="center"/>
    </xf>
    <xf numFmtId="2" fontId="69" fillId="0" borderId="0" xfId="0" applyNumberFormat="1" applyFont="1" applyAlignment="1">
      <alignment horizontal="center" vertical="center"/>
    </xf>
    <xf numFmtId="1" fontId="60" fillId="49" borderId="0" xfId="1632" applyNumberFormat="1" applyFont="1" applyFill="1" applyAlignment="1">
      <alignment horizontal="center"/>
    </xf>
    <xf numFmtId="2" fontId="0" fillId="50" borderId="0" xfId="0" applyNumberFormat="1" applyFill="1" applyAlignment="1">
      <alignment horizontal="center"/>
    </xf>
    <xf numFmtId="1" fontId="60" fillId="0" borderId="0" xfId="1632" applyNumberFormat="1" applyFont="1" applyAlignment="1">
      <alignment horizontal="center"/>
    </xf>
    <xf numFmtId="1" fontId="60" fillId="0" borderId="0" xfId="1632" applyNumberFormat="1" applyFont="1" applyAlignment="1">
      <alignment horizontal="right"/>
    </xf>
    <xf numFmtId="0" fontId="70" fillId="0" borderId="0" xfId="1632" applyFont="1" applyProtection="1">
      <protection locked="0"/>
    </xf>
    <xf numFmtId="0" fontId="4" fillId="0" borderId="0" xfId="1632" applyProtection="1">
      <protection locked="0"/>
    </xf>
    <xf numFmtId="0" fontId="0" fillId="0" borderId="0" xfId="0" applyAlignment="1">
      <alignment horizontal="left" vertical="top" wrapText="1"/>
    </xf>
    <xf numFmtId="0" fontId="71" fillId="0" borderId="0" xfId="0" applyFont="1"/>
    <xf numFmtId="0" fontId="72" fillId="0" borderId="3" xfId="0" applyFont="1" applyBorder="1" applyAlignment="1">
      <alignment horizontal="centerContinuous" vertical="center" wrapText="1"/>
    </xf>
    <xf numFmtId="0" fontId="0" fillId="0" borderId="3" xfId="0" applyBorder="1" applyAlignment="1">
      <alignment horizontal="center"/>
    </xf>
    <xf numFmtId="0" fontId="72" fillId="0" borderId="3" xfId="0" applyFont="1" applyBorder="1" applyAlignment="1">
      <alignment horizontal="left" vertical="center" wrapText="1"/>
    </xf>
    <xf numFmtId="0" fontId="73" fillId="0" borderId="28" xfId="0" applyFont="1" applyBorder="1" applyAlignment="1">
      <alignment horizontal="left" vertical="center"/>
    </xf>
    <xf numFmtId="0" fontId="73" fillId="0" borderId="29" xfId="0" applyFont="1" applyBorder="1" applyAlignment="1">
      <alignment horizontal="center" vertical="center"/>
    </xf>
    <xf numFmtId="1" fontId="73" fillId="0" borderId="30" xfId="0" applyNumberFormat="1" applyFont="1" applyBorder="1" applyAlignment="1">
      <alignment horizontal="center" vertical="center"/>
    </xf>
    <xf numFmtId="1" fontId="73" fillId="0" borderId="31" xfId="0" applyNumberFormat="1" applyFont="1" applyBorder="1" applyAlignment="1">
      <alignment horizontal="center" vertical="center"/>
    </xf>
    <xf numFmtId="0" fontId="73" fillId="52" borderId="28" xfId="0" applyFont="1" applyFill="1" applyBorder="1" applyAlignment="1">
      <alignment horizontal="left" vertical="center"/>
    </xf>
    <xf numFmtId="0" fontId="73" fillId="52" borderId="29" xfId="0" applyFont="1" applyFill="1" applyBorder="1" applyAlignment="1">
      <alignment horizontal="center" vertical="center"/>
    </xf>
    <xf numFmtId="1" fontId="73" fillId="52" borderId="30" xfId="0" applyNumberFormat="1" applyFont="1" applyFill="1" applyBorder="1" applyAlignment="1">
      <alignment horizontal="center" vertical="center"/>
    </xf>
    <xf numFmtId="1" fontId="73" fillId="52" borderId="31" xfId="0" applyNumberFormat="1" applyFont="1" applyFill="1" applyBorder="1" applyAlignment="1">
      <alignment horizontal="center" vertical="center"/>
    </xf>
    <xf numFmtId="0" fontId="74" fillId="0" borderId="0" xfId="0" applyFont="1" applyAlignment="1">
      <alignment wrapText="1"/>
    </xf>
    <xf numFmtId="0" fontId="72" fillId="0" borderId="0" xfId="0" applyFont="1" applyAlignment="1">
      <alignment horizontal="centerContinuous" vertical="center" wrapText="1"/>
    </xf>
    <xf numFmtId="0" fontId="73" fillId="0" borderId="32" xfId="0" applyFont="1" applyBorder="1" applyAlignment="1">
      <alignment horizontal="left" vertical="center"/>
    </xf>
    <xf numFmtId="0" fontId="73" fillId="0" borderId="33" xfId="0" applyFont="1" applyBorder="1" applyAlignment="1">
      <alignment horizontal="center" vertical="center"/>
    </xf>
    <xf numFmtId="1" fontId="73" fillId="0" borderId="34" xfId="0" applyNumberFormat="1" applyFont="1" applyBorder="1" applyAlignment="1">
      <alignment horizontal="center" vertical="center"/>
    </xf>
    <xf numFmtId="1" fontId="73" fillId="0" borderId="35" xfId="0" applyNumberFormat="1" applyFont="1" applyBorder="1" applyAlignment="1">
      <alignment horizontal="center" vertical="center"/>
    </xf>
    <xf numFmtId="0" fontId="75" fillId="53" borderId="0" xfId="1543" applyFont="1" applyFill="1" applyAlignment="1" applyProtection="1">
      <alignment vertical="center"/>
      <protection locked="0"/>
    </xf>
    <xf numFmtId="0" fontId="76" fillId="53" borderId="0" xfId="1543" applyFont="1" applyFill="1" applyAlignment="1">
      <alignment horizontal="left" vertical="center"/>
    </xf>
    <xf numFmtId="0" fontId="76" fillId="53" borderId="0" xfId="1543" applyFont="1" applyFill="1" applyAlignment="1">
      <alignment horizontal="centerContinuous" vertical="center"/>
    </xf>
    <xf numFmtId="0" fontId="77" fillId="54" borderId="0" xfId="1543" applyFont="1" applyFill="1" applyAlignment="1" applyProtection="1">
      <alignment vertical="center"/>
      <protection locked="0"/>
    </xf>
    <xf numFmtId="0" fontId="77" fillId="54" borderId="0" xfId="1543" applyFont="1" applyFill="1" applyAlignment="1">
      <alignment vertical="center"/>
    </xf>
    <xf numFmtId="1" fontId="77" fillId="54" borderId="0" xfId="1543" applyNumberFormat="1" applyFont="1" applyFill="1" applyAlignment="1">
      <alignment vertical="center"/>
    </xf>
    <xf numFmtId="0" fontId="68" fillId="0" borderId="0" xfId="0" applyFont="1"/>
    <xf numFmtId="0" fontId="78" fillId="54" borderId="0" xfId="0" applyFont="1" applyFill="1"/>
    <xf numFmtId="0" fontId="79" fillId="55" borderId="0" xfId="0" applyFont="1" applyFill="1" applyAlignment="1">
      <alignment horizontal="left" vertical="center" wrapText="1"/>
    </xf>
    <xf numFmtId="0" fontId="79" fillId="55" borderId="0" xfId="0" applyFont="1" applyFill="1" applyAlignment="1">
      <alignment horizontal="center" vertical="center" wrapText="1"/>
    </xf>
    <xf numFmtId="0" fontId="79" fillId="55" borderId="37" xfId="0" applyFont="1" applyFill="1" applyBorder="1" applyAlignment="1">
      <alignment horizontal="center" vertical="center" wrapText="1"/>
    </xf>
    <xf numFmtId="0" fontId="64" fillId="56" borderId="38" xfId="0" applyFont="1" applyFill="1" applyBorder="1" applyAlignment="1">
      <alignment horizontal="left" vertical="center" wrapText="1"/>
    </xf>
    <xf numFmtId="0" fontId="81" fillId="56" borderId="38" xfId="0" applyFont="1" applyFill="1" applyBorder="1" applyAlignment="1">
      <alignment horizontal="center" vertical="center" wrapText="1"/>
    </xf>
    <xf numFmtId="0" fontId="81" fillId="57" borderId="38" xfId="0" applyFont="1" applyFill="1" applyBorder="1" applyAlignment="1">
      <alignment horizontal="center" vertical="center" wrapText="1"/>
    </xf>
    <xf numFmtId="0" fontId="64" fillId="57" borderId="38" xfId="0" applyFont="1" applyFill="1" applyBorder="1" applyAlignment="1">
      <alignment horizontal="center" vertical="center" wrapText="1"/>
    </xf>
    <xf numFmtId="0" fontId="64" fillId="56" borderId="0" xfId="0" applyFont="1" applyFill="1" applyAlignment="1">
      <alignment horizontal="left" vertical="center" wrapText="1"/>
    </xf>
    <xf numFmtId="0" fontId="61" fillId="0" borderId="0" xfId="0" applyFont="1" applyAlignment="1">
      <alignment horizontal="center" vertical="center" wrapText="1"/>
    </xf>
    <xf numFmtId="0" fontId="81" fillId="57" borderId="0" xfId="0" applyFont="1" applyFill="1" applyAlignment="1">
      <alignment horizontal="center" vertical="center" wrapText="1"/>
    </xf>
    <xf numFmtId="0" fontId="61" fillId="56" borderId="0" xfId="0" applyFont="1" applyFill="1" applyAlignment="1">
      <alignment horizontal="center" vertical="center" wrapText="1"/>
    </xf>
    <xf numFmtId="0" fontId="81" fillId="56" borderId="0" xfId="0" applyFont="1" applyFill="1" applyAlignment="1">
      <alignment horizontal="center" vertical="center" wrapText="1"/>
    </xf>
    <xf numFmtId="0" fontId="64" fillId="57" borderId="0" xfId="0" applyFont="1" applyFill="1" applyAlignment="1">
      <alignment horizontal="center" vertical="center" wrapText="1"/>
    </xf>
    <xf numFmtId="0" fontId="81" fillId="56" borderId="0" xfId="0" applyFont="1" applyFill="1" applyAlignment="1">
      <alignment horizontal="left" vertical="center" wrapText="1" indent="1"/>
    </xf>
    <xf numFmtId="0" fontId="81" fillId="0" borderId="0" xfId="0" applyFont="1" applyAlignment="1">
      <alignment horizontal="left" vertical="center" wrapText="1" indent="1"/>
    </xf>
    <xf numFmtId="0" fontId="81" fillId="0" borderId="0" xfId="0" applyFont="1" applyAlignment="1">
      <alignment horizontal="center" vertical="center" wrapText="1"/>
    </xf>
    <xf numFmtId="0" fontId="81" fillId="56" borderId="38" xfId="0" applyFont="1" applyFill="1" applyBorder="1" applyAlignment="1">
      <alignment horizontal="left" vertical="center" wrapText="1" indent="1"/>
    </xf>
    <xf numFmtId="0" fontId="68" fillId="0" borderId="0" xfId="0" applyFont="1" applyAlignment="1">
      <alignment vertical="center" wrapText="1"/>
    </xf>
    <xf numFmtId="9" fontId="68" fillId="0" borderId="0" xfId="46670" applyFont="1" applyAlignment="1">
      <alignment horizontal="center" vertical="center" wrapText="1"/>
    </xf>
    <xf numFmtId="9" fontId="68" fillId="0" borderId="0" xfId="46670" applyFont="1" applyAlignment="1">
      <alignment vertical="center" wrapText="1"/>
    </xf>
    <xf numFmtId="0" fontId="10" fillId="10" borderId="0" xfId="0" applyFont="1" applyFill="1" applyAlignment="1">
      <alignment vertical="center" wrapText="1"/>
    </xf>
    <xf numFmtId="0" fontId="10" fillId="10" borderId="0" xfId="0" applyFont="1" applyFill="1"/>
    <xf numFmtId="1" fontId="10" fillId="10" borderId="0" xfId="46670" applyNumberFormat="1" applyFont="1" applyFill="1" applyAlignment="1">
      <alignment horizontal="center"/>
    </xf>
    <xf numFmtId="0" fontId="82" fillId="0" borderId="0" xfId="0" applyFont="1" applyAlignment="1">
      <alignment vertical="center" wrapText="1"/>
    </xf>
    <xf numFmtId="0" fontId="0" fillId="0" borderId="0" xfId="0" applyAlignment="1">
      <alignment horizontal="center" vertical="center"/>
    </xf>
    <xf numFmtId="0" fontId="10" fillId="0" borderId="0" xfId="0" applyFont="1"/>
    <xf numFmtId="0" fontId="10" fillId="0" borderId="0" xfId="0" applyFont="1" applyAlignment="1">
      <alignment horizontal="left"/>
    </xf>
    <xf numFmtId="1" fontId="0" fillId="0" borderId="0" xfId="0" applyNumberFormat="1" applyAlignment="1">
      <alignment horizontal="center" vertical="center"/>
    </xf>
    <xf numFmtId="0" fontId="10" fillId="10" borderId="0" xfId="0" applyFont="1" applyFill="1" applyAlignment="1">
      <alignment horizontal="center"/>
    </xf>
    <xf numFmtId="0" fontId="10" fillId="48" borderId="0" xfId="0" applyFont="1" applyFill="1" applyAlignment="1">
      <alignment horizontal="left"/>
    </xf>
    <xf numFmtId="0" fontId="0" fillId="46" borderId="0" xfId="0" applyFill="1" applyAlignment="1">
      <alignment horizontal="center" vertical="center" wrapText="1"/>
    </xf>
    <xf numFmtId="0" fontId="0" fillId="46" borderId="0" xfId="0" applyFill="1" applyAlignment="1">
      <alignment horizontal="center" vertical="center"/>
    </xf>
    <xf numFmtId="0" fontId="0" fillId="58" borderId="0" xfId="0" applyFill="1" applyAlignment="1">
      <alignment horizontal="center"/>
    </xf>
    <xf numFmtId="1" fontId="0" fillId="59" borderId="0" xfId="0" applyNumberFormat="1" applyFill="1" applyAlignment="1">
      <alignment horizontal="center"/>
    </xf>
    <xf numFmtId="1" fontId="10" fillId="0" borderId="0" xfId="0" applyNumberFormat="1" applyFont="1" applyAlignment="1">
      <alignment horizontal="center"/>
    </xf>
    <xf numFmtId="49" fontId="0" fillId="0" borderId="0" xfId="0" applyNumberFormat="1" applyAlignment="1">
      <alignment horizontal="center"/>
    </xf>
    <xf numFmtId="1" fontId="0" fillId="60" borderId="0" xfId="0" applyNumberFormat="1" applyFill="1" applyAlignment="1">
      <alignment horizontal="center"/>
    </xf>
    <xf numFmtId="1" fontId="51" fillId="0" borderId="0" xfId="0" applyNumberFormat="1" applyFont="1" applyAlignment="1">
      <alignment horizontal="center"/>
    </xf>
    <xf numFmtId="1" fontId="51" fillId="60" borderId="0" xfId="0" applyNumberFormat="1" applyFont="1" applyFill="1" applyAlignment="1">
      <alignment horizontal="center"/>
    </xf>
    <xf numFmtId="1" fontId="83" fillId="60" borderId="0" xfId="0" applyNumberFormat="1" applyFont="1" applyFill="1" applyAlignment="1">
      <alignment horizontal="center"/>
    </xf>
    <xf numFmtId="1" fontId="83" fillId="0" borderId="0" xfId="0" applyNumberFormat="1" applyFont="1" applyAlignment="1">
      <alignment horizontal="center"/>
    </xf>
    <xf numFmtId="0" fontId="0" fillId="61" borderId="0" xfId="0" applyFill="1"/>
    <xf numFmtId="0" fontId="0" fillId="61" borderId="0" xfId="0" applyFill="1" applyAlignment="1">
      <alignment horizontal="center"/>
    </xf>
    <xf numFmtId="0" fontId="10" fillId="61" borderId="0" xfId="0" applyFont="1" applyFill="1"/>
    <xf numFmtId="1" fontId="84" fillId="0" borderId="0" xfId="0" applyNumberFormat="1" applyFont="1" applyAlignment="1">
      <alignment horizontal="center"/>
    </xf>
    <xf numFmtId="0" fontId="86" fillId="0" borderId="0" xfId="0" applyFont="1" applyAlignment="1">
      <alignment horizontal="center"/>
    </xf>
    <xf numFmtId="0" fontId="86" fillId="0" borderId="0" xfId="0" applyFont="1" applyAlignment="1">
      <alignment horizontal="left" wrapText="1"/>
    </xf>
    <xf numFmtId="0" fontId="87" fillId="0" borderId="0" xfId="0" applyFont="1"/>
    <xf numFmtId="0" fontId="87" fillId="0" borderId="0" xfId="0" applyFont="1" applyAlignment="1">
      <alignment wrapText="1"/>
    </xf>
    <xf numFmtId="0" fontId="88" fillId="0" borderId="0" xfId="0" applyFont="1" applyAlignment="1">
      <alignment vertical="center"/>
    </xf>
    <xf numFmtId="0" fontId="88" fillId="0" borderId="0" xfId="0" applyFont="1" applyAlignment="1">
      <alignment vertical="center" wrapText="1"/>
    </xf>
    <xf numFmtId="0" fontId="88" fillId="0" borderId="0" xfId="0" applyFont="1" applyAlignment="1">
      <alignment horizontal="center" vertical="center"/>
    </xf>
    <xf numFmtId="0" fontId="58" fillId="0" borderId="0" xfId="0" applyFont="1" applyAlignment="1">
      <alignment horizontal="center"/>
    </xf>
    <xf numFmtId="0" fontId="89" fillId="0" borderId="0" xfId="0" applyFont="1" applyAlignment="1">
      <alignment horizontal="center"/>
    </xf>
    <xf numFmtId="0" fontId="10" fillId="0" borderId="0" xfId="0" applyFont="1" applyAlignment="1">
      <alignment vertical="center" wrapText="1"/>
    </xf>
    <xf numFmtId="0" fontId="88" fillId="50" borderId="0" xfId="0" applyFont="1" applyFill="1" applyAlignment="1">
      <alignment horizontal="center" vertical="center" wrapText="1"/>
    </xf>
    <xf numFmtId="0" fontId="88" fillId="62" borderId="0" xfId="0" applyFont="1" applyFill="1" applyAlignment="1">
      <alignment horizontal="center" vertical="center" wrapText="1"/>
    </xf>
    <xf numFmtId="0" fontId="88" fillId="47" borderId="0" xfId="0" applyFont="1" applyFill="1" applyAlignment="1">
      <alignment horizontal="center" vertical="center"/>
    </xf>
    <xf numFmtId="0" fontId="88" fillId="50" borderId="0" xfId="0" applyFont="1" applyFill="1" applyAlignment="1">
      <alignment horizontal="center" vertical="center"/>
    </xf>
    <xf numFmtId="0" fontId="88" fillId="63" borderId="0" xfId="0" applyFont="1" applyFill="1" applyAlignment="1">
      <alignment horizontal="center" vertical="center"/>
    </xf>
    <xf numFmtId="0" fontId="10" fillId="63" borderId="0" xfId="0" applyFont="1" applyFill="1" applyAlignment="1">
      <alignment horizontal="center" vertical="center"/>
    </xf>
    <xf numFmtId="0" fontId="0" fillId="0" borderId="0" xfId="0" applyAlignment="1">
      <alignment vertical="center" wrapText="1"/>
    </xf>
    <xf numFmtId="0" fontId="0" fillId="0" borderId="0" xfId="0" applyAlignment="1">
      <alignment vertical="center"/>
    </xf>
    <xf numFmtId="0" fontId="85" fillId="0" borderId="0" xfId="46671" applyAlignment="1">
      <alignment vertical="center" wrapText="1"/>
    </xf>
    <xf numFmtId="0" fontId="10" fillId="0" borderId="0" xfId="0" applyFont="1" applyAlignment="1">
      <alignment horizontal="center" vertical="center" wrapText="1"/>
    </xf>
    <xf numFmtId="0" fontId="0" fillId="0" borderId="0" xfId="0" applyAlignment="1">
      <alignment horizontal="left" vertical="center" wrapText="1"/>
    </xf>
    <xf numFmtId="0" fontId="88" fillId="65" borderId="3" xfId="0" applyFont="1" applyFill="1" applyBorder="1" applyAlignment="1">
      <alignment horizontal="center"/>
    </xf>
    <xf numFmtId="0" fontId="88" fillId="50" borderId="3" xfId="0" applyFont="1" applyFill="1" applyBorder="1" applyAlignment="1">
      <alignment horizontal="center"/>
    </xf>
    <xf numFmtId="0" fontId="88" fillId="66" borderId="3" xfId="0" applyFont="1" applyFill="1" applyBorder="1" applyAlignment="1">
      <alignment horizontal="center"/>
    </xf>
    <xf numFmtId="0" fontId="88" fillId="62" borderId="3" xfId="0" applyFont="1" applyFill="1" applyBorder="1" applyAlignment="1">
      <alignment horizontal="center"/>
    </xf>
    <xf numFmtId="0" fontId="88" fillId="67" borderId="3" xfId="0" applyFont="1" applyFill="1" applyBorder="1" applyAlignment="1">
      <alignment horizontal="center"/>
    </xf>
    <xf numFmtId="0" fontId="86" fillId="0" borderId="0" xfId="0" applyFont="1" applyAlignment="1">
      <alignment vertical="center" wrapText="1"/>
    </xf>
    <xf numFmtId="0" fontId="86" fillId="0" borderId="0" xfId="0" applyFont="1" applyAlignment="1">
      <alignment vertical="center"/>
    </xf>
    <xf numFmtId="0" fontId="58" fillId="0" borderId="0" xfId="0" applyFont="1" applyAlignment="1">
      <alignment vertical="center" wrapText="1"/>
    </xf>
    <xf numFmtId="0" fontId="0" fillId="0" borderId="0" xfId="0" applyAlignment="1">
      <alignment horizontal="center" wrapText="1"/>
    </xf>
    <xf numFmtId="2" fontId="0" fillId="0" borderId="0" xfId="0" applyNumberFormat="1"/>
    <xf numFmtId="0" fontId="0" fillId="0" borderId="0" xfId="0" applyAlignment="1">
      <alignment horizontal="right" vertical="top" wrapText="1"/>
    </xf>
    <xf numFmtId="2" fontId="90" fillId="0" borderId="0" xfId="0" applyNumberFormat="1" applyFont="1" applyAlignment="1">
      <alignment horizontal="center" vertical="center"/>
    </xf>
    <xf numFmtId="2" fontId="10" fillId="0" borderId="0" xfId="0" applyNumberFormat="1" applyFont="1"/>
    <xf numFmtId="2" fontId="50" fillId="0" borderId="0" xfId="0" applyNumberFormat="1" applyFont="1" applyAlignment="1">
      <alignment horizontal="center"/>
    </xf>
    <xf numFmtId="2" fontId="10" fillId="46" borderId="0" xfId="0" applyNumberFormat="1" applyFont="1" applyFill="1" applyAlignment="1">
      <alignment vertical="center" wrapText="1"/>
    </xf>
    <xf numFmtId="2" fontId="10" fillId="0" borderId="0" xfId="0" applyNumberFormat="1" applyFont="1" applyAlignment="1">
      <alignment vertical="center" wrapText="1"/>
    </xf>
    <xf numFmtId="2" fontId="10" fillId="59" borderId="0" xfId="0" applyNumberFormat="1" applyFont="1" applyFill="1" applyAlignment="1">
      <alignment vertical="center" wrapText="1"/>
    </xf>
    <xf numFmtId="2" fontId="10" fillId="58" borderId="0" xfId="0" applyNumberFormat="1" applyFont="1" applyFill="1" applyAlignment="1">
      <alignment horizontal="center" vertical="center"/>
    </xf>
    <xf numFmtId="2" fontId="10" fillId="0" borderId="0" xfId="0" applyNumberFormat="1" applyFont="1" applyAlignment="1">
      <alignment horizontal="center" vertical="center"/>
    </xf>
    <xf numFmtId="2" fontId="10" fillId="0" borderId="0" xfId="0" applyNumberFormat="1" applyFont="1" applyAlignment="1">
      <alignment horizontal="center" wrapText="1"/>
    </xf>
    <xf numFmtId="2" fontId="10" fillId="0" borderId="0" xfId="0" applyNumberFormat="1" applyFont="1" applyAlignment="1">
      <alignment horizontal="center"/>
    </xf>
    <xf numFmtId="2" fontId="10" fillId="63" borderId="0" xfId="0" applyNumberFormat="1" applyFont="1" applyFill="1" applyAlignment="1">
      <alignment horizontal="center" vertical="center"/>
    </xf>
    <xf numFmtId="2" fontId="0" fillId="0" borderId="0" xfId="0" applyNumberFormat="1" applyAlignment="1">
      <alignment vertical="center" wrapText="1"/>
    </xf>
    <xf numFmtId="2" fontId="0" fillId="0" borderId="0" xfId="0" applyNumberFormat="1" applyAlignment="1">
      <alignment vertical="center"/>
    </xf>
    <xf numFmtId="2" fontId="0" fillId="0" borderId="0" xfId="0" applyNumberFormat="1" applyAlignment="1">
      <alignment horizontal="left" wrapText="1"/>
    </xf>
    <xf numFmtId="2" fontId="0" fillId="0" borderId="0" xfId="0" applyNumberFormat="1" applyAlignment="1">
      <alignment horizontal="center" vertical="center"/>
    </xf>
    <xf numFmtId="2" fontId="0" fillId="46" borderId="0" xfId="0" applyNumberFormat="1" applyFill="1" applyAlignment="1">
      <alignment vertical="center" wrapText="1"/>
    </xf>
    <xf numFmtId="2" fontId="10" fillId="0" borderId="0" xfId="0" applyNumberFormat="1" applyFont="1" applyAlignment="1">
      <alignment horizontal="center" vertical="center" wrapText="1"/>
    </xf>
    <xf numFmtId="2" fontId="0" fillId="0" borderId="0" xfId="0" applyNumberFormat="1" applyAlignment="1">
      <alignment horizontal="center" vertical="center" wrapText="1"/>
    </xf>
    <xf numFmtId="0" fontId="68" fillId="0" borderId="0" xfId="0" applyFont="1" applyAlignment="1">
      <alignment horizontal="center" vertical="center" wrapText="1"/>
    </xf>
    <xf numFmtId="0" fontId="50" fillId="0" borderId="0" xfId="0" applyFont="1"/>
    <xf numFmtId="0" fontId="50" fillId="0" borderId="0" xfId="0" applyFont="1" applyAlignment="1">
      <alignment horizontal="left"/>
    </xf>
    <xf numFmtId="0" fontId="10" fillId="65" borderId="0" xfId="0" applyFont="1" applyFill="1" applyAlignment="1">
      <alignment horizontal="center" vertical="center"/>
    </xf>
    <xf numFmtId="0" fontId="10" fillId="47" borderId="0" xfId="0" applyFont="1" applyFill="1" applyAlignment="1">
      <alignment horizontal="center" vertical="center"/>
    </xf>
    <xf numFmtId="0" fontId="10" fillId="67" borderId="0" xfId="0" applyFont="1" applyFill="1" applyAlignment="1">
      <alignment horizontal="center" vertical="center"/>
    </xf>
    <xf numFmtId="0" fontId="68" fillId="0" borderId="0" xfId="0" applyFont="1" applyAlignment="1">
      <alignment vertical="top" wrapText="1"/>
    </xf>
    <xf numFmtId="0" fontId="74" fillId="0" borderId="0" xfId="0" applyFont="1" applyAlignment="1">
      <alignment horizontal="center" vertical="center"/>
    </xf>
    <xf numFmtId="0" fontId="51" fillId="0" borderId="0" xfId="0" applyFont="1" applyAlignment="1">
      <alignment horizontal="left" vertical="center" wrapText="1"/>
    </xf>
    <xf numFmtId="1" fontId="0" fillId="46" borderId="0" xfId="0" quotePrefix="1" applyNumberFormat="1" applyFill="1" applyAlignment="1">
      <alignment horizontal="center"/>
    </xf>
    <xf numFmtId="0" fontId="68" fillId="0" borderId="0" xfId="0" applyFont="1" applyAlignment="1">
      <alignment wrapText="1"/>
    </xf>
    <xf numFmtId="0" fontId="91" fillId="0" borderId="0" xfId="46671" applyFont="1" applyAlignment="1">
      <alignment wrapText="1"/>
    </xf>
    <xf numFmtId="0" fontId="68" fillId="0" borderId="0" xfId="0" applyFont="1" applyAlignment="1">
      <alignment horizontal="left" vertical="top" wrapText="1"/>
    </xf>
    <xf numFmtId="0" fontId="68" fillId="0" borderId="0" xfId="0" applyFont="1" applyAlignment="1">
      <alignment vertical="center"/>
    </xf>
    <xf numFmtId="9" fontId="0" fillId="0" borderId="0" xfId="46670" applyFont="1" applyAlignment="1">
      <alignment horizontal="center"/>
    </xf>
    <xf numFmtId="9" fontId="0" fillId="0" borderId="0" xfId="0" applyNumberFormat="1" applyAlignment="1">
      <alignment horizontal="center"/>
    </xf>
    <xf numFmtId="0" fontId="0" fillId="46" borderId="0" xfId="0" applyFill="1"/>
    <xf numFmtId="0" fontId="56" fillId="0" borderId="0" xfId="0" applyFont="1"/>
    <xf numFmtId="0" fontId="92" fillId="0" borderId="0" xfId="0" applyFont="1" applyAlignment="1">
      <alignment horizontal="center"/>
    </xf>
    <xf numFmtId="0" fontId="93" fillId="0" borderId="0" xfId="0" applyFont="1"/>
    <xf numFmtId="0" fontId="0" fillId="60" borderId="0" xfId="0" applyFill="1" applyAlignment="1">
      <alignment vertical="center" wrapText="1"/>
    </xf>
    <xf numFmtId="0" fontId="92" fillId="0" borderId="0" xfId="0" applyFont="1" applyAlignment="1">
      <alignment horizontal="center" vertical="center" wrapText="1"/>
    </xf>
    <xf numFmtId="1" fontId="0" fillId="46" borderId="0" xfId="0" applyNumberFormat="1" applyFill="1" applyAlignment="1">
      <alignment horizontal="center"/>
    </xf>
    <xf numFmtId="2" fontId="0" fillId="46" borderId="0" xfId="0" applyNumberFormat="1" applyFill="1" applyAlignment="1">
      <alignment horizontal="center"/>
    </xf>
    <xf numFmtId="0" fontId="0" fillId="68" borderId="0" xfId="0" applyFill="1" applyAlignment="1">
      <alignment horizontal="left" vertical="center" wrapText="1"/>
    </xf>
    <xf numFmtId="0" fontId="68" fillId="68" borderId="0" xfId="0" applyFont="1" applyFill="1" applyAlignment="1">
      <alignment horizontal="left" vertical="center"/>
    </xf>
    <xf numFmtId="0" fontId="51" fillId="68" borderId="0" xfId="0" applyFont="1" applyFill="1" applyAlignment="1">
      <alignment horizontal="left" vertical="center" wrapText="1"/>
    </xf>
    <xf numFmtId="0" fontId="0" fillId="68" borderId="0" xfId="0" applyFill="1"/>
    <xf numFmtId="0" fontId="92" fillId="68" borderId="0" xfId="0" applyFont="1" applyFill="1" applyAlignment="1">
      <alignment horizontal="center" vertical="center" wrapText="1"/>
    </xf>
    <xf numFmtId="1" fontId="0" fillId="68" borderId="0" xfId="0" applyNumberFormat="1" applyFill="1" applyAlignment="1">
      <alignment horizontal="center"/>
    </xf>
    <xf numFmtId="0" fontId="0" fillId="68" borderId="0" xfId="0" applyFill="1" applyAlignment="1">
      <alignment horizontal="center"/>
    </xf>
    <xf numFmtId="0" fontId="0" fillId="0" borderId="0" xfId="0" applyAlignment="1">
      <alignment horizontal="center" vertical="center" wrapText="1"/>
    </xf>
    <xf numFmtId="0" fontId="55" fillId="0" borderId="0" xfId="0" applyFont="1" applyAlignment="1">
      <alignment horizontal="left" vertical="center"/>
    </xf>
    <xf numFmtId="9" fontId="0" fillId="0" borderId="0" xfId="46670" applyFont="1" applyAlignment="1">
      <alignment horizontal="center" vertical="center"/>
    </xf>
    <xf numFmtId="0" fontId="94" fillId="0" borderId="0" xfId="0" applyFont="1" applyAlignment="1">
      <alignment horizontal="center" vertical="center" wrapText="1"/>
    </xf>
    <xf numFmtId="1" fontId="0" fillId="0" borderId="0" xfId="46670" applyNumberFormat="1" applyFont="1" applyAlignment="1">
      <alignment horizontal="center"/>
    </xf>
    <xf numFmtId="0" fontId="51" fillId="61" borderId="0" xfId="0" applyFont="1" applyFill="1" applyAlignment="1">
      <alignment horizontal="left" vertical="center" wrapText="1"/>
    </xf>
    <xf numFmtId="0" fontId="55" fillId="61" borderId="0" xfId="0" applyFont="1" applyFill="1" applyAlignment="1">
      <alignment horizontal="left" vertical="center"/>
    </xf>
    <xf numFmtId="0" fontId="0" fillId="61" borderId="0" xfId="0" applyFill="1" applyAlignment="1">
      <alignment horizontal="center" vertical="center" wrapText="1"/>
    </xf>
    <xf numFmtId="9" fontId="0" fillId="61" borderId="0" xfId="46670" applyFont="1" applyFill="1" applyAlignment="1">
      <alignment horizontal="center"/>
    </xf>
    <xf numFmtId="0" fontId="0" fillId="61" borderId="3" xfId="0" applyFill="1" applyBorder="1" applyAlignment="1">
      <alignment horizontal="left" vertical="center" wrapText="1"/>
    </xf>
    <xf numFmtId="0" fontId="68" fillId="61" borderId="3" xfId="0" applyFont="1" applyFill="1" applyBorder="1" applyAlignment="1">
      <alignment horizontal="left" vertical="center"/>
    </xf>
    <xf numFmtId="0" fontId="0" fillId="61" borderId="3" xfId="0" applyFill="1" applyBorder="1" applyAlignment="1">
      <alignment vertical="center" wrapText="1"/>
    </xf>
    <xf numFmtId="0" fontId="92" fillId="61" borderId="0" xfId="0" applyFont="1" applyFill="1" applyAlignment="1">
      <alignment horizontal="center" vertical="center" wrapText="1"/>
    </xf>
    <xf numFmtId="1" fontId="0" fillId="61" borderId="0" xfId="0" applyNumberFormat="1" applyFill="1" applyAlignment="1">
      <alignment horizontal="center"/>
    </xf>
    <xf numFmtId="0" fontId="0" fillId="61" borderId="3" xfId="0" applyFill="1" applyBorder="1"/>
    <xf numFmtId="0" fontId="0" fillId="61" borderId="3" xfId="0" applyFill="1" applyBorder="1" applyAlignment="1">
      <alignment horizontal="center" vertical="center" wrapText="1"/>
    </xf>
    <xf numFmtId="0" fontId="0" fillId="47" borderId="0" xfId="0" applyFill="1" applyAlignment="1">
      <alignment horizontal="center"/>
    </xf>
    <xf numFmtId="0" fontId="0" fillId="47" borderId="0" xfId="0" applyFill="1" applyAlignment="1">
      <alignment horizontal="left"/>
    </xf>
    <xf numFmtId="0" fontId="0" fillId="46" borderId="0" xfId="0" applyFill="1" applyAlignment="1">
      <alignment horizontal="left"/>
    </xf>
    <xf numFmtId="0" fontId="0" fillId="58" borderId="0" xfId="0" applyFill="1" applyAlignment="1">
      <alignment horizontal="left"/>
    </xf>
    <xf numFmtId="0" fontId="10" fillId="69" borderId="0" xfId="0" applyFont="1" applyFill="1" applyAlignment="1">
      <alignment horizontal="center" wrapText="1"/>
    </xf>
    <xf numFmtId="0" fontId="3" fillId="2" borderId="1" xfId="0" applyFont="1" applyFill="1" applyBorder="1" applyAlignment="1">
      <alignment vertical="center"/>
    </xf>
    <xf numFmtId="0" fontId="3" fillId="2" borderId="1" xfId="0" applyFont="1" applyFill="1" applyBorder="1" applyAlignment="1">
      <alignment horizontal="center" vertical="center"/>
    </xf>
    <xf numFmtId="0" fontId="3" fillId="3" borderId="1" xfId="0" applyFont="1" applyFill="1" applyBorder="1" applyAlignment="1">
      <alignment vertical="center"/>
    </xf>
    <xf numFmtId="180" fontId="0" fillId="0" borderId="3" xfId="46670" applyNumberFormat="1" applyFont="1" applyBorder="1"/>
    <xf numFmtId="0" fontId="0" fillId="69" borderId="0" xfId="0" applyFill="1" applyAlignment="1">
      <alignment horizontal="center"/>
    </xf>
    <xf numFmtId="0" fontId="0" fillId="0" borderId="0" xfId="0" applyAlignment="1">
      <alignment horizontal="left" vertical="center" wrapText="1"/>
    </xf>
    <xf numFmtId="0" fontId="74" fillId="0" borderId="0" xfId="0" applyFont="1" applyAlignment="1">
      <alignment horizontal="center"/>
    </xf>
    <xf numFmtId="0" fontId="74" fillId="0" borderId="0" xfId="0" applyFont="1" applyAlignment="1">
      <alignment horizontal="center" vertical="center" wrapText="1"/>
    </xf>
    <xf numFmtId="0" fontId="74" fillId="0" borderId="0" xfId="0" applyFont="1" applyAlignment="1">
      <alignment horizontal="center" vertical="center"/>
    </xf>
    <xf numFmtId="2" fontId="10" fillId="63" borderId="0" xfId="0" applyNumberFormat="1" applyFont="1" applyFill="1" applyAlignment="1">
      <alignment horizontal="center" vertical="center"/>
    </xf>
    <xf numFmtId="2" fontId="10" fillId="0" borderId="0" xfId="0" applyNumberFormat="1" applyFont="1" applyAlignment="1">
      <alignment horizontal="center" vertical="center"/>
    </xf>
    <xf numFmtId="2" fontId="10" fillId="64" borderId="0" xfId="0" applyNumberFormat="1" applyFont="1" applyFill="1" applyAlignment="1">
      <alignment horizontal="center" vertical="center"/>
    </xf>
    <xf numFmtId="2" fontId="10" fillId="58" borderId="0" xfId="0" applyNumberFormat="1" applyFont="1" applyFill="1" applyAlignment="1">
      <alignment horizontal="center" vertical="center"/>
    </xf>
    <xf numFmtId="2" fontId="0" fillId="0" borderId="0" xfId="0" applyNumberFormat="1" applyAlignment="1">
      <alignment horizontal="left" vertical="center" wrapText="1"/>
    </xf>
    <xf numFmtId="2" fontId="10" fillId="46" borderId="0" xfId="0" applyNumberFormat="1" applyFont="1" applyFill="1" applyAlignment="1">
      <alignment horizontal="center" vertical="center"/>
    </xf>
    <xf numFmtId="0" fontId="10" fillId="63" borderId="0" xfId="0" applyFont="1" applyFill="1" applyAlignment="1">
      <alignment horizontal="center" vertical="center"/>
    </xf>
    <xf numFmtId="0" fontId="10" fillId="64" borderId="0" xfId="0" applyFont="1" applyFill="1" applyAlignment="1">
      <alignment horizontal="center" vertical="center"/>
    </xf>
    <xf numFmtId="0" fontId="10" fillId="58" borderId="0" xfId="0" applyFont="1" applyFill="1" applyAlignment="1">
      <alignment horizontal="center" vertical="center"/>
    </xf>
    <xf numFmtId="0" fontId="10" fillId="46" borderId="0" xfId="0" applyFont="1" applyFill="1" applyAlignment="1">
      <alignment horizontal="center" vertical="center"/>
    </xf>
    <xf numFmtId="0" fontId="86" fillId="60" borderId="0" xfId="0" applyFont="1" applyFill="1" applyAlignment="1">
      <alignment horizontal="center"/>
    </xf>
    <xf numFmtId="0" fontId="86" fillId="51" borderId="0" xfId="0" applyFont="1" applyFill="1" applyAlignment="1">
      <alignment horizontal="center"/>
    </xf>
    <xf numFmtId="0" fontId="10" fillId="46" borderId="0" xfId="0" applyFont="1" applyFill="1" applyAlignment="1">
      <alignment horizontal="center"/>
    </xf>
    <xf numFmtId="0" fontId="10" fillId="0" borderId="0" xfId="0" applyFont="1" applyAlignment="1">
      <alignment horizontal="center"/>
    </xf>
    <xf numFmtId="0" fontId="61" fillId="0" borderId="39" xfId="0" applyFont="1" applyBorder="1" applyAlignment="1">
      <alignment horizontal="left" vertical="center" wrapText="1"/>
    </xf>
    <xf numFmtId="0" fontId="61" fillId="0" borderId="0" xfId="0" applyFont="1" applyAlignment="1">
      <alignment horizontal="left" vertical="center" wrapText="1"/>
    </xf>
    <xf numFmtId="0" fontId="0" fillId="46" borderId="0" xfId="0" applyFill="1" applyAlignment="1">
      <alignment horizontal="center"/>
    </xf>
    <xf numFmtId="0" fontId="79" fillId="55" borderId="0" xfId="0" applyFont="1" applyFill="1" applyAlignment="1">
      <alignment horizontal="left" vertical="center" wrapText="1"/>
    </xf>
    <xf numFmtId="0" fontId="79" fillId="55" borderId="0" xfId="0" applyFont="1" applyFill="1" applyAlignment="1">
      <alignment horizontal="center" vertical="center" wrapText="1"/>
    </xf>
    <xf numFmtId="0" fontId="79" fillId="55" borderId="36" xfId="0" applyFont="1" applyFill="1" applyBorder="1" applyAlignment="1">
      <alignment horizontal="center" vertical="center" wrapText="1"/>
    </xf>
    <xf numFmtId="0" fontId="0" fillId="0" borderId="0" xfId="0" applyAlignment="1">
      <alignment horizontal="left" vertical="top" wrapText="1"/>
    </xf>
    <xf numFmtId="0" fontId="0" fillId="48" borderId="0" xfId="0" applyFill="1" applyAlignment="1">
      <alignment horizontal="center" vertical="center"/>
    </xf>
    <xf numFmtId="0" fontId="0" fillId="51" borderId="0" xfId="0" applyFill="1" applyAlignment="1">
      <alignment horizontal="center" vertical="center"/>
    </xf>
    <xf numFmtId="0" fontId="74" fillId="0" borderId="0" xfId="0" applyFont="1" applyAlignment="1">
      <alignment horizontal="left" vertical="top" wrapText="1"/>
    </xf>
    <xf numFmtId="0" fontId="0" fillId="48" borderId="0" xfId="0" applyFill="1" applyAlignment="1">
      <alignment horizontal="center"/>
    </xf>
    <xf numFmtId="0" fontId="0" fillId="0" borderId="0" xfId="0" applyAlignment="1">
      <alignment horizontal="center"/>
    </xf>
    <xf numFmtId="1" fontId="0" fillId="0" borderId="0" xfId="0" applyNumberFormat="1" applyAlignment="1">
      <alignment horizontal="left"/>
    </xf>
    <xf numFmtId="1" fontId="64" fillId="47" borderId="22" xfId="0" applyNumberFormat="1" applyFont="1" applyFill="1" applyBorder="1" applyAlignment="1">
      <alignment horizontal="center" vertical="center" wrapText="1"/>
    </xf>
    <xf numFmtId="1" fontId="64" fillId="47" borderId="23" xfId="0" applyNumberFormat="1" applyFont="1" applyFill="1" applyBorder="1" applyAlignment="1">
      <alignment horizontal="center" vertical="center" wrapText="1"/>
    </xf>
    <xf numFmtId="1" fontId="64" fillId="47" borderId="24" xfId="0" applyNumberFormat="1" applyFont="1" applyFill="1" applyBorder="1" applyAlignment="1">
      <alignment horizontal="center" vertical="center" wrapText="1"/>
    </xf>
  </cellXfs>
  <cellStyles count="46672">
    <cellStyle name="20% - Accent1 10" xfId="5" xr:uid="{1998C651-FACD-4069-BA0A-C891543E95E2}"/>
    <cellStyle name="20% - Accent1 10 2" xfId="2038" xr:uid="{749C9025-4E35-4239-99FD-0D79415BDD1C}"/>
    <cellStyle name="20% - Accent1 11" xfId="6" xr:uid="{7A1D91B3-84CC-4FD8-9D49-9E55DD7F9A3D}"/>
    <cellStyle name="20% - Accent1 11 2" xfId="7762" xr:uid="{BB83DABF-5E7C-4D2E-AD6F-9FAE1BFD0DA0}"/>
    <cellStyle name="20% - Accent1 12" xfId="7" xr:uid="{83897A67-85FC-4F4E-A5A3-BF64F98B280D}"/>
    <cellStyle name="20% - Accent1 12 2" xfId="7763" xr:uid="{85B50187-D7B3-4663-8A60-8AEF525FE9A7}"/>
    <cellStyle name="20% - Accent1 13" xfId="8" xr:uid="{6C957A11-9209-44DB-84AF-C90EB2D52BC2}"/>
    <cellStyle name="20% - Accent1 13 2" xfId="7764" xr:uid="{1D84B583-4B14-4D9B-A8C7-C8939CA2AF80}"/>
    <cellStyle name="20% - Accent1 14" xfId="9" xr:uid="{59257B5B-C19F-4DA6-9977-C792EC5F6FE0}"/>
    <cellStyle name="20% - Accent1 14 2" xfId="7765" xr:uid="{B49EFD49-DEEB-45CC-A6E4-F221F3F82BC9}"/>
    <cellStyle name="20% - Accent1 15" xfId="2039" xr:uid="{F978880B-BDFB-43D4-8D79-ADC7FCE90CFC}"/>
    <cellStyle name="20% - Accent1 15 2" xfId="7766" xr:uid="{DE4E77AB-E8A3-4B69-967F-A1404E5AF523}"/>
    <cellStyle name="20% - Accent1 16" xfId="2040" xr:uid="{6D5AA812-16AA-4AE2-8367-4BD19789C2FD}"/>
    <cellStyle name="20% - Accent1 16 2" xfId="7767" xr:uid="{7295C291-BDFA-495B-B1C0-135ABAF80422}"/>
    <cellStyle name="20% - Accent1 17" xfId="2041" xr:uid="{386786F7-D814-4B98-B1F2-9A1FD7993C81}"/>
    <cellStyle name="20% - Accent1 17 2" xfId="7768" xr:uid="{472CF0D1-E357-4223-90FD-1D4077AD2945}"/>
    <cellStyle name="20% - Accent1 18" xfId="2042" xr:uid="{C10FA8B2-1372-4008-80F8-04626CD17D97}"/>
    <cellStyle name="20% - Accent1 18 2" xfId="7769" xr:uid="{FCEC7EA9-4901-44B4-9131-5B1A27C319D6}"/>
    <cellStyle name="20% - Accent1 19" xfId="2043" xr:uid="{09D8363E-F2ED-4F99-8B60-136C165CEF7B}"/>
    <cellStyle name="20% - Accent1 19 2" xfId="7770" xr:uid="{BC60C6F4-9D4B-4272-9F52-7272F7952A45}"/>
    <cellStyle name="20% - Accent1 2" xfId="10" xr:uid="{39F90C0D-D975-459B-B3F0-30AE498AFDD5}"/>
    <cellStyle name="20% - Accent1 2 10" xfId="6741" xr:uid="{6963E88E-8754-4AE3-B2E2-B477F3107A0F}"/>
    <cellStyle name="20% - Accent1 2 11" xfId="6742" xr:uid="{2423118E-51F7-4649-AAA2-3E2FEAEDD9AC}"/>
    <cellStyle name="20% - Accent1 2 12" xfId="6743" xr:uid="{7A87E412-CD00-4803-BA8E-39ED0F81359B}"/>
    <cellStyle name="20% - Accent1 2 13" xfId="6744" xr:uid="{FDA5B000-5BFB-41DF-ADB5-C8A206D72F37}"/>
    <cellStyle name="20% - Accent1 2 14" xfId="6745" xr:uid="{26C97103-A98A-4EFF-BF5F-5A2F55789245}"/>
    <cellStyle name="20% - Accent1 2 15" xfId="6746" xr:uid="{097DD362-58C0-43E5-B4D1-56CDE646EDD2}"/>
    <cellStyle name="20% - Accent1 2 16" xfId="6747" xr:uid="{F4ECF5FF-EAA4-41AF-B536-21E321812E58}"/>
    <cellStyle name="20% - Accent1 2 17" xfId="6748" xr:uid="{79BF17BD-F608-40CE-8FDF-216BE67EE72C}"/>
    <cellStyle name="20% - Accent1 2 18" xfId="6749" xr:uid="{198CEC44-C27E-4257-A83A-D0C902118D82}"/>
    <cellStyle name="20% - Accent1 2 19" xfId="6750" xr:uid="{7334AEAB-08CB-41D0-BCD1-A9F18922DFA7}"/>
    <cellStyle name="20% - Accent1 2 2" xfId="11" xr:uid="{6E66FA56-42F9-451D-A976-BAB3BB00DD97}"/>
    <cellStyle name="20% - Accent1 2 2 10" xfId="6751" xr:uid="{32F64D1E-6BEF-4776-8A82-2CE2324B3D57}"/>
    <cellStyle name="20% - Accent1 2 2 11" xfId="6752" xr:uid="{EA5CEADD-810C-4AA5-8813-5B953707B5AD}"/>
    <cellStyle name="20% - Accent1 2 2 12" xfId="6753" xr:uid="{76D22BD7-E306-4D3C-B50C-7F1704EC23BF}"/>
    <cellStyle name="20% - Accent1 2 2 13" xfId="6754" xr:uid="{1EE868A7-4702-4B64-A2DA-3A096CD2CF90}"/>
    <cellStyle name="20% - Accent1 2 2 14" xfId="6755" xr:uid="{FF1BABB8-B6BE-4384-8EC8-DC67464AFC40}"/>
    <cellStyle name="20% - Accent1 2 2 2" xfId="12" xr:uid="{ECBD93F8-4A95-4BF2-95F6-B7F4CABFD0B5}"/>
    <cellStyle name="20% - Accent1 2 2 3" xfId="2044" xr:uid="{3A6E960F-4153-45CC-BBC6-CBCC9EE21EE0}"/>
    <cellStyle name="20% - Accent1 2 2 4" xfId="6756" xr:uid="{6F111CB8-8A86-4108-A8AF-217337CACF6A}"/>
    <cellStyle name="20% - Accent1 2 2 5" xfId="6757" xr:uid="{3227E6A8-15B5-4F65-A41A-597D1786DA74}"/>
    <cellStyle name="20% - Accent1 2 2 6" xfId="6758" xr:uid="{928DD1BB-7F3D-4E89-914C-3AEC947A70E5}"/>
    <cellStyle name="20% - Accent1 2 2 7" xfId="6759" xr:uid="{29D85133-7C49-4F65-B8DD-D94FA0CD6DDB}"/>
    <cellStyle name="20% - Accent1 2 2 8" xfId="6760" xr:uid="{8FA9E9AC-2994-4D5C-871E-83A7F468AC3B}"/>
    <cellStyle name="20% - Accent1 2 2 9" xfId="6761" xr:uid="{466B8D6A-C685-447B-B087-93C077F09D16}"/>
    <cellStyle name="20% - Accent1 2 20" xfId="15235" xr:uid="{563DAA76-51BA-471E-8304-366696A4F78F}"/>
    <cellStyle name="20% - Accent1 2 21" xfId="46664" xr:uid="{0A28BEBF-C59C-43AA-A2C0-B1C943EA752C}"/>
    <cellStyle name="20% - Accent1 2 3" xfId="13" xr:uid="{917F14D8-96E2-4D31-B175-DE213D492531}"/>
    <cellStyle name="20% - Accent1 2 4" xfId="14" xr:uid="{EA06160A-A88D-4F13-BED0-61D0741344C8}"/>
    <cellStyle name="20% - Accent1 2 5" xfId="15" xr:uid="{51F906DC-9F4C-420B-9502-09302643C947}"/>
    <cellStyle name="20% - Accent1 2 6" xfId="16" xr:uid="{8E29A7F2-08E1-40BE-A780-D02CD10BE6C2}"/>
    <cellStyle name="20% - Accent1 2 7" xfId="17" xr:uid="{F8607C87-7F3E-4210-85AF-8014FFB684EB}"/>
    <cellStyle name="20% - Accent1 2 8" xfId="18" xr:uid="{04E93C6F-0F04-4684-B465-7A2CB14E41F2}"/>
    <cellStyle name="20% - Accent1 2 9" xfId="19" xr:uid="{19C510CB-ADD1-432D-BEBF-76A118E60513}"/>
    <cellStyle name="20% - Accent1 20" xfId="2045" xr:uid="{A11FC96C-0048-4A7D-80F1-A6A3F3F2BBEC}"/>
    <cellStyle name="20% - Accent1 20 2" xfId="7771" xr:uid="{0EE5D038-8284-4E50-931B-C0684E4BE325}"/>
    <cellStyle name="20% - Accent1 21" xfId="7772" xr:uid="{F1E8BE10-4A0A-40C6-9925-B0FFAC389764}"/>
    <cellStyle name="20% - Accent1 22" xfId="6479" xr:uid="{F307FB4A-A8E9-4967-A649-88D745D1BE39}"/>
    <cellStyle name="20% - Accent1 3" xfId="20" xr:uid="{4469A941-EFD6-450B-BA32-508559D7662D}"/>
    <cellStyle name="20% - Accent1 3 10" xfId="2046" xr:uid="{96016E52-0C7A-4BA9-8108-5C030627D9C9}"/>
    <cellStyle name="20% - Accent1 3 11" xfId="2047" xr:uid="{B5AE8FFC-E7CF-4BDE-A374-D642579D3CE8}"/>
    <cellStyle name="20% - Accent1 3 12" xfId="2048" xr:uid="{4A7B0669-A7D4-4869-8D28-4852BAFB1828}"/>
    <cellStyle name="20% - Accent1 3 13" xfId="2049" xr:uid="{68D6AD03-FC07-435D-967D-1E7EC5C9AAA0}"/>
    <cellStyle name="20% - Accent1 3 14" xfId="2050" xr:uid="{5E57DE4F-63E9-4F76-B477-DBD4762061A0}"/>
    <cellStyle name="20% - Accent1 3 15" xfId="6762" xr:uid="{EC9A2E09-A35E-478C-9A51-289AF0AF73E9}"/>
    <cellStyle name="20% - Accent1 3 2" xfId="21" xr:uid="{A3DA5B8F-DEFE-4D4B-8C9E-2D586B695DF3}"/>
    <cellStyle name="20% - Accent1 3 3" xfId="22" xr:uid="{42AA42CA-6F40-42FE-B7FC-E971353888DA}"/>
    <cellStyle name="20% - Accent1 3 4" xfId="23" xr:uid="{C5AC8676-D0D9-479E-B062-8CE9131FB14C}"/>
    <cellStyle name="20% - Accent1 3 5" xfId="24" xr:uid="{E99FABAE-7C68-4734-845E-24B4ED191A6A}"/>
    <cellStyle name="20% - Accent1 3 6" xfId="2051" xr:uid="{DA198371-E5CD-4485-8C79-3416448A0701}"/>
    <cellStyle name="20% - Accent1 3 7" xfId="2052" xr:uid="{15778EFF-1854-4C91-8181-96D518B06F60}"/>
    <cellStyle name="20% - Accent1 3 8" xfId="2053" xr:uid="{0F720EEA-AF27-4314-8CE5-408BD78F6533}"/>
    <cellStyle name="20% - Accent1 3 9" xfId="2054" xr:uid="{AB39A693-D890-4EA2-B262-202513F18482}"/>
    <cellStyle name="20% - Accent1 4" xfId="25" xr:uid="{F120AA45-553D-4EA4-B23C-5A88B0F33757}"/>
    <cellStyle name="20% - Accent1 4 10" xfId="6763" xr:uid="{50380ED1-07B1-4C5E-8FF8-07D5DDBBEC0D}"/>
    <cellStyle name="20% - Accent1 4 11" xfId="6764" xr:uid="{9F4D463B-4409-40AE-B6D9-B80EFD3DF3D6}"/>
    <cellStyle name="20% - Accent1 4 12" xfId="6765" xr:uid="{BF42F94D-1830-4335-9E0D-EABFB48C0D4B}"/>
    <cellStyle name="20% - Accent1 4 13" xfId="6766" xr:uid="{C8C93969-6BEA-4574-A18F-2D9377C834DE}"/>
    <cellStyle name="20% - Accent1 4 14" xfId="6767" xr:uid="{F61364DA-109C-4B00-AA44-B09CE71815D3}"/>
    <cellStyle name="20% - Accent1 4 15" xfId="6768" xr:uid="{214FB62D-884D-40C0-9833-2760507F1A66}"/>
    <cellStyle name="20% - Accent1 4 2" xfId="26" xr:uid="{DFDB1E38-FBC3-4132-AC44-BF827C4A6AEC}"/>
    <cellStyle name="20% - Accent1 4 3" xfId="27" xr:uid="{7B65FDB5-86A9-46A0-B359-577650E116FA}"/>
    <cellStyle name="20% - Accent1 4 4" xfId="28" xr:uid="{719D162B-0D5F-4630-AD34-37DDF5298BCB}"/>
    <cellStyle name="20% - Accent1 4 5" xfId="29" xr:uid="{0BD946CB-A66E-449F-BF5C-00FB459A5985}"/>
    <cellStyle name="20% - Accent1 4 6" xfId="2055" xr:uid="{87031A28-CB5E-41BD-829F-A8CFD5F04990}"/>
    <cellStyle name="20% - Accent1 4 7" xfId="6769" xr:uid="{A0EEA846-20C7-4677-9305-EEEA128824A3}"/>
    <cellStyle name="20% - Accent1 4 8" xfId="6770" xr:uid="{B5B814B0-8478-4C4A-BB7D-C9FD08755C05}"/>
    <cellStyle name="20% - Accent1 4 9" xfId="6771" xr:uid="{4E64057B-F110-45CB-B6F9-840FB3B0821D}"/>
    <cellStyle name="20% - Accent1 5" xfId="30" xr:uid="{136C471A-E912-44E7-BDDD-4A65120E8239}"/>
    <cellStyle name="20% - Accent1 5 10" xfId="6772" xr:uid="{F7ACB718-734A-42D3-99CA-4B30773AB53A}"/>
    <cellStyle name="20% - Accent1 5 11" xfId="6773" xr:uid="{C36DA757-5EE5-4C31-9AC5-9F25DC8BEC5D}"/>
    <cellStyle name="20% - Accent1 5 12" xfId="6774" xr:uid="{90BE212F-B92F-4D2B-8A65-7DD13809CC24}"/>
    <cellStyle name="20% - Accent1 5 13" xfId="6775" xr:uid="{C6C6A09C-53FF-4306-8FF4-5D5FCBBCFFBC}"/>
    <cellStyle name="20% - Accent1 5 14" xfId="6776" xr:uid="{3A8CCE99-D0C1-4659-98DB-E186746F9588}"/>
    <cellStyle name="20% - Accent1 5 15" xfId="6777" xr:uid="{0F5EDBC7-E129-447B-966A-C3E3A9E5F436}"/>
    <cellStyle name="20% - Accent1 5 2" xfId="31" xr:uid="{8A2B4D85-CF45-4C6C-BEF5-98C33B331219}"/>
    <cellStyle name="20% - Accent1 5 3" xfId="32" xr:uid="{EA089526-5456-49B8-9ED0-245BE9D59994}"/>
    <cellStyle name="20% - Accent1 5 4" xfId="33" xr:uid="{1C683F41-74B6-49C0-AA20-F540D4882961}"/>
    <cellStyle name="20% - Accent1 5 5" xfId="34" xr:uid="{6A5CE29C-8E9A-4D6A-9B68-D39D1224583C}"/>
    <cellStyle name="20% - Accent1 5 6" xfId="2056" xr:uid="{A6192044-8D90-4026-BD58-E84E49107E90}"/>
    <cellStyle name="20% - Accent1 5 7" xfId="6778" xr:uid="{147472E2-1996-4168-9E7D-DE3A0296E6DD}"/>
    <cellStyle name="20% - Accent1 5 8" xfId="6779" xr:uid="{84607E9C-2798-4AE3-AE6F-9DDD8ADB93C8}"/>
    <cellStyle name="20% - Accent1 5 9" xfId="6780" xr:uid="{648DFA82-E6E9-4373-8728-829EA0162F3C}"/>
    <cellStyle name="20% - Accent1 6" xfId="35" xr:uid="{23940449-5D12-439F-BF9F-55408167E8BC}"/>
    <cellStyle name="20% - Accent1 6 2" xfId="36" xr:uid="{96EE8487-A96B-40FD-A9AE-E7D6BFF61EC0}"/>
    <cellStyle name="20% - Accent1 6 3" xfId="2057" xr:uid="{73B2B6AE-60C1-4A9A-AD4F-67E72242EFD0}"/>
    <cellStyle name="20% - Accent1 7" xfId="37" xr:uid="{44ED9FCF-BC9D-42F7-B110-242A30D83815}"/>
    <cellStyle name="20% - Accent1 7 2" xfId="38" xr:uid="{72F3E7C6-8DB0-488C-A932-804C75F6078D}"/>
    <cellStyle name="20% - Accent1 7 3" xfId="2058" xr:uid="{1EE81A4C-1ACA-4185-8E8A-7E8F3CCC57AD}"/>
    <cellStyle name="20% - Accent1 8" xfId="39" xr:uid="{49B3B4A3-DBD4-442E-96F2-025F6549FF54}"/>
    <cellStyle name="20% - Accent1 8 2" xfId="40" xr:uid="{F9F1F6FD-C9FD-4E82-B561-CE648745511E}"/>
    <cellStyle name="20% - Accent1 8 3" xfId="2059" xr:uid="{31CFC1A3-C730-4ADE-B110-218461A1430A}"/>
    <cellStyle name="20% - Accent1 9" xfId="41" xr:uid="{92070578-FE19-40BE-9308-FB05DEDE9379}"/>
    <cellStyle name="20% - Accent1 9 2" xfId="2060" xr:uid="{9A49AED3-0D5E-418D-94DF-6E76B59AF9EC}"/>
    <cellStyle name="20% - Accent2 10" xfId="42" xr:uid="{44847E08-2DFB-4DBB-A013-E8B2D2F46153}"/>
    <cellStyle name="20% - Accent2 10 2" xfId="2061" xr:uid="{7E5B989D-5781-48F2-8FD2-26A6AADF6E00}"/>
    <cellStyle name="20% - Accent2 11" xfId="43" xr:uid="{A86719F0-6E1C-4C0A-BA2A-B3E089C63A9A}"/>
    <cellStyle name="20% - Accent2 11 2" xfId="7773" xr:uid="{C75324F3-92C0-4A41-AFF8-016190D36D6C}"/>
    <cellStyle name="20% - Accent2 12" xfId="44" xr:uid="{6C334AF6-8A19-45F1-A3EE-624CAEB663E7}"/>
    <cellStyle name="20% - Accent2 12 2" xfId="7774" xr:uid="{58C4E96D-6ECE-413A-8AB0-9A3DAEDD5886}"/>
    <cellStyle name="20% - Accent2 13" xfId="45" xr:uid="{69F1A2DD-97E6-48D4-8CF8-07BEF523C5CD}"/>
    <cellStyle name="20% - Accent2 13 2" xfId="7775" xr:uid="{1104F365-B5CD-495F-B0DC-4DFC869127F6}"/>
    <cellStyle name="20% - Accent2 14" xfId="46" xr:uid="{EEE41AA9-79A8-4398-AE61-E0CB15515227}"/>
    <cellStyle name="20% - Accent2 14 2" xfId="7776" xr:uid="{E94A8CEE-F7A5-4F96-A22A-F6A3D081A107}"/>
    <cellStyle name="20% - Accent2 15" xfId="2062" xr:uid="{105A5F8D-8248-4D60-96B2-80CE7604B735}"/>
    <cellStyle name="20% - Accent2 15 2" xfId="7777" xr:uid="{8643F360-29F1-4385-9A87-F33ABB371232}"/>
    <cellStyle name="20% - Accent2 16" xfId="2063" xr:uid="{0DF1B958-F75B-4A95-A449-D75B500B027B}"/>
    <cellStyle name="20% - Accent2 16 2" xfId="7778" xr:uid="{436038B8-C14B-40AD-993B-958F1E294250}"/>
    <cellStyle name="20% - Accent2 17" xfId="2064" xr:uid="{4F0D04CA-AD7F-4EBD-AFFB-3287D1BB6375}"/>
    <cellStyle name="20% - Accent2 17 2" xfId="7779" xr:uid="{5B14141B-D656-4540-BB7D-3DBBBC9458CE}"/>
    <cellStyle name="20% - Accent2 18" xfId="2065" xr:uid="{5F4AA3AC-2518-445D-BC87-6269DD096719}"/>
    <cellStyle name="20% - Accent2 18 2" xfId="7780" xr:uid="{54EB6E92-98B6-4B00-B113-0C0E9D730DC1}"/>
    <cellStyle name="20% - Accent2 19" xfId="2066" xr:uid="{498CE32E-B5EB-4649-983B-FBE769A19A9C}"/>
    <cellStyle name="20% - Accent2 19 2" xfId="7781" xr:uid="{C72B1241-6D36-4AE1-AC97-E48D5BF1BDC1}"/>
    <cellStyle name="20% - Accent2 2" xfId="47" xr:uid="{5E37CC39-B502-4A29-A7E1-F9D9E14DC394}"/>
    <cellStyle name="20% - Accent2 2 10" xfId="6781" xr:uid="{982F36B4-D1EF-49A5-BBD6-1A75BFF96995}"/>
    <cellStyle name="20% - Accent2 2 11" xfId="6782" xr:uid="{C46B95B9-6B9A-450D-895C-E5E44802ABA3}"/>
    <cellStyle name="20% - Accent2 2 12" xfId="6783" xr:uid="{5971E0D7-2A6B-452D-B8EA-93F75296C913}"/>
    <cellStyle name="20% - Accent2 2 13" xfId="6784" xr:uid="{4CE1C243-B749-423A-A384-F111F6BC7A47}"/>
    <cellStyle name="20% - Accent2 2 14" xfId="6785" xr:uid="{7B0ED758-A189-470A-8612-80CC4DD82DBF}"/>
    <cellStyle name="20% - Accent2 2 15" xfId="6786" xr:uid="{D4B89AF8-2C13-406F-9672-71AC997FCE14}"/>
    <cellStyle name="20% - Accent2 2 16" xfId="6787" xr:uid="{1D28E28A-2BA0-4B97-9053-8C82F28EC8F6}"/>
    <cellStyle name="20% - Accent2 2 17" xfId="6788" xr:uid="{155A5D12-234C-425D-BCC3-D71EB7961D53}"/>
    <cellStyle name="20% - Accent2 2 18" xfId="6789" xr:uid="{7AC51161-2296-46A5-9CED-C87A7053E880}"/>
    <cellStyle name="20% - Accent2 2 19" xfId="6790" xr:uid="{B41FE28B-8CBD-43E5-A55A-2DD990C63C01}"/>
    <cellStyle name="20% - Accent2 2 2" xfId="48" xr:uid="{47589472-C57A-4F2E-B499-1523C68994C7}"/>
    <cellStyle name="20% - Accent2 2 2 10" xfId="6791" xr:uid="{3E88B273-5FED-4B1C-96F0-3157DEBF0097}"/>
    <cellStyle name="20% - Accent2 2 2 11" xfId="6792" xr:uid="{6DB32325-9DFE-4B45-BF99-566168A422F2}"/>
    <cellStyle name="20% - Accent2 2 2 12" xfId="6793" xr:uid="{B7021B88-4A41-44BD-83D6-462CE7964AD2}"/>
    <cellStyle name="20% - Accent2 2 2 13" xfId="6794" xr:uid="{70EC7239-49F3-4DA2-AC00-EBE8A75F179C}"/>
    <cellStyle name="20% - Accent2 2 2 14" xfId="6795" xr:uid="{FB2CCFCE-14A8-4AAF-B86D-F28B1BF65E44}"/>
    <cellStyle name="20% - Accent2 2 2 2" xfId="49" xr:uid="{841BD31B-6CBD-471C-9802-BAEF04D0147D}"/>
    <cellStyle name="20% - Accent2 2 2 3" xfId="2067" xr:uid="{D0BCDBB3-59B0-4696-9B32-8BE1ED6A34F7}"/>
    <cellStyle name="20% - Accent2 2 2 4" xfId="6796" xr:uid="{9163AEA4-9246-445C-944B-9F087FCF43A8}"/>
    <cellStyle name="20% - Accent2 2 2 5" xfId="6797" xr:uid="{3E2D1954-0440-48DB-ADDE-1C1EFCCE6CA6}"/>
    <cellStyle name="20% - Accent2 2 2 6" xfId="6798" xr:uid="{5768F71A-EB85-492B-A05B-1A12C4153978}"/>
    <cellStyle name="20% - Accent2 2 2 7" xfId="6799" xr:uid="{A1C78538-D84B-4D75-9CD6-C64FAF5EB703}"/>
    <cellStyle name="20% - Accent2 2 2 8" xfId="6800" xr:uid="{F019207B-4120-41A1-ACCD-F506137B5D04}"/>
    <cellStyle name="20% - Accent2 2 2 9" xfId="6801" xr:uid="{D02029C8-B5EF-4BC3-B8E5-91D8E799EAA1}"/>
    <cellStyle name="20% - Accent2 2 20" xfId="15236" xr:uid="{B6E16310-F446-4AB0-9992-FEBADA6227A7}"/>
    <cellStyle name="20% - Accent2 2 21" xfId="46665" xr:uid="{15CD2C8A-A00C-42F0-BBCB-7A9A44E5BC16}"/>
    <cellStyle name="20% - Accent2 2 3" xfId="50" xr:uid="{DC46A14B-1EAD-42CF-A26B-06B98E35C3C4}"/>
    <cellStyle name="20% - Accent2 2 4" xfId="51" xr:uid="{78B69413-FE16-4BB8-AB12-9496ACDE7D0B}"/>
    <cellStyle name="20% - Accent2 2 5" xfId="52" xr:uid="{AD49CBFA-2430-4293-8389-CF079B965873}"/>
    <cellStyle name="20% - Accent2 2 6" xfId="53" xr:uid="{3BD7960E-797C-472A-9296-117F7755409E}"/>
    <cellStyle name="20% - Accent2 2 7" xfId="54" xr:uid="{BB4FF475-669C-454A-885C-6FDF2A47FB3E}"/>
    <cellStyle name="20% - Accent2 2 8" xfId="55" xr:uid="{39D68E42-7515-4E8E-8431-E4CD79FF164A}"/>
    <cellStyle name="20% - Accent2 2 9" xfId="56" xr:uid="{4F2D543D-4C42-46CD-A31B-4DC19C21AB42}"/>
    <cellStyle name="20% - Accent2 20" xfId="2068" xr:uid="{23A67238-B64E-463F-9187-8344273AD254}"/>
    <cellStyle name="20% - Accent2 20 2" xfId="7782" xr:uid="{150EEA77-B33A-4D68-BD36-7B0415B2A860}"/>
    <cellStyle name="20% - Accent2 21" xfId="7783" xr:uid="{47E42118-7DA1-461F-AE5C-C0A4B2FB777D}"/>
    <cellStyle name="20% - Accent2 22" xfId="6480" xr:uid="{D32A64EE-F18B-421C-A4C6-77C75CF777A9}"/>
    <cellStyle name="20% - Accent2 3" xfId="57" xr:uid="{96F2CB40-D583-4165-AC50-0231908BEA5B}"/>
    <cellStyle name="20% - Accent2 3 10" xfId="2069" xr:uid="{99303441-3386-4125-A023-8EE044CAF9F1}"/>
    <cellStyle name="20% - Accent2 3 11" xfId="2070" xr:uid="{40305281-877F-4A1F-B69A-48F54E40954A}"/>
    <cellStyle name="20% - Accent2 3 12" xfId="2071" xr:uid="{46B1675E-3426-4C3E-8928-D4EAC5F53857}"/>
    <cellStyle name="20% - Accent2 3 13" xfId="2072" xr:uid="{D209A678-771F-47CB-ACD8-0FB6BF41474F}"/>
    <cellStyle name="20% - Accent2 3 14" xfId="2073" xr:uid="{98D74E26-A382-4070-B428-DB8C19A2280D}"/>
    <cellStyle name="20% - Accent2 3 15" xfId="6802" xr:uid="{CBEC7BD7-5E76-4523-9DF4-28551C7089C5}"/>
    <cellStyle name="20% - Accent2 3 2" xfId="58" xr:uid="{B459CA3B-9355-40EC-A9B9-F4C356652C55}"/>
    <cellStyle name="20% - Accent2 3 3" xfId="59" xr:uid="{4545C024-DA9B-402D-AD58-5457F5BA95BD}"/>
    <cellStyle name="20% - Accent2 3 4" xfId="60" xr:uid="{A9228E86-0660-4FD3-81FD-9696150C3B33}"/>
    <cellStyle name="20% - Accent2 3 5" xfId="61" xr:uid="{7FDB9E39-178C-43CB-BD2E-BA33B791D8F0}"/>
    <cellStyle name="20% - Accent2 3 6" xfId="2074" xr:uid="{5BE339C1-309A-4A42-B0B5-1CBBF0912E8B}"/>
    <cellStyle name="20% - Accent2 3 7" xfId="2075" xr:uid="{D68BD3DF-BB4E-44E2-AAE7-B940FCE4EA67}"/>
    <cellStyle name="20% - Accent2 3 8" xfId="2076" xr:uid="{ECD90339-C6A5-43E9-81F1-55BCA8CD3C18}"/>
    <cellStyle name="20% - Accent2 3 9" xfId="2077" xr:uid="{24F6A153-A257-4461-8513-C668FD75FB7A}"/>
    <cellStyle name="20% - Accent2 4" xfId="62" xr:uid="{78725C7F-EC0A-4C15-B0E1-B56C1225FEBF}"/>
    <cellStyle name="20% - Accent2 4 10" xfId="6803" xr:uid="{ED206B09-A3E3-4AC9-BEA2-40A9B9531D20}"/>
    <cellStyle name="20% - Accent2 4 11" xfId="6804" xr:uid="{A9B5C467-9179-4C5C-ACAB-0EAD9E6A34A3}"/>
    <cellStyle name="20% - Accent2 4 12" xfId="6805" xr:uid="{BD052FC9-E11B-403D-A312-B1D954B976E7}"/>
    <cellStyle name="20% - Accent2 4 13" xfId="6806" xr:uid="{053EE1C8-A432-4EA4-91D5-E3DCD7BDE350}"/>
    <cellStyle name="20% - Accent2 4 14" xfId="6807" xr:uid="{47D98F83-CD48-4F5A-882A-99AE9306F4A6}"/>
    <cellStyle name="20% - Accent2 4 15" xfId="6808" xr:uid="{472D3BD2-F331-4478-8C0B-C25A957D39C2}"/>
    <cellStyle name="20% - Accent2 4 2" xfId="63" xr:uid="{F078A419-7C20-4B38-9FC8-B8A341E27331}"/>
    <cellStyle name="20% - Accent2 4 3" xfId="64" xr:uid="{1977BE53-F464-4D9D-BF3C-DA1D18C09989}"/>
    <cellStyle name="20% - Accent2 4 4" xfId="65" xr:uid="{5AAAE696-4714-462C-AF13-AEFBF26DAC75}"/>
    <cellStyle name="20% - Accent2 4 5" xfId="66" xr:uid="{A9722ECD-8906-4167-98F4-607F13FF9187}"/>
    <cellStyle name="20% - Accent2 4 6" xfId="2078" xr:uid="{03879B2C-A12C-4E44-815E-728934248465}"/>
    <cellStyle name="20% - Accent2 4 7" xfId="6809" xr:uid="{FD9E0C97-1F64-4F94-839E-B91BDDA2EA91}"/>
    <cellStyle name="20% - Accent2 4 8" xfId="6810" xr:uid="{1749CD48-A46F-4A1B-B422-BAC460C00B3B}"/>
    <cellStyle name="20% - Accent2 4 9" xfId="6811" xr:uid="{DD02E251-2228-4E6A-B913-C0B31989630C}"/>
    <cellStyle name="20% - Accent2 5" xfId="67" xr:uid="{CC4094A4-434F-4874-9DF2-DB2BBD776F70}"/>
    <cellStyle name="20% - Accent2 5 10" xfId="6812" xr:uid="{5C47CA58-95C2-45C7-9D1B-08FCE7922828}"/>
    <cellStyle name="20% - Accent2 5 11" xfId="6813" xr:uid="{892D3EC0-485C-4009-AD68-DB9E407A4473}"/>
    <cellStyle name="20% - Accent2 5 12" xfId="6814" xr:uid="{98926A46-5848-4CD2-A082-B59F45A335D3}"/>
    <cellStyle name="20% - Accent2 5 13" xfId="6815" xr:uid="{5551AC5F-9170-4103-B9C8-F74B10DD9366}"/>
    <cellStyle name="20% - Accent2 5 14" xfId="6816" xr:uid="{241B2C31-3261-4F3D-9B24-4045287FD732}"/>
    <cellStyle name="20% - Accent2 5 15" xfId="6817" xr:uid="{5E34FB28-09D6-47C7-97DD-8EE0671A839E}"/>
    <cellStyle name="20% - Accent2 5 2" xfId="68" xr:uid="{2BEFEBD2-E495-4E2E-9F2C-74581DFEC107}"/>
    <cellStyle name="20% - Accent2 5 3" xfId="69" xr:uid="{8E55CBFB-DE9F-439C-91E0-CA9F20726611}"/>
    <cellStyle name="20% - Accent2 5 4" xfId="70" xr:uid="{194C3EC9-A9D7-4270-9550-94593AC98E4A}"/>
    <cellStyle name="20% - Accent2 5 5" xfId="71" xr:uid="{5073D60E-24A2-4EB1-8E6F-CB6A5EB0E6D8}"/>
    <cellStyle name="20% - Accent2 5 6" xfId="2079" xr:uid="{FA180449-B432-46FE-A589-4947D75A8456}"/>
    <cellStyle name="20% - Accent2 5 7" xfId="6818" xr:uid="{6190DC75-75FF-4FAA-A055-338D0CC4633D}"/>
    <cellStyle name="20% - Accent2 5 8" xfId="6819" xr:uid="{5A4226C4-AD5E-4282-A362-B6EFD65AA823}"/>
    <cellStyle name="20% - Accent2 5 9" xfId="6820" xr:uid="{F99B9DAA-8F42-456D-962B-0976F3909693}"/>
    <cellStyle name="20% - Accent2 6" xfId="72" xr:uid="{BD24E55E-3C4E-415C-BC62-646C6961E36A}"/>
    <cellStyle name="20% - Accent2 6 2" xfId="73" xr:uid="{F37BCB0A-F9F4-4ECC-8DFB-F26FED70145A}"/>
    <cellStyle name="20% - Accent2 6 3" xfId="2080" xr:uid="{963E1438-C252-4668-AD6E-2441850CC965}"/>
    <cellStyle name="20% - Accent2 7" xfId="74" xr:uid="{2801F247-54CE-431B-B988-18BDEB8A522E}"/>
    <cellStyle name="20% - Accent2 7 2" xfId="75" xr:uid="{9409770C-B62C-4FBE-AF88-550503BD7B43}"/>
    <cellStyle name="20% - Accent2 7 3" xfId="2081" xr:uid="{CA950F65-73A0-477F-A13F-A9EA1C13A9CA}"/>
    <cellStyle name="20% - Accent2 8" xfId="76" xr:uid="{82B9BB83-E423-4195-BEAA-A4D976F4A16D}"/>
    <cellStyle name="20% - Accent2 8 2" xfId="77" xr:uid="{02DC86CA-9A8E-4195-84B4-2F2E5E24DE08}"/>
    <cellStyle name="20% - Accent2 8 3" xfId="2082" xr:uid="{1E471506-1641-4132-A88E-E0190304CF8E}"/>
    <cellStyle name="20% - Accent2 9" xfId="78" xr:uid="{F0768A13-C6AE-496C-94B1-0A5F5BB2CC55}"/>
    <cellStyle name="20% - Accent2 9 2" xfId="2083" xr:uid="{5FD01963-F87E-4ED3-AD61-313CEB932434}"/>
    <cellStyle name="20% - Accent3 10" xfId="79" xr:uid="{3E6270B1-B584-4DC7-B0AF-3F10E4BCCBB8}"/>
    <cellStyle name="20% - Accent3 10 2" xfId="2084" xr:uid="{85D59717-FA5D-49DF-8088-884FDC5784F8}"/>
    <cellStyle name="20% - Accent3 11" xfId="80" xr:uid="{4C777419-3EA9-4357-8051-8BFABE704229}"/>
    <cellStyle name="20% - Accent3 11 2" xfId="7784" xr:uid="{D850BD87-9284-48E8-8B79-6EBCE5E3A741}"/>
    <cellStyle name="20% - Accent3 12" xfId="81" xr:uid="{7DC927FE-0551-4D2E-8E0F-161CF382CBF5}"/>
    <cellStyle name="20% - Accent3 12 2" xfId="7785" xr:uid="{E01EDD82-2FC9-47A6-90BD-9DCA57D9E5A3}"/>
    <cellStyle name="20% - Accent3 13" xfId="82" xr:uid="{84A0AB67-D562-4ADF-B727-1BA56EF3989A}"/>
    <cellStyle name="20% - Accent3 13 2" xfId="7786" xr:uid="{64D9FBD4-F766-4850-B0A7-F72DC67A27C0}"/>
    <cellStyle name="20% - Accent3 14" xfId="83" xr:uid="{C6667E0E-BB3B-4DC8-8E05-AC5895D6C1B1}"/>
    <cellStyle name="20% - Accent3 14 2" xfId="7787" xr:uid="{787C6FD1-BBB6-4145-9D0E-F1D5E970B8FB}"/>
    <cellStyle name="20% - Accent3 15" xfId="2085" xr:uid="{585CD14F-904E-4880-BCAA-324F14C45CA8}"/>
    <cellStyle name="20% - Accent3 15 2" xfId="7788" xr:uid="{A5441DA4-0DD9-4220-A4D2-5530DF00EE63}"/>
    <cellStyle name="20% - Accent3 16" xfId="2086" xr:uid="{856DE378-DE3C-4471-9D88-838A65F6C982}"/>
    <cellStyle name="20% - Accent3 16 2" xfId="7789" xr:uid="{AA85AC26-AAE6-47AC-BC14-501397FE0248}"/>
    <cellStyle name="20% - Accent3 17" xfId="2087" xr:uid="{A8F55BC8-C832-416F-9C22-C7B296633040}"/>
    <cellStyle name="20% - Accent3 17 2" xfId="7790" xr:uid="{2D031898-2EB2-4FB9-B24D-04D4594CAC6D}"/>
    <cellStyle name="20% - Accent3 18" xfId="2088" xr:uid="{D4C7E4C0-22DF-4FA6-9CB2-5E258740D3C8}"/>
    <cellStyle name="20% - Accent3 18 2" xfId="7791" xr:uid="{342886A7-E421-41D0-864B-C2A51FA02D68}"/>
    <cellStyle name="20% - Accent3 19" xfId="2089" xr:uid="{68026274-0488-4B64-AE08-8D135ABC1835}"/>
    <cellStyle name="20% - Accent3 19 2" xfId="7792" xr:uid="{926C5514-11EB-4B4D-9AB7-E73D0C487CA1}"/>
    <cellStyle name="20% - Accent3 2" xfId="84" xr:uid="{02B1874E-50DE-458F-8A80-AA5008BCDBE5}"/>
    <cellStyle name="20% - Accent3 2 10" xfId="6821" xr:uid="{154A6C01-B158-4076-BDBA-FB95A20E2F6F}"/>
    <cellStyle name="20% - Accent3 2 11" xfId="6822" xr:uid="{F4BABEAA-18A0-40D1-818A-3E51A6F84FBD}"/>
    <cellStyle name="20% - Accent3 2 12" xfId="6823" xr:uid="{43008D72-8CFB-4AA1-8DE7-3A68FF617DC9}"/>
    <cellStyle name="20% - Accent3 2 13" xfId="6824" xr:uid="{A8E3EF2A-A84E-4A1B-9513-38D1B812CF7D}"/>
    <cellStyle name="20% - Accent3 2 14" xfId="6825" xr:uid="{9EB0005D-89AB-403C-851A-1787ADC3C7B7}"/>
    <cellStyle name="20% - Accent3 2 15" xfId="6826" xr:uid="{F6C94A7F-3CB3-41C7-AE4C-33C4476CBB53}"/>
    <cellStyle name="20% - Accent3 2 16" xfId="6827" xr:uid="{12F32BB4-C70C-4090-859B-36AE15EF86E4}"/>
    <cellStyle name="20% - Accent3 2 17" xfId="6828" xr:uid="{156DEDE3-0D91-4F9D-8F19-A87556E75EE1}"/>
    <cellStyle name="20% - Accent3 2 18" xfId="6829" xr:uid="{AEE354C1-0809-4B64-811B-C0A1EE36A4F6}"/>
    <cellStyle name="20% - Accent3 2 19" xfId="6830" xr:uid="{7A9763D4-65CB-41F8-8723-A954603C45F8}"/>
    <cellStyle name="20% - Accent3 2 2" xfId="85" xr:uid="{6669F4CB-B49A-4681-8CEE-B6DA41480A92}"/>
    <cellStyle name="20% - Accent3 2 2 10" xfId="6831" xr:uid="{974CDFCA-A884-407E-9B4F-5C34FB202B26}"/>
    <cellStyle name="20% - Accent3 2 2 11" xfId="6832" xr:uid="{4C9BF83D-A3C1-499B-86FF-19D89B300801}"/>
    <cellStyle name="20% - Accent3 2 2 12" xfId="6833" xr:uid="{37F43F6E-C387-4960-87AB-7004E88B8ED5}"/>
    <cellStyle name="20% - Accent3 2 2 13" xfId="6834" xr:uid="{BB3BB463-E92E-408F-B729-95965D29E386}"/>
    <cellStyle name="20% - Accent3 2 2 14" xfId="6835" xr:uid="{A1BE2204-2576-4A5D-8701-B8017BD4E621}"/>
    <cellStyle name="20% - Accent3 2 2 2" xfId="86" xr:uid="{B7E3EADE-1C54-4612-83E5-57B241DCBC46}"/>
    <cellStyle name="20% - Accent3 2 2 3" xfId="2090" xr:uid="{B743F3EA-A357-45C8-82EC-082CFAF35FA8}"/>
    <cellStyle name="20% - Accent3 2 2 4" xfId="6836" xr:uid="{6C4EEC7D-1A45-4625-B671-D333F9E683E4}"/>
    <cellStyle name="20% - Accent3 2 2 5" xfId="6837" xr:uid="{EE36092F-A70A-4C6C-A5DE-83F7D59802D5}"/>
    <cellStyle name="20% - Accent3 2 2 6" xfId="6838" xr:uid="{D21A4A61-97ED-46D2-B39B-4F5B6693A665}"/>
    <cellStyle name="20% - Accent3 2 2 7" xfId="6839" xr:uid="{2C2DEF79-D086-4F58-969C-9ECAFE2758D1}"/>
    <cellStyle name="20% - Accent3 2 2 8" xfId="6840" xr:uid="{032D3A31-C3F3-453F-A7A1-6367FA8ADB07}"/>
    <cellStyle name="20% - Accent3 2 2 9" xfId="6841" xr:uid="{C8E712D4-8212-48A0-9E31-885A7BE25978}"/>
    <cellStyle name="20% - Accent3 2 20" xfId="15237" xr:uid="{7C3EB9C7-63A8-4B56-AA18-9E33F6DA75AD}"/>
    <cellStyle name="20% - Accent3 2 3" xfId="87" xr:uid="{3C1EA561-AC28-4E31-99EC-A65B3BEBABBF}"/>
    <cellStyle name="20% - Accent3 2 4" xfId="88" xr:uid="{8C42DCC8-F7B9-4EFF-A77F-1B5CA01DDDFB}"/>
    <cellStyle name="20% - Accent3 2 5" xfId="89" xr:uid="{273DBDF2-6E70-42CB-AE29-0113596F3D5D}"/>
    <cellStyle name="20% - Accent3 2 6" xfId="90" xr:uid="{1DF910A1-EF98-4D68-8FFA-A343959579AE}"/>
    <cellStyle name="20% - Accent3 2 7" xfId="91" xr:uid="{3E1EE931-EC87-42BA-A44D-4B432D334F4C}"/>
    <cellStyle name="20% - Accent3 2 8" xfId="92" xr:uid="{F4DCA7A8-283D-4CDA-AEFE-42CCFD45F414}"/>
    <cellStyle name="20% - Accent3 2 9" xfId="93" xr:uid="{275A4386-786E-4B15-9CB3-D18250151505}"/>
    <cellStyle name="20% - Accent3 20" xfId="2091" xr:uid="{6EC7F82C-67DD-421A-91B2-064396446118}"/>
    <cellStyle name="20% - Accent3 20 2" xfId="7793" xr:uid="{CCC792B8-8A03-4BB6-8C74-EACCD8E7244C}"/>
    <cellStyle name="20% - Accent3 21" xfId="7794" xr:uid="{BBBCD5FF-4428-4E09-AE99-D797889205A5}"/>
    <cellStyle name="20% - Accent3 22" xfId="6481" xr:uid="{A842C767-EB64-40FF-AC9D-1CF4804228C9}"/>
    <cellStyle name="20% - Accent3 3" xfId="94" xr:uid="{C9C9E4DD-F5CE-43B6-86B9-6258305339B4}"/>
    <cellStyle name="20% - Accent3 3 10" xfId="2092" xr:uid="{C7F227A0-9025-4EA6-9DEE-AA76D23DB329}"/>
    <cellStyle name="20% - Accent3 3 11" xfId="2093" xr:uid="{3F5A903E-299B-49E0-84BC-CAF0C345CEB0}"/>
    <cellStyle name="20% - Accent3 3 12" xfId="2094" xr:uid="{49040B9E-47E4-467F-A4E3-11BC5D1E1408}"/>
    <cellStyle name="20% - Accent3 3 13" xfId="2095" xr:uid="{3000C2B1-2541-47DA-B13F-0E64A3CC6165}"/>
    <cellStyle name="20% - Accent3 3 14" xfId="2096" xr:uid="{D48795A1-EF0F-4C27-B88D-9AD206EFA416}"/>
    <cellStyle name="20% - Accent3 3 15" xfId="6842" xr:uid="{16F677F5-BDD5-4999-BED9-7C2003B69B2C}"/>
    <cellStyle name="20% - Accent3 3 2" xfId="95" xr:uid="{1AB21498-4A5B-427B-BDDB-52C97C8F7091}"/>
    <cellStyle name="20% - Accent3 3 3" xfId="96" xr:uid="{EBC9EC1E-9015-4636-A8EF-97574761EFBE}"/>
    <cellStyle name="20% - Accent3 3 4" xfId="97" xr:uid="{1E59192F-B176-4AC0-9AA3-C70656CE9F35}"/>
    <cellStyle name="20% - Accent3 3 5" xfId="98" xr:uid="{C737DC2F-7B48-4DBB-AB01-B8711520FC96}"/>
    <cellStyle name="20% - Accent3 3 6" xfId="2097" xr:uid="{BF992D5F-AE6B-49F4-BA8D-9B2CCEE55227}"/>
    <cellStyle name="20% - Accent3 3 7" xfId="2098" xr:uid="{C7DC5DAD-1DDF-400F-A3EF-5308117D72FA}"/>
    <cellStyle name="20% - Accent3 3 8" xfId="2099" xr:uid="{AA26AF13-7C0D-49F3-8F1C-A96E2248F758}"/>
    <cellStyle name="20% - Accent3 3 9" xfId="2100" xr:uid="{405677E2-2F09-4921-BDBC-E41E16D92D81}"/>
    <cellStyle name="20% - Accent3 4" xfId="99" xr:uid="{8769AB3E-6116-4A46-83FF-126C8ED2AF0D}"/>
    <cellStyle name="20% - Accent3 4 10" xfId="6843" xr:uid="{1708DB83-2B24-40B9-A76E-148F056D403B}"/>
    <cellStyle name="20% - Accent3 4 11" xfId="6844" xr:uid="{1A8F4CE0-235D-4087-AFFB-1C1F7AF5DFA8}"/>
    <cellStyle name="20% - Accent3 4 12" xfId="6845" xr:uid="{83E8D7DF-FECB-4C50-8E0B-8A49089B4ECF}"/>
    <cellStyle name="20% - Accent3 4 13" xfId="6846" xr:uid="{1CDAD704-EDFE-44DC-91F6-7EEFFD6E125B}"/>
    <cellStyle name="20% - Accent3 4 14" xfId="6847" xr:uid="{3B82BB58-3ACD-495F-B6A6-F368B37E88D6}"/>
    <cellStyle name="20% - Accent3 4 15" xfId="6848" xr:uid="{56666325-E3B6-4C70-A082-C70D86781CA2}"/>
    <cellStyle name="20% - Accent3 4 2" xfId="100" xr:uid="{7F3CBCBC-AAE5-4931-A278-F0D451F58F74}"/>
    <cellStyle name="20% - Accent3 4 3" xfId="101" xr:uid="{93F325CD-FC0A-47FC-A859-08D74B54223F}"/>
    <cellStyle name="20% - Accent3 4 4" xfId="102" xr:uid="{46141DC0-CCDB-4618-B8C4-C5E597D70D31}"/>
    <cellStyle name="20% - Accent3 4 5" xfId="103" xr:uid="{3648A0F6-B553-43DA-BC9D-5E44FE2F1773}"/>
    <cellStyle name="20% - Accent3 4 6" xfId="2101" xr:uid="{758B7487-ED4C-4FBA-A2B2-E0C9A5CE3F17}"/>
    <cellStyle name="20% - Accent3 4 7" xfId="6849" xr:uid="{27B83C80-F75B-4DD4-8295-CC3232BF9BB5}"/>
    <cellStyle name="20% - Accent3 4 8" xfId="6850" xr:uid="{73111D06-E625-421B-B0A4-2AA1DF93F3F4}"/>
    <cellStyle name="20% - Accent3 4 9" xfId="6851" xr:uid="{CCBE01AB-3502-4709-97F9-EBF487FB68AF}"/>
    <cellStyle name="20% - Accent3 5" xfId="104" xr:uid="{57675A2B-6F0B-4F25-865B-3B20B911ECE3}"/>
    <cellStyle name="20% - Accent3 5 10" xfId="6852" xr:uid="{78F74029-9397-454F-9F8E-D25AFDA4C71E}"/>
    <cellStyle name="20% - Accent3 5 11" xfId="6853" xr:uid="{8FB8D7DF-68F7-43E5-9358-D5681BAA19E0}"/>
    <cellStyle name="20% - Accent3 5 12" xfId="6854" xr:uid="{0E76EA27-2C32-4BF0-80EF-01BB8B034BEB}"/>
    <cellStyle name="20% - Accent3 5 13" xfId="6855" xr:uid="{153C0691-4CF4-42C9-9D4C-6A825CF43ADA}"/>
    <cellStyle name="20% - Accent3 5 14" xfId="6856" xr:uid="{6111BB37-A341-4E72-AA1E-35167F0D3D43}"/>
    <cellStyle name="20% - Accent3 5 15" xfId="6857" xr:uid="{F1F0E4BB-D233-443A-BA4D-D22A6D231CE1}"/>
    <cellStyle name="20% - Accent3 5 2" xfId="105" xr:uid="{099CE5B2-6FF9-4B46-AF42-310FDD723226}"/>
    <cellStyle name="20% - Accent3 5 3" xfId="106" xr:uid="{9AC96E1C-9A55-448E-A1DD-DE2DA25D6370}"/>
    <cellStyle name="20% - Accent3 5 4" xfId="107" xr:uid="{7E6FC3F0-2D3E-4FC6-A946-624525DCDD71}"/>
    <cellStyle name="20% - Accent3 5 5" xfId="108" xr:uid="{792B7507-D5D6-46E3-B0E7-4142BA4E5567}"/>
    <cellStyle name="20% - Accent3 5 6" xfId="2102" xr:uid="{3E288F16-D8EB-45C4-B780-CAF4EEE3A1EE}"/>
    <cellStyle name="20% - Accent3 5 7" xfId="6858" xr:uid="{976BACDC-85AB-41E3-A925-130F6AE8AB9C}"/>
    <cellStyle name="20% - Accent3 5 8" xfId="6859" xr:uid="{D664922A-5FD3-4222-A294-126E72FC66FA}"/>
    <cellStyle name="20% - Accent3 5 9" xfId="6860" xr:uid="{8B740C9A-46B6-4FF4-9B21-A4FD76E16D58}"/>
    <cellStyle name="20% - Accent3 6" xfId="109" xr:uid="{0000B80D-CBE7-45B0-9BDE-915A47F38B86}"/>
    <cellStyle name="20% - Accent3 6 2" xfId="110" xr:uid="{06E3CC80-2125-4624-9D76-67DA43B3F1F0}"/>
    <cellStyle name="20% - Accent3 6 3" xfId="2103" xr:uid="{5B068ED3-8B9C-42B2-9899-6AFA0D11AC1D}"/>
    <cellStyle name="20% - Accent3 7" xfId="111" xr:uid="{C4FE4766-DF26-4928-B758-917BDB82A05B}"/>
    <cellStyle name="20% - Accent3 7 2" xfId="112" xr:uid="{365CF85B-13A1-4271-85AB-985CEBAB6BEB}"/>
    <cellStyle name="20% - Accent3 7 3" xfId="2104" xr:uid="{DDAEADE1-F71D-4B25-AD5B-C3AEEEE97A73}"/>
    <cellStyle name="20% - Accent3 8" xfId="113" xr:uid="{565FD0B8-E8FD-4135-9871-ABBC91C07986}"/>
    <cellStyle name="20% - Accent3 8 2" xfId="114" xr:uid="{859828FB-B12A-4E99-8700-312259A8586C}"/>
    <cellStyle name="20% - Accent3 8 3" xfId="2105" xr:uid="{E096DFC1-0D0A-4ADD-B69E-03ED0652648B}"/>
    <cellStyle name="20% - Accent3 9" xfId="115" xr:uid="{9EDCFF2B-84A3-4267-8208-D69B581F7155}"/>
    <cellStyle name="20% - Accent3 9 2" xfId="2106" xr:uid="{E7211D22-0185-4D75-88DC-3C5D9634B9FF}"/>
    <cellStyle name="20% - Accent4 10" xfId="116" xr:uid="{A3217121-8B0A-4746-860E-D76ABDFE657C}"/>
    <cellStyle name="20% - Accent4 10 2" xfId="2107" xr:uid="{671B4DA5-8EE4-4638-A492-960C10F70C75}"/>
    <cellStyle name="20% - Accent4 11" xfId="117" xr:uid="{2F73F3B3-5B07-4A01-A8E9-5C179AEC6E7E}"/>
    <cellStyle name="20% - Accent4 11 2" xfId="7795" xr:uid="{7D97FFD0-CEE7-48B4-82DE-BC65B052F094}"/>
    <cellStyle name="20% - Accent4 12" xfId="118" xr:uid="{81B8942B-E5D0-44ED-9613-4698CEA7034D}"/>
    <cellStyle name="20% - Accent4 12 2" xfId="7796" xr:uid="{E534D15B-F984-4280-B0A6-2816480D9635}"/>
    <cellStyle name="20% - Accent4 13" xfId="119" xr:uid="{4431E6F8-A7AA-49F4-8D26-E08A479C08BD}"/>
    <cellStyle name="20% - Accent4 13 2" xfId="7797" xr:uid="{086CA436-1746-4DC6-A748-FF6C3CFAB1F2}"/>
    <cellStyle name="20% - Accent4 14" xfId="120" xr:uid="{42755470-8AA5-4539-A717-2CD70FA91092}"/>
    <cellStyle name="20% - Accent4 14 2" xfId="7798" xr:uid="{7A9F1422-FB91-409E-A6AA-6372722E4F95}"/>
    <cellStyle name="20% - Accent4 15" xfId="2108" xr:uid="{E3C9515D-2DC4-4D42-A886-B08F2D3DE623}"/>
    <cellStyle name="20% - Accent4 15 2" xfId="7799" xr:uid="{AB42BAFB-5609-402E-A727-9264FA6A7DB5}"/>
    <cellStyle name="20% - Accent4 16" xfId="2109" xr:uid="{B74A6F59-33EF-47EB-9E39-7E939205BD85}"/>
    <cellStyle name="20% - Accent4 16 2" xfId="7800" xr:uid="{49C6B827-3AF7-4818-92BF-0A5A098600C6}"/>
    <cellStyle name="20% - Accent4 17" xfId="2110" xr:uid="{A633491B-65EC-4CE1-AE9F-80F88E889969}"/>
    <cellStyle name="20% - Accent4 17 2" xfId="7801" xr:uid="{3E9BCEB7-842A-48F9-AC69-FB83C282EC4A}"/>
    <cellStyle name="20% - Accent4 18" xfId="2111" xr:uid="{99B2BF2C-93E8-4FEC-BBB3-92D9BB6E5710}"/>
    <cellStyle name="20% - Accent4 18 2" xfId="7802" xr:uid="{86B29C8D-6672-4F89-9431-7941C0F89CA7}"/>
    <cellStyle name="20% - Accent4 19" xfId="2112" xr:uid="{F842E57C-B757-472D-8D95-10343B42D0AE}"/>
    <cellStyle name="20% - Accent4 19 2" xfId="7803" xr:uid="{67C1B738-7E73-4662-BD86-42E2CC6947AD}"/>
    <cellStyle name="20% - Accent4 2" xfId="121" xr:uid="{3254D3C9-33F0-4A10-929C-119B0790DC24}"/>
    <cellStyle name="20% - Accent4 2 10" xfId="6861" xr:uid="{5CF33CB2-660D-4534-849F-0587E8B4EDD9}"/>
    <cellStyle name="20% - Accent4 2 11" xfId="6862" xr:uid="{9AF62D55-8505-4AF6-B9A4-1C1B4396D004}"/>
    <cellStyle name="20% - Accent4 2 12" xfId="6863" xr:uid="{443A04C4-2782-4A56-B48D-5EAC9D5D0B43}"/>
    <cellStyle name="20% - Accent4 2 13" xfId="6864" xr:uid="{8A906398-683F-4560-8E5A-87E8470A127D}"/>
    <cellStyle name="20% - Accent4 2 14" xfId="6865" xr:uid="{EB6F6EAD-BB88-4C91-9661-8BF6AA48E43D}"/>
    <cellStyle name="20% - Accent4 2 15" xfId="6866" xr:uid="{FC207141-F671-4F59-978F-D2F5F76E8328}"/>
    <cellStyle name="20% - Accent4 2 16" xfId="6867" xr:uid="{A789F28F-DA09-44C3-BC63-35B057FC56E6}"/>
    <cellStyle name="20% - Accent4 2 17" xfId="6868" xr:uid="{440A7D16-A3D3-462C-891D-DD28CAB002EF}"/>
    <cellStyle name="20% - Accent4 2 18" xfId="6869" xr:uid="{926D75A1-A6D4-4091-9FF3-03CDD184B957}"/>
    <cellStyle name="20% - Accent4 2 19" xfId="6870" xr:uid="{EB5EC4B4-7F9E-46D3-A0F8-2DFE04AB5BE4}"/>
    <cellStyle name="20% - Accent4 2 2" xfId="122" xr:uid="{1BB2AC83-7A03-4EEA-BB3F-EBE0FB8A832E}"/>
    <cellStyle name="20% - Accent4 2 2 10" xfId="6871" xr:uid="{F21037A4-3567-40E3-AC1E-86AACC14131D}"/>
    <cellStyle name="20% - Accent4 2 2 11" xfId="6872" xr:uid="{78B12D73-2CB5-42AD-8189-8F8C384AB1BA}"/>
    <cellStyle name="20% - Accent4 2 2 12" xfId="6873" xr:uid="{C34AE84D-14D1-400F-81F7-1C5DF2B1F283}"/>
    <cellStyle name="20% - Accent4 2 2 13" xfId="6874" xr:uid="{DD53917A-072F-4C2B-8636-10CBF4D99BA9}"/>
    <cellStyle name="20% - Accent4 2 2 14" xfId="6875" xr:uid="{0242F3D8-80AA-4869-BA92-1ACCC0FC8F25}"/>
    <cellStyle name="20% - Accent4 2 2 2" xfId="123" xr:uid="{9FBA9945-B3D9-44F9-80D5-09E0CBE2F16A}"/>
    <cellStyle name="20% - Accent4 2 2 3" xfId="2113" xr:uid="{F2D4D92C-A9ED-4F19-94A9-3ED564BC6486}"/>
    <cellStyle name="20% - Accent4 2 2 4" xfId="6876" xr:uid="{7F903770-E755-4B30-BFFB-43AD45D59F3D}"/>
    <cellStyle name="20% - Accent4 2 2 5" xfId="6877" xr:uid="{EEE0D689-02F3-4502-908E-5A2F59726075}"/>
    <cellStyle name="20% - Accent4 2 2 6" xfId="6878" xr:uid="{84971C85-7802-472B-8E19-F274A344B7BD}"/>
    <cellStyle name="20% - Accent4 2 2 7" xfId="6879" xr:uid="{DE7169A9-6C3B-4D51-A2A2-81CC1DD739D2}"/>
    <cellStyle name="20% - Accent4 2 2 8" xfId="6880" xr:uid="{2CBF2615-DF04-47EF-A64D-D177E38B2819}"/>
    <cellStyle name="20% - Accent4 2 2 9" xfId="6881" xr:uid="{CA9A50A2-9868-42F0-89E3-F5798D093067}"/>
    <cellStyle name="20% - Accent4 2 20" xfId="15238" xr:uid="{72D4A1C1-7CB9-4057-AF56-FDDDE344DA17}"/>
    <cellStyle name="20% - Accent4 2 21" xfId="46666" xr:uid="{1DD7F303-BB97-40E9-90E0-5B57FA89E92C}"/>
    <cellStyle name="20% - Accent4 2 3" xfId="124" xr:uid="{01594A21-BDB4-427E-B7DD-7F8657DB0AB5}"/>
    <cellStyle name="20% - Accent4 2 4" xfId="125" xr:uid="{1FF9A1DB-AD73-4A3A-A2C7-51F5591BC59D}"/>
    <cellStyle name="20% - Accent4 2 5" xfId="126" xr:uid="{3EAA5802-2B14-4411-A920-E5ED5458E6A5}"/>
    <cellStyle name="20% - Accent4 2 6" xfId="127" xr:uid="{95235AEC-C23F-4F56-8B27-F93690738770}"/>
    <cellStyle name="20% - Accent4 2 7" xfId="128" xr:uid="{E244404D-0130-4E0D-97CE-1B4E280D4315}"/>
    <cellStyle name="20% - Accent4 2 8" xfId="129" xr:uid="{C4B0854C-DD2B-4261-8AAD-E3D1622AC70A}"/>
    <cellStyle name="20% - Accent4 2 9" xfId="130" xr:uid="{2E667776-CE37-4491-A9B5-43540CC9C63C}"/>
    <cellStyle name="20% - Accent4 20" xfId="2114" xr:uid="{735871F8-D807-4103-936E-CD20B6A5B12C}"/>
    <cellStyle name="20% - Accent4 20 2" xfId="7804" xr:uid="{48AE4998-84EF-49E6-8662-B483020A2D97}"/>
    <cellStyle name="20% - Accent4 21" xfId="7805" xr:uid="{C05D8BA7-2FB4-45EC-ADA0-ADDF5BDA200D}"/>
    <cellStyle name="20% - Accent4 22" xfId="6482" xr:uid="{9522B76F-5E8D-4D80-8DD9-1E6785EA54B9}"/>
    <cellStyle name="20% - Accent4 3" xfId="131" xr:uid="{A655035E-6636-4565-87AF-654E42767E48}"/>
    <cellStyle name="20% - Accent4 3 10" xfId="2115" xr:uid="{66784C1F-A490-4AD1-80E9-CFE4C98D7D5E}"/>
    <cellStyle name="20% - Accent4 3 11" xfId="2116" xr:uid="{81C1153C-677D-47EC-B639-EEEEB86F5207}"/>
    <cellStyle name="20% - Accent4 3 12" xfId="2117" xr:uid="{211676B0-E5D2-4FB0-B2E3-02ADB3DAFADD}"/>
    <cellStyle name="20% - Accent4 3 13" xfId="2118" xr:uid="{DA884C69-A7B4-4DD4-A837-5A65E84C1013}"/>
    <cellStyle name="20% - Accent4 3 14" xfId="2119" xr:uid="{DC2FD3AA-F899-4DAA-B7EC-6E251BFB7FE8}"/>
    <cellStyle name="20% - Accent4 3 15" xfId="6882" xr:uid="{46AA693F-1123-48B8-93EA-A27F8C24CE09}"/>
    <cellStyle name="20% - Accent4 3 2" xfId="132" xr:uid="{8EB7A030-F53E-4715-9F6A-3F3C372CA3E5}"/>
    <cellStyle name="20% - Accent4 3 3" xfId="133" xr:uid="{708C7F87-19C9-4E8E-A587-7D48FA34822C}"/>
    <cellStyle name="20% - Accent4 3 4" xfId="134" xr:uid="{A397BF87-D214-493C-9FE7-79BFAFD5C5CD}"/>
    <cellStyle name="20% - Accent4 3 5" xfId="135" xr:uid="{5D09DDD4-B4B6-44CF-B7FB-DB337CF27745}"/>
    <cellStyle name="20% - Accent4 3 6" xfId="2120" xr:uid="{7EF981F9-935B-414B-B096-07CEDEF0664F}"/>
    <cellStyle name="20% - Accent4 3 7" xfId="2121" xr:uid="{A7E705A6-6CDA-4498-A14F-574B93B499CE}"/>
    <cellStyle name="20% - Accent4 3 8" xfId="2122" xr:uid="{FC5E8FC0-1E47-44CD-9007-EFCB9A4752EB}"/>
    <cellStyle name="20% - Accent4 3 9" xfId="2123" xr:uid="{D10D1282-A6E6-489F-8626-72615DD68521}"/>
    <cellStyle name="20% - Accent4 4" xfId="136" xr:uid="{FD7185FA-5DD7-4A17-8DB6-449D1BC85CBD}"/>
    <cellStyle name="20% - Accent4 4 10" xfId="6883" xr:uid="{6731B2AB-EA38-43BD-B1C4-0ECC86DA058B}"/>
    <cellStyle name="20% - Accent4 4 11" xfId="6884" xr:uid="{1FC86D2B-0F25-49CF-91D6-FD06D6FEC56C}"/>
    <cellStyle name="20% - Accent4 4 12" xfId="6885" xr:uid="{784D6423-7B16-4AAC-A401-A309935422DF}"/>
    <cellStyle name="20% - Accent4 4 13" xfId="6886" xr:uid="{C0DBDDC5-7148-4B51-9D9D-1DBF5C3099C2}"/>
    <cellStyle name="20% - Accent4 4 14" xfId="6887" xr:uid="{EA7BDB2E-A581-49C5-8243-CD4D96A7FC04}"/>
    <cellStyle name="20% - Accent4 4 15" xfId="6888" xr:uid="{8715D8A3-1DF4-4C68-8159-0F95B9066D5F}"/>
    <cellStyle name="20% - Accent4 4 2" xfId="137" xr:uid="{DAFC812C-5671-4FBA-8D1F-6F910AA046A3}"/>
    <cellStyle name="20% - Accent4 4 3" xfId="138" xr:uid="{2E128F31-8F36-4B58-A01B-8CE304829AD4}"/>
    <cellStyle name="20% - Accent4 4 4" xfId="139" xr:uid="{C6317D31-1984-49A4-8F48-63CF91230502}"/>
    <cellStyle name="20% - Accent4 4 5" xfId="140" xr:uid="{AE9F9040-71C4-4EA9-B73C-E120204C5077}"/>
    <cellStyle name="20% - Accent4 4 6" xfId="2124" xr:uid="{84A3043D-68A2-4BAE-9B44-864E08BA290E}"/>
    <cellStyle name="20% - Accent4 4 7" xfId="6889" xr:uid="{EF805BFC-E4A3-4C9C-B821-8C908696B091}"/>
    <cellStyle name="20% - Accent4 4 8" xfId="6890" xr:uid="{BDA0ACCB-49E3-4E8C-96FD-05C5EF11E68D}"/>
    <cellStyle name="20% - Accent4 4 9" xfId="6891" xr:uid="{5A7FE92E-0EC4-42DA-804E-3DEBF30E032F}"/>
    <cellStyle name="20% - Accent4 5" xfId="141" xr:uid="{12A9C25E-021B-4D3B-9D0D-69D644C12ECF}"/>
    <cellStyle name="20% - Accent4 5 10" xfId="6892" xr:uid="{4B2491F5-57A9-49A4-854B-5CB09280912C}"/>
    <cellStyle name="20% - Accent4 5 11" xfId="6893" xr:uid="{85827D1E-1996-4335-BABA-2EFB835FCF9D}"/>
    <cellStyle name="20% - Accent4 5 12" xfId="6894" xr:uid="{EAA9E6F5-8AC9-405A-8BFF-0DE9A41349D9}"/>
    <cellStyle name="20% - Accent4 5 13" xfId="6895" xr:uid="{28BC534A-11CA-48C3-90A5-FB1DF916DC66}"/>
    <cellStyle name="20% - Accent4 5 14" xfId="6896" xr:uid="{901979F5-72DC-43F1-9FEA-16F801F4A39A}"/>
    <cellStyle name="20% - Accent4 5 15" xfId="6897" xr:uid="{897EA4F8-6E40-406B-8878-3BADEE693DBA}"/>
    <cellStyle name="20% - Accent4 5 2" xfId="142" xr:uid="{EA8B50E3-5E8F-4829-A821-208FE9DD7635}"/>
    <cellStyle name="20% - Accent4 5 3" xfId="143" xr:uid="{52E0BDC4-4F63-40A0-9FD1-23769504B582}"/>
    <cellStyle name="20% - Accent4 5 4" xfId="144" xr:uid="{AF7FEADA-AD84-4DEB-A0D8-9E79B8476F8C}"/>
    <cellStyle name="20% - Accent4 5 5" xfId="145" xr:uid="{B88AA20D-0876-45D4-94D8-A8D6E9B8E8D2}"/>
    <cellStyle name="20% - Accent4 5 6" xfId="2125" xr:uid="{FFB39B9C-7D85-47C7-8B01-DF37114137E4}"/>
    <cellStyle name="20% - Accent4 5 7" xfId="6898" xr:uid="{5B135685-A5BB-4B43-8849-B87E56AC0CA2}"/>
    <cellStyle name="20% - Accent4 5 8" xfId="6899" xr:uid="{13F283CF-5D5C-4D2C-A5E7-0DF75BA941C9}"/>
    <cellStyle name="20% - Accent4 5 9" xfId="6900" xr:uid="{1C3CFB16-3D8A-4415-B067-BA958EFFF154}"/>
    <cellStyle name="20% - Accent4 6" xfId="146" xr:uid="{EF8D66FE-97E5-4369-AB95-2980B4A0BC26}"/>
    <cellStyle name="20% - Accent4 6 2" xfId="147" xr:uid="{0CB48349-E4B5-44B7-B11E-BEBE62BA65B6}"/>
    <cellStyle name="20% - Accent4 6 3" xfId="2126" xr:uid="{18FC815E-0A45-41C1-928F-4712107BE013}"/>
    <cellStyle name="20% - Accent4 7" xfId="148" xr:uid="{4B34E288-349B-4EDA-ADD9-19E78193E7DC}"/>
    <cellStyle name="20% - Accent4 7 2" xfId="149" xr:uid="{12572B30-8303-4DE2-A402-04F69906347B}"/>
    <cellStyle name="20% - Accent4 7 3" xfId="2127" xr:uid="{EF3B9FA1-D7BE-4E17-B6CC-CDB6A3B09CCA}"/>
    <cellStyle name="20% - Accent4 8" xfId="150" xr:uid="{75CE65C6-18CB-471D-8706-A4D2300B6DC0}"/>
    <cellStyle name="20% - Accent4 8 2" xfId="151" xr:uid="{C0D79351-42A1-4C06-95C0-20E54FBC6794}"/>
    <cellStyle name="20% - Accent4 8 3" xfId="2128" xr:uid="{8089A1FE-6BDA-46AF-9B25-3BA41462B575}"/>
    <cellStyle name="20% - Accent4 9" xfId="152" xr:uid="{CFDA4048-659D-4599-A14F-1AD8E0104A7D}"/>
    <cellStyle name="20% - Accent4 9 2" xfId="2129" xr:uid="{CFC30C4B-7C8D-4C8A-B554-BAB332FD74C1}"/>
    <cellStyle name="20% - Accent5 10" xfId="153" xr:uid="{B5D300E5-E784-4E2E-BC85-F1CE4FBEE87E}"/>
    <cellStyle name="20% - Accent5 10 2" xfId="2130" xr:uid="{5C6CACAD-395A-453C-89AD-00314969F47A}"/>
    <cellStyle name="20% - Accent5 11" xfId="154" xr:uid="{52559860-F086-49CF-8E96-94808D448C4F}"/>
    <cellStyle name="20% - Accent5 11 2" xfId="7806" xr:uid="{4CD4AE8E-5976-49BB-8E8B-D094821BC62D}"/>
    <cellStyle name="20% - Accent5 12" xfId="155" xr:uid="{2170ACCD-0FA8-40AE-913D-76008D4CA514}"/>
    <cellStyle name="20% - Accent5 12 2" xfId="7807" xr:uid="{2A8151A7-7BE4-4BE1-A25B-FDB72807AB18}"/>
    <cellStyle name="20% - Accent5 13" xfId="156" xr:uid="{A0BC11D2-21C4-444E-ABC6-4A7B7A6034B5}"/>
    <cellStyle name="20% - Accent5 13 2" xfId="7808" xr:uid="{D0761756-3906-4B8A-B0B4-35F97BE09383}"/>
    <cellStyle name="20% - Accent5 14" xfId="157" xr:uid="{2648213D-A420-45F3-BF97-AF404D2B7269}"/>
    <cellStyle name="20% - Accent5 14 2" xfId="7809" xr:uid="{10EBA9A0-E559-47A3-B717-027647E50C33}"/>
    <cellStyle name="20% - Accent5 15" xfId="2131" xr:uid="{AE5D3025-81DB-453C-86C4-55802BE713E4}"/>
    <cellStyle name="20% - Accent5 15 2" xfId="7810" xr:uid="{4F093F69-ED11-4D6A-B63B-C9CF46A852DA}"/>
    <cellStyle name="20% - Accent5 16" xfId="2132" xr:uid="{EB583316-F0E8-4D70-A7D5-8160763E7400}"/>
    <cellStyle name="20% - Accent5 16 2" xfId="7811" xr:uid="{BF9A8F48-5F58-4347-842C-5B169B2451FA}"/>
    <cellStyle name="20% - Accent5 17" xfId="2133" xr:uid="{DC6D730C-BDD0-4FA6-B7BE-7436744C5471}"/>
    <cellStyle name="20% - Accent5 17 2" xfId="7812" xr:uid="{19220B01-2BFA-4D6F-AE8F-2A3B8F3123BA}"/>
    <cellStyle name="20% - Accent5 18" xfId="2134" xr:uid="{8B5704D9-E89C-4DBA-A0EA-3B6FC57106D6}"/>
    <cellStyle name="20% - Accent5 18 2" xfId="7813" xr:uid="{DA449793-F50C-429A-A1B4-AF67345DA469}"/>
    <cellStyle name="20% - Accent5 19" xfId="2135" xr:uid="{CF04BB5B-11C6-4C71-986D-231731AC8012}"/>
    <cellStyle name="20% - Accent5 19 2" xfId="7814" xr:uid="{3353F6C2-F5FA-4455-9BA2-385EBAF8B8DB}"/>
    <cellStyle name="20% - Accent5 2" xfId="158" xr:uid="{DDABD18C-4454-470C-874C-FD989D751F84}"/>
    <cellStyle name="20% - Accent5 2 10" xfId="6901" xr:uid="{C5937139-749C-48B0-AA74-1E9B70AB1A16}"/>
    <cellStyle name="20% - Accent5 2 11" xfId="6902" xr:uid="{3CBFE7F3-A68F-4B89-BFBC-1BDEF315782E}"/>
    <cellStyle name="20% - Accent5 2 12" xfId="6903" xr:uid="{F4A8728D-B134-4F0A-9149-4E3DB0F9AD87}"/>
    <cellStyle name="20% - Accent5 2 13" xfId="6904" xr:uid="{B847F116-FB05-49E0-8863-55DC344AD305}"/>
    <cellStyle name="20% - Accent5 2 14" xfId="6905" xr:uid="{70A7079D-E6A4-41DE-860F-0BBB3A0365EE}"/>
    <cellStyle name="20% - Accent5 2 15" xfId="6906" xr:uid="{DA1DA276-46B0-415E-9759-405E4C731C1E}"/>
    <cellStyle name="20% - Accent5 2 16" xfId="6907" xr:uid="{D6A59CE5-779B-48DC-AEDA-DB6C9EB00713}"/>
    <cellStyle name="20% - Accent5 2 17" xfId="6908" xr:uid="{DD9A04FB-41C6-40AF-85E7-B0B6FE8F5CD0}"/>
    <cellStyle name="20% - Accent5 2 18" xfId="6909" xr:uid="{9F2EEAD6-0818-4F3D-94A5-63E05538D960}"/>
    <cellStyle name="20% - Accent5 2 19" xfId="6910" xr:uid="{C7F26571-ACA0-4DA2-AA9C-C4696D788AC9}"/>
    <cellStyle name="20% - Accent5 2 2" xfId="159" xr:uid="{77672D7E-4D2D-4CDF-9672-F9BE3F56872F}"/>
    <cellStyle name="20% - Accent5 2 2 10" xfId="6911" xr:uid="{C7D3322D-86C6-470C-929C-EFD5D3E59A06}"/>
    <cellStyle name="20% - Accent5 2 2 11" xfId="6912" xr:uid="{A397F92E-714F-40D7-9988-E5EDF3AB3ABB}"/>
    <cellStyle name="20% - Accent5 2 2 12" xfId="6913" xr:uid="{753583D3-5EAC-4E96-AA13-9EB06F879DF9}"/>
    <cellStyle name="20% - Accent5 2 2 13" xfId="6914" xr:uid="{14BB4F0F-05F4-4130-9217-FF5BC5135976}"/>
    <cellStyle name="20% - Accent5 2 2 14" xfId="6915" xr:uid="{9E4CE0B8-16B6-47E9-A64B-522F35CFEC7B}"/>
    <cellStyle name="20% - Accent5 2 2 2" xfId="160" xr:uid="{F504EA2F-FAFA-47D5-9046-58C7A02AB563}"/>
    <cellStyle name="20% - Accent5 2 2 3" xfId="2136" xr:uid="{B8EAB5A7-1579-448E-9A13-52D4C1ACBD94}"/>
    <cellStyle name="20% - Accent5 2 2 4" xfId="6916" xr:uid="{5F7752DF-6D02-443E-934B-29726DC32A05}"/>
    <cellStyle name="20% - Accent5 2 2 5" xfId="6917" xr:uid="{AE8516E1-1BE5-418F-9693-EF12F1CF0A60}"/>
    <cellStyle name="20% - Accent5 2 2 6" xfId="6918" xr:uid="{A9EE4748-D289-4BA4-A8D0-FD15F8A553E6}"/>
    <cellStyle name="20% - Accent5 2 2 7" xfId="6919" xr:uid="{3CCBDA1F-FB62-42D1-9688-370D5783CE5B}"/>
    <cellStyle name="20% - Accent5 2 2 8" xfId="6920" xr:uid="{6037C045-A0E0-4661-8F31-73EEB2CEF7A4}"/>
    <cellStyle name="20% - Accent5 2 2 9" xfId="6921" xr:uid="{FE2E044A-7A96-4FCD-BE84-20AB688E8159}"/>
    <cellStyle name="20% - Accent5 2 20" xfId="15239" xr:uid="{8663DDE1-9716-4C1A-8F25-242EEE88E740}"/>
    <cellStyle name="20% - Accent5 2 3" xfId="161" xr:uid="{C3FCC1AB-125C-4759-992B-7BCF47A51985}"/>
    <cellStyle name="20% - Accent5 2 4" xfId="162" xr:uid="{FF4559C0-F670-4166-9AD5-61310ECD6275}"/>
    <cellStyle name="20% - Accent5 2 5" xfId="163" xr:uid="{8BB8E774-890F-401C-892F-7BEDAE6D014A}"/>
    <cellStyle name="20% - Accent5 2 6" xfId="164" xr:uid="{5D95651B-CF00-4AB6-8D21-1F0486E16959}"/>
    <cellStyle name="20% - Accent5 2 7" xfId="165" xr:uid="{8911F192-E95B-4302-92A5-D3CB0F76968E}"/>
    <cellStyle name="20% - Accent5 2 8" xfId="166" xr:uid="{2796A9CC-2FC9-465D-8BE8-E80E85A6EC07}"/>
    <cellStyle name="20% - Accent5 2 9" xfId="167" xr:uid="{8F5FCF7E-75B8-4A5C-955C-183D276E8102}"/>
    <cellStyle name="20% - Accent5 20" xfId="2137" xr:uid="{94F662E3-2731-4E95-AA4A-24B40D61AD85}"/>
    <cellStyle name="20% - Accent5 20 2" xfId="7815" xr:uid="{302A876F-C03A-4511-BCC5-3168E9FA5A10}"/>
    <cellStyle name="20% - Accent5 21" xfId="7816" xr:uid="{DC2A9231-3A6A-4822-AC06-EA1164FC3120}"/>
    <cellStyle name="20% - Accent5 22" xfId="6483" xr:uid="{B067E335-C386-4CD7-A07F-B763DD139C79}"/>
    <cellStyle name="20% - Accent5 3" xfId="168" xr:uid="{A9AC2471-007F-47CC-B299-8250410833E2}"/>
    <cellStyle name="20% - Accent5 3 10" xfId="2138" xr:uid="{662AF238-9932-494A-A528-A4EA02E25270}"/>
    <cellStyle name="20% - Accent5 3 11" xfId="2139" xr:uid="{F347ABB3-7B46-4008-9842-A0B9C18885C6}"/>
    <cellStyle name="20% - Accent5 3 12" xfId="2140" xr:uid="{149462F8-EF03-4EC7-843F-E0D1AD3DD2BA}"/>
    <cellStyle name="20% - Accent5 3 13" xfId="2141" xr:uid="{C504181C-4309-4578-882D-7AD750A6CC1E}"/>
    <cellStyle name="20% - Accent5 3 14" xfId="2142" xr:uid="{A16487AA-1974-4927-998A-6306EADDC948}"/>
    <cellStyle name="20% - Accent5 3 15" xfId="6922" xr:uid="{E17DAF9C-E759-4607-A598-30E8EC268ABE}"/>
    <cellStyle name="20% - Accent5 3 2" xfId="169" xr:uid="{21158EC0-FF6B-4EDF-922D-506F7C8E18F1}"/>
    <cellStyle name="20% - Accent5 3 3" xfId="170" xr:uid="{37B5836E-02BA-432D-8A6F-199FA2652874}"/>
    <cellStyle name="20% - Accent5 3 4" xfId="171" xr:uid="{7663B456-D4E6-4380-A5F0-D6FB15B2077D}"/>
    <cellStyle name="20% - Accent5 3 5" xfId="172" xr:uid="{EFCB1420-3797-4519-80C0-1FDA272196FC}"/>
    <cellStyle name="20% - Accent5 3 6" xfId="2143" xr:uid="{5622C7A3-6654-44BA-A164-69EC55F51ADD}"/>
    <cellStyle name="20% - Accent5 3 7" xfId="2144" xr:uid="{5E93A1A8-2820-4CDC-A75E-06353235BAD9}"/>
    <cellStyle name="20% - Accent5 3 8" xfId="2145" xr:uid="{DDA114BE-D2CE-44D6-87CA-AAEFCCFAB58F}"/>
    <cellStyle name="20% - Accent5 3 9" xfId="2146" xr:uid="{46C430F6-AB87-4F3C-AC4F-1DD763A18B2B}"/>
    <cellStyle name="20% - Accent5 4" xfId="173" xr:uid="{CCF3BC4B-2153-4570-9D8C-90DD5D51E388}"/>
    <cellStyle name="20% - Accent5 4 10" xfId="6923" xr:uid="{A63E248A-FADB-41E4-9263-938BE5467A6F}"/>
    <cellStyle name="20% - Accent5 4 11" xfId="6924" xr:uid="{D387A4D7-95CC-456F-B432-0E344D68C037}"/>
    <cellStyle name="20% - Accent5 4 12" xfId="6925" xr:uid="{EEC2345B-4563-4379-AED9-EC0AA330327D}"/>
    <cellStyle name="20% - Accent5 4 13" xfId="6926" xr:uid="{EB1B39D9-8013-4944-BE1B-BDC643FDF9C8}"/>
    <cellStyle name="20% - Accent5 4 14" xfId="6927" xr:uid="{3EE9644C-FA40-4698-AC51-CC437A4C2063}"/>
    <cellStyle name="20% - Accent5 4 15" xfId="6928" xr:uid="{C34A2CCD-0D0A-49AB-A39F-6A6B47FD25FF}"/>
    <cellStyle name="20% - Accent5 4 2" xfId="174" xr:uid="{DF7BABA1-634C-4EB3-BAB5-B07EBD32A703}"/>
    <cellStyle name="20% - Accent5 4 3" xfId="175" xr:uid="{477970A9-C15C-4ABC-B6CD-55CAFED3F4A9}"/>
    <cellStyle name="20% - Accent5 4 4" xfId="176" xr:uid="{69F4285F-F9E9-4763-901A-61E3231C8641}"/>
    <cellStyle name="20% - Accent5 4 5" xfId="177" xr:uid="{4BFE770A-7466-4541-853D-0934EB7C4E7B}"/>
    <cellStyle name="20% - Accent5 4 6" xfId="2147" xr:uid="{721FD21F-4A44-4430-B79D-FA8E9DBFFFE3}"/>
    <cellStyle name="20% - Accent5 4 7" xfId="6929" xr:uid="{353B28A5-B933-4C1C-ADBE-0AE118CC9C05}"/>
    <cellStyle name="20% - Accent5 4 8" xfId="6930" xr:uid="{00E5EA65-4C9C-4B11-A3F0-BA6915616EB7}"/>
    <cellStyle name="20% - Accent5 4 9" xfId="6931" xr:uid="{AC443D0A-7AEF-4DA6-98C9-618599429F85}"/>
    <cellStyle name="20% - Accent5 5" xfId="178" xr:uid="{A8A71298-4032-43BF-848E-C0F809C27AF6}"/>
    <cellStyle name="20% - Accent5 5 10" xfId="6932" xr:uid="{B10F2B9E-031A-47C8-A876-E3F151F725C4}"/>
    <cellStyle name="20% - Accent5 5 11" xfId="6933" xr:uid="{56989545-1587-46AE-BB4B-F7BD5297273A}"/>
    <cellStyle name="20% - Accent5 5 12" xfId="6934" xr:uid="{FDEB8E5A-97A6-4AE9-A612-36DE5637E083}"/>
    <cellStyle name="20% - Accent5 5 13" xfId="6935" xr:uid="{82C56E5E-76B1-4642-8CD9-C6AAA2C8DF40}"/>
    <cellStyle name="20% - Accent5 5 14" xfId="6936" xr:uid="{C1E81DB0-99EA-4E61-B222-34805B7BEC54}"/>
    <cellStyle name="20% - Accent5 5 15" xfId="6937" xr:uid="{51F0D6F9-DF96-44B2-B801-063CE6D412F4}"/>
    <cellStyle name="20% - Accent5 5 2" xfId="179" xr:uid="{AE063D84-F0EC-4DF1-884E-FFE159C490EB}"/>
    <cellStyle name="20% - Accent5 5 3" xfId="180" xr:uid="{611A06B0-9D2A-48AF-A536-7E272B720E82}"/>
    <cellStyle name="20% - Accent5 5 4" xfId="181" xr:uid="{FAA068B5-D0A3-4D04-ACF5-5E00AAB89CC3}"/>
    <cellStyle name="20% - Accent5 5 5" xfId="182" xr:uid="{5E2A43E3-368E-4A7D-83DE-49649004DED7}"/>
    <cellStyle name="20% - Accent5 5 6" xfId="2148" xr:uid="{E241D3A9-209B-4559-A58E-550125D7B324}"/>
    <cellStyle name="20% - Accent5 5 7" xfId="6938" xr:uid="{6E0D3A0E-1477-48C8-85D8-E99339F49C8D}"/>
    <cellStyle name="20% - Accent5 5 8" xfId="6939" xr:uid="{11249F2D-BFDD-4129-9621-BB0B51977CEC}"/>
    <cellStyle name="20% - Accent5 5 9" xfId="6940" xr:uid="{AB2F7BE6-6DDA-44CD-8400-817F450CCE66}"/>
    <cellStyle name="20% - Accent5 6" xfId="183" xr:uid="{61500A10-2512-4DB3-81DB-FBA5AEDB60A4}"/>
    <cellStyle name="20% - Accent5 6 2" xfId="184" xr:uid="{AE6C8B6C-104F-4021-B497-FB24E59E815B}"/>
    <cellStyle name="20% - Accent5 6 3" xfId="2149" xr:uid="{4457E7E7-AA2B-4A3F-98DA-338C0B1041DD}"/>
    <cellStyle name="20% - Accent5 7" xfId="185" xr:uid="{314FBCE9-A654-4F02-8476-3E43E52656A3}"/>
    <cellStyle name="20% - Accent5 7 2" xfId="186" xr:uid="{E4802B2D-DD0F-4E7E-A074-AC78D48A0FAC}"/>
    <cellStyle name="20% - Accent5 7 3" xfId="2150" xr:uid="{D27DE6E2-69DF-4F9C-B018-276E7142EEDA}"/>
    <cellStyle name="20% - Accent5 8" xfId="187" xr:uid="{80A323CD-2CCA-458D-AD86-A649440EE311}"/>
    <cellStyle name="20% - Accent5 8 2" xfId="188" xr:uid="{F4D18CC1-8987-4D85-961D-58273989CDA6}"/>
    <cellStyle name="20% - Accent5 8 3" xfId="2151" xr:uid="{A9798870-9B2E-4599-8667-9C5E71BA0B9D}"/>
    <cellStyle name="20% - Accent5 9" xfId="189" xr:uid="{0A34C9BB-23F3-47AB-8C70-54308B031408}"/>
    <cellStyle name="20% - Accent5 9 2" xfId="2152" xr:uid="{11162B9F-3FFD-4DF0-995D-0A7B4E8C6EE0}"/>
    <cellStyle name="20% - Accent6 10" xfId="190" xr:uid="{5DA5E53B-D2FD-4E96-954C-41C5EDA56187}"/>
    <cellStyle name="20% - Accent6 10 2" xfId="2153" xr:uid="{92EAF4D6-EDF1-45A2-BA98-4A2A5BCC395B}"/>
    <cellStyle name="20% - Accent6 11" xfId="191" xr:uid="{B32383E9-9949-4746-912D-C7903B9788AE}"/>
    <cellStyle name="20% - Accent6 11 2" xfId="7817" xr:uid="{C317F574-C8F4-491C-A3BF-3DB409E602D6}"/>
    <cellStyle name="20% - Accent6 12" xfId="192" xr:uid="{24A64707-FF5F-491C-B0B5-A0BC558804F8}"/>
    <cellStyle name="20% - Accent6 12 2" xfId="7818" xr:uid="{C76BF7E7-B7CE-49C1-BA2B-A37A57740EDD}"/>
    <cellStyle name="20% - Accent6 13" xfId="193" xr:uid="{074F4373-444F-40C2-851A-05CAEC7F9416}"/>
    <cellStyle name="20% - Accent6 13 2" xfId="7819" xr:uid="{620B0D6B-9D7C-42FF-8276-8F8E1E120D8F}"/>
    <cellStyle name="20% - Accent6 14" xfId="194" xr:uid="{4288C238-241B-4A89-9A4A-DA35F5BD5740}"/>
    <cellStyle name="20% - Accent6 14 2" xfId="7820" xr:uid="{3FC524FD-28A7-437C-8441-49AB341CE5EE}"/>
    <cellStyle name="20% - Accent6 15" xfId="2154" xr:uid="{850E65BA-E079-4619-9A2A-3A6F16D13E99}"/>
    <cellStyle name="20% - Accent6 15 2" xfId="7821" xr:uid="{DF9839C2-E947-4760-8D56-1D592D84583A}"/>
    <cellStyle name="20% - Accent6 16" xfId="2155" xr:uid="{324376A7-2E8D-449A-9EC8-28C70C507454}"/>
    <cellStyle name="20% - Accent6 16 2" xfId="7822" xr:uid="{4BC42D0B-F180-4C41-83D2-8BFB40705488}"/>
    <cellStyle name="20% - Accent6 17" xfId="2156" xr:uid="{DB957654-40C3-4587-9128-73AB3F84AD9A}"/>
    <cellStyle name="20% - Accent6 17 2" xfId="7823" xr:uid="{2DE50BE0-B4D7-41FA-B016-7214BF536733}"/>
    <cellStyle name="20% - Accent6 18" xfId="2157" xr:uid="{EECDE347-6AF8-4920-A1E5-F66D370AA1FD}"/>
    <cellStyle name="20% - Accent6 18 2" xfId="7824" xr:uid="{B9CB44CD-A290-4598-85E0-2CD76C05EEFB}"/>
    <cellStyle name="20% - Accent6 19" xfId="2158" xr:uid="{77C41D85-C41A-4F60-8CC9-E2FC8BD60CD8}"/>
    <cellStyle name="20% - Accent6 19 2" xfId="7825" xr:uid="{84B2843D-5AA8-41C6-B08B-AAC7F5FDF05B}"/>
    <cellStyle name="20% - Accent6 2" xfId="195" xr:uid="{E4CE8472-A18D-4E04-91B3-93D308CC0320}"/>
    <cellStyle name="20% - Accent6 2 10" xfId="6941" xr:uid="{7DA457B1-354F-4F69-B5F8-154669CD2F83}"/>
    <cellStyle name="20% - Accent6 2 11" xfId="6942" xr:uid="{000E14CA-2DA7-4AC4-A4B6-A8F50C7F5245}"/>
    <cellStyle name="20% - Accent6 2 12" xfId="6943" xr:uid="{5E0CC7AA-BBA4-4259-979C-A57DD72FB882}"/>
    <cellStyle name="20% - Accent6 2 13" xfId="6944" xr:uid="{517DE151-DEDB-48C3-8BA5-C3F7835B3E11}"/>
    <cellStyle name="20% - Accent6 2 14" xfId="6945" xr:uid="{48316963-025F-49FF-8D81-411171B827B3}"/>
    <cellStyle name="20% - Accent6 2 15" xfId="6946" xr:uid="{DF38962F-6FE9-4004-9C3E-7AA277D78715}"/>
    <cellStyle name="20% - Accent6 2 16" xfId="6947" xr:uid="{54AEEB95-28D9-4491-A6FA-F11685A9701C}"/>
    <cellStyle name="20% - Accent6 2 17" xfId="6948" xr:uid="{E21545FB-503E-456B-ADE9-05497AACB143}"/>
    <cellStyle name="20% - Accent6 2 18" xfId="6949" xr:uid="{15FD6BDC-0355-4DA2-9407-2A10DB219DDF}"/>
    <cellStyle name="20% - Accent6 2 19" xfId="6950" xr:uid="{A68C70F4-5523-4F02-80FA-3CBE4BC52533}"/>
    <cellStyle name="20% - Accent6 2 2" xfId="196" xr:uid="{CB960734-1207-44E3-86B6-CC4F8E014D92}"/>
    <cellStyle name="20% - Accent6 2 2 10" xfId="6951" xr:uid="{2F2C2B1D-8565-4E9E-A2F9-D5731CC25F8E}"/>
    <cellStyle name="20% - Accent6 2 2 11" xfId="6952" xr:uid="{D2FFA455-99CF-4342-A749-B258E50D1EC8}"/>
    <cellStyle name="20% - Accent6 2 2 12" xfId="6953" xr:uid="{457F84A6-B665-4CBF-A27D-6F59FFDFB293}"/>
    <cellStyle name="20% - Accent6 2 2 13" xfId="6954" xr:uid="{31D40830-90CB-447C-BDA3-933360A6915D}"/>
    <cellStyle name="20% - Accent6 2 2 14" xfId="6955" xr:uid="{BC730A5D-2079-46BA-8325-F8E060B10831}"/>
    <cellStyle name="20% - Accent6 2 2 2" xfId="197" xr:uid="{1A77D542-50B3-4981-B39C-75FD629B08C4}"/>
    <cellStyle name="20% - Accent6 2 2 3" xfId="2159" xr:uid="{6BD5E339-13C7-493B-A1BA-F0DA00F375C3}"/>
    <cellStyle name="20% - Accent6 2 2 4" xfId="6956" xr:uid="{D0552C8F-7E4E-46FD-B12A-DFBBA518E097}"/>
    <cellStyle name="20% - Accent6 2 2 5" xfId="6957" xr:uid="{4A4512F6-1522-4090-A1E3-E76F03E7405A}"/>
    <cellStyle name="20% - Accent6 2 2 6" xfId="6958" xr:uid="{07837093-53CC-429D-8EBC-16D0673EA375}"/>
    <cellStyle name="20% - Accent6 2 2 7" xfId="6959" xr:uid="{B6C3B904-4CC1-4B0F-8843-B3D94E2FFD1A}"/>
    <cellStyle name="20% - Accent6 2 2 8" xfId="6960" xr:uid="{DA5C7A69-C46C-4DAC-BB07-C9AB8056DCDE}"/>
    <cellStyle name="20% - Accent6 2 2 9" xfId="6961" xr:uid="{89209D86-9B39-4A95-9A57-DA18569A5C3C}"/>
    <cellStyle name="20% - Accent6 2 20" xfId="15240" xr:uid="{BAF7331A-1B88-4512-9DD3-D688EEC6A160}"/>
    <cellStyle name="20% - Accent6 2 21" xfId="46667" xr:uid="{B2F18166-EDBF-4FB4-9B10-1CF08D0834A3}"/>
    <cellStyle name="20% - Accent6 2 3" xfId="198" xr:uid="{78A23577-FCF5-4706-8DA0-599A63873CD8}"/>
    <cellStyle name="20% - Accent6 2 4" xfId="199" xr:uid="{5D6E5156-773A-4DD3-B503-CF77FF28F57A}"/>
    <cellStyle name="20% - Accent6 2 5" xfId="200" xr:uid="{3EBC5BE3-53C2-4E86-876E-9C822DFEFA10}"/>
    <cellStyle name="20% - Accent6 2 6" xfId="201" xr:uid="{8AF4B18B-69EC-47E1-BEE4-6A2ADE7E94A7}"/>
    <cellStyle name="20% - Accent6 2 7" xfId="202" xr:uid="{987594FD-0139-48F3-B4A0-B7AEE472E1D7}"/>
    <cellStyle name="20% - Accent6 2 8" xfId="203" xr:uid="{81A7EDD2-3344-4CE6-92A3-175FC183C569}"/>
    <cellStyle name="20% - Accent6 2 9" xfId="204" xr:uid="{9DC6D5EF-DE0D-422A-A59C-D3BAC96191C8}"/>
    <cellStyle name="20% - Accent6 20" xfId="2160" xr:uid="{7DD8FB9D-FC08-4838-AD02-9D39D3D26236}"/>
    <cellStyle name="20% - Accent6 20 2" xfId="7826" xr:uid="{EC7B7042-D647-4535-8C5F-EADAF106EAE6}"/>
    <cellStyle name="20% - Accent6 21" xfId="7827" xr:uid="{9B9923C7-104A-4BFD-A13D-8FE858AC50D3}"/>
    <cellStyle name="20% - Accent6 22" xfId="6484" xr:uid="{D9819BA9-EC04-4048-8AD6-26A66E54F9E9}"/>
    <cellStyle name="20% - Accent6 3" xfId="205" xr:uid="{ED2A24E3-B061-48F1-8EB4-0324D6EA1616}"/>
    <cellStyle name="20% - Accent6 3 10" xfId="2161" xr:uid="{B5239543-D5A3-4D04-8171-D5DBC41BCF27}"/>
    <cellStyle name="20% - Accent6 3 11" xfId="2162" xr:uid="{D5823A57-B9C0-4EAB-9EB2-9AF486BE93D6}"/>
    <cellStyle name="20% - Accent6 3 12" xfId="2163" xr:uid="{E31C348F-26F6-4644-98BE-EE1A71BDC303}"/>
    <cellStyle name="20% - Accent6 3 13" xfId="2164" xr:uid="{98FF0A0C-4A2A-45AF-8CB8-DF662E1AC718}"/>
    <cellStyle name="20% - Accent6 3 14" xfId="2165" xr:uid="{8377F733-C276-456D-80BE-D4A29CE49C39}"/>
    <cellStyle name="20% - Accent6 3 15" xfId="6962" xr:uid="{097B71B8-1027-4823-AB7C-76CD615D5CE7}"/>
    <cellStyle name="20% - Accent6 3 2" xfId="206" xr:uid="{AB065377-813F-426E-83CF-5305E6D9C9A0}"/>
    <cellStyle name="20% - Accent6 3 3" xfId="207" xr:uid="{A8BA78CD-A247-43B5-B982-CB334283A401}"/>
    <cellStyle name="20% - Accent6 3 4" xfId="208" xr:uid="{9CC38D9E-BF2C-4A26-9433-62E65BBA62DC}"/>
    <cellStyle name="20% - Accent6 3 5" xfId="209" xr:uid="{F1927D06-0505-4FAE-BD56-103C5EED407D}"/>
    <cellStyle name="20% - Accent6 3 6" xfId="2166" xr:uid="{3C68ED19-6190-4D52-8D21-616BBC1D4609}"/>
    <cellStyle name="20% - Accent6 3 7" xfId="2167" xr:uid="{F93509CC-52CB-46FF-B9D1-0A1B80A7851A}"/>
    <cellStyle name="20% - Accent6 3 8" xfId="2168" xr:uid="{F8AC7BC5-49E0-47D5-9582-CB9725F145EA}"/>
    <cellStyle name="20% - Accent6 3 9" xfId="2169" xr:uid="{51C4B8B1-95CF-41B9-92EC-38236A2E83FE}"/>
    <cellStyle name="20% - Accent6 4" xfId="210" xr:uid="{49A94B5F-5332-4B86-BAA5-C5572D4F20D4}"/>
    <cellStyle name="20% - Accent6 4 10" xfId="6963" xr:uid="{650A0223-E27D-4108-871B-217B2EA239FE}"/>
    <cellStyle name="20% - Accent6 4 11" xfId="6964" xr:uid="{F90A0D8F-E2F4-4994-9852-BA8E4353A7B4}"/>
    <cellStyle name="20% - Accent6 4 12" xfId="6965" xr:uid="{428D0F30-4005-4279-BF52-5706E862D803}"/>
    <cellStyle name="20% - Accent6 4 13" xfId="6966" xr:uid="{E8CC7C71-227C-4493-A61C-0BD9C0FDF8E5}"/>
    <cellStyle name="20% - Accent6 4 14" xfId="6967" xr:uid="{D7C0E391-1652-43E0-8EE7-492C0893A1E6}"/>
    <cellStyle name="20% - Accent6 4 15" xfId="6968" xr:uid="{B57EEDFC-9129-489F-89C1-CDAA5738D4C1}"/>
    <cellStyle name="20% - Accent6 4 2" xfId="211" xr:uid="{14DE04D4-9A68-477D-8537-5B3DA25DA3D9}"/>
    <cellStyle name="20% - Accent6 4 3" xfId="212" xr:uid="{ADE4394E-F223-4148-AE3B-5DE6331AFDF5}"/>
    <cellStyle name="20% - Accent6 4 4" xfId="213" xr:uid="{D14F8344-CB41-472A-B5ED-F124DAC61912}"/>
    <cellStyle name="20% - Accent6 4 5" xfId="214" xr:uid="{1024DFFA-A46D-4FCC-B1F3-10E483F4F9C6}"/>
    <cellStyle name="20% - Accent6 4 6" xfId="2170" xr:uid="{CEA6AA3D-E5C6-4AC2-A101-41D11F021CF6}"/>
    <cellStyle name="20% - Accent6 4 7" xfId="6969" xr:uid="{AF3B4D81-E27D-4074-B257-F314DFD19B4E}"/>
    <cellStyle name="20% - Accent6 4 8" xfId="6970" xr:uid="{4E088B09-7BB0-4232-9369-723126C5B0C4}"/>
    <cellStyle name="20% - Accent6 4 9" xfId="6971" xr:uid="{DAAB2217-FEE0-47F2-B587-E268A57007A9}"/>
    <cellStyle name="20% - Accent6 5" xfId="215" xr:uid="{688140EF-C919-4A99-90EA-554EC33576D3}"/>
    <cellStyle name="20% - Accent6 5 10" xfId="6972" xr:uid="{C3FB7718-61E2-4CD2-8547-7CCE457DE529}"/>
    <cellStyle name="20% - Accent6 5 11" xfId="6973" xr:uid="{4692027F-25F1-477A-B47C-CBB8D0C425FB}"/>
    <cellStyle name="20% - Accent6 5 12" xfId="6974" xr:uid="{37615584-451F-466E-81E3-3D7A992AC029}"/>
    <cellStyle name="20% - Accent6 5 13" xfId="6975" xr:uid="{EE3AA441-286E-4DD6-B7FF-EFAF3B5F0B8F}"/>
    <cellStyle name="20% - Accent6 5 14" xfId="6976" xr:uid="{4838FC12-AB55-49A4-B243-DB3FBA8603FB}"/>
    <cellStyle name="20% - Accent6 5 15" xfId="6977" xr:uid="{484C543F-3D36-4EFF-BC61-650CFA3CF050}"/>
    <cellStyle name="20% - Accent6 5 2" xfId="216" xr:uid="{0D6BB4A0-E784-4D36-93D1-7B57CC2719D3}"/>
    <cellStyle name="20% - Accent6 5 3" xfId="217" xr:uid="{42B68A0A-0DA1-487A-B244-93E74699DF12}"/>
    <cellStyle name="20% - Accent6 5 4" xfId="218" xr:uid="{F4F8B324-BCD5-4C57-9281-DFA2CAC71C4A}"/>
    <cellStyle name="20% - Accent6 5 5" xfId="219" xr:uid="{EB0205F5-C129-403C-A89D-3F9EC4F0E2AB}"/>
    <cellStyle name="20% - Accent6 5 6" xfId="2171" xr:uid="{25CA394E-CAD2-438E-8819-E8490F2C8AE1}"/>
    <cellStyle name="20% - Accent6 5 7" xfId="6978" xr:uid="{86A80206-CA14-4615-B58E-B1E24E89143A}"/>
    <cellStyle name="20% - Accent6 5 8" xfId="6979" xr:uid="{7B1E56CE-A4EC-4E1B-B73A-6AA0494AD1D2}"/>
    <cellStyle name="20% - Accent6 5 9" xfId="6980" xr:uid="{C7685CFB-5851-48FF-9797-857684363D5F}"/>
    <cellStyle name="20% - Accent6 6" xfId="220" xr:uid="{3E608B5B-4076-4D9F-A071-CF06A1338B91}"/>
    <cellStyle name="20% - Accent6 6 2" xfId="221" xr:uid="{3E5D1F0D-AE94-43B6-A8B1-305F97125723}"/>
    <cellStyle name="20% - Accent6 6 3" xfId="2172" xr:uid="{1CE1A9BE-BA85-4957-A5EC-C4708E559B4A}"/>
    <cellStyle name="20% - Accent6 7" xfId="222" xr:uid="{7B85FBBD-3DAA-41B3-BC70-C60F7ACC086D}"/>
    <cellStyle name="20% - Accent6 7 2" xfId="223" xr:uid="{BFB3CE00-F9A4-48D6-9039-8F91F49438E3}"/>
    <cellStyle name="20% - Accent6 7 3" xfId="2173" xr:uid="{4B01E1FF-F0EA-43D8-A792-C2B31119AAF9}"/>
    <cellStyle name="20% - Accent6 8" xfId="224" xr:uid="{D81E787E-6896-4E58-8511-966E8AA8F99A}"/>
    <cellStyle name="20% - Accent6 8 2" xfId="225" xr:uid="{392F1070-78A9-4EB1-BB4E-3B2EF9333F94}"/>
    <cellStyle name="20% - Accent6 8 3" xfId="2174" xr:uid="{8ADB5FB6-945B-4B6B-9393-65FF7B7E7E46}"/>
    <cellStyle name="20% - Accent6 9" xfId="226" xr:uid="{4DD9E1C3-F213-4A72-8EFD-73BCBAB469DA}"/>
    <cellStyle name="20% - Accent6 9 2" xfId="2175" xr:uid="{EDD11D4D-F65E-4F40-9740-A63FC555B3CA}"/>
    <cellStyle name="20% - Cor1" xfId="227" xr:uid="{36B55E74-15C5-4DF0-9C49-119C98679D09}"/>
    <cellStyle name="20% - Cor1 10" xfId="6981" xr:uid="{9D1D2150-80C6-434D-9A15-75B1A8AC33CA}"/>
    <cellStyle name="20% - Cor1 11" xfId="6982" xr:uid="{3AC75300-20CE-43B2-BDF9-087E05D79A1F}"/>
    <cellStyle name="20% - Cor1 12" xfId="6983" xr:uid="{C14D34DC-4F78-4444-8A72-DDDBD26F3A32}"/>
    <cellStyle name="20% - Cor1 13" xfId="6984" xr:uid="{DDFB0D0C-E4D8-44BC-B168-A63767624FB9}"/>
    <cellStyle name="20% - Cor1 14" xfId="6985" xr:uid="{74BC00A3-F813-4D35-A3B4-0FD2EC83E177}"/>
    <cellStyle name="20% - Cor1 15" xfId="6986" xr:uid="{07193914-2841-434C-AFEC-B9E66DEC8C4B}"/>
    <cellStyle name="20% - Cor1 16" xfId="6987" xr:uid="{D8821AF0-F4C7-44BF-840C-482E1E4B9EC0}"/>
    <cellStyle name="20% - Cor1 17" xfId="6988" xr:uid="{478FBA52-0E4C-4F19-88D5-CD41E909FBD1}"/>
    <cellStyle name="20% - Cor1 18" xfId="15241" xr:uid="{18A60BA4-9E84-4A30-90AF-1784291C1E80}"/>
    <cellStyle name="20% - Cor1 2" xfId="228" xr:uid="{B21B076F-6489-416A-97F4-0CAD1F09B713}"/>
    <cellStyle name="20% - Cor1 3" xfId="229" xr:uid="{D520CB96-40A2-4A9B-82D0-42E7AB16E296}"/>
    <cellStyle name="20% - Cor1 4" xfId="230" xr:uid="{F389A2C6-DBEB-4596-8D05-76E0831A3685}"/>
    <cellStyle name="20% - Cor1 5" xfId="231" xr:uid="{9372EA77-5C38-452E-9815-66B3D6C5D7F1}"/>
    <cellStyle name="20% - Cor1 6" xfId="232" xr:uid="{8911C2A9-9253-495B-9780-B99CA2E053DB}"/>
    <cellStyle name="20% - Cor1 7" xfId="233" xr:uid="{775DFEBB-96C6-4C35-8FD2-202FF19365CE}"/>
    <cellStyle name="20% - Cor1 8" xfId="2176" xr:uid="{6EA5E661-0BCF-4F80-85A2-D89F59A73E40}"/>
    <cellStyle name="20% - Cor1 9" xfId="6989" xr:uid="{C3E4F449-AA2C-4D4C-ACD0-532454877889}"/>
    <cellStyle name="20% - Cor2" xfId="234" xr:uid="{216D7832-38EA-4C6E-9FF2-750CF3E5C997}"/>
    <cellStyle name="20% - Cor2 10" xfId="6990" xr:uid="{B909134B-68EC-40FA-B8B8-C9D2692332B7}"/>
    <cellStyle name="20% - Cor2 11" xfId="6991" xr:uid="{AEBD32FC-DB72-4AAD-9E7C-A5C7C78A3FD6}"/>
    <cellStyle name="20% - Cor2 12" xfId="6992" xr:uid="{BAE5D283-6725-4CA5-951E-7EDDD6AF34E0}"/>
    <cellStyle name="20% - Cor2 13" xfId="6993" xr:uid="{0917987D-68F0-4C86-A09D-B6D72741E371}"/>
    <cellStyle name="20% - Cor2 14" xfId="6994" xr:uid="{2F0FAD9B-EC45-474E-A270-F45A58348164}"/>
    <cellStyle name="20% - Cor2 15" xfId="6995" xr:uid="{06608953-C13A-4C18-B1D3-E79501442442}"/>
    <cellStyle name="20% - Cor2 16" xfId="6996" xr:uid="{81CD5BB5-3D3A-45E1-8C78-9605C6DA8834}"/>
    <cellStyle name="20% - Cor2 17" xfId="6997" xr:uid="{30D1A05D-017B-4DD5-9431-6C36370153C0}"/>
    <cellStyle name="20% - Cor2 18" xfId="15242" xr:uid="{44502A9B-CA74-493F-A8CF-B18ED51FB04D}"/>
    <cellStyle name="20% - Cor2 2" xfId="235" xr:uid="{9CDB2074-AFB9-434C-AE52-637A82481D8C}"/>
    <cellStyle name="20% - Cor2 3" xfId="236" xr:uid="{BF5B36DC-B653-4885-8697-9B7532FBFDE8}"/>
    <cellStyle name="20% - Cor2 4" xfId="237" xr:uid="{6C422598-1031-47C3-8124-05E60DD7B201}"/>
    <cellStyle name="20% - Cor2 5" xfId="238" xr:uid="{43BB974E-04BF-4D41-BD77-C984E53577D6}"/>
    <cellStyle name="20% - Cor2 6" xfId="239" xr:uid="{A98078C7-8930-4702-BB8B-EFD7791D9A32}"/>
    <cellStyle name="20% - Cor2 7" xfId="240" xr:uid="{3408A875-9E67-434E-8AC2-117BFE2E52BD}"/>
    <cellStyle name="20% - Cor2 8" xfId="2177" xr:uid="{34664492-4675-4444-8B46-A3A853ED2520}"/>
    <cellStyle name="20% - Cor2 9" xfId="6998" xr:uid="{AD69F933-960A-41BF-A256-07894FFDA8F2}"/>
    <cellStyle name="20% - Cor3" xfId="241" xr:uid="{FE7CF9D8-3792-4D20-838F-2C1ED681AEBC}"/>
    <cellStyle name="20% - Cor3 10" xfId="6999" xr:uid="{8AE7276A-C612-43E3-90E0-645946878268}"/>
    <cellStyle name="20% - Cor3 11" xfId="7000" xr:uid="{BC4345A9-F6AC-4F5C-80BD-A1E1A307FDB9}"/>
    <cellStyle name="20% - Cor3 12" xfId="7001" xr:uid="{09F0766C-729D-4214-B0BC-B4481B390099}"/>
    <cellStyle name="20% - Cor3 13" xfId="7002" xr:uid="{707C117C-2C8F-445E-9637-22B640ABB537}"/>
    <cellStyle name="20% - Cor3 14" xfId="7003" xr:uid="{CD6A34F1-4077-420E-A2BE-91F5032953BF}"/>
    <cellStyle name="20% - Cor3 15" xfId="7004" xr:uid="{0827852A-FD13-4680-8DA7-E2666922168A}"/>
    <cellStyle name="20% - Cor3 16" xfId="7005" xr:uid="{8ABF530E-4C71-487B-8730-F26EF1494D83}"/>
    <cellStyle name="20% - Cor3 17" xfId="7006" xr:uid="{0B2EC5E3-EDD0-4D90-A97B-6CCFDB93F5B4}"/>
    <cellStyle name="20% - Cor3 18" xfId="15243" xr:uid="{1C62DEFC-505E-48F7-9600-6AA0BEDDF866}"/>
    <cellStyle name="20% - Cor3 2" xfId="242" xr:uid="{5ED66C54-9FC0-4B06-BEA0-DCD6ED574D38}"/>
    <cellStyle name="20% - Cor3 3" xfId="243" xr:uid="{2DD2ACB5-7D86-4695-9663-B99D7A68C884}"/>
    <cellStyle name="20% - Cor3 4" xfId="244" xr:uid="{FA66CA7F-B2A4-40CA-8764-64361F26737E}"/>
    <cellStyle name="20% - Cor3 5" xfId="245" xr:uid="{A21D8697-BBFF-470F-A0E4-60F33D9F08A3}"/>
    <cellStyle name="20% - Cor3 6" xfId="246" xr:uid="{CBB873E8-B169-4805-9AF5-25806496437E}"/>
    <cellStyle name="20% - Cor3 7" xfId="247" xr:uid="{B4DB1DF8-210D-424E-83E4-B9A1559F2E03}"/>
    <cellStyle name="20% - Cor3 8" xfId="2178" xr:uid="{E181D779-9154-421A-93B7-808495274034}"/>
    <cellStyle name="20% - Cor3 9" xfId="7007" xr:uid="{19FF037D-B293-4715-B8D5-D9AC5D072B10}"/>
    <cellStyle name="20% - Cor4" xfId="248" xr:uid="{29E8DDC3-1EF1-47C3-BC0E-B6139E8A93EE}"/>
    <cellStyle name="20% - Cor4 10" xfId="7008" xr:uid="{293A5065-AF41-40DC-9FB5-1998279F3739}"/>
    <cellStyle name="20% - Cor4 11" xfId="7009" xr:uid="{0C30DB83-E16A-4EDA-9188-3D496E811276}"/>
    <cellStyle name="20% - Cor4 12" xfId="7010" xr:uid="{DB6689CB-D331-44C1-BDCD-729D896A9036}"/>
    <cellStyle name="20% - Cor4 13" xfId="7011" xr:uid="{3E5891D6-B776-4D16-B2F1-71F6A58B78E7}"/>
    <cellStyle name="20% - Cor4 14" xfId="7012" xr:uid="{69285B38-79DF-4B0D-A805-EC0C81FC5235}"/>
    <cellStyle name="20% - Cor4 15" xfId="7013" xr:uid="{E01DDBF1-1CFF-457D-80CA-3958B7EC6515}"/>
    <cellStyle name="20% - Cor4 16" xfId="7014" xr:uid="{4EB5E356-B922-4E95-97E5-61C639C49118}"/>
    <cellStyle name="20% - Cor4 17" xfId="7015" xr:uid="{3F005D11-C5A6-47EF-9C5B-9420C244C4B2}"/>
    <cellStyle name="20% - Cor4 18" xfId="15244" xr:uid="{F7C259E5-7837-4CEF-AE31-354B3FF7F992}"/>
    <cellStyle name="20% - Cor4 2" xfId="249" xr:uid="{B29960C3-2AD3-44CF-AB1C-C6DA0C3E6A9B}"/>
    <cellStyle name="20% - Cor4 3" xfId="250" xr:uid="{85B8536A-BC20-4510-9A7A-163FECF19879}"/>
    <cellStyle name="20% - Cor4 4" xfId="251" xr:uid="{8E71DD05-58AC-4EC7-BEE7-5A9FED11BA9D}"/>
    <cellStyle name="20% - Cor4 5" xfId="252" xr:uid="{FB62EE14-68FE-403F-854D-2DC32A5BBA08}"/>
    <cellStyle name="20% - Cor4 6" xfId="253" xr:uid="{46A7F9B5-B376-4FEA-A3B7-0F644632AD63}"/>
    <cellStyle name="20% - Cor4 7" xfId="254" xr:uid="{0641C00C-0569-4855-92FD-7429323E5079}"/>
    <cellStyle name="20% - Cor4 8" xfId="2179" xr:uid="{1388D6DA-18AF-4E42-BEDB-8496778F6A8B}"/>
    <cellStyle name="20% - Cor4 9" xfId="7016" xr:uid="{16CAD906-5E70-425C-8BC6-43B61F804DDC}"/>
    <cellStyle name="20% - Cor5" xfId="255" xr:uid="{0BEF1821-E623-470F-8984-90A5873E9403}"/>
    <cellStyle name="20% - Cor5 10" xfId="7017" xr:uid="{FF5B6262-08C2-4411-87F4-E9B6BD1C7F8E}"/>
    <cellStyle name="20% - Cor5 11" xfId="7018" xr:uid="{FB2DD63B-E69A-4FED-BB7E-B1F89FD68EEF}"/>
    <cellStyle name="20% - Cor5 12" xfId="7019" xr:uid="{3B1F1ECF-D0C9-4487-850A-AAF7C87443DF}"/>
    <cellStyle name="20% - Cor5 13" xfId="7020" xr:uid="{D7E12EF5-9F56-4F07-84D9-8B763CCF5230}"/>
    <cellStyle name="20% - Cor5 14" xfId="7021" xr:uid="{97AB9DE5-F5DC-4429-8DF5-E79E64A3ECBE}"/>
    <cellStyle name="20% - Cor5 15" xfId="7022" xr:uid="{C9AE0A3E-CE48-4BC1-822C-62D5640E945E}"/>
    <cellStyle name="20% - Cor5 16" xfId="7023" xr:uid="{444015C3-FEFC-4E79-99A6-0C133DE244DD}"/>
    <cellStyle name="20% - Cor5 17" xfId="7024" xr:uid="{5A2DB4E8-0AD3-48EE-AB7D-94B724D0060D}"/>
    <cellStyle name="20% - Cor5 18" xfId="15245" xr:uid="{6F326330-C742-4DFE-B977-DE5185934176}"/>
    <cellStyle name="20% - Cor5 2" xfId="256" xr:uid="{67AC7429-7035-40E3-9FC8-6BABFDDE2C82}"/>
    <cellStyle name="20% - Cor5 3" xfId="257" xr:uid="{204F6492-CE50-4780-B46A-840D899A2D9B}"/>
    <cellStyle name="20% - Cor5 4" xfId="258" xr:uid="{326FE137-344B-4CE6-9241-711FB2705FE1}"/>
    <cellStyle name="20% - Cor5 5" xfId="259" xr:uid="{439A3357-5A61-40CA-86E0-70EB4F6DC0D0}"/>
    <cellStyle name="20% - Cor5 6" xfId="260" xr:uid="{ACE39F7F-BD41-4DED-BFF5-274508806EDB}"/>
    <cellStyle name="20% - Cor5 7" xfId="261" xr:uid="{945A71F7-F59F-4754-862F-1E2A551CF4DD}"/>
    <cellStyle name="20% - Cor5 8" xfId="2180" xr:uid="{F54320FD-97B4-46E7-846D-64553E2C227A}"/>
    <cellStyle name="20% - Cor5 9" xfId="7025" xr:uid="{62820156-1453-4B9D-8EAD-6815928948BD}"/>
    <cellStyle name="20% - Cor6" xfId="262" xr:uid="{A3501321-CCCE-4F57-A24A-723B2FBEDD6E}"/>
    <cellStyle name="20% - Cor6 10" xfId="7026" xr:uid="{5AE5011F-0A41-4810-B108-70E6B6D0CFC1}"/>
    <cellStyle name="20% - Cor6 11" xfId="7027" xr:uid="{6AB0A916-BED6-4994-89B8-15419096011A}"/>
    <cellStyle name="20% - Cor6 12" xfId="7028" xr:uid="{E8D3C822-D628-4CDD-BAA2-59EBC37E1046}"/>
    <cellStyle name="20% - Cor6 13" xfId="7029" xr:uid="{BB2D2436-7540-4727-A211-B25862F67F54}"/>
    <cellStyle name="20% - Cor6 14" xfId="7030" xr:uid="{9F21F4FC-E003-4CE4-8422-65FEB5C5B319}"/>
    <cellStyle name="20% - Cor6 15" xfId="7031" xr:uid="{3D5BC167-BB6B-47E4-95C2-31E8695C7E43}"/>
    <cellStyle name="20% - Cor6 16" xfId="7032" xr:uid="{6FBD8F1D-506F-4321-9DBA-18C3E0FFC42F}"/>
    <cellStyle name="20% - Cor6 17" xfId="7033" xr:uid="{14FADC48-1F14-499B-B269-34C420F989F4}"/>
    <cellStyle name="20% - Cor6 18" xfId="15246" xr:uid="{5F4A102B-318D-4F61-B714-AA6236BECB84}"/>
    <cellStyle name="20% - Cor6 2" xfId="263" xr:uid="{6DFD4497-61E6-4CBC-A6AF-9B2B3F7BA3A4}"/>
    <cellStyle name="20% - Cor6 3" xfId="264" xr:uid="{31BD0214-348F-412A-84A3-7DF0C5811F22}"/>
    <cellStyle name="20% - Cor6 4" xfId="265" xr:uid="{38008E9E-F3BA-4E6B-860D-1DCCFE3EAF6F}"/>
    <cellStyle name="20% - Cor6 5" xfId="266" xr:uid="{FA55C0B1-BD8B-48EF-903C-4273CF3DECAE}"/>
    <cellStyle name="20% - Cor6 6" xfId="267" xr:uid="{DD675FCF-17BA-465A-8A62-ADF927E89704}"/>
    <cellStyle name="20% - Cor6 7" xfId="268" xr:uid="{E2D205F8-B893-482F-916D-CD477B0B1006}"/>
    <cellStyle name="20% - Cor6 8" xfId="2181" xr:uid="{77846586-E0B6-4791-B9BB-A58154128223}"/>
    <cellStyle name="20% - Cor6 9" xfId="7034" xr:uid="{2E1787CE-1B7A-4182-9F1E-EDC7ADDFED42}"/>
    <cellStyle name="2x indented GHG Textfiels" xfId="269" xr:uid="{0E0C0FA9-6E7F-4655-A142-588475385DB5}"/>
    <cellStyle name="40% - Accent1 10" xfId="270" xr:uid="{8A898A8D-C2BB-428A-97CC-359329F27258}"/>
    <cellStyle name="40% - Accent1 10 2" xfId="2182" xr:uid="{BA018423-655B-4088-8CF8-31D08496CF02}"/>
    <cellStyle name="40% - Accent1 11" xfId="271" xr:uid="{D4A4B16F-8018-4F2C-BB11-EFC12B4EF222}"/>
    <cellStyle name="40% - Accent1 11 2" xfId="7828" xr:uid="{169C97D7-684C-4AF6-B5CB-0A2EB9035D80}"/>
    <cellStyle name="40% - Accent1 12" xfId="272" xr:uid="{1FAD2A94-D0ED-4F52-866D-33C168305CFE}"/>
    <cellStyle name="40% - Accent1 12 2" xfId="7829" xr:uid="{33836DE6-6818-41E3-902F-56B50CE714B9}"/>
    <cellStyle name="40% - Accent1 13" xfId="273" xr:uid="{778899C7-AF82-42F9-9686-27EB8EF1AE15}"/>
    <cellStyle name="40% - Accent1 13 2" xfId="7830" xr:uid="{9D31D4E2-48AA-415B-B8C7-1FDEA73B9DC2}"/>
    <cellStyle name="40% - Accent1 14" xfId="274" xr:uid="{D73921D6-9D10-4473-AAEB-6FC13BBB8821}"/>
    <cellStyle name="40% - Accent1 14 2" xfId="7831" xr:uid="{574F6696-33EB-4160-B230-CE8D6D2081B7}"/>
    <cellStyle name="40% - Accent1 15" xfId="2183" xr:uid="{8B8F3A19-846B-470C-8095-93EB5D447190}"/>
    <cellStyle name="40% - Accent1 15 2" xfId="7832" xr:uid="{A1EEFFC8-DB9B-40E4-82F2-BFCD4C1104C0}"/>
    <cellStyle name="40% - Accent1 16" xfId="2184" xr:uid="{82C56430-F40D-4C00-BDEF-5C9E078A02F6}"/>
    <cellStyle name="40% - Accent1 16 2" xfId="7833" xr:uid="{A9956181-CACF-491D-906A-06BB30DECD1A}"/>
    <cellStyle name="40% - Accent1 17" xfId="2185" xr:uid="{98A947E7-6237-4FAA-B6B2-60983C6A3C68}"/>
    <cellStyle name="40% - Accent1 17 2" xfId="7834" xr:uid="{3D657A17-C381-4703-B2D9-72753540219B}"/>
    <cellStyle name="40% - Accent1 18" xfId="2186" xr:uid="{E4F90C83-99BC-45BF-AF04-7D32B81B6DC6}"/>
    <cellStyle name="40% - Accent1 18 2" xfId="7835" xr:uid="{17A41144-347F-48CC-85FE-79AA1786EAE4}"/>
    <cellStyle name="40% - Accent1 19" xfId="2187" xr:uid="{7B10DB31-258E-4572-A412-BA559B693B6C}"/>
    <cellStyle name="40% - Accent1 19 2" xfId="7836" xr:uid="{F8E9C3B2-191A-444E-994B-F4DF2A27A6C9}"/>
    <cellStyle name="40% - Accent1 2" xfId="275" xr:uid="{4AA44178-D559-4EDE-AD36-E170B84FD38B}"/>
    <cellStyle name="40% - Accent1 2 10" xfId="7035" xr:uid="{57F631C2-8848-44DA-B016-E5CFE60317F5}"/>
    <cellStyle name="40% - Accent1 2 11" xfId="7036" xr:uid="{189550ED-D752-48CD-9BEC-48AEBDE0B43F}"/>
    <cellStyle name="40% - Accent1 2 12" xfId="7037" xr:uid="{57A73ACE-1BAF-4FEA-B492-6B5392B8EA56}"/>
    <cellStyle name="40% - Accent1 2 13" xfId="7038" xr:uid="{75DF4014-59F3-4CA2-B462-A344858FA341}"/>
    <cellStyle name="40% - Accent1 2 14" xfId="7039" xr:uid="{E2B19D82-A9C9-44FB-9332-FB8CB3CD2B3F}"/>
    <cellStyle name="40% - Accent1 2 15" xfId="7040" xr:uid="{ABAF832B-231B-4C57-BE1A-C0C352826569}"/>
    <cellStyle name="40% - Accent1 2 16" xfId="7041" xr:uid="{9686DBC2-393D-4C68-B469-436F1ED3BC1D}"/>
    <cellStyle name="40% - Accent1 2 17" xfId="7042" xr:uid="{EBDE0B27-FB2D-4574-98E6-C31A05EB796B}"/>
    <cellStyle name="40% - Accent1 2 18" xfId="7043" xr:uid="{027B4B60-80E9-4C02-A048-EDE2B271CD2F}"/>
    <cellStyle name="40% - Accent1 2 19" xfId="7044" xr:uid="{3F0C95BB-F76B-4C65-950B-EFDAA57CEF84}"/>
    <cellStyle name="40% - Accent1 2 2" xfId="276" xr:uid="{B705ABEB-EB71-4A41-AFC6-8F5CE23BE857}"/>
    <cellStyle name="40% - Accent1 2 2 10" xfId="7045" xr:uid="{366BA973-A328-4057-895E-B527ABBE2FB0}"/>
    <cellStyle name="40% - Accent1 2 2 11" xfId="7046" xr:uid="{3D616EE2-B511-4294-9E7F-33D1B0958DCC}"/>
    <cellStyle name="40% - Accent1 2 2 12" xfId="7047" xr:uid="{FEFF09A6-D65D-48B6-96EF-8CD87A88B0BF}"/>
    <cellStyle name="40% - Accent1 2 2 13" xfId="7048" xr:uid="{750394B6-4B28-4C5A-996D-2FCAB20A51D3}"/>
    <cellStyle name="40% - Accent1 2 2 14" xfId="7049" xr:uid="{FF1145E0-1B1F-4049-A4D1-0E603D77CBFB}"/>
    <cellStyle name="40% - Accent1 2 2 2" xfId="277" xr:uid="{6AD6EF0F-AB95-4640-B77B-81BEBBE940B0}"/>
    <cellStyle name="40% - Accent1 2 2 3" xfId="2188" xr:uid="{33C95CC7-5B8C-4346-90ED-2A815F5B52BE}"/>
    <cellStyle name="40% - Accent1 2 2 4" xfId="7050" xr:uid="{22BC75A9-6917-4B9C-82B2-D1CE008859C2}"/>
    <cellStyle name="40% - Accent1 2 2 5" xfId="7051" xr:uid="{E3A37801-3055-493D-A8E3-2DF667BF7019}"/>
    <cellStyle name="40% - Accent1 2 2 6" xfId="7052" xr:uid="{BD4E7BF1-7FD1-479B-8737-4E58CA01DF4D}"/>
    <cellStyle name="40% - Accent1 2 2 7" xfId="7053" xr:uid="{0A0FB0CC-C8F5-4D40-B58E-1A6D3F5B8DE2}"/>
    <cellStyle name="40% - Accent1 2 2 8" xfId="7054" xr:uid="{F6777E28-0A8A-4F54-8E59-0EC0701063DC}"/>
    <cellStyle name="40% - Accent1 2 2 9" xfId="7055" xr:uid="{9D3AE107-A32C-4589-B5A8-0E1F68BC608E}"/>
    <cellStyle name="40% - Accent1 2 20" xfId="15247" xr:uid="{063C1DF4-062C-490D-880C-1AAE8120BE69}"/>
    <cellStyle name="40% - Accent1 2 3" xfId="278" xr:uid="{3C882E87-B6FE-46A2-B9E0-837401306131}"/>
    <cellStyle name="40% - Accent1 2 4" xfId="279" xr:uid="{51E3FF8E-C947-4346-91D8-53AFEEF01B18}"/>
    <cellStyle name="40% - Accent1 2 5" xfId="280" xr:uid="{BB47AC41-9112-4C28-A5A7-147235119A5F}"/>
    <cellStyle name="40% - Accent1 2 6" xfId="281" xr:uid="{021DBE08-A2A1-4D84-BBAB-38324CCE174E}"/>
    <cellStyle name="40% - Accent1 2 7" xfId="282" xr:uid="{993E57EB-FA20-4767-A313-9CA191A50B3A}"/>
    <cellStyle name="40% - Accent1 2 8" xfId="283" xr:uid="{BC941005-2378-4939-AB95-86640CC4EECC}"/>
    <cellStyle name="40% - Accent1 2 9" xfId="284" xr:uid="{6B9B2466-D769-4705-96BA-FC5373B8E556}"/>
    <cellStyle name="40% - Accent1 20" xfId="2189" xr:uid="{6A2678D5-34DC-4CFE-8482-08FB58792D4C}"/>
    <cellStyle name="40% - Accent1 20 2" xfId="7837" xr:uid="{D14D9B99-C187-4370-8290-FAF2912E0CE4}"/>
    <cellStyle name="40% - Accent1 21" xfId="7838" xr:uid="{992BBC43-C790-4F3A-B6EE-FA097A58F31A}"/>
    <cellStyle name="40% - Accent1 22" xfId="6485" xr:uid="{7F0B808E-0582-4183-B079-B5C6C13BF3E3}"/>
    <cellStyle name="40% - Accent1 3" xfId="285" xr:uid="{5AF46B36-CA6F-4148-B3AA-B7C1893CB2F8}"/>
    <cellStyle name="40% - Accent1 3 10" xfId="2190" xr:uid="{EC78E981-6995-40E3-9E7E-A3D70B6AC0E6}"/>
    <cellStyle name="40% - Accent1 3 11" xfId="2191" xr:uid="{2150A299-C39F-41EA-8359-2E3C77FBBF10}"/>
    <cellStyle name="40% - Accent1 3 12" xfId="2192" xr:uid="{D92F2425-D335-4704-A65D-89290F927734}"/>
    <cellStyle name="40% - Accent1 3 13" xfId="2193" xr:uid="{7C8D445C-1983-4311-8782-D7BCB5D6B0BF}"/>
    <cellStyle name="40% - Accent1 3 14" xfId="2194" xr:uid="{5456ECA3-1749-4CCF-8550-E05109B1ADAC}"/>
    <cellStyle name="40% - Accent1 3 15" xfId="7056" xr:uid="{AF3A7193-223A-427B-A6C6-CC32846112F1}"/>
    <cellStyle name="40% - Accent1 3 2" xfId="286" xr:uid="{7078BCF1-D92E-4766-8795-D61F0DE1BE33}"/>
    <cellStyle name="40% - Accent1 3 3" xfId="287" xr:uid="{9BB38E5B-3083-44B4-8AFF-DDE524AC9EC7}"/>
    <cellStyle name="40% - Accent1 3 4" xfId="288" xr:uid="{567131C7-E4DA-437F-B708-6E64B4F6C4B2}"/>
    <cellStyle name="40% - Accent1 3 5" xfId="289" xr:uid="{0296DBFC-EECF-48A2-AAB3-23BB644C2A72}"/>
    <cellStyle name="40% - Accent1 3 6" xfId="2195" xr:uid="{678070DB-D4CA-4F2A-BE7D-625F171BC739}"/>
    <cellStyle name="40% - Accent1 3 7" xfId="2196" xr:uid="{60D01161-2B62-4A15-8200-6497C57D8899}"/>
    <cellStyle name="40% - Accent1 3 8" xfId="2197" xr:uid="{98966E83-8AB7-4BC6-8C97-41FF5B91EC62}"/>
    <cellStyle name="40% - Accent1 3 9" xfId="2198" xr:uid="{7E9855E5-6424-401D-A9CF-3674D7A83972}"/>
    <cellStyle name="40% - Accent1 4" xfId="290" xr:uid="{57BEEB06-7463-4BB5-BB69-86F6092E57FF}"/>
    <cellStyle name="40% - Accent1 4 10" xfId="7057" xr:uid="{94C7A260-CC81-44FD-9CE5-71F0F49BF454}"/>
    <cellStyle name="40% - Accent1 4 11" xfId="7058" xr:uid="{78897952-D107-45B7-B92E-45A59008EE19}"/>
    <cellStyle name="40% - Accent1 4 12" xfId="7059" xr:uid="{FA6A269F-FF4E-4D6D-AF38-C0691C9C5627}"/>
    <cellStyle name="40% - Accent1 4 13" xfId="7060" xr:uid="{6ADB7190-BCAA-4E92-BC4B-C38E6BB496D2}"/>
    <cellStyle name="40% - Accent1 4 14" xfId="7061" xr:uid="{FDFCC0D3-5825-41FA-BB17-2B3C2DCCC5FA}"/>
    <cellStyle name="40% - Accent1 4 15" xfId="7062" xr:uid="{64DF2528-9C38-43F9-B1D8-CFC1E53A7C42}"/>
    <cellStyle name="40% - Accent1 4 2" xfId="291" xr:uid="{1B461395-E587-416A-94F1-B65559329E94}"/>
    <cellStyle name="40% - Accent1 4 3" xfId="292" xr:uid="{CCF33B7B-0E59-4C8F-98BC-7401B95ADDEA}"/>
    <cellStyle name="40% - Accent1 4 4" xfId="293" xr:uid="{7DF11632-CCBD-4A25-80E7-CA95B6711496}"/>
    <cellStyle name="40% - Accent1 4 5" xfId="294" xr:uid="{86E380CE-F4E0-467B-8BCD-A622E0A4A619}"/>
    <cellStyle name="40% - Accent1 4 6" xfId="2199" xr:uid="{D0F89B59-4025-4D57-B31E-5EB863791C74}"/>
    <cellStyle name="40% - Accent1 4 7" xfId="7063" xr:uid="{0E7B0CA5-0DD0-4B26-859A-E92509B92CFF}"/>
    <cellStyle name="40% - Accent1 4 8" xfId="7064" xr:uid="{C2BAA648-088B-45A0-92EE-3B614CA88F7B}"/>
    <cellStyle name="40% - Accent1 4 9" xfId="7065" xr:uid="{956A1C27-A060-4709-B035-0516D7984731}"/>
    <cellStyle name="40% - Accent1 5" xfId="295" xr:uid="{0DD9FD50-9635-4C0E-8D07-005AE34A29DB}"/>
    <cellStyle name="40% - Accent1 5 10" xfId="7066" xr:uid="{1943EF8F-60A6-446E-B5DB-63DD91BFB908}"/>
    <cellStyle name="40% - Accent1 5 11" xfId="7067" xr:uid="{4382C7D4-270E-45D0-ACFE-A5D005D3A323}"/>
    <cellStyle name="40% - Accent1 5 12" xfId="7068" xr:uid="{E76B5CEF-7EBF-4D3F-B503-7D92BA94AA0A}"/>
    <cellStyle name="40% - Accent1 5 13" xfId="7069" xr:uid="{A22753DE-E536-4184-90D5-898BDBEEE851}"/>
    <cellStyle name="40% - Accent1 5 14" xfId="7070" xr:uid="{7F114798-9023-42CC-AD68-1C9ED9B2F769}"/>
    <cellStyle name="40% - Accent1 5 15" xfId="7071" xr:uid="{128EFDFF-BE36-4B7E-8041-AB7F4DD4AA00}"/>
    <cellStyle name="40% - Accent1 5 2" xfId="296" xr:uid="{B1006F22-EC0C-47EF-8B4C-5AD249DB356C}"/>
    <cellStyle name="40% - Accent1 5 3" xfId="297" xr:uid="{38DEBD31-4BFD-4978-8B44-5F384B464E69}"/>
    <cellStyle name="40% - Accent1 5 4" xfId="298" xr:uid="{29A45324-800F-433E-8E3A-0831F5C59ACA}"/>
    <cellStyle name="40% - Accent1 5 5" xfId="299" xr:uid="{08A9CDCC-EA14-4726-A43C-6F97F452454A}"/>
    <cellStyle name="40% - Accent1 5 6" xfId="2200" xr:uid="{0C03E652-6968-4912-9741-3BFEC86F4ABE}"/>
    <cellStyle name="40% - Accent1 5 7" xfId="7072" xr:uid="{2AAFA823-F98A-4550-B210-48DB2B423F0F}"/>
    <cellStyle name="40% - Accent1 5 8" xfId="7073" xr:uid="{7EDAFD30-0D06-4C50-B564-E669C4F3C07A}"/>
    <cellStyle name="40% - Accent1 5 9" xfId="7074" xr:uid="{93CB06E0-DB91-4047-BADE-0D49161957C5}"/>
    <cellStyle name="40% - Accent1 6" xfId="300" xr:uid="{A85132CD-CC9F-4583-BE61-C63CC3F1D771}"/>
    <cellStyle name="40% - Accent1 6 2" xfId="301" xr:uid="{7C3BE44F-6D42-4D7A-90E7-33D7B6B71CD0}"/>
    <cellStyle name="40% - Accent1 6 3" xfId="2201" xr:uid="{C9B84B38-876B-4559-A46F-29A204A716FD}"/>
    <cellStyle name="40% - Accent1 7" xfId="302" xr:uid="{781FA96E-0D01-4841-B3A4-35EE1C42A728}"/>
    <cellStyle name="40% - Accent1 7 2" xfId="303" xr:uid="{AC32FC27-D546-483E-8271-DD97A5B5173C}"/>
    <cellStyle name="40% - Accent1 7 3" xfId="2202" xr:uid="{D1424C0B-1EB3-4DEA-85D4-5E7A8BA1B9D1}"/>
    <cellStyle name="40% - Accent1 8" xfId="304" xr:uid="{63E781D3-B920-424B-B77D-ADF8E08C38CE}"/>
    <cellStyle name="40% - Accent1 8 2" xfId="305" xr:uid="{967A1898-0C4E-4B97-9EEB-43BFAE3F2BD8}"/>
    <cellStyle name="40% - Accent1 8 3" xfId="2203" xr:uid="{EE6C37F3-AB36-425F-94E5-784FEF24BEDF}"/>
    <cellStyle name="40% - Accent1 9" xfId="306" xr:uid="{58384BE6-8F96-449C-AA38-8050E1F7C721}"/>
    <cellStyle name="40% - Accent1 9 2" xfId="2204" xr:uid="{BDE2183A-C4CC-450D-95F6-439F03701F1A}"/>
    <cellStyle name="40% - Accent2 10" xfId="307" xr:uid="{D36C5F3D-7B8A-417C-9C89-4ABBD3B30916}"/>
    <cellStyle name="40% - Accent2 10 2" xfId="2205" xr:uid="{3ED080D9-D1F0-4453-BF13-DCF7EF02C585}"/>
    <cellStyle name="40% - Accent2 11" xfId="308" xr:uid="{94EDDEAF-676D-48CB-8BAE-A61F9E747CC2}"/>
    <cellStyle name="40% - Accent2 11 2" xfId="7839" xr:uid="{2A551315-6E02-498E-BC8E-67D0B4EDA21C}"/>
    <cellStyle name="40% - Accent2 12" xfId="309" xr:uid="{1841AA90-1AAF-4BFD-A773-42B6EBBCE6DA}"/>
    <cellStyle name="40% - Accent2 12 2" xfId="7840" xr:uid="{4834AB54-612B-4B21-90A7-80B10674B0C1}"/>
    <cellStyle name="40% - Accent2 13" xfId="310" xr:uid="{E369DFDD-B4F9-42AC-9E04-197321038271}"/>
    <cellStyle name="40% - Accent2 13 2" xfId="7841" xr:uid="{45DA4823-1915-4D84-97F7-BE8D782BF36E}"/>
    <cellStyle name="40% - Accent2 14" xfId="311" xr:uid="{DEE47AB6-A723-4166-839C-3D6AFBA27038}"/>
    <cellStyle name="40% - Accent2 14 2" xfId="7842" xr:uid="{52333E1D-0FD0-4048-82C7-AA6945A36CE3}"/>
    <cellStyle name="40% - Accent2 15" xfId="2206" xr:uid="{F2BAF749-1B5A-4B97-9647-A7E762B5A709}"/>
    <cellStyle name="40% - Accent2 15 2" xfId="7843" xr:uid="{E253FF6A-A734-491E-AC45-CA70AF9E51E8}"/>
    <cellStyle name="40% - Accent2 16" xfId="2207" xr:uid="{19A67DF5-2CD5-46F6-9972-EDCEEEFB1BE5}"/>
    <cellStyle name="40% - Accent2 16 2" xfId="7844" xr:uid="{41FE59BA-DFFD-4DB9-99EB-A490A7CE5B0A}"/>
    <cellStyle name="40% - Accent2 17" xfId="2208" xr:uid="{D33FCAB4-3D0A-40DA-906A-026DA5372DB8}"/>
    <cellStyle name="40% - Accent2 17 2" xfId="7845" xr:uid="{464254F7-8B08-4978-984E-FCE41F26190A}"/>
    <cellStyle name="40% - Accent2 18" xfId="2209" xr:uid="{5F31CFD6-BA95-4DF2-9CB5-8A8FACC057CC}"/>
    <cellStyle name="40% - Accent2 18 2" xfId="7846" xr:uid="{37FCEECB-6C3B-415C-AF35-8DA4E441930E}"/>
    <cellStyle name="40% - Accent2 19" xfId="2210" xr:uid="{A7372E45-5BB2-4644-9113-95F99B9C9238}"/>
    <cellStyle name="40% - Accent2 19 2" xfId="7847" xr:uid="{F3B69648-2593-4EF8-968D-B82CB395A4EE}"/>
    <cellStyle name="40% - Accent2 2" xfId="312" xr:uid="{4CDB28BB-DEA2-4770-A52D-96A18AC6EB02}"/>
    <cellStyle name="40% - Accent2 2 10" xfId="7075" xr:uid="{5BA47F04-631C-497B-A08F-E27AB1660490}"/>
    <cellStyle name="40% - Accent2 2 11" xfId="7076" xr:uid="{BCBF9276-6381-4E2E-AE37-AA986B4D4DE0}"/>
    <cellStyle name="40% - Accent2 2 12" xfId="7077" xr:uid="{CC130203-3C8B-416D-8AB4-618B2E29B19F}"/>
    <cellStyle name="40% - Accent2 2 13" xfId="7078" xr:uid="{20CDF676-1AE3-499F-836C-3F214A10E111}"/>
    <cellStyle name="40% - Accent2 2 14" xfId="7079" xr:uid="{D5D3E301-3E5E-4F37-A444-DC79C5DFF4FF}"/>
    <cellStyle name="40% - Accent2 2 15" xfId="7080" xr:uid="{5F55BA75-F7F9-4F37-BD2D-A3AF65E346B1}"/>
    <cellStyle name="40% - Accent2 2 16" xfId="7081" xr:uid="{524C65C5-5A3F-4048-99D2-0A3E88834890}"/>
    <cellStyle name="40% - Accent2 2 17" xfId="7082" xr:uid="{1D5ACC35-1313-483A-BEBD-BAFA4C444397}"/>
    <cellStyle name="40% - Accent2 2 18" xfId="7083" xr:uid="{9BCBD54E-0904-4667-8570-26CFDDB42708}"/>
    <cellStyle name="40% - Accent2 2 19" xfId="7084" xr:uid="{F36ED0D7-946C-4B5B-9F13-45E58AC9015D}"/>
    <cellStyle name="40% - Accent2 2 2" xfId="313" xr:uid="{10363B08-35DF-4608-9F35-3BA0B8D0417B}"/>
    <cellStyle name="40% - Accent2 2 2 10" xfId="7085" xr:uid="{89BFB84B-F30F-472A-A91A-983722499092}"/>
    <cellStyle name="40% - Accent2 2 2 11" xfId="7086" xr:uid="{B1C846FC-CDC7-4AE3-86F2-78F57A7A4673}"/>
    <cellStyle name="40% - Accent2 2 2 12" xfId="7087" xr:uid="{CCEB3BC0-1AFF-47B8-BFE8-5628D54F638E}"/>
    <cellStyle name="40% - Accent2 2 2 13" xfId="7088" xr:uid="{5B774F5C-A932-43EA-8EE4-3F2307DB30A2}"/>
    <cellStyle name="40% - Accent2 2 2 14" xfId="7089" xr:uid="{7509EA47-AE55-4BFB-B82E-E265D7612577}"/>
    <cellStyle name="40% - Accent2 2 2 2" xfId="314" xr:uid="{669B92CE-9973-4AFF-BA68-B9C47799DFC4}"/>
    <cellStyle name="40% - Accent2 2 2 3" xfId="2211" xr:uid="{2B9FC0B3-E17F-4A82-AE68-EA364676A33C}"/>
    <cellStyle name="40% - Accent2 2 2 4" xfId="7090" xr:uid="{B6325F37-15BA-4B56-B89F-FC6B5BCBDBBA}"/>
    <cellStyle name="40% - Accent2 2 2 5" xfId="7091" xr:uid="{495AE501-89D4-446F-8DF0-D105BA3275B9}"/>
    <cellStyle name="40% - Accent2 2 2 6" xfId="7092" xr:uid="{02EFE66D-652F-4C5D-9657-880061256926}"/>
    <cellStyle name="40% - Accent2 2 2 7" xfId="7093" xr:uid="{44AABC05-BA42-4B39-9DB1-851CDB82669F}"/>
    <cellStyle name="40% - Accent2 2 2 8" xfId="7094" xr:uid="{54C5FE23-1171-48F3-8172-4947C24BAD55}"/>
    <cellStyle name="40% - Accent2 2 2 9" xfId="7095" xr:uid="{05276563-FB21-420C-ABAD-B33008FFC36A}"/>
    <cellStyle name="40% - Accent2 2 20" xfId="15248" xr:uid="{9A2E8623-5235-4331-9C1F-4573882D83D4}"/>
    <cellStyle name="40% - Accent2 2 3" xfId="315" xr:uid="{74FFBFC5-5731-4047-B327-514A611BB27C}"/>
    <cellStyle name="40% - Accent2 2 4" xfId="316" xr:uid="{304E41F2-CC35-4523-80A2-DB88DE9BC0C6}"/>
    <cellStyle name="40% - Accent2 2 5" xfId="317" xr:uid="{D910D5C7-7AFC-4300-A508-01B2E78F7EAA}"/>
    <cellStyle name="40% - Accent2 2 6" xfId="318" xr:uid="{465182B4-7F14-48FC-8BE9-240837BBD057}"/>
    <cellStyle name="40% - Accent2 2 7" xfId="319" xr:uid="{7185FA26-0C49-438A-B1C8-665AC9F20A3E}"/>
    <cellStyle name="40% - Accent2 2 8" xfId="320" xr:uid="{7381B8AE-D988-4878-8C60-CFA093084F4C}"/>
    <cellStyle name="40% - Accent2 2 9" xfId="321" xr:uid="{965F71BA-03A0-49A1-B75F-91F17C9FC004}"/>
    <cellStyle name="40% - Accent2 20" xfId="2212" xr:uid="{E5E18DE1-2EC3-4C72-B5A5-0AB18B06DACB}"/>
    <cellStyle name="40% - Accent2 20 2" xfId="7848" xr:uid="{76E2BD7B-40F5-452D-8CB3-FBB10B6DCA89}"/>
    <cellStyle name="40% - Accent2 21" xfId="7849" xr:uid="{CAB96A34-064F-489A-858E-1DF01DFC88D5}"/>
    <cellStyle name="40% - Accent2 22" xfId="6486" xr:uid="{FEFC723D-4C00-43D1-A2CA-3454F3719D3B}"/>
    <cellStyle name="40% - Accent2 3" xfId="322" xr:uid="{26077962-C36F-4E47-90D3-0054D29004F7}"/>
    <cellStyle name="40% - Accent2 3 10" xfId="2213" xr:uid="{0BBC4044-F3C6-4C3A-88FE-6159A20E352A}"/>
    <cellStyle name="40% - Accent2 3 11" xfId="2214" xr:uid="{4158D43C-604B-4E9F-BBF4-51D5C00B607F}"/>
    <cellStyle name="40% - Accent2 3 12" xfId="2215" xr:uid="{990B3164-208D-4504-93FE-CDF42A4D487D}"/>
    <cellStyle name="40% - Accent2 3 13" xfId="2216" xr:uid="{AC5D3151-DA99-4EEF-B3C5-3587B4B19280}"/>
    <cellStyle name="40% - Accent2 3 14" xfId="2217" xr:uid="{5EB208AB-F290-4E44-89E8-7AAD227A48CE}"/>
    <cellStyle name="40% - Accent2 3 15" xfId="7096" xr:uid="{B09639C5-9731-400D-B0C6-621FAA7D3E47}"/>
    <cellStyle name="40% - Accent2 3 2" xfId="323" xr:uid="{03F4426E-B5AD-4E0C-B6F6-3B12E95754FE}"/>
    <cellStyle name="40% - Accent2 3 3" xfId="324" xr:uid="{1A7A8695-FD1C-4A3E-B869-1D68F4A966B9}"/>
    <cellStyle name="40% - Accent2 3 4" xfId="325" xr:uid="{8F8E3819-D727-49F8-AADC-8D29A6EE23FB}"/>
    <cellStyle name="40% - Accent2 3 5" xfId="326" xr:uid="{4D5F137E-9BC2-4F39-A810-93414A2CDEDC}"/>
    <cellStyle name="40% - Accent2 3 6" xfId="2218" xr:uid="{CA4E1677-CD8A-4B30-9A82-D95C31EB983B}"/>
    <cellStyle name="40% - Accent2 3 7" xfId="2219" xr:uid="{0CF5A54A-739B-4DBC-AC6D-65C295BDB972}"/>
    <cellStyle name="40% - Accent2 3 8" xfId="2220" xr:uid="{B3EE1D20-031E-422E-B7AE-C76517BA2311}"/>
    <cellStyle name="40% - Accent2 3 9" xfId="2221" xr:uid="{9F52579B-6427-4EA8-9F34-4D08571EA6CF}"/>
    <cellStyle name="40% - Accent2 4" xfId="327" xr:uid="{651A3D1B-A264-4D4F-820B-00EB46FD7D89}"/>
    <cellStyle name="40% - Accent2 4 10" xfId="7097" xr:uid="{E32F0284-CBAA-458C-ABE9-71024FA71EF9}"/>
    <cellStyle name="40% - Accent2 4 11" xfId="7098" xr:uid="{2B53645E-70B0-4752-A148-9DF7116A28FA}"/>
    <cellStyle name="40% - Accent2 4 12" xfId="7099" xr:uid="{DB73804B-54F4-448A-9ECE-63CF7357AD4D}"/>
    <cellStyle name="40% - Accent2 4 13" xfId="7100" xr:uid="{BC3167C3-E674-43B8-B545-CCD262461017}"/>
    <cellStyle name="40% - Accent2 4 14" xfId="7101" xr:uid="{CCD7BCA0-7BC4-478E-872F-660D49F7AA47}"/>
    <cellStyle name="40% - Accent2 4 15" xfId="7102" xr:uid="{55467ED1-792B-4B52-B5EE-3A0CF77A1635}"/>
    <cellStyle name="40% - Accent2 4 2" xfId="328" xr:uid="{8E1595B4-8124-499A-87C7-156C3BAC0D6E}"/>
    <cellStyle name="40% - Accent2 4 3" xfId="329" xr:uid="{F3AB7B2E-6146-4EA0-B4D7-750381D4BA5F}"/>
    <cellStyle name="40% - Accent2 4 4" xfId="330" xr:uid="{2040D2C6-11CE-499B-B5BA-A4435433559F}"/>
    <cellStyle name="40% - Accent2 4 5" xfId="331" xr:uid="{6211D054-7B69-4F11-9ADB-4E71D2CF9428}"/>
    <cellStyle name="40% - Accent2 4 6" xfId="2222" xr:uid="{6E8FD02E-FDEA-465E-8F9B-8B43E9DBCBBC}"/>
    <cellStyle name="40% - Accent2 4 7" xfId="7103" xr:uid="{BF63DCA1-007E-4117-BF03-5746672F230B}"/>
    <cellStyle name="40% - Accent2 4 8" xfId="7104" xr:uid="{3DCE438D-082D-4E4B-BDBE-1A59A21049DC}"/>
    <cellStyle name="40% - Accent2 4 9" xfId="7105" xr:uid="{1A472C0B-F83F-4E39-9463-0F295CCEA2EF}"/>
    <cellStyle name="40% - Accent2 5" xfId="332" xr:uid="{C36999AE-B005-45FE-9755-97296A399C62}"/>
    <cellStyle name="40% - Accent2 5 10" xfId="7106" xr:uid="{1631DF30-6FAA-4A96-AE51-90EA4C359B7C}"/>
    <cellStyle name="40% - Accent2 5 11" xfId="7107" xr:uid="{F480371C-6265-438D-9184-49D295EF1335}"/>
    <cellStyle name="40% - Accent2 5 12" xfId="7108" xr:uid="{4B1CA6E7-7FFB-4E21-AA65-5A55139996FB}"/>
    <cellStyle name="40% - Accent2 5 13" xfId="7109" xr:uid="{4DC8113A-D596-4489-B106-A2A54755D064}"/>
    <cellStyle name="40% - Accent2 5 14" xfId="7110" xr:uid="{5AD5B229-896C-4B1B-A313-610BA97CD376}"/>
    <cellStyle name="40% - Accent2 5 15" xfId="7111" xr:uid="{0396D7DF-CD03-4384-888B-065CEEA54881}"/>
    <cellStyle name="40% - Accent2 5 2" xfId="333" xr:uid="{A26C22B3-C258-40FE-83A0-03C8C8CA284E}"/>
    <cellStyle name="40% - Accent2 5 3" xfId="334" xr:uid="{071BD7B9-E430-4C78-A324-C8FD0FC22D40}"/>
    <cellStyle name="40% - Accent2 5 4" xfId="335" xr:uid="{D6A7CA2A-EEDC-4F41-8E3F-58128F041FE4}"/>
    <cellStyle name="40% - Accent2 5 5" xfId="336" xr:uid="{5AD7F77A-CCAE-43FC-8929-0955556DCB70}"/>
    <cellStyle name="40% - Accent2 5 6" xfId="2223" xr:uid="{9DEBF905-4F44-4C4D-A53E-AEBCCAE77970}"/>
    <cellStyle name="40% - Accent2 5 7" xfId="7112" xr:uid="{23B98666-ACA6-4391-B18B-60E09367012B}"/>
    <cellStyle name="40% - Accent2 5 8" xfId="7113" xr:uid="{7E70D9E2-0BE5-4599-9701-C8FD6C911381}"/>
    <cellStyle name="40% - Accent2 5 9" xfId="7114" xr:uid="{1520F157-4420-4296-8ED2-F1D20F2557C4}"/>
    <cellStyle name="40% - Accent2 6" xfId="337" xr:uid="{D6836800-5D65-4667-8A70-9E9BCEFB4018}"/>
    <cellStyle name="40% - Accent2 6 2" xfId="338" xr:uid="{261DB292-23DD-408D-91A9-435A9CE343AE}"/>
    <cellStyle name="40% - Accent2 6 3" xfId="2224" xr:uid="{061EA661-F9AC-45A1-9904-2E3FD7C890EA}"/>
    <cellStyle name="40% - Accent2 7" xfId="339" xr:uid="{43FE8A00-9E78-4CBC-B0FD-23942A6F4E37}"/>
    <cellStyle name="40% - Accent2 7 2" xfId="340" xr:uid="{6EC8FBE8-8747-4A48-BBD7-AF980B784B64}"/>
    <cellStyle name="40% - Accent2 7 3" xfId="2225" xr:uid="{A9CB930C-D906-4740-81C6-0D6535C5279A}"/>
    <cellStyle name="40% - Accent2 8" xfId="341" xr:uid="{434D28EA-0BED-48B0-8982-9B2C9D7D7B2D}"/>
    <cellStyle name="40% - Accent2 8 2" xfId="342" xr:uid="{2629D11C-A776-455A-B2DA-11C0E16FEFD8}"/>
    <cellStyle name="40% - Accent2 8 3" xfId="2226" xr:uid="{328CA0C0-2AD0-4F23-82F1-D5901FBF3BD6}"/>
    <cellStyle name="40% - Accent2 9" xfId="343" xr:uid="{4C9A0BEC-AE9B-43DC-AF33-D62D512D3201}"/>
    <cellStyle name="40% - Accent2 9 2" xfId="2227" xr:uid="{FAF049D1-974A-4C67-ACD4-976E840888D3}"/>
    <cellStyle name="40% - Accent3 10" xfId="344" xr:uid="{DEEE80E7-7432-43F0-B5AA-CCD42851E03A}"/>
    <cellStyle name="40% - Accent3 10 2" xfId="2228" xr:uid="{1090D9BA-8AEB-4621-9F12-2B1903331F33}"/>
    <cellStyle name="40% - Accent3 11" xfId="345" xr:uid="{878DDDD5-6C32-467F-9924-616F3F742A14}"/>
    <cellStyle name="40% - Accent3 11 2" xfId="7850" xr:uid="{44C5B9E6-E935-4050-A29F-18652E58A7EA}"/>
    <cellStyle name="40% - Accent3 12" xfId="346" xr:uid="{40B4DC71-C727-4F93-9232-CA4E94C08025}"/>
    <cellStyle name="40% - Accent3 12 2" xfId="7851" xr:uid="{AAD0526B-CAE2-4EA9-BE96-9AF3374132A8}"/>
    <cellStyle name="40% - Accent3 13" xfId="347" xr:uid="{2007D382-AE02-4501-8035-B8386ED98931}"/>
    <cellStyle name="40% - Accent3 13 2" xfId="7852" xr:uid="{F53A478F-B77A-4CB0-B56E-5E5AF30A9CA5}"/>
    <cellStyle name="40% - Accent3 14" xfId="348" xr:uid="{450012A2-30D6-4BF1-A2D3-DF6436D2C278}"/>
    <cellStyle name="40% - Accent3 14 2" xfId="7853" xr:uid="{8CCBA2BE-31C4-483C-8815-559457A325C8}"/>
    <cellStyle name="40% - Accent3 15" xfId="2229" xr:uid="{2563F95C-D330-4C4E-A974-131AFB674096}"/>
    <cellStyle name="40% - Accent3 15 2" xfId="7854" xr:uid="{465BE868-3FE9-4144-831B-6A007642B825}"/>
    <cellStyle name="40% - Accent3 16" xfId="2230" xr:uid="{34276162-5D77-4CB9-9F60-FD80DDDF07CE}"/>
    <cellStyle name="40% - Accent3 16 2" xfId="7855" xr:uid="{FA2E2E22-F697-4E9B-B3C8-728E086754A0}"/>
    <cellStyle name="40% - Accent3 17" xfId="2231" xr:uid="{A607440A-07E6-4360-8688-184CCFDE296C}"/>
    <cellStyle name="40% - Accent3 17 2" xfId="7856" xr:uid="{4E4B68F6-99EE-4911-AD29-F5B97CDBBF6D}"/>
    <cellStyle name="40% - Accent3 18" xfId="2232" xr:uid="{C49AE0E3-39D6-4F71-9EE4-D72B975A8875}"/>
    <cellStyle name="40% - Accent3 18 2" xfId="7857" xr:uid="{F5CDEF7D-8D34-4AAC-BB9F-1FC1AB6BB7B8}"/>
    <cellStyle name="40% - Accent3 19" xfId="2233" xr:uid="{81FCAB2B-0836-4213-9C6A-E2631E0832F2}"/>
    <cellStyle name="40% - Accent3 19 2" xfId="7858" xr:uid="{C1E22FF7-77B7-47BC-8390-A7170A7D3E59}"/>
    <cellStyle name="40% - Accent3 2" xfId="349" xr:uid="{FC4C1C79-5B1A-4EEF-8253-750D5C4B894D}"/>
    <cellStyle name="40% - Accent3 2 10" xfId="7115" xr:uid="{5758623C-9296-4551-8C2F-2A4A766F8BED}"/>
    <cellStyle name="40% - Accent3 2 11" xfId="7116" xr:uid="{91E0143A-A6C2-4D40-8075-36A12B36CB4B}"/>
    <cellStyle name="40% - Accent3 2 12" xfId="7117" xr:uid="{0CEAD2E5-431C-428B-A254-D6EB8ABCC2DE}"/>
    <cellStyle name="40% - Accent3 2 13" xfId="7118" xr:uid="{493DA398-A8F6-4299-8161-E5E777CA945C}"/>
    <cellStyle name="40% - Accent3 2 14" xfId="7119" xr:uid="{71A0C6E0-028D-4BBC-80F8-B8FAF2D5F974}"/>
    <cellStyle name="40% - Accent3 2 15" xfId="7120" xr:uid="{ED696043-795B-427B-9A4F-104BC4532444}"/>
    <cellStyle name="40% - Accent3 2 16" xfId="7121" xr:uid="{8087629D-0D80-4623-B5D1-0593F0F89F95}"/>
    <cellStyle name="40% - Accent3 2 17" xfId="7122" xr:uid="{6C5DC325-904B-4E72-963B-931D921C6D91}"/>
    <cellStyle name="40% - Accent3 2 18" xfId="7123" xr:uid="{1B06BC93-FBA3-400B-81CE-A6F18DEF4CB0}"/>
    <cellStyle name="40% - Accent3 2 19" xfId="7124" xr:uid="{2CCD7F20-7BBE-4E19-B9B7-CFE54AD22D3C}"/>
    <cellStyle name="40% - Accent3 2 2" xfId="350" xr:uid="{00250399-78E9-46A3-A0A2-1F8400922F07}"/>
    <cellStyle name="40% - Accent3 2 2 10" xfId="7125" xr:uid="{A1FACC77-EA4D-4D8D-8BC8-A916A535D1DE}"/>
    <cellStyle name="40% - Accent3 2 2 11" xfId="7126" xr:uid="{FDC1073C-48BD-4FCF-BB25-6D4E1ABFC02F}"/>
    <cellStyle name="40% - Accent3 2 2 12" xfId="7127" xr:uid="{E23FD670-7A58-4452-B235-1B5F55EAC18F}"/>
    <cellStyle name="40% - Accent3 2 2 13" xfId="7128" xr:uid="{0E7332C6-22DE-4155-A12E-34E1E7ABDB0D}"/>
    <cellStyle name="40% - Accent3 2 2 14" xfId="7129" xr:uid="{D17DA951-9672-4819-A16F-2CEE815242EE}"/>
    <cellStyle name="40% - Accent3 2 2 2" xfId="351" xr:uid="{3D65E952-00E4-4185-943B-C9BF6B390255}"/>
    <cellStyle name="40% - Accent3 2 2 3" xfId="2234" xr:uid="{B86ED275-E02A-4264-81BD-D6477ECFD218}"/>
    <cellStyle name="40% - Accent3 2 2 4" xfId="7130" xr:uid="{9899B62F-77BB-49DC-B1CA-340682B39B02}"/>
    <cellStyle name="40% - Accent3 2 2 5" xfId="7131" xr:uid="{73AF90D0-4C84-4F39-8615-9F7FF407FAF9}"/>
    <cellStyle name="40% - Accent3 2 2 6" xfId="7132" xr:uid="{BC2A1F57-6546-462C-A17C-7168EE09A209}"/>
    <cellStyle name="40% - Accent3 2 2 7" xfId="7133" xr:uid="{7F565EF1-04C8-4A4F-9978-BBB8233CE3FE}"/>
    <cellStyle name="40% - Accent3 2 2 8" xfId="7134" xr:uid="{4A0C9DC4-E95A-4663-A674-1E7A148D8E89}"/>
    <cellStyle name="40% - Accent3 2 2 9" xfId="7135" xr:uid="{5C68776D-1055-41E8-96D6-28F222CF61C3}"/>
    <cellStyle name="40% - Accent3 2 20" xfId="15249" xr:uid="{20B5FFE6-F11E-44C5-93A4-0EEEDEB5D9FD}"/>
    <cellStyle name="40% - Accent3 2 3" xfId="352" xr:uid="{7C7DF248-BD4F-447F-850B-BE8F72475882}"/>
    <cellStyle name="40% - Accent3 2 4" xfId="353" xr:uid="{46E51D89-15E5-4509-AC2B-3E1B73096161}"/>
    <cellStyle name="40% - Accent3 2 5" xfId="354" xr:uid="{F049A051-5B2B-4F2B-9787-DE8E09ED3CC8}"/>
    <cellStyle name="40% - Accent3 2 6" xfId="355" xr:uid="{27D60AC7-4CE8-499C-9260-56D3EFDD92EC}"/>
    <cellStyle name="40% - Accent3 2 7" xfId="356" xr:uid="{9BF10C25-9006-44AD-9F9A-C5BB012DE65F}"/>
    <cellStyle name="40% - Accent3 2 8" xfId="357" xr:uid="{2768CBBC-696F-4C2A-85C6-045C51184D78}"/>
    <cellStyle name="40% - Accent3 2 9" xfId="358" xr:uid="{40230FD5-9576-427A-A810-34A5B8CD5653}"/>
    <cellStyle name="40% - Accent3 20" xfId="2235" xr:uid="{A59793C3-019D-4247-8485-57C3AB01B861}"/>
    <cellStyle name="40% - Accent3 20 2" xfId="7859" xr:uid="{B739B35B-2030-4B95-BDE4-7F91DF585BFC}"/>
    <cellStyle name="40% - Accent3 21" xfId="7860" xr:uid="{B0AD2F85-59A1-4391-9EAA-7F367D217CB6}"/>
    <cellStyle name="40% - Accent3 22" xfId="6487" xr:uid="{E5C408B2-2D2A-4ED1-BA6B-98ABF82BA294}"/>
    <cellStyle name="40% - Accent3 3" xfId="359" xr:uid="{E3B3A5CA-6595-42EE-BFF4-FC31D93B32CF}"/>
    <cellStyle name="40% - Accent3 3 10" xfId="2236" xr:uid="{8772768D-F107-4BEE-A82A-4FEB899A276E}"/>
    <cellStyle name="40% - Accent3 3 11" xfId="2237" xr:uid="{6AFD728F-600E-4DFF-905F-14B336923992}"/>
    <cellStyle name="40% - Accent3 3 12" xfId="2238" xr:uid="{B02C996A-DB87-4C5D-9F74-5D1CA4247490}"/>
    <cellStyle name="40% - Accent3 3 13" xfId="2239" xr:uid="{9D4DD083-CABE-4288-8AA5-CC6A34249EEF}"/>
    <cellStyle name="40% - Accent3 3 14" xfId="2240" xr:uid="{90EAEF27-6F2E-4AD4-BCEF-D86A45A76FC2}"/>
    <cellStyle name="40% - Accent3 3 15" xfId="7136" xr:uid="{FE6C73B4-8696-405B-BF03-C667E43F250D}"/>
    <cellStyle name="40% - Accent3 3 2" xfId="360" xr:uid="{00C479C0-F1EF-4527-AD59-F051E4B67203}"/>
    <cellStyle name="40% - Accent3 3 3" xfId="361" xr:uid="{87BA77D7-82BE-49EC-B295-D83CE676CFF9}"/>
    <cellStyle name="40% - Accent3 3 4" xfId="362" xr:uid="{87ADE7D1-FC3B-4EA0-B568-333489C46513}"/>
    <cellStyle name="40% - Accent3 3 5" xfId="363" xr:uid="{0D23C570-EAE7-409F-8762-20B280553A4E}"/>
    <cellStyle name="40% - Accent3 3 6" xfId="2241" xr:uid="{2E36EAE6-DB30-4E71-955B-611DB04DFBA0}"/>
    <cellStyle name="40% - Accent3 3 7" xfId="2242" xr:uid="{9B075C91-C296-46B9-894C-7F6D054C20F0}"/>
    <cellStyle name="40% - Accent3 3 8" xfId="2243" xr:uid="{39318F44-F8B6-47AD-95CE-3DD54ED976B5}"/>
    <cellStyle name="40% - Accent3 3 9" xfId="2244" xr:uid="{02C2062F-17F7-41EC-B51C-A9B3E3FD7777}"/>
    <cellStyle name="40% - Accent3 4" xfId="364" xr:uid="{1A238571-99A1-490D-BF2F-73414E2A0BFD}"/>
    <cellStyle name="40% - Accent3 4 10" xfId="7137" xr:uid="{1FF123E9-7B17-4098-9F4A-F0FE8DEAC9D9}"/>
    <cellStyle name="40% - Accent3 4 11" xfId="7138" xr:uid="{B0C8456F-826B-42A5-8784-5C8D68530785}"/>
    <cellStyle name="40% - Accent3 4 12" xfId="7139" xr:uid="{7A9AC5C8-E916-4D6D-BCD3-6BBEEBE4ADD3}"/>
    <cellStyle name="40% - Accent3 4 13" xfId="7140" xr:uid="{D42DA90D-7EEA-4487-AF2B-526386A2DA10}"/>
    <cellStyle name="40% - Accent3 4 14" xfId="7141" xr:uid="{78F93110-EA4C-4171-BBD0-8EE3B7FAF010}"/>
    <cellStyle name="40% - Accent3 4 15" xfId="7142" xr:uid="{01011A86-74B4-4924-B888-D8215FEA88FE}"/>
    <cellStyle name="40% - Accent3 4 2" xfId="365" xr:uid="{ABBBBA2B-76FD-490E-B939-43E8F24009B6}"/>
    <cellStyle name="40% - Accent3 4 3" xfId="366" xr:uid="{948838EB-633D-4FD2-96B1-1027D3B2253B}"/>
    <cellStyle name="40% - Accent3 4 4" xfId="367" xr:uid="{484AFC00-F998-437D-8590-D9A6E6B77AB1}"/>
    <cellStyle name="40% - Accent3 4 5" xfId="368" xr:uid="{C9E0F4DA-885F-43A7-8C60-80F285DAFB73}"/>
    <cellStyle name="40% - Accent3 4 6" xfId="2245" xr:uid="{7AA6DDBE-53D9-4524-B6A3-AAB3E890827D}"/>
    <cellStyle name="40% - Accent3 4 7" xfId="7143" xr:uid="{F68AD28D-497C-47C8-B4BA-1B7D7ECAF178}"/>
    <cellStyle name="40% - Accent3 4 8" xfId="7144" xr:uid="{901F5DBB-E829-4EC9-B068-E54F7F3B436F}"/>
    <cellStyle name="40% - Accent3 4 9" xfId="7145" xr:uid="{53425962-7778-4D2A-B16B-8EA538B1B924}"/>
    <cellStyle name="40% - Accent3 5" xfId="369" xr:uid="{2467C0CA-7955-49F6-947A-58DA0E01A411}"/>
    <cellStyle name="40% - Accent3 5 10" xfId="7146" xr:uid="{62483D7C-546B-4272-96A4-64E0CF47E5BE}"/>
    <cellStyle name="40% - Accent3 5 11" xfId="7147" xr:uid="{003F8EE8-CAAE-4308-B03E-B79335375509}"/>
    <cellStyle name="40% - Accent3 5 12" xfId="7148" xr:uid="{0B95AB72-CB2F-4088-AAF3-A8C8F005D93B}"/>
    <cellStyle name="40% - Accent3 5 13" xfId="7149" xr:uid="{AD1C0404-D2BF-4909-823F-71AA51A3B176}"/>
    <cellStyle name="40% - Accent3 5 14" xfId="7150" xr:uid="{2A58651B-9022-4B14-BA62-F1E4A5ABDC92}"/>
    <cellStyle name="40% - Accent3 5 15" xfId="7151" xr:uid="{993263DF-C504-451B-A513-5EE2799583E2}"/>
    <cellStyle name="40% - Accent3 5 2" xfId="370" xr:uid="{067638C6-854B-4D42-A87A-A0CD2A335C1E}"/>
    <cellStyle name="40% - Accent3 5 3" xfId="371" xr:uid="{E533B5B5-4716-4768-82FD-5DD6EB6B0187}"/>
    <cellStyle name="40% - Accent3 5 4" xfId="372" xr:uid="{213D1C9D-41DC-4AEA-876B-E10D6ED4A45A}"/>
    <cellStyle name="40% - Accent3 5 5" xfId="373" xr:uid="{CF739946-E6A9-4470-80E5-566CE596DF6D}"/>
    <cellStyle name="40% - Accent3 5 6" xfId="2246" xr:uid="{6BE8ECCE-9712-4926-AC42-82EB1B37A43D}"/>
    <cellStyle name="40% - Accent3 5 7" xfId="7152" xr:uid="{D99B4C89-76FE-4EAC-87B6-00311722D718}"/>
    <cellStyle name="40% - Accent3 5 8" xfId="7153" xr:uid="{DE2E34F6-2849-4E4F-B197-74AFB7EA93C0}"/>
    <cellStyle name="40% - Accent3 5 9" xfId="7154" xr:uid="{D6CE0DF6-1F19-4193-99D6-F038D119847D}"/>
    <cellStyle name="40% - Accent3 6" xfId="374" xr:uid="{48CD6399-30C8-4566-B5CE-E40E2D0276E3}"/>
    <cellStyle name="40% - Accent3 6 2" xfId="375" xr:uid="{3610736D-3B28-404B-8DEF-B27DDEB20F88}"/>
    <cellStyle name="40% - Accent3 6 3" xfId="2247" xr:uid="{46DAF2F3-2B8F-4260-8740-3389AE9ADD9D}"/>
    <cellStyle name="40% - Accent3 7" xfId="376" xr:uid="{E8A188B6-95DE-41A3-9265-3174F62E72E2}"/>
    <cellStyle name="40% - Accent3 7 2" xfId="377" xr:uid="{C521D323-CB3F-4142-AE17-BD5016922556}"/>
    <cellStyle name="40% - Accent3 7 3" xfId="2248" xr:uid="{AED5A55E-8E38-47D5-BCA2-5C84E942A677}"/>
    <cellStyle name="40% - Accent3 8" xfId="378" xr:uid="{35604FED-C57F-4F88-8DEE-FFB7D4860E28}"/>
    <cellStyle name="40% - Accent3 8 2" xfId="379" xr:uid="{C81758CA-3DDE-4E9E-B011-50F4B43FD14F}"/>
    <cellStyle name="40% - Accent3 8 3" xfId="2249" xr:uid="{D55E8E0F-499B-403E-A5FE-9DAB47BC8659}"/>
    <cellStyle name="40% - Accent3 9" xfId="380" xr:uid="{5674BDB3-104E-4FAC-8A72-76C49EC18D84}"/>
    <cellStyle name="40% - Accent3 9 2" xfId="2250" xr:uid="{1A455158-A0C6-4640-BD74-B725958667C2}"/>
    <cellStyle name="40% - Accent4 10" xfId="381" xr:uid="{DFA3D927-4CFB-4E3E-903C-CE4E340F955C}"/>
    <cellStyle name="40% - Accent4 10 2" xfId="2251" xr:uid="{316F6BBF-A4B8-499A-8FE3-4E277D74577D}"/>
    <cellStyle name="40% - Accent4 11" xfId="382" xr:uid="{43FE4066-0660-4BF8-ADF1-C21E78CC71F5}"/>
    <cellStyle name="40% - Accent4 11 2" xfId="7861" xr:uid="{A868A5AD-890A-4160-B0B5-9A0555091455}"/>
    <cellStyle name="40% - Accent4 12" xfId="383" xr:uid="{26CF16A7-87CC-42CF-A633-AC6C392C3B40}"/>
    <cellStyle name="40% - Accent4 12 2" xfId="7862" xr:uid="{B03CAF98-2890-4638-A651-195C26819686}"/>
    <cellStyle name="40% - Accent4 13" xfId="384" xr:uid="{08E6C58A-9CD3-4E72-A604-08761984D301}"/>
    <cellStyle name="40% - Accent4 13 2" xfId="7863" xr:uid="{AEC80C35-2CAA-4FB1-97AB-55869615E7A6}"/>
    <cellStyle name="40% - Accent4 14" xfId="385" xr:uid="{4F88D2DC-2378-4A10-93DD-5CD7086B6133}"/>
    <cellStyle name="40% - Accent4 14 2" xfId="7864" xr:uid="{588125C6-4A50-43D6-AB35-A300DEE92708}"/>
    <cellStyle name="40% - Accent4 15" xfId="2252" xr:uid="{B61887BA-18C1-4829-97C5-8C6FBF702E54}"/>
    <cellStyle name="40% - Accent4 15 2" xfId="7865" xr:uid="{E41E762E-54BA-44CF-9D5E-A74D6A1322DE}"/>
    <cellStyle name="40% - Accent4 16" xfId="2253" xr:uid="{2B2E3C39-0DA7-4B64-8D32-8FDCCE5EB217}"/>
    <cellStyle name="40% - Accent4 16 2" xfId="7866" xr:uid="{6412B8B8-224B-4E8D-91AA-11256368AF7A}"/>
    <cellStyle name="40% - Accent4 17" xfId="2254" xr:uid="{E1E05077-1E7A-4343-B802-AD1F461F3315}"/>
    <cellStyle name="40% - Accent4 17 2" xfId="7867" xr:uid="{937E8775-873B-4DD4-BBDF-95278C46473F}"/>
    <cellStyle name="40% - Accent4 18" xfId="2255" xr:uid="{FD10CF82-0F49-4166-858B-0C17F5E0AF39}"/>
    <cellStyle name="40% - Accent4 18 2" xfId="7868" xr:uid="{27BC60EF-2575-4F61-BB54-0B322FA75DC6}"/>
    <cellStyle name="40% - Accent4 19" xfId="2256" xr:uid="{45A145A1-7E8E-44D4-A4A2-B21025954218}"/>
    <cellStyle name="40% - Accent4 19 2" xfId="7869" xr:uid="{BA170F70-60FA-4198-B306-4B9A1DB450DF}"/>
    <cellStyle name="40% - Accent4 2" xfId="386" xr:uid="{9F2A2E30-DFF0-4825-A583-C0335BBE58AD}"/>
    <cellStyle name="40% - Accent4 2 10" xfId="7155" xr:uid="{94664CBA-AC7F-46D2-AC07-26BACB833C8C}"/>
    <cellStyle name="40% - Accent4 2 11" xfId="7156" xr:uid="{E9EBA7CC-C498-4164-A725-175F48B38968}"/>
    <cellStyle name="40% - Accent4 2 12" xfId="7157" xr:uid="{0008B436-167E-49EF-BDFF-AB317E82B75F}"/>
    <cellStyle name="40% - Accent4 2 13" xfId="7158" xr:uid="{790A0E02-96A3-4D32-A881-25C000C38C1E}"/>
    <cellStyle name="40% - Accent4 2 14" xfId="7159" xr:uid="{0139E35E-F422-416F-9159-EDCD5AAE868E}"/>
    <cellStyle name="40% - Accent4 2 15" xfId="7160" xr:uid="{A66F9DE5-5D0E-4AB7-AA9D-2B30B170C033}"/>
    <cellStyle name="40% - Accent4 2 16" xfId="7161" xr:uid="{B6D4C7CC-28C9-4C87-825C-E7AB54F6CADC}"/>
    <cellStyle name="40% - Accent4 2 17" xfId="7162" xr:uid="{D9B299C8-2830-45F1-A97F-4A6CB95BBF9E}"/>
    <cellStyle name="40% - Accent4 2 18" xfId="7163" xr:uid="{0EB4B187-044D-449C-A38E-9C3859FF3999}"/>
    <cellStyle name="40% - Accent4 2 19" xfId="7164" xr:uid="{BA469C72-9456-4189-8FBB-50C8224DBCEB}"/>
    <cellStyle name="40% - Accent4 2 2" xfId="387" xr:uid="{E973D49C-69C5-4FD1-AC3E-13C0B9373B28}"/>
    <cellStyle name="40% - Accent4 2 2 10" xfId="7165" xr:uid="{200C0B7F-3991-4FA3-BF13-82949EE311AB}"/>
    <cellStyle name="40% - Accent4 2 2 11" xfId="7166" xr:uid="{4244BDFB-A141-4507-9B79-73A56D75F0F9}"/>
    <cellStyle name="40% - Accent4 2 2 12" xfId="7167" xr:uid="{F1CF9201-8362-4E74-9EE8-F094EA33D3A4}"/>
    <cellStyle name="40% - Accent4 2 2 13" xfId="7168" xr:uid="{757F0D73-5056-402C-81B7-45D6FA5D1872}"/>
    <cellStyle name="40% - Accent4 2 2 14" xfId="7169" xr:uid="{5F992429-9112-4F30-9E55-2B9BC24A4876}"/>
    <cellStyle name="40% - Accent4 2 2 2" xfId="388" xr:uid="{18354A9E-1B3C-4846-A392-CCB12D4F46DE}"/>
    <cellStyle name="40% - Accent4 2 2 3" xfId="2257" xr:uid="{D570718D-87F0-40A9-A505-AB9B5F300032}"/>
    <cellStyle name="40% - Accent4 2 2 4" xfId="7170" xr:uid="{51EDB782-53A9-4C29-A9AF-AD7894F2ABEB}"/>
    <cellStyle name="40% - Accent4 2 2 5" xfId="7171" xr:uid="{E9F03CF9-0318-455F-AEDA-3A6D31673BE6}"/>
    <cellStyle name="40% - Accent4 2 2 6" xfId="7172" xr:uid="{1FBFADF9-2353-4F99-A0C9-9F1F2E148931}"/>
    <cellStyle name="40% - Accent4 2 2 7" xfId="7173" xr:uid="{65BDDFE4-9E8F-4E88-974F-D950A43584B5}"/>
    <cellStyle name="40% - Accent4 2 2 8" xfId="7174" xr:uid="{D6CEB472-F52E-4239-9ABE-9E103F0C5B8C}"/>
    <cellStyle name="40% - Accent4 2 2 9" xfId="7175" xr:uid="{C3BD6FE6-D1F2-4DA4-8D62-8D769CAD1C68}"/>
    <cellStyle name="40% - Accent4 2 20" xfId="15250" xr:uid="{39418D85-007A-4183-9989-5FB17F979745}"/>
    <cellStyle name="40% - Accent4 2 3" xfId="389" xr:uid="{B5AD966D-D238-4218-831A-35B14E663997}"/>
    <cellStyle name="40% - Accent4 2 4" xfId="390" xr:uid="{3787F5BD-EB66-43A0-8575-00CD21D14F0D}"/>
    <cellStyle name="40% - Accent4 2 5" xfId="391" xr:uid="{E7C6C497-B22D-4BFD-8910-AC2FDB680494}"/>
    <cellStyle name="40% - Accent4 2 6" xfId="392" xr:uid="{CADE5F41-883F-407E-BABA-CEFDAB4AD584}"/>
    <cellStyle name="40% - Accent4 2 7" xfId="393" xr:uid="{53FF6561-0E15-45E3-919E-369B3DEF9075}"/>
    <cellStyle name="40% - Accent4 2 8" xfId="394" xr:uid="{B6E1C94D-AEAF-44FE-BF33-49266017358E}"/>
    <cellStyle name="40% - Accent4 2 9" xfId="395" xr:uid="{4D902BE2-9FB7-4526-82A9-6C0E2A06F306}"/>
    <cellStyle name="40% - Accent4 20" xfId="2258" xr:uid="{98E77884-F86C-4BBD-91EA-80A810B304BA}"/>
    <cellStyle name="40% - Accent4 20 2" xfId="7870" xr:uid="{BDB5D820-C864-4559-A43E-99F14CC2E42D}"/>
    <cellStyle name="40% - Accent4 21" xfId="7871" xr:uid="{37C69AFE-B408-430E-A9EF-05010B2DA222}"/>
    <cellStyle name="40% - Accent4 22" xfId="6488" xr:uid="{58670A1A-4A96-40C4-9C4E-71658998A914}"/>
    <cellStyle name="40% - Accent4 3" xfId="396" xr:uid="{C504EC37-201F-4707-9FCF-30D155EEED3C}"/>
    <cellStyle name="40% - Accent4 3 10" xfId="2259" xr:uid="{A8077A29-1EAE-4654-A945-1901684AB875}"/>
    <cellStyle name="40% - Accent4 3 11" xfId="2260" xr:uid="{B7427685-4412-47F5-8B85-C9ED01A9375E}"/>
    <cellStyle name="40% - Accent4 3 12" xfId="2261" xr:uid="{3A22E778-8ED6-40A0-8612-5FEA22D36C6A}"/>
    <cellStyle name="40% - Accent4 3 13" xfId="2262" xr:uid="{DA640A66-93B6-452E-BA6F-39B852FD75EF}"/>
    <cellStyle name="40% - Accent4 3 14" xfId="2263" xr:uid="{DC86FC5D-66FC-4CC0-8AE8-62B2B9B02CE0}"/>
    <cellStyle name="40% - Accent4 3 15" xfId="7176" xr:uid="{782A7C2A-3D57-4FB4-B414-CF5E66CF9E3C}"/>
    <cellStyle name="40% - Accent4 3 2" xfId="397" xr:uid="{5E49A271-0EC6-4F2F-A867-F49157336519}"/>
    <cellStyle name="40% - Accent4 3 3" xfId="398" xr:uid="{DC1B6DEE-266F-4895-94F2-DD1C0DFF79DF}"/>
    <cellStyle name="40% - Accent4 3 4" xfId="399" xr:uid="{0095B172-6617-4ACE-93B3-F37E054FDBEA}"/>
    <cellStyle name="40% - Accent4 3 5" xfId="400" xr:uid="{A2B5A343-D77C-4476-975F-D13809ADAF79}"/>
    <cellStyle name="40% - Accent4 3 6" xfId="2264" xr:uid="{413562EE-426D-4220-85BA-7CD6F6737C5F}"/>
    <cellStyle name="40% - Accent4 3 7" xfId="2265" xr:uid="{F42D080A-B7BA-490C-8926-5A9F181A178C}"/>
    <cellStyle name="40% - Accent4 3 8" xfId="2266" xr:uid="{E70A7895-4FFB-4ADF-8E21-30BEEA35A0BD}"/>
    <cellStyle name="40% - Accent4 3 9" xfId="2267" xr:uid="{E5795026-CB1A-4261-A43D-8C85C36723CD}"/>
    <cellStyle name="40% - Accent4 4" xfId="401" xr:uid="{402F6E46-8E4B-4C58-B55C-161759ECF06F}"/>
    <cellStyle name="40% - Accent4 4 10" xfId="7177" xr:uid="{0A0E2BEC-329D-47BD-B46D-6D4BCF027D81}"/>
    <cellStyle name="40% - Accent4 4 11" xfId="7178" xr:uid="{F978424F-54BA-4CB1-91D6-722236FCB7C4}"/>
    <cellStyle name="40% - Accent4 4 12" xfId="7179" xr:uid="{973371EB-9D9B-4013-9929-EAEA771763C1}"/>
    <cellStyle name="40% - Accent4 4 13" xfId="7180" xr:uid="{500C12C9-1203-4E6E-BF22-156990B80F6D}"/>
    <cellStyle name="40% - Accent4 4 14" xfId="7181" xr:uid="{634053CC-2A4F-4C60-9053-7889938610D7}"/>
    <cellStyle name="40% - Accent4 4 15" xfId="7182" xr:uid="{3E7F5CF6-3306-41AB-BC0A-558F37FED3FF}"/>
    <cellStyle name="40% - Accent4 4 2" xfId="402" xr:uid="{0B5E0484-BE16-484A-AF08-86CEFEBC90EE}"/>
    <cellStyle name="40% - Accent4 4 3" xfId="403" xr:uid="{5B0C5898-C4DC-411F-B248-D17F000195BC}"/>
    <cellStyle name="40% - Accent4 4 4" xfId="404" xr:uid="{F176949A-FD40-48B7-875C-5F71B794EC19}"/>
    <cellStyle name="40% - Accent4 4 5" xfId="405" xr:uid="{334032DB-E433-4993-8B8F-637EEF506601}"/>
    <cellStyle name="40% - Accent4 4 6" xfId="2268" xr:uid="{6C87C586-0E7A-4FE6-8DF4-BC32E38120BB}"/>
    <cellStyle name="40% - Accent4 4 7" xfId="7183" xr:uid="{42A5E47F-BC2D-4C06-BF6F-0E421605BCDE}"/>
    <cellStyle name="40% - Accent4 4 8" xfId="7184" xr:uid="{1FDFEE04-CBAD-47FD-B701-B99E9E5703E6}"/>
    <cellStyle name="40% - Accent4 4 9" xfId="7185" xr:uid="{65C289FB-5913-4419-9A45-38FD2C95C7DE}"/>
    <cellStyle name="40% - Accent4 5" xfId="406" xr:uid="{DDBDDD0A-EEED-4099-B8CF-749D590BBD18}"/>
    <cellStyle name="40% - Accent4 5 10" xfId="7186" xr:uid="{1BC7EAF9-30DA-473F-B94C-626439DE768B}"/>
    <cellStyle name="40% - Accent4 5 11" xfId="7187" xr:uid="{42809A0C-86A6-43FA-958E-48E7EC99F0DA}"/>
    <cellStyle name="40% - Accent4 5 12" xfId="7188" xr:uid="{775E9CFF-ED44-41D1-9ECD-1AA656CF9502}"/>
    <cellStyle name="40% - Accent4 5 13" xfId="7189" xr:uid="{D3B12EB3-A6F5-4D9D-BD2A-9D6B4389DEE2}"/>
    <cellStyle name="40% - Accent4 5 14" xfId="7190" xr:uid="{58495898-364B-46DD-81E5-FE86CDA8AFF6}"/>
    <cellStyle name="40% - Accent4 5 15" xfId="7191" xr:uid="{12D5AD7C-EB33-432A-BB72-17529420E3CC}"/>
    <cellStyle name="40% - Accent4 5 2" xfId="407" xr:uid="{57614756-FBB2-4754-972D-389D8981706B}"/>
    <cellStyle name="40% - Accent4 5 3" xfId="408" xr:uid="{13625AB5-BCBF-43C0-9C8D-6D3B5BEA79D5}"/>
    <cellStyle name="40% - Accent4 5 4" xfId="409" xr:uid="{40CE206D-40B2-4880-9291-C10FB5B5F4FC}"/>
    <cellStyle name="40% - Accent4 5 5" xfId="410" xr:uid="{FC27B17D-759B-4FB2-8D82-8B7DDF643C31}"/>
    <cellStyle name="40% - Accent4 5 6" xfId="2269" xr:uid="{A6BACACB-1799-4B07-83A9-3A147AA0B5B2}"/>
    <cellStyle name="40% - Accent4 5 7" xfId="7192" xr:uid="{2005BD4C-E780-48D5-A498-47147BDF6AF9}"/>
    <cellStyle name="40% - Accent4 5 8" xfId="7193" xr:uid="{AF3A6DE3-FEA1-4C71-AFA0-C64962B14412}"/>
    <cellStyle name="40% - Accent4 5 9" xfId="7194" xr:uid="{C1DCB13D-7963-487E-A9D3-1312C91CB729}"/>
    <cellStyle name="40% - Accent4 6" xfId="411" xr:uid="{5D2F6BF3-CC7C-467B-8CA9-1234B0E6CCDF}"/>
    <cellStyle name="40% - Accent4 6 2" xfId="412" xr:uid="{9662D2EB-3111-4FDF-870D-5D9893C57F56}"/>
    <cellStyle name="40% - Accent4 6 3" xfId="2270" xr:uid="{208CE81D-BC92-4CD6-8D75-5876D2BA6246}"/>
    <cellStyle name="40% - Accent4 7" xfId="413" xr:uid="{BCD0032F-CDAE-400F-8DE6-C060CBE336E8}"/>
    <cellStyle name="40% - Accent4 7 2" xfId="414" xr:uid="{3A3F3D1C-DDA2-420F-A7BB-23D2AA672979}"/>
    <cellStyle name="40% - Accent4 7 3" xfId="2271" xr:uid="{D5335FE4-912D-4F63-B562-E55A2CCE4C78}"/>
    <cellStyle name="40% - Accent4 8" xfId="415" xr:uid="{463D55BC-0365-4667-92F1-6B793F64D26B}"/>
    <cellStyle name="40% - Accent4 8 2" xfId="416" xr:uid="{B5924EA0-6991-4568-8B7B-2FA8C5A2DB5E}"/>
    <cellStyle name="40% - Accent4 8 3" xfId="2272" xr:uid="{99592A34-EE55-4785-BCA4-62F97A1E0A03}"/>
    <cellStyle name="40% - Accent4 9" xfId="417" xr:uid="{97E2A498-5BBE-4A5C-AF8A-FEAC109BA50E}"/>
    <cellStyle name="40% - Accent4 9 2" xfId="2273" xr:uid="{79EEF0F5-3A7F-4C36-AA4A-7F2DDD4906F6}"/>
    <cellStyle name="40% - Accent5 10" xfId="418" xr:uid="{DF047517-78F3-474B-872B-782F68BE38A1}"/>
    <cellStyle name="40% - Accent5 10 2" xfId="2274" xr:uid="{39B07AE2-B0A7-4202-99E1-EC2BB15A13D8}"/>
    <cellStyle name="40% - Accent5 11" xfId="419" xr:uid="{6C018F3C-AD0E-405F-8392-B7521455C10C}"/>
    <cellStyle name="40% - Accent5 11 2" xfId="7872" xr:uid="{B80F8712-AA10-4385-A0C4-CC91EA077A95}"/>
    <cellStyle name="40% - Accent5 12" xfId="420" xr:uid="{20CDCEC1-BE50-408D-B057-E6348A880A53}"/>
    <cellStyle name="40% - Accent5 12 2" xfId="7873" xr:uid="{B2163637-D204-403A-B12C-DBF17D1E90AB}"/>
    <cellStyle name="40% - Accent5 13" xfId="421" xr:uid="{42271861-5408-44F8-8D1B-C6A2A1558C01}"/>
    <cellStyle name="40% - Accent5 13 2" xfId="7874" xr:uid="{E31C5F94-2799-4E05-952B-831A07EB047A}"/>
    <cellStyle name="40% - Accent5 14" xfId="422" xr:uid="{A8DB85F7-B7AD-4536-B88B-15B4530FE4D8}"/>
    <cellStyle name="40% - Accent5 14 2" xfId="7875" xr:uid="{8B5F7D43-0710-4DAD-B437-FC72C77DF966}"/>
    <cellStyle name="40% - Accent5 15" xfId="2275" xr:uid="{72894BD7-0253-4B60-99AF-53448574CB41}"/>
    <cellStyle name="40% - Accent5 15 2" xfId="7876" xr:uid="{FFEA3C69-AFEC-4607-A321-2A3E6648FD2D}"/>
    <cellStyle name="40% - Accent5 16" xfId="2276" xr:uid="{9B6845B9-FF29-4B63-A2B6-F74362310E48}"/>
    <cellStyle name="40% - Accent5 16 2" xfId="7877" xr:uid="{E131691E-4A1F-485C-AD1F-6B59CF5B117A}"/>
    <cellStyle name="40% - Accent5 17" xfId="2277" xr:uid="{E287D3EA-48EA-438F-8722-6F612556A631}"/>
    <cellStyle name="40% - Accent5 17 2" xfId="7878" xr:uid="{1F7292A7-A6D9-4E39-9FE8-88AB33874C0B}"/>
    <cellStyle name="40% - Accent5 18" xfId="2278" xr:uid="{2E07176D-E2E4-4527-9A70-65BCE18533E5}"/>
    <cellStyle name="40% - Accent5 18 2" xfId="7879" xr:uid="{6B2BDD5B-5BDE-4B63-8574-4EC480A2B469}"/>
    <cellStyle name="40% - Accent5 19" xfId="2279" xr:uid="{BED5A9B1-4EB0-4AA7-9C6B-D8976A42C037}"/>
    <cellStyle name="40% - Accent5 19 2" xfId="7880" xr:uid="{9D4FDB46-BE19-4777-BA84-B312EB03B640}"/>
    <cellStyle name="40% - Accent5 2" xfId="423" xr:uid="{D72A1B0E-4B87-47C6-8A15-5A9137A36B3A}"/>
    <cellStyle name="40% - Accent5 2 10" xfId="7195" xr:uid="{60EC7845-F941-4838-B459-AA7544AC61F2}"/>
    <cellStyle name="40% - Accent5 2 11" xfId="7196" xr:uid="{48BEEF8F-DA55-4EAE-A450-CD98CEF000ED}"/>
    <cellStyle name="40% - Accent5 2 12" xfId="7197" xr:uid="{190BFBE5-BF63-4F0B-B45D-00E22159A5D6}"/>
    <cellStyle name="40% - Accent5 2 13" xfId="7198" xr:uid="{E8C7F392-A6C3-4FA0-AB1B-B4F25A0AF7D6}"/>
    <cellStyle name="40% - Accent5 2 14" xfId="7199" xr:uid="{FE965894-088B-420C-A527-F599DFF05B33}"/>
    <cellStyle name="40% - Accent5 2 15" xfId="7200" xr:uid="{23A6322B-24EF-42EA-9E68-94F1389F88E0}"/>
    <cellStyle name="40% - Accent5 2 16" xfId="7201" xr:uid="{8B53CF9C-DE9B-4F92-A1D1-3CF1F698DE05}"/>
    <cellStyle name="40% - Accent5 2 17" xfId="7202" xr:uid="{77B678AE-650F-46B0-BFB6-031BEF9A0431}"/>
    <cellStyle name="40% - Accent5 2 18" xfId="7203" xr:uid="{2B78AC8B-A2B7-48A5-A409-98D86CDBDCC1}"/>
    <cellStyle name="40% - Accent5 2 19" xfId="7204" xr:uid="{7323CBCF-BE4B-44AB-B78C-0A3AAB9B6CCF}"/>
    <cellStyle name="40% - Accent5 2 2" xfId="424" xr:uid="{00275043-01D8-4415-808D-815CD325638C}"/>
    <cellStyle name="40% - Accent5 2 2 10" xfId="7205" xr:uid="{8D4F5D06-EF6A-402A-9733-007D3D10E4E4}"/>
    <cellStyle name="40% - Accent5 2 2 11" xfId="7206" xr:uid="{53A4B702-6864-405E-8566-43EC7D5276E8}"/>
    <cellStyle name="40% - Accent5 2 2 12" xfId="7207" xr:uid="{F05CF71F-B65A-4571-B403-8D9DC3261C22}"/>
    <cellStyle name="40% - Accent5 2 2 13" xfId="7208" xr:uid="{3F9452C2-7081-4D74-8808-7CFF26E78CBB}"/>
    <cellStyle name="40% - Accent5 2 2 14" xfId="7209" xr:uid="{5D7B758A-FCAE-4F57-A613-ABC9C58A8C5D}"/>
    <cellStyle name="40% - Accent5 2 2 2" xfId="425" xr:uid="{6F82D04A-4F39-4CDF-BA9E-78B7F8B3FCBA}"/>
    <cellStyle name="40% - Accent5 2 2 3" xfId="2280" xr:uid="{260FC695-C563-484B-A401-2CFB575A5EFE}"/>
    <cellStyle name="40% - Accent5 2 2 4" xfId="7210" xr:uid="{714BF011-D494-4773-B0B3-E3C45FD5C857}"/>
    <cellStyle name="40% - Accent5 2 2 5" xfId="7211" xr:uid="{BD237711-BFF5-41BD-9F2A-2D49F89D3C0F}"/>
    <cellStyle name="40% - Accent5 2 2 6" xfId="7212" xr:uid="{0B9DF37B-9E8E-471B-BD0E-2EBCECDDCBC6}"/>
    <cellStyle name="40% - Accent5 2 2 7" xfId="7213" xr:uid="{BC9B4B2B-F210-47D9-8F0C-786517381676}"/>
    <cellStyle name="40% - Accent5 2 2 8" xfId="7214" xr:uid="{7ED34F60-0244-40D5-A2F2-1E02A185B55C}"/>
    <cellStyle name="40% - Accent5 2 2 9" xfId="7215" xr:uid="{04DB240B-6D20-4865-8B29-33C6E99E3A36}"/>
    <cellStyle name="40% - Accent5 2 20" xfId="15251" xr:uid="{DBB1782E-F282-412F-8F27-3123F31D2E37}"/>
    <cellStyle name="40% - Accent5 2 3" xfId="426" xr:uid="{9C4A9E8D-B7EC-490C-9C09-237FF6B5EDF9}"/>
    <cellStyle name="40% - Accent5 2 4" xfId="427" xr:uid="{8DE3370F-EEFF-4995-A9F0-9E1FA96C8033}"/>
    <cellStyle name="40% - Accent5 2 5" xfId="428" xr:uid="{EE437E51-DE64-4A98-9E95-066AABB8C0FA}"/>
    <cellStyle name="40% - Accent5 2 6" xfId="429" xr:uid="{37E535F8-0CBC-479A-8DB5-14E67B1E4FEF}"/>
    <cellStyle name="40% - Accent5 2 7" xfId="430" xr:uid="{BE145EAA-C17D-40E8-8A06-23EF5627DABF}"/>
    <cellStyle name="40% - Accent5 2 8" xfId="431" xr:uid="{B648B66A-EF1F-4050-8E64-CBD8FFEDCA13}"/>
    <cellStyle name="40% - Accent5 2 9" xfId="432" xr:uid="{F4ADD9CE-651C-489E-A740-B89CE92E44C3}"/>
    <cellStyle name="40% - Accent5 20" xfId="2281" xr:uid="{DD75E9F7-FCB4-43F1-8F86-BBD49833B170}"/>
    <cellStyle name="40% - Accent5 20 2" xfId="7882" xr:uid="{AECA1109-1FC4-4E97-BEED-5BF1AA72FF10}"/>
    <cellStyle name="40% - Accent5 21" xfId="7883" xr:uid="{3CDE2B17-0921-4769-AE8C-21155E90E2A1}"/>
    <cellStyle name="40% - Accent5 22" xfId="6489" xr:uid="{77FEA1B8-D580-470F-8F9E-E91FE838DA73}"/>
    <cellStyle name="40% - Accent5 3" xfId="433" xr:uid="{C132A03F-EBAC-45F3-902E-043364D74DA7}"/>
    <cellStyle name="40% - Accent5 3 10" xfId="2282" xr:uid="{F23F78E4-5D97-4743-B57B-98F72D5874E6}"/>
    <cellStyle name="40% - Accent5 3 11" xfId="2283" xr:uid="{2D605F0B-FEF4-4819-AB07-B7BEBA15318F}"/>
    <cellStyle name="40% - Accent5 3 12" xfId="2284" xr:uid="{EFE6AD8A-AFFB-4FDA-9D34-39588BD95343}"/>
    <cellStyle name="40% - Accent5 3 13" xfId="2285" xr:uid="{105DB3F2-7ACA-4A4E-AC7D-1058C296C811}"/>
    <cellStyle name="40% - Accent5 3 14" xfId="2286" xr:uid="{FFBBFE69-BFE8-4C41-A670-266367AF4AE7}"/>
    <cellStyle name="40% - Accent5 3 15" xfId="7216" xr:uid="{273B6BF8-9E89-40FA-836F-0A4DB4F96A7F}"/>
    <cellStyle name="40% - Accent5 3 2" xfId="434" xr:uid="{A8AFBDE0-EE8E-4C2F-A2A2-B630DC1F3279}"/>
    <cellStyle name="40% - Accent5 3 3" xfId="435" xr:uid="{C7708237-4EB7-4A73-9DFC-D6FD9D71CD56}"/>
    <cellStyle name="40% - Accent5 3 4" xfId="436" xr:uid="{79C06583-342F-4E4B-87F6-F487AE4A6591}"/>
    <cellStyle name="40% - Accent5 3 5" xfId="437" xr:uid="{76DA91F1-14A7-41DF-A667-627AB7A0FFF4}"/>
    <cellStyle name="40% - Accent5 3 6" xfId="2287" xr:uid="{8E9A700A-7CBD-47FB-92DA-6268FD9F065E}"/>
    <cellStyle name="40% - Accent5 3 7" xfId="2288" xr:uid="{A95F565C-1780-4198-8006-154320A39AB2}"/>
    <cellStyle name="40% - Accent5 3 8" xfId="2289" xr:uid="{995BD2EA-F758-4145-B219-1493D92634E0}"/>
    <cellStyle name="40% - Accent5 3 9" xfId="2290" xr:uid="{36C099FB-92A7-4AC6-985C-FD3C194E0FF7}"/>
    <cellStyle name="40% - Accent5 4" xfId="438" xr:uid="{4AE8C36A-DB91-4175-98D6-465658A6BBB2}"/>
    <cellStyle name="40% - Accent5 4 10" xfId="7217" xr:uid="{F9AAAAFF-0F21-47BF-B0F0-DDB45DCFF92D}"/>
    <cellStyle name="40% - Accent5 4 11" xfId="7218" xr:uid="{E916F8AB-DDC8-4E34-BBC4-FF5CEF9744A0}"/>
    <cellStyle name="40% - Accent5 4 12" xfId="7219" xr:uid="{FEC92071-55AE-4535-9528-183C5F03E9BF}"/>
    <cellStyle name="40% - Accent5 4 13" xfId="7220" xr:uid="{CFB1F1BD-38FC-415C-AA20-F27D2BC310C0}"/>
    <cellStyle name="40% - Accent5 4 14" xfId="7221" xr:uid="{B2491DA5-D696-41D2-AFFB-DE5056B2F5A5}"/>
    <cellStyle name="40% - Accent5 4 15" xfId="7222" xr:uid="{3D8AEB3A-F4F0-4852-8B6C-5E4A1F1F7193}"/>
    <cellStyle name="40% - Accent5 4 2" xfId="439" xr:uid="{A9803F50-5697-4DF1-8F06-A6B7A4EB25AA}"/>
    <cellStyle name="40% - Accent5 4 3" xfId="440" xr:uid="{064CE639-E6F0-48C9-A5BC-72B69A0507F7}"/>
    <cellStyle name="40% - Accent5 4 4" xfId="441" xr:uid="{120F2172-0C8F-4E98-96D4-C8E1491745EF}"/>
    <cellStyle name="40% - Accent5 4 5" xfId="442" xr:uid="{3D5CCD47-DF24-40F9-ABD3-29CEC5AD1148}"/>
    <cellStyle name="40% - Accent5 4 6" xfId="2291" xr:uid="{9D4107FB-8F39-4064-B07F-1AD4752C4D71}"/>
    <cellStyle name="40% - Accent5 4 7" xfId="7223" xr:uid="{FCE9136D-A6E8-4DB6-9484-3C09C4D7AB9A}"/>
    <cellStyle name="40% - Accent5 4 8" xfId="7224" xr:uid="{CDCC10BB-47C4-45A6-8C72-A07BC7980A72}"/>
    <cellStyle name="40% - Accent5 4 9" xfId="7225" xr:uid="{B198E0F4-4D69-44CB-B95B-23F37BC362A8}"/>
    <cellStyle name="40% - Accent5 5" xfId="443" xr:uid="{76591490-FE58-42C4-8F9E-7CFAE6C1FE6F}"/>
    <cellStyle name="40% - Accent5 5 10" xfId="7226" xr:uid="{8FD9DE49-595A-4A79-AAC4-A1CD1EEA87B6}"/>
    <cellStyle name="40% - Accent5 5 11" xfId="7227" xr:uid="{505694C3-FC05-4F81-BC2B-E85589C5820A}"/>
    <cellStyle name="40% - Accent5 5 12" xfId="7228" xr:uid="{D3AA5A88-138B-4455-93A9-D8AAA6EEB520}"/>
    <cellStyle name="40% - Accent5 5 13" xfId="7229" xr:uid="{8923E1D2-58B4-4AEF-B904-41E13EEAD7EF}"/>
    <cellStyle name="40% - Accent5 5 14" xfId="7230" xr:uid="{FCE7841A-C42A-4A2D-AB0B-8300C97440CD}"/>
    <cellStyle name="40% - Accent5 5 15" xfId="7231" xr:uid="{68A5285B-FE73-4007-89E8-7322F57BE416}"/>
    <cellStyle name="40% - Accent5 5 2" xfId="444" xr:uid="{BBDEE6EF-683D-4C5E-AD59-CC501B1BD938}"/>
    <cellStyle name="40% - Accent5 5 3" xfId="445" xr:uid="{A261F3AA-C4FC-4644-9569-9E3D0B811D55}"/>
    <cellStyle name="40% - Accent5 5 4" xfId="446" xr:uid="{0C53A2A4-9E47-4651-975B-934BC6A047C2}"/>
    <cellStyle name="40% - Accent5 5 5" xfId="447" xr:uid="{AFDF5479-C592-4689-88EE-712C70CD8BA4}"/>
    <cellStyle name="40% - Accent5 5 6" xfId="2292" xr:uid="{32DF961C-29D4-4888-935C-B2C50F677031}"/>
    <cellStyle name="40% - Accent5 5 7" xfId="7232" xr:uid="{39EA57FF-532C-49A4-8A55-61933C7F0453}"/>
    <cellStyle name="40% - Accent5 5 8" xfId="7233" xr:uid="{7F46E1D3-8088-4EB5-9062-26D3415156C9}"/>
    <cellStyle name="40% - Accent5 5 9" xfId="7234" xr:uid="{AD61DF3E-75E7-49E4-AC7F-A10DFE0DE7E9}"/>
    <cellStyle name="40% - Accent5 6" xfId="448" xr:uid="{5796A5E5-A314-4EB3-942F-396969E1C386}"/>
    <cellStyle name="40% - Accent5 6 2" xfId="449" xr:uid="{922DCC8D-F0BF-4E3B-A532-9CCC6A9E23E1}"/>
    <cellStyle name="40% - Accent5 6 3" xfId="2293" xr:uid="{F6C46FE4-2D3B-46DF-B018-0A40A7A42384}"/>
    <cellStyle name="40% - Accent5 7" xfId="450" xr:uid="{C9C1F86F-FFDE-49BE-8911-53264C5EA680}"/>
    <cellStyle name="40% - Accent5 7 2" xfId="451" xr:uid="{B06E353F-BC3E-4E1B-9AB4-C103DA0AA15B}"/>
    <cellStyle name="40% - Accent5 7 3" xfId="2294" xr:uid="{0DCBC4C6-F90E-4618-9369-D50A0A4DE53F}"/>
    <cellStyle name="40% - Accent5 8" xfId="452" xr:uid="{ABB02F82-D958-4D21-A8ED-38E89BB224E7}"/>
    <cellStyle name="40% - Accent5 8 2" xfId="453" xr:uid="{ABC2A887-3E4F-47F2-AAB7-79F8849B83EA}"/>
    <cellStyle name="40% - Accent5 8 3" xfId="2295" xr:uid="{AD688A0B-C3FA-4090-BBFA-DAD1C2CEF068}"/>
    <cellStyle name="40% - Accent5 9" xfId="454" xr:uid="{8E29B69F-74D3-4209-A499-0D0526756C39}"/>
    <cellStyle name="40% - Accent5 9 2" xfId="2296" xr:uid="{2918F75B-6C2A-4FC7-B4FA-77AE288663E5}"/>
    <cellStyle name="40% - Accent6 10" xfId="455" xr:uid="{314BB9ED-E925-4C60-860B-0DC6AA1D379F}"/>
    <cellStyle name="40% - Accent6 10 2" xfId="2297" xr:uid="{E3C81AA5-8AF2-4E0F-95E1-5AE207E99819}"/>
    <cellStyle name="40% - Accent6 11" xfId="456" xr:uid="{A6393051-D6AF-4723-B4C3-FE29A735605A}"/>
    <cellStyle name="40% - Accent6 11 2" xfId="7884" xr:uid="{0CDE4916-5565-4DAF-AE1E-EE40D955D6C9}"/>
    <cellStyle name="40% - Accent6 12" xfId="457" xr:uid="{EB31FB66-9002-45C6-A793-50D8C2549C95}"/>
    <cellStyle name="40% - Accent6 12 2" xfId="7885" xr:uid="{8B07B578-5FFE-4BF1-A92E-CC47FF74B85F}"/>
    <cellStyle name="40% - Accent6 13" xfId="458" xr:uid="{A431529D-74A8-4C66-9764-6F17403597FC}"/>
    <cellStyle name="40% - Accent6 13 2" xfId="7886" xr:uid="{C547231A-8E31-4D17-8E28-EA7F26E61465}"/>
    <cellStyle name="40% - Accent6 14" xfId="459" xr:uid="{0A3470AC-0E08-48D9-A120-D9C5E3721C92}"/>
    <cellStyle name="40% - Accent6 14 2" xfId="7887" xr:uid="{B5BD8001-F419-46BD-A87B-4D2755457D33}"/>
    <cellStyle name="40% - Accent6 15" xfId="2298" xr:uid="{FA6F251B-4876-43E7-939D-89D5B2147C45}"/>
    <cellStyle name="40% - Accent6 15 2" xfId="7888" xr:uid="{BE23E3A0-1670-44D3-8696-4CA688B130D6}"/>
    <cellStyle name="40% - Accent6 16" xfId="2299" xr:uid="{AA8DFF51-7C99-425F-91D2-A17D44613A0E}"/>
    <cellStyle name="40% - Accent6 16 2" xfId="7889" xr:uid="{02FD90ED-9C06-485F-A1E0-B4DDC8B8401E}"/>
    <cellStyle name="40% - Accent6 17" xfId="2300" xr:uid="{6A8DA8F3-5F8E-4009-9646-95363B0A2BF4}"/>
    <cellStyle name="40% - Accent6 17 2" xfId="7890" xr:uid="{5447D1EC-1E8D-496C-9B0F-9309288A6410}"/>
    <cellStyle name="40% - Accent6 18" xfId="2301" xr:uid="{7A0F6AE8-B9DB-4F11-9C30-31CBAEEB9C5A}"/>
    <cellStyle name="40% - Accent6 18 2" xfId="7891" xr:uid="{3F73ED37-76C9-4403-8366-9D556E2F14DF}"/>
    <cellStyle name="40% - Accent6 19" xfId="2302" xr:uid="{4369F9B6-B049-45CD-B388-569F77C04360}"/>
    <cellStyle name="40% - Accent6 19 2" xfId="7892" xr:uid="{534CB2AA-A38F-4DC5-9F67-8E9947DF0F1D}"/>
    <cellStyle name="40% - Accent6 2" xfId="460" xr:uid="{7CB768A8-653A-41B2-9D85-80525C1A8744}"/>
    <cellStyle name="40% - Accent6 2 10" xfId="7235" xr:uid="{15038E41-C28D-44CB-BC13-847D5E248E08}"/>
    <cellStyle name="40% - Accent6 2 11" xfId="7236" xr:uid="{DB4CB563-B132-4D7D-82AA-8CCE2F49CA53}"/>
    <cellStyle name="40% - Accent6 2 12" xfId="7237" xr:uid="{97D58DD1-C183-4F32-8D34-97D436DDA3FE}"/>
    <cellStyle name="40% - Accent6 2 13" xfId="7238" xr:uid="{7032C93F-DBA0-4732-8182-FED26D8B2CE9}"/>
    <cellStyle name="40% - Accent6 2 14" xfId="7239" xr:uid="{E76CB156-D6CF-4AF4-ACD1-BB695A330FF1}"/>
    <cellStyle name="40% - Accent6 2 15" xfId="7240" xr:uid="{32FB6FE0-1235-43AB-9E01-A373C39A1E45}"/>
    <cellStyle name="40% - Accent6 2 16" xfId="7241" xr:uid="{E6A7AA5B-90DC-4B23-94F3-0B8A686F531F}"/>
    <cellStyle name="40% - Accent6 2 17" xfId="7242" xr:uid="{900EBC57-DC8D-4576-8BB4-2FBC15D17B36}"/>
    <cellStyle name="40% - Accent6 2 18" xfId="7243" xr:uid="{3BDA3F47-2F97-48FB-9ABE-F094137DE8DD}"/>
    <cellStyle name="40% - Accent6 2 19" xfId="7244" xr:uid="{132F3315-6A66-4CF3-9595-9FABA08E0B95}"/>
    <cellStyle name="40% - Accent6 2 2" xfId="461" xr:uid="{53F41194-4933-4DDB-8479-0A3C4AA8340B}"/>
    <cellStyle name="40% - Accent6 2 2 10" xfId="7245" xr:uid="{02CA1FA3-693F-4A00-A733-C7170421D808}"/>
    <cellStyle name="40% - Accent6 2 2 11" xfId="7246" xr:uid="{244BB973-BBCB-44CF-977E-30865957CDCB}"/>
    <cellStyle name="40% - Accent6 2 2 12" xfId="7247" xr:uid="{15A23298-6B92-4AA7-9535-1169E6D39583}"/>
    <cellStyle name="40% - Accent6 2 2 13" xfId="7248" xr:uid="{19FC42FA-1132-471B-AF02-142913CD4ADA}"/>
    <cellStyle name="40% - Accent6 2 2 14" xfId="7249" xr:uid="{94A1C430-E2A7-42BD-B72D-FADE07951220}"/>
    <cellStyle name="40% - Accent6 2 2 2" xfId="462" xr:uid="{BC90FAFD-5473-4A54-B5FE-35C07E68ABDA}"/>
    <cellStyle name="40% - Accent6 2 2 3" xfId="2303" xr:uid="{20780B21-D171-40A7-8F60-CDAA6F07D2D2}"/>
    <cellStyle name="40% - Accent6 2 2 4" xfId="7250" xr:uid="{0D5D39DE-26AB-4B49-8B43-39E01E043AB4}"/>
    <cellStyle name="40% - Accent6 2 2 5" xfId="7251" xr:uid="{3280DAEE-490D-4EE8-A937-1D753ABCA063}"/>
    <cellStyle name="40% - Accent6 2 2 6" xfId="7252" xr:uid="{268ECD4D-07F3-4F47-A614-464E5640867D}"/>
    <cellStyle name="40% - Accent6 2 2 7" xfId="7253" xr:uid="{A80CDD68-C488-49F6-867C-24EE23EBA69E}"/>
    <cellStyle name="40% - Accent6 2 2 8" xfId="7254" xr:uid="{8DF0F378-93BB-4F0D-8F62-B8BCE409253B}"/>
    <cellStyle name="40% - Accent6 2 2 9" xfId="7255" xr:uid="{6087F4EE-E3AB-4AA4-9B44-4C36B3A68E9D}"/>
    <cellStyle name="40% - Accent6 2 20" xfId="15252" xr:uid="{C1014148-52F3-478F-99A8-313A6FF8B081}"/>
    <cellStyle name="40% - Accent6 2 3" xfId="463" xr:uid="{068B8C3E-3F6F-4775-926C-438C32E5180B}"/>
    <cellStyle name="40% - Accent6 2 4" xfId="464" xr:uid="{CE1C1B15-28CD-4CA1-BCB3-89CF6FCB5CD8}"/>
    <cellStyle name="40% - Accent6 2 5" xfId="465" xr:uid="{2FAC752D-970C-458C-AFD7-804C3B6EABA0}"/>
    <cellStyle name="40% - Accent6 2 6" xfId="466" xr:uid="{C648664E-5E06-41DB-B1F0-B356E44B84A2}"/>
    <cellStyle name="40% - Accent6 2 7" xfId="467" xr:uid="{E594E3B8-82FB-4A9A-9373-5395E571E4B0}"/>
    <cellStyle name="40% - Accent6 2 8" xfId="468" xr:uid="{EDF9C1A2-F836-4249-8D6C-DC2F0E5E2985}"/>
    <cellStyle name="40% - Accent6 2 9" xfId="469" xr:uid="{9E04D975-AF53-4A16-B71A-9E6C16B67C61}"/>
    <cellStyle name="40% - Accent6 20" xfId="2304" xr:uid="{7C8B549A-8E02-4619-B6E3-2AAE096C2C7B}"/>
    <cellStyle name="40% - Accent6 20 2" xfId="7893" xr:uid="{6D69842C-B66B-47CF-B965-2C6418296F12}"/>
    <cellStyle name="40% - Accent6 21" xfId="7894" xr:uid="{AEB3DD3D-0B7E-420B-B5DC-CC6F58407952}"/>
    <cellStyle name="40% - Accent6 22" xfId="6490" xr:uid="{30A1F004-6D09-4150-AA99-BD0FE70E799F}"/>
    <cellStyle name="40% - Accent6 3" xfId="470" xr:uid="{BC61EBEA-8ABA-4B61-98CA-0A4DB580BDB7}"/>
    <cellStyle name="40% - Accent6 3 10" xfId="2305" xr:uid="{A4137FC8-57DA-48C0-A00D-DDD6445D5CC5}"/>
    <cellStyle name="40% - Accent6 3 11" xfId="2306" xr:uid="{F4D32F20-6A4D-4956-AC5A-000E5B6BBFCB}"/>
    <cellStyle name="40% - Accent6 3 12" xfId="2307" xr:uid="{6796CB04-A26F-4BEB-AC1C-07ABC65F222E}"/>
    <cellStyle name="40% - Accent6 3 13" xfId="2308" xr:uid="{1FDD2B3C-3C2D-4532-A51F-5FC82BCE9186}"/>
    <cellStyle name="40% - Accent6 3 14" xfId="2309" xr:uid="{A26B1381-3E12-4CFF-A039-414ADE92B6CF}"/>
    <cellStyle name="40% - Accent6 3 15" xfId="7256" xr:uid="{FD4D561A-2EDF-4AC4-9397-5C5348C76595}"/>
    <cellStyle name="40% - Accent6 3 2" xfId="471" xr:uid="{58E5A7C2-27DF-4EAE-93DE-A760E672A48B}"/>
    <cellStyle name="40% - Accent6 3 3" xfId="472" xr:uid="{622E7636-E802-4096-864E-9BE57165CCEC}"/>
    <cellStyle name="40% - Accent6 3 4" xfId="473" xr:uid="{60CBDB08-64B7-4742-80E3-913D0C7B4E96}"/>
    <cellStyle name="40% - Accent6 3 5" xfId="474" xr:uid="{ECD5391C-DAD6-4E7D-8253-D88F6E30FF00}"/>
    <cellStyle name="40% - Accent6 3 6" xfId="2310" xr:uid="{162C9A66-AE06-4E2E-8D25-436FF636569E}"/>
    <cellStyle name="40% - Accent6 3 7" xfId="2311" xr:uid="{69251210-B8A0-424C-8957-5E9ADD730614}"/>
    <cellStyle name="40% - Accent6 3 8" xfId="2312" xr:uid="{3F4D8125-2440-4B62-AC69-F0DCA97E6AED}"/>
    <cellStyle name="40% - Accent6 3 9" xfId="2313" xr:uid="{FF41E889-199A-442E-B612-1B286D02A45F}"/>
    <cellStyle name="40% - Accent6 4" xfId="475" xr:uid="{BD10C112-D32C-4E6C-83C8-0210C0F92730}"/>
    <cellStyle name="40% - Accent6 4 10" xfId="7257" xr:uid="{F319E261-7495-4EBB-AB8E-1F243C05B970}"/>
    <cellStyle name="40% - Accent6 4 11" xfId="7258" xr:uid="{52EE35D3-50E0-47C2-98AA-4C457DBDEBC6}"/>
    <cellStyle name="40% - Accent6 4 12" xfId="7259" xr:uid="{15707BC6-AE1A-4D9F-B24C-552223DB8637}"/>
    <cellStyle name="40% - Accent6 4 13" xfId="7260" xr:uid="{4667B8C6-F400-4C3F-9D3D-55B4AA40E499}"/>
    <cellStyle name="40% - Accent6 4 14" xfId="7261" xr:uid="{FACF2E78-2605-43F0-8AF9-8F8230C115F2}"/>
    <cellStyle name="40% - Accent6 4 15" xfId="7262" xr:uid="{628A9A5C-3A42-4F58-85BA-64D962BE2069}"/>
    <cellStyle name="40% - Accent6 4 2" xfId="476" xr:uid="{74089F01-F5A9-4429-B3B1-10FF87930A66}"/>
    <cellStyle name="40% - Accent6 4 3" xfId="477" xr:uid="{A0BB9F9D-A0FE-4E41-9EA3-9561D2A65CDF}"/>
    <cellStyle name="40% - Accent6 4 4" xfId="478" xr:uid="{8D874493-1BB9-4D2F-828E-51A580709AEC}"/>
    <cellStyle name="40% - Accent6 4 5" xfId="479" xr:uid="{CD45FD77-B9AA-4465-844A-F302E6779FD6}"/>
    <cellStyle name="40% - Accent6 4 6" xfId="2314" xr:uid="{02020E47-E7A4-4E6E-8F05-18CD5E593136}"/>
    <cellStyle name="40% - Accent6 4 7" xfId="7263" xr:uid="{186D9423-C707-44B4-B09E-D1B1F98E2E73}"/>
    <cellStyle name="40% - Accent6 4 8" xfId="7264" xr:uid="{EFC82FAB-8583-4F92-B3A3-5134E1174526}"/>
    <cellStyle name="40% - Accent6 4 9" xfId="7265" xr:uid="{01B49B10-CC0D-411D-8808-710E92575F87}"/>
    <cellStyle name="40% - Accent6 5" xfId="480" xr:uid="{B4EF1613-CC4B-4A63-8AFF-6D57EF44CC58}"/>
    <cellStyle name="40% - Accent6 5 10" xfId="7266" xr:uid="{C429C5EF-DE40-4B6B-AB79-09FE2619B6E0}"/>
    <cellStyle name="40% - Accent6 5 11" xfId="7267" xr:uid="{7524FCEF-11E1-4EB2-BA21-5C9EF8657F98}"/>
    <cellStyle name="40% - Accent6 5 12" xfId="7268" xr:uid="{79E1B494-66BE-47FE-A3AA-8F33EAC18DDE}"/>
    <cellStyle name="40% - Accent6 5 13" xfId="7269" xr:uid="{C7FB4535-935C-4C90-9BDA-35B4BC8F1177}"/>
    <cellStyle name="40% - Accent6 5 14" xfId="7270" xr:uid="{9DB48A6E-5BFC-462E-986D-51EF1C1E4EA0}"/>
    <cellStyle name="40% - Accent6 5 15" xfId="7271" xr:uid="{ADD809EA-A395-4A21-8194-B9241CC59BE9}"/>
    <cellStyle name="40% - Accent6 5 2" xfId="481" xr:uid="{B675253B-7EF2-4657-AAEC-14BC635643E6}"/>
    <cellStyle name="40% - Accent6 5 3" xfId="482" xr:uid="{52665DEC-9402-49E2-BEB2-E79A1AEC0185}"/>
    <cellStyle name="40% - Accent6 5 4" xfId="483" xr:uid="{81BE4135-E2F4-411F-ACF4-4562F95D457A}"/>
    <cellStyle name="40% - Accent6 5 5" xfId="484" xr:uid="{AE6EC119-CCB4-4323-8A6B-F910AC7BC32F}"/>
    <cellStyle name="40% - Accent6 5 6" xfId="2315" xr:uid="{BAD40234-629E-49E1-B18D-2087D0150EB8}"/>
    <cellStyle name="40% - Accent6 5 7" xfId="7272" xr:uid="{B7E54695-EA7E-46C2-BCB5-82E62DB297E1}"/>
    <cellStyle name="40% - Accent6 5 8" xfId="7273" xr:uid="{F3B2B794-8E45-4182-9521-1ACCB17B93F0}"/>
    <cellStyle name="40% - Accent6 5 9" xfId="7274" xr:uid="{EA2BF287-2A5A-4942-867A-8684C38EA113}"/>
    <cellStyle name="40% - Accent6 6" xfId="485" xr:uid="{050EC5E4-8541-4544-88CC-1CDF688788FA}"/>
    <cellStyle name="40% - Accent6 6 2" xfId="486" xr:uid="{39B482E7-140D-480B-89FD-554A1FA10489}"/>
    <cellStyle name="40% - Accent6 6 3" xfId="2316" xr:uid="{1409F5BE-E43A-4FD3-AE5D-AE03EE94A72E}"/>
    <cellStyle name="40% - Accent6 7" xfId="487" xr:uid="{56253945-2E4A-4DC9-A7D3-6E6C043AC0B9}"/>
    <cellStyle name="40% - Accent6 7 2" xfId="488" xr:uid="{5E7723F6-F011-4F0F-8E8E-F525E211CAA1}"/>
    <cellStyle name="40% - Accent6 7 3" xfId="2317" xr:uid="{1612E57F-091A-4A3C-AA23-9924822BED5D}"/>
    <cellStyle name="40% - Accent6 8" xfId="489" xr:uid="{C0407DD6-436B-4767-AB4B-2A85E7AF7894}"/>
    <cellStyle name="40% - Accent6 8 2" xfId="490" xr:uid="{8481D842-8F3C-45A5-8713-18B317E3A961}"/>
    <cellStyle name="40% - Accent6 8 3" xfId="2318" xr:uid="{2972C574-258E-4583-8EDA-64B03A7E90BF}"/>
    <cellStyle name="40% - Accent6 9" xfId="491" xr:uid="{67227E69-6DE0-43B5-8A1D-6350E49A871B}"/>
    <cellStyle name="40% - Accent6 9 2" xfId="2319" xr:uid="{CBB7D0F2-8DB5-450F-B797-D48DCED7148E}"/>
    <cellStyle name="40% - Cor1" xfId="492" xr:uid="{369E971E-9745-47A6-839E-2A29359F61F4}"/>
    <cellStyle name="40% - Cor1 10" xfId="7275" xr:uid="{5175E1CB-2B4A-4FB1-B919-F4A9BDE9735B}"/>
    <cellStyle name="40% - Cor1 11" xfId="7276" xr:uid="{F43F0551-ABB1-405F-88B2-BE37D1E41DD9}"/>
    <cellStyle name="40% - Cor1 12" xfId="7277" xr:uid="{22840E99-F588-4D28-836A-300019369ED1}"/>
    <cellStyle name="40% - Cor1 13" xfId="7278" xr:uid="{C78FD713-021F-47C9-8865-531AD5FB0D66}"/>
    <cellStyle name="40% - Cor1 14" xfId="7279" xr:uid="{7FDC8AB6-2A80-4183-8175-AAC2DAD7789D}"/>
    <cellStyle name="40% - Cor1 15" xfId="7280" xr:uid="{A60D0539-A23D-4741-B52B-6FA3A2BFA626}"/>
    <cellStyle name="40% - Cor1 16" xfId="7281" xr:uid="{134EF375-A511-4D28-8D7D-46CA2F6CFF04}"/>
    <cellStyle name="40% - Cor1 17" xfId="7282" xr:uid="{51AC41AA-EED6-4305-BCDB-BAAA36F7A1DC}"/>
    <cellStyle name="40% - Cor1 18" xfId="15253" xr:uid="{5EE172D8-0E92-41C6-91A2-FD334324F713}"/>
    <cellStyle name="40% - Cor1 2" xfId="493" xr:uid="{63FAD76D-314D-491B-B713-782814F9BEAF}"/>
    <cellStyle name="40% - Cor1 3" xfId="494" xr:uid="{0EBBE154-B171-4303-8E0D-84ECA87758DD}"/>
    <cellStyle name="40% - Cor1 4" xfId="495" xr:uid="{D26E179D-7C63-446C-8689-60FCFFC69DD6}"/>
    <cellStyle name="40% - Cor1 5" xfId="496" xr:uid="{748124B8-F3DF-402C-B776-8EE1D2E0E225}"/>
    <cellStyle name="40% - Cor1 6" xfId="497" xr:uid="{38C2A1A7-C70A-4C98-93BC-B62B513431B1}"/>
    <cellStyle name="40% - Cor1 7" xfId="498" xr:uid="{F66D3301-89D1-43CA-839F-7E87E1613DC5}"/>
    <cellStyle name="40% - Cor1 8" xfId="2320" xr:uid="{B9139CED-BFE1-4A0B-A755-EF7FDD949D4C}"/>
    <cellStyle name="40% - Cor1 9" xfId="7283" xr:uid="{EA109319-E931-41CE-B737-997990DC34F7}"/>
    <cellStyle name="40% - Cor2" xfId="499" xr:uid="{93B889F3-7931-4264-BF6F-7C21717962D6}"/>
    <cellStyle name="40% - Cor2 10" xfId="7284" xr:uid="{FD6BFB2E-EDBB-4B3B-A488-35778D9EF81F}"/>
    <cellStyle name="40% - Cor2 11" xfId="7285" xr:uid="{A15B011B-0994-4D15-B063-CB2B9652A3CF}"/>
    <cellStyle name="40% - Cor2 12" xfId="7286" xr:uid="{C08B8196-F2F0-4F69-83D6-564822387C37}"/>
    <cellStyle name="40% - Cor2 13" xfId="7287" xr:uid="{429142AE-FF50-4CA8-83F1-7273C78BB852}"/>
    <cellStyle name="40% - Cor2 14" xfId="7288" xr:uid="{99DC3053-A0A0-4A83-BDAA-14B9DC2AED08}"/>
    <cellStyle name="40% - Cor2 15" xfId="7289" xr:uid="{20B69265-1B2E-4291-A1DB-20E1860D9CEF}"/>
    <cellStyle name="40% - Cor2 16" xfId="7290" xr:uid="{E1788180-30F2-40F9-A511-AA22CB7265F5}"/>
    <cellStyle name="40% - Cor2 17" xfId="7291" xr:uid="{548C8DB1-5B00-492A-8AEC-EE94EB3F1841}"/>
    <cellStyle name="40% - Cor2 18" xfId="15254" xr:uid="{CEB2CC5B-47F9-44B4-99CC-CF2154CC02FE}"/>
    <cellStyle name="40% - Cor2 2" xfId="500" xr:uid="{BF3203B3-3FD4-4B46-985A-0F1CE934126C}"/>
    <cellStyle name="40% - Cor2 3" xfId="501" xr:uid="{82B2A47C-3C7C-4D27-AF0D-5447559CABDB}"/>
    <cellStyle name="40% - Cor2 4" xfId="502" xr:uid="{BA4726D9-3728-4FAB-95E4-C788AB8350FE}"/>
    <cellStyle name="40% - Cor2 5" xfId="503" xr:uid="{A8801B91-7EDA-4F6F-A594-9FFB37D4EE9F}"/>
    <cellStyle name="40% - Cor2 6" xfId="504" xr:uid="{F1F272EF-AAD4-496F-8F54-E62853DD34BF}"/>
    <cellStyle name="40% - Cor2 7" xfId="505" xr:uid="{82312437-F5F0-4A8F-9FBF-441BE33A669B}"/>
    <cellStyle name="40% - Cor2 8" xfId="2321" xr:uid="{70ADE95B-87C7-4005-9E55-02C4365AF8F8}"/>
    <cellStyle name="40% - Cor2 9" xfId="7292" xr:uid="{C1AADB79-6876-4B85-AAAD-947BE1843358}"/>
    <cellStyle name="40% - Cor3" xfId="506" xr:uid="{5D70CF6B-7A0E-4022-BAF3-1B3B8B837A06}"/>
    <cellStyle name="40% - Cor3 10" xfId="7293" xr:uid="{004C95EE-0D54-4F01-8E41-0ADD8CD1E886}"/>
    <cellStyle name="40% - Cor3 11" xfId="7294" xr:uid="{1371A6A4-21E1-4975-B1A9-E8EF7BC20E42}"/>
    <cellStyle name="40% - Cor3 12" xfId="7295" xr:uid="{5EB2EC6A-FB5D-453B-AF2C-D8E4A8F15E9C}"/>
    <cellStyle name="40% - Cor3 13" xfId="7296" xr:uid="{36843D11-FD1B-4B21-8900-6125A8DC0EAA}"/>
    <cellStyle name="40% - Cor3 14" xfId="7297" xr:uid="{322BC89E-5781-465F-8567-3A3C000E422A}"/>
    <cellStyle name="40% - Cor3 15" xfId="7298" xr:uid="{A56807A0-E8E9-45E0-AD13-F76207DCBFCF}"/>
    <cellStyle name="40% - Cor3 16" xfId="7299" xr:uid="{E268AFCC-B281-4DED-8872-94F06C304B7C}"/>
    <cellStyle name="40% - Cor3 17" xfId="7300" xr:uid="{E804A1B3-592C-439B-9855-48F6D2B36008}"/>
    <cellStyle name="40% - Cor3 18" xfId="15255" xr:uid="{81AF4E74-A17C-4BD8-A1BA-A13AF3E07B37}"/>
    <cellStyle name="40% - Cor3 2" xfId="507" xr:uid="{9F22B04D-4CB4-4C49-9111-E24B5B5899A8}"/>
    <cellStyle name="40% - Cor3 3" xfId="508" xr:uid="{9CBD0619-B892-4926-BF17-8BBD944642EA}"/>
    <cellStyle name="40% - Cor3 4" xfId="509" xr:uid="{30A1D14C-EFDC-4494-A6A4-7082066D0E87}"/>
    <cellStyle name="40% - Cor3 5" xfId="510" xr:uid="{A8E1054E-B74A-4107-BD46-77D439417517}"/>
    <cellStyle name="40% - Cor3 6" xfId="511" xr:uid="{5E972E37-717B-426A-964C-B61A75C7DF2B}"/>
    <cellStyle name="40% - Cor3 7" xfId="512" xr:uid="{31894CD2-DA19-4AC1-9EB8-72065F52E6AD}"/>
    <cellStyle name="40% - Cor3 8" xfId="2322" xr:uid="{E8399995-55C1-422E-A8FC-DCD4B1067C48}"/>
    <cellStyle name="40% - Cor3 9" xfId="7301" xr:uid="{2551E6B5-0AF5-46D3-974C-2F038593370A}"/>
    <cellStyle name="40% - Cor4" xfId="513" xr:uid="{E0F6CBDC-8118-4F8E-BFFC-92776D6E812C}"/>
    <cellStyle name="40% - Cor4 10" xfId="7302" xr:uid="{95A943EE-F3CE-40C4-BC3F-63A6D29C0091}"/>
    <cellStyle name="40% - Cor4 11" xfId="7303" xr:uid="{0729EA50-7D0C-459F-9D22-4807810F3334}"/>
    <cellStyle name="40% - Cor4 12" xfId="7304" xr:uid="{0B4B200D-BF68-4A02-9067-CC58CD8F0ACB}"/>
    <cellStyle name="40% - Cor4 13" xfId="7305" xr:uid="{BB7FDD98-52AE-4B2C-B85E-6626FCEA284B}"/>
    <cellStyle name="40% - Cor4 14" xfId="7306" xr:uid="{3EF9C7CA-F0DA-4969-85DF-0D665C649173}"/>
    <cellStyle name="40% - Cor4 15" xfId="7307" xr:uid="{E276A371-B9DB-4ABB-A93E-DE6397CCF494}"/>
    <cellStyle name="40% - Cor4 16" xfId="7308" xr:uid="{466835BF-D637-4E46-BC08-14E0BEB24733}"/>
    <cellStyle name="40% - Cor4 17" xfId="7309" xr:uid="{4946E562-4235-4F02-B8A6-EAEE4C90C7D7}"/>
    <cellStyle name="40% - Cor4 18" xfId="15256" xr:uid="{8AB18515-0167-4C9A-A0E5-D97395232EA1}"/>
    <cellStyle name="40% - Cor4 2" xfId="514" xr:uid="{3D66EFED-7A1C-4C31-A4F5-E77D531FE254}"/>
    <cellStyle name="40% - Cor4 3" xfId="515" xr:uid="{FCDFD019-E523-41D7-A490-4228BA812D49}"/>
    <cellStyle name="40% - Cor4 4" xfId="516" xr:uid="{3D52ADFE-2E35-4257-9C06-E13226C2E490}"/>
    <cellStyle name="40% - Cor4 5" xfId="517" xr:uid="{91ED11EB-3B13-406F-8F79-F91D43351084}"/>
    <cellStyle name="40% - Cor4 6" xfId="518" xr:uid="{EE451ECD-2E83-40A7-B991-F090E60B1040}"/>
    <cellStyle name="40% - Cor4 7" xfId="519" xr:uid="{AFB2A008-117A-4C63-9B79-D3305B959C85}"/>
    <cellStyle name="40% - Cor4 8" xfId="2323" xr:uid="{61B62866-B0F9-40FB-BBAC-CB14C00E71AA}"/>
    <cellStyle name="40% - Cor4 9" xfId="7310" xr:uid="{CD2E98E3-2C3E-4FDF-843A-210341968042}"/>
    <cellStyle name="40% - Cor5" xfId="520" xr:uid="{00F1AC15-AEFB-4F33-B374-A9A72E4D65D9}"/>
    <cellStyle name="40% - Cor5 10" xfId="7311" xr:uid="{3FADB1B4-CD40-4BBE-9995-374339D8A41D}"/>
    <cellStyle name="40% - Cor5 11" xfId="7312" xr:uid="{7AB63C2A-CD44-48E4-97B6-8DCF5A4295E2}"/>
    <cellStyle name="40% - Cor5 12" xfId="7313" xr:uid="{BCC5CAF9-877F-4421-A81A-4BB8BC9DC07A}"/>
    <cellStyle name="40% - Cor5 13" xfId="7314" xr:uid="{4FCBCF3F-7476-4B9F-A48E-CC2AB074777F}"/>
    <cellStyle name="40% - Cor5 14" xfId="7315" xr:uid="{8B70444C-354F-4D89-8FF6-13743C00DB48}"/>
    <cellStyle name="40% - Cor5 15" xfId="7316" xr:uid="{F536FF8A-F794-4460-9E5A-EF26DD099A2F}"/>
    <cellStyle name="40% - Cor5 16" xfId="7317" xr:uid="{CF4604B4-EB1E-43AE-B356-B478721A3775}"/>
    <cellStyle name="40% - Cor5 17" xfId="7318" xr:uid="{4F6AA463-6FBE-4937-BE3D-77BE01970BF0}"/>
    <cellStyle name="40% - Cor5 18" xfId="15257" xr:uid="{B1D6F575-F047-4D2F-836D-83C9E0D6AC29}"/>
    <cellStyle name="40% - Cor5 2" xfId="521" xr:uid="{87088B02-C53E-44D2-8C94-E7A7219BC1D3}"/>
    <cellStyle name="40% - Cor5 3" xfId="522" xr:uid="{CE2FB45C-F994-45D6-A0A3-0DDD3BC4B66A}"/>
    <cellStyle name="40% - Cor5 4" xfId="523" xr:uid="{8D03B39A-E48B-45D6-B5CD-BD4308E03199}"/>
    <cellStyle name="40% - Cor5 5" xfId="524" xr:uid="{B4805290-759F-435D-A846-2CA5FAE5410D}"/>
    <cellStyle name="40% - Cor5 6" xfId="525" xr:uid="{F24D4DFF-40F8-4220-AAB0-A2366715EB66}"/>
    <cellStyle name="40% - Cor5 7" xfId="526" xr:uid="{202F3828-0841-475D-A4AA-D5900D4D2750}"/>
    <cellStyle name="40% - Cor5 8" xfId="2324" xr:uid="{C7DE170E-DF2B-4A08-8F1A-3EF0BA44B750}"/>
    <cellStyle name="40% - Cor5 9" xfId="7319" xr:uid="{3736D515-5C8E-41E5-88A9-F97C8F0F47F6}"/>
    <cellStyle name="40% - Cor6" xfId="527" xr:uid="{11BA96E8-35F6-41CF-A7F4-4E3264BA826C}"/>
    <cellStyle name="40% - Cor6 10" xfId="7320" xr:uid="{C61CF8AA-3D42-4D01-9503-E9AD53B2AAC4}"/>
    <cellStyle name="40% - Cor6 11" xfId="7321" xr:uid="{017D33ED-D577-43C6-9FC2-BD7F20F0FAC7}"/>
    <cellStyle name="40% - Cor6 12" xfId="7322" xr:uid="{250AE9CD-E321-4650-A23C-FC57B4302373}"/>
    <cellStyle name="40% - Cor6 13" xfId="7323" xr:uid="{84A80DF7-576C-41DA-8FA9-F3B8A14C6643}"/>
    <cellStyle name="40% - Cor6 14" xfId="7324" xr:uid="{9C863E57-A0BA-4DDE-8C0C-6D970F3332A4}"/>
    <cellStyle name="40% - Cor6 15" xfId="7325" xr:uid="{435C85BA-331B-477A-8604-5E210CCAA233}"/>
    <cellStyle name="40% - Cor6 16" xfId="7326" xr:uid="{3CB15CA8-C5E4-44B6-8BFA-6DEB19541448}"/>
    <cellStyle name="40% - Cor6 17" xfId="7327" xr:uid="{335F93F4-BA5D-4048-AF40-0A4C357B118E}"/>
    <cellStyle name="40% - Cor6 18" xfId="15258" xr:uid="{3A1DB130-E6D5-49CE-86F0-52DECA7AEEC6}"/>
    <cellStyle name="40% - Cor6 2" xfId="528" xr:uid="{4F15B368-B148-447B-BDA6-94C8AAF3CA17}"/>
    <cellStyle name="40% - Cor6 3" xfId="529" xr:uid="{60EF6756-F131-44F6-A901-2B5A18E2D931}"/>
    <cellStyle name="40% - Cor6 4" xfId="530" xr:uid="{5304AFBA-C1BA-4502-B3BB-2AC8E075E8C0}"/>
    <cellStyle name="40% - Cor6 5" xfId="531" xr:uid="{A08C8B74-6E5A-42B5-84CB-9E66334094CF}"/>
    <cellStyle name="40% - Cor6 6" xfId="532" xr:uid="{0FAD11FA-31A8-47DB-9D4C-177EF37F5FCD}"/>
    <cellStyle name="40% - Cor6 7" xfId="533" xr:uid="{99421DBA-4A8F-48D9-B5F1-AC66FFD4F3A8}"/>
    <cellStyle name="40% - Cor6 8" xfId="2325" xr:uid="{F2D75571-2E0E-4E42-BC39-0200162C8C39}"/>
    <cellStyle name="40% - Cor6 9" xfId="7328" xr:uid="{7F2BB58A-903A-4502-9FF9-1C224FA49E56}"/>
    <cellStyle name="5x indented GHG Textfiels" xfId="534" xr:uid="{A767F0BE-B649-4FB7-A222-9E7DA0D7BCA9}"/>
    <cellStyle name="60% - Accent1 10" xfId="535" xr:uid="{29E6A610-93CE-477B-A5D0-A4119E800634}"/>
    <cellStyle name="60% - Accent1 10 2" xfId="2326" xr:uid="{EA61CD4A-B30C-4D0C-BD9C-BFF5222BE8CD}"/>
    <cellStyle name="60% - Accent1 11" xfId="536" xr:uid="{F9D16BD1-DBBB-449D-A954-1F925C57738C}"/>
    <cellStyle name="60% - Accent1 11 2" xfId="7896" xr:uid="{00125C6D-AE32-444A-8B02-54FAE0E0F2C3}"/>
    <cellStyle name="60% - Accent1 12" xfId="537" xr:uid="{CF9C38B0-B4BB-416A-8BB3-151E8B60A3CD}"/>
    <cellStyle name="60% - Accent1 12 2" xfId="7897" xr:uid="{321A02F3-B029-42C7-8AC6-383823A29E7F}"/>
    <cellStyle name="60% - Accent1 13" xfId="538" xr:uid="{1A468117-2C70-4F1E-A6CC-B32DAEC011DC}"/>
    <cellStyle name="60% - Accent1 13 2" xfId="7898" xr:uid="{433CBCC1-479B-4629-B7A3-DDE0762C7B8A}"/>
    <cellStyle name="60% - Accent1 14" xfId="539" xr:uid="{1611A5D7-6962-4718-838A-5A34F878289F}"/>
    <cellStyle name="60% - Accent1 14 2" xfId="7899" xr:uid="{FCDDAA81-405D-4E04-A0A9-998CC335E3A3}"/>
    <cellStyle name="60% - Accent1 15" xfId="2327" xr:uid="{12896128-935A-4EAE-9E33-FBBE0385C40A}"/>
    <cellStyle name="60% - Accent1 15 2" xfId="7900" xr:uid="{5B2C15C8-14E4-4470-ACA0-30115B550932}"/>
    <cellStyle name="60% - Accent1 16" xfId="2328" xr:uid="{F158BA3E-87F4-46EE-98A7-ED6F65717799}"/>
    <cellStyle name="60% - Accent1 16 2" xfId="7901" xr:uid="{B58AE690-074C-40FE-838A-C0928C8AB601}"/>
    <cellStyle name="60% - Accent1 17" xfId="2329" xr:uid="{6707CDC1-5EE4-4C9B-83EA-7B2FC056E9DE}"/>
    <cellStyle name="60% - Accent1 17 2" xfId="7902" xr:uid="{9762D818-9513-47FA-B90E-AAFAC05B9FF1}"/>
    <cellStyle name="60% - Accent1 18" xfId="2330" xr:uid="{F0327BBE-A691-4ED4-84FA-ED6D59915291}"/>
    <cellStyle name="60% - Accent1 18 2" xfId="7903" xr:uid="{7306B7F0-E41E-4D8E-AADF-91EE3249AE89}"/>
    <cellStyle name="60% - Accent1 19" xfId="2331" xr:uid="{D0E16E60-9895-4831-B825-D360293C3CFE}"/>
    <cellStyle name="60% - Accent1 19 2" xfId="7904" xr:uid="{DA02613B-8043-469D-9F8E-5A2A2FE69789}"/>
    <cellStyle name="60% - Accent1 2" xfId="540" xr:uid="{A8DCC93F-F3CE-4095-8F07-EEBDAFD557DB}"/>
    <cellStyle name="60% - Accent1 2 10" xfId="15259" xr:uid="{3375ECA9-6ED6-4C1E-9777-7C9B21BCD4C8}"/>
    <cellStyle name="60% - Accent1 2 2" xfId="541" xr:uid="{2DA64D92-0B1F-4CE8-9B3B-DB4D87D289F0}"/>
    <cellStyle name="60% - Accent1 2 3" xfId="542" xr:uid="{662F97E5-7294-49BD-B2A6-30053B5A1969}"/>
    <cellStyle name="60% - Accent1 2 4" xfId="543" xr:uid="{056142B4-D181-4438-ADD9-E8558BEB9BDF}"/>
    <cellStyle name="60% - Accent1 2 5" xfId="544" xr:uid="{C9343A8B-E369-4603-861C-C0F48A4C05E5}"/>
    <cellStyle name="60% - Accent1 2 6" xfId="545" xr:uid="{C1CB2B04-0243-4063-B931-2E0149AC892C}"/>
    <cellStyle name="60% - Accent1 2 7" xfId="546" xr:uid="{2E00E539-4BA4-40BD-9F97-A497C1BE601B}"/>
    <cellStyle name="60% - Accent1 2 8" xfId="547" xr:uid="{3406D29E-DBE8-44A6-A649-B7AE6E894677}"/>
    <cellStyle name="60% - Accent1 2 9" xfId="548" xr:uid="{3FA7C1B4-B3C5-41C7-8C37-8DCF343391A1}"/>
    <cellStyle name="60% - Accent1 20" xfId="2332" xr:uid="{36D82F2A-A1DB-44A1-9809-B710C47503F9}"/>
    <cellStyle name="60% - Accent1 20 2" xfId="7905" xr:uid="{97658494-695A-4D5B-98FE-23AA23B47B05}"/>
    <cellStyle name="60% - Accent1 21" xfId="7906" xr:uid="{7ED38120-B8F8-4C4F-9AE1-B6BEFF778351}"/>
    <cellStyle name="60% - Accent1 22" xfId="6491" xr:uid="{87FD2D81-9539-4BB7-B71C-0A95345883C0}"/>
    <cellStyle name="60% - Accent1 3" xfId="549" xr:uid="{C261E4C3-16D0-4CD4-A47E-EF36E7567F8B}"/>
    <cellStyle name="60% - Accent1 3 10" xfId="2333" xr:uid="{48C747D2-0421-432A-BEE5-CE70AF05E639}"/>
    <cellStyle name="60% - Accent1 3 11" xfId="2334" xr:uid="{7FD0F909-FB3E-4BF5-BF08-19811266C204}"/>
    <cellStyle name="60% - Accent1 3 12" xfId="2335" xr:uid="{67CB80E3-48D2-4C29-AB5A-7F1840B65235}"/>
    <cellStyle name="60% - Accent1 3 13" xfId="2336" xr:uid="{97CB1A4F-F966-4BC8-9438-0B6F95ED81EF}"/>
    <cellStyle name="60% - Accent1 3 14" xfId="2337" xr:uid="{2A8EAA30-5A6D-480A-87FC-06140A81C0AD}"/>
    <cellStyle name="60% - Accent1 3 15" xfId="7907" xr:uid="{6DC76C2B-42BF-4EA3-8418-732D16FFB34B}"/>
    <cellStyle name="60% - Accent1 3 2" xfId="550" xr:uid="{A33DD498-BD25-47C5-9587-3E0532508F1A}"/>
    <cellStyle name="60% - Accent1 3 3" xfId="2338" xr:uid="{588A4A93-A8B3-4305-91A6-4B36954E0504}"/>
    <cellStyle name="60% - Accent1 3 4" xfId="2339" xr:uid="{A4625ACD-9C08-4F60-A3EC-181A429EA59D}"/>
    <cellStyle name="60% - Accent1 3 5" xfId="2340" xr:uid="{2718218E-A5BE-4ADD-AF44-67468F316811}"/>
    <cellStyle name="60% - Accent1 3 6" xfId="2341" xr:uid="{FAEAB355-913E-4241-9F8E-EB5AF1C44663}"/>
    <cellStyle name="60% - Accent1 3 7" xfId="2342" xr:uid="{0F773C48-F084-4C48-98F7-99C5639416F8}"/>
    <cellStyle name="60% - Accent1 3 8" xfId="2343" xr:uid="{210F5E52-00B5-455D-B8B9-5DBE215ABF71}"/>
    <cellStyle name="60% - Accent1 3 9" xfId="2344" xr:uid="{5260E8E3-7941-4F35-8BD9-591378AEC48E}"/>
    <cellStyle name="60% - Accent1 4" xfId="551" xr:uid="{D008B230-A1FC-4600-8A1F-DAC50B79FF80}"/>
    <cellStyle name="60% - Accent1 4 2" xfId="552" xr:uid="{40AD4832-B42E-4C06-AC68-4385989E8291}"/>
    <cellStyle name="60% - Accent1 5" xfId="553" xr:uid="{096383D3-5D0B-4271-AAA3-53E9D50683D0}"/>
    <cellStyle name="60% - Accent1 5 2" xfId="554" xr:uid="{F03BCC59-F4C3-4301-B82A-71F0CA4F0BF2}"/>
    <cellStyle name="60% - Accent1 6" xfId="555" xr:uid="{43286773-6990-47F5-8079-28D59325AF14}"/>
    <cellStyle name="60% - Accent1 6 2" xfId="556" xr:uid="{A6694A7F-2508-4A93-91AA-CCDB2513DB42}"/>
    <cellStyle name="60% - Accent1 6 3" xfId="2345" xr:uid="{274A5F17-CE62-4490-AC08-3050F476E326}"/>
    <cellStyle name="60% - Accent1 7" xfId="557" xr:uid="{4E2B659A-E5F2-4BD0-A734-FC22542CD13C}"/>
    <cellStyle name="60% - Accent1 7 2" xfId="558" xr:uid="{ADB4E895-7358-4C66-AC40-4589F43A6DF8}"/>
    <cellStyle name="60% - Accent1 7 3" xfId="2346" xr:uid="{706E8F54-C1AC-4CD8-9A99-200FD2AA054C}"/>
    <cellStyle name="60% - Accent1 8" xfId="559" xr:uid="{7F790F01-212E-40B8-BE74-D8E9436FA0F7}"/>
    <cellStyle name="60% - Accent1 8 2" xfId="560" xr:uid="{BB441235-1624-4990-A2F4-3F469BAFAF87}"/>
    <cellStyle name="60% - Accent1 8 3" xfId="2347" xr:uid="{45A9A651-8A1D-4041-B0A9-7C07843E3B15}"/>
    <cellStyle name="60% - Accent1 9" xfId="561" xr:uid="{3445B058-3254-4C62-8C67-95D4844ABD58}"/>
    <cellStyle name="60% - Accent1 9 2" xfId="2348" xr:uid="{42DC35A0-1349-4037-9B6D-4C9667F8613D}"/>
    <cellStyle name="60% - Accent2 10" xfId="562" xr:uid="{A71E029B-865D-4B24-9C3C-EA90ADA65269}"/>
    <cellStyle name="60% - Accent2 10 2" xfId="2349" xr:uid="{FCF3D54B-42D5-447C-A46E-B1D385E01659}"/>
    <cellStyle name="60% - Accent2 11" xfId="563" xr:uid="{660EFE3F-C58B-4C43-8C71-926973F61DF2}"/>
    <cellStyle name="60% - Accent2 11 2" xfId="7908" xr:uid="{09305E16-D6D2-48AC-9D72-5822BC05004F}"/>
    <cellStyle name="60% - Accent2 12" xfId="564" xr:uid="{7ACCE606-8F8E-489B-B0C9-2BE46BA9C11C}"/>
    <cellStyle name="60% - Accent2 12 2" xfId="7909" xr:uid="{8217F5DD-4D08-4918-84D2-C9438069307C}"/>
    <cellStyle name="60% - Accent2 13" xfId="565" xr:uid="{ADE370B3-405E-4BAE-B4A1-E76BEFB9597B}"/>
    <cellStyle name="60% - Accent2 13 2" xfId="7910" xr:uid="{6CB48ACB-61FE-4CC3-80B0-83966A6E09FF}"/>
    <cellStyle name="60% - Accent2 14" xfId="566" xr:uid="{81EC3B8B-A0A8-4609-AC82-E4739C60C22E}"/>
    <cellStyle name="60% - Accent2 14 2" xfId="7911" xr:uid="{1F448A3C-3C11-45CE-9D3E-4209622FAACD}"/>
    <cellStyle name="60% - Accent2 15" xfId="2350" xr:uid="{A2E63D4D-4FAF-4A06-907D-3308160CF506}"/>
    <cellStyle name="60% - Accent2 15 2" xfId="7912" xr:uid="{AFC7BD69-E0E1-4FD2-A9AB-BE92865EACC8}"/>
    <cellStyle name="60% - Accent2 16" xfId="2351" xr:uid="{00082D89-C0C6-441A-B28C-682BE3C510A5}"/>
    <cellStyle name="60% - Accent2 16 2" xfId="7913" xr:uid="{2819B488-B631-4B3D-A296-D9253FB11C45}"/>
    <cellStyle name="60% - Accent2 17" xfId="2352" xr:uid="{E977BD88-C7CA-46AA-97D4-25E9B8388035}"/>
    <cellStyle name="60% - Accent2 17 2" xfId="7914" xr:uid="{1F62EDDB-08E5-490A-9356-92C4689618C0}"/>
    <cellStyle name="60% - Accent2 18" xfId="2353" xr:uid="{242EC8B5-0A04-461A-85C2-9B84E7873C62}"/>
    <cellStyle name="60% - Accent2 18 2" xfId="7915" xr:uid="{2ABE5A11-2EF5-43D7-A0F6-674EFECD4250}"/>
    <cellStyle name="60% - Accent2 19" xfId="2354" xr:uid="{4C2B53C3-5ECB-4AE6-B380-BDCB45703641}"/>
    <cellStyle name="60% - Accent2 19 2" xfId="7916" xr:uid="{41713F39-9226-475C-9CB8-D9BA5B9447BA}"/>
    <cellStyle name="60% - Accent2 2" xfId="567" xr:uid="{024B4088-1BEF-4436-9D1B-C7E57FED6DC3}"/>
    <cellStyle name="60% - Accent2 2 10" xfId="15260" xr:uid="{C539C817-7A1A-4A86-9D8A-39F815FA2D08}"/>
    <cellStyle name="60% - Accent2 2 2" xfId="568" xr:uid="{12B67BF5-34C7-4A44-9357-C55CC189BE04}"/>
    <cellStyle name="60% - Accent2 2 3" xfId="569" xr:uid="{348A7367-851E-49A2-9D2A-127901D405F7}"/>
    <cellStyle name="60% - Accent2 2 4" xfId="570" xr:uid="{9088E3B2-3508-467D-9299-E235EDADAF7A}"/>
    <cellStyle name="60% - Accent2 2 5" xfId="571" xr:uid="{4AB08459-624B-43B3-8092-0D22C58A81B8}"/>
    <cellStyle name="60% - Accent2 2 6" xfId="572" xr:uid="{9D6C1313-D6C5-4782-955F-1571C3AF2823}"/>
    <cellStyle name="60% - Accent2 2 7" xfId="573" xr:uid="{7DF5105A-09C9-4370-8D6E-44EDE6E322A7}"/>
    <cellStyle name="60% - Accent2 2 8" xfId="574" xr:uid="{CCC267D5-E012-421F-939A-ABA8114F3FBB}"/>
    <cellStyle name="60% - Accent2 2 9" xfId="575" xr:uid="{6BD98DF0-7CB6-4597-94D1-3D32F6BE9D9A}"/>
    <cellStyle name="60% - Accent2 20" xfId="2355" xr:uid="{1BEAD28E-FD15-45B7-AF1D-65C5C9223F8C}"/>
    <cellStyle name="60% - Accent2 20 2" xfId="7917" xr:uid="{C35F3951-D5C5-43B9-A224-8811BB50951C}"/>
    <cellStyle name="60% - Accent2 21" xfId="7918" xr:uid="{D5103AEF-DE6C-4FDD-B8F3-C915106E5F07}"/>
    <cellStyle name="60% - Accent2 22" xfId="6492" xr:uid="{394598D9-5B57-4B9A-892C-CCE6B0285731}"/>
    <cellStyle name="60% - Accent2 3" xfId="576" xr:uid="{95FB2F81-CF47-4092-AE7C-FDCC98249029}"/>
    <cellStyle name="60% - Accent2 3 10" xfId="2356" xr:uid="{3CA1766E-30C1-46EF-8C4F-06B3FDFCE4EF}"/>
    <cellStyle name="60% - Accent2 3 11" xfId="2357" xr:uid="{C1797673-4103-4D55-B0BF-837F81246D07}"/>
    <cellStyle name="60% - Accent2 3 12" xfId="2358" xr:uid="{5EDA1482-F5D0-4C57-B9A5-D751A21157FF}"/>
    <cellStyle name="60% - Accent2 3 13" xfId="2359" xr:uid="{9F7CCD77-7FC2-4541-8647-F7C3FAD8FDCF}"/>
    <cellStyle name="60% - Accent2 3 14" xfId="2360" xr:uid="{94B83A57-629E-4D35-AB69-56A2412F2D9E}"/>
    <cellStyle name="60% - Accent2 3 15" xfId="7919" xr:uid="{34ABF335-D572-497C-A47F-12521AD0D7DC}"/>
    <cellStyle name="60% - Accent2 3 2" xfId="577" xr:uid="{7DFFABC3-F95B-420E-8D8F-345D3279E695}"/>
    <cellStyle name="60% - Accent2 3 3" xfId="2361" xr:uid="{4EB5AD3D-F9BE-41A0-9F1B-175A2BA949CC}"/>
    <cellStyle name="60% - Accent2 3 4" xfId="2362" xr:uid="{42F38D93-D484-4929-A62A-CB51E1491F91}"/>
    <cellStyle name="60% - Accent2 3 5" xfId="2363" xr:uid="{53019788-44AD-426E-B510-9CC7DC87AB04}"/>
    <cellStyle name="60% - Accent2 3 6" xfId="2364" xr:uid="{020CC608-8FAA-426B-A965-F43C0AF1FBC3}"/>
    <cellStyle name="60% - Accent2 3 7" xfId="2365" xr:uid="{CE880812-07D1-41A4-BA44-3DCD1CAB663C}"/>
    <cellStyle name="60% - Accent2 3 8" xfId="2366" xr:uid="{FED77338-1EA2-4458-BCAB-9213CD687903}"/>
    <cellStyle name="60% - Accent2 3 9" xfId="2367" xr:uid="{790685AC-8D32-4BB7-83C3-1FD91D07441F}"/>
    <cellStyle name="60% - Accent2 4" xfId="578" xr:uid="{BBA1D0A9-380E-4C20-9933-A44823651883}"/>
    <cellStyle name="60% - Accent2 4 2" xfId="579" xr:uid="{02780694-BC2C-4499-9448-F111C945A725}"/>
    <cellStyle name="60% - Accent2 5" xfId="580" xr:uid="{36588B9A-712A-475F-9D69-96B80419422D}"/>
    <cellStyle name="60% - Accent2 5 2" xfId="581" xr:uid="{D9048C68-3881-4555-8DD3-E66ABB72DEC4}"/>
    <cellStyle name="60% - Accent2 6" xfId="582" xr:uid="{5D0CE70E-A546-4FDC-86E6-1637F4919D01}"/>
    <cellStyle name="60% - Accent2 6 2" xfId="583" xr:uid="{BECC73C2-E7DA-49A7-A495-E3BB4370F2AA}"/>
    <cellStyle name="60% - Accent2 6 3" xfId="2368" xr:uid="{39CA51C1-4753-4780-9D26-3A24285159B9}"/>
    <cellStyle name="60% - Accent2 7" xfId="584" xr:uid="{2B8E03BA-44EE-44EC-918A-16E0E853C586}"/>
    <cellStyle name="60% - Accent2 7 2" xfId="585" xr:uid="{06F5EC42-60FB-4181-BE6A-A93678B57886}"/>
    <cellStyle name="60% - Accent2 7 3" xfId="2369" xr:uid="{1F9DF570-F854-4C7E-8645-4472BA6E6C4A}"/>
    <cellStyle name="60% - Accent2 8" xfId="586" xr:uid="{E83160CE-548B-44A0-8548-6078E016DFED}"/>
    <cellStyle name="60% - Accent2 8 2" xfId="587" xr:uid="{93A61CBE-F1A7-43AF-BEAB-F6DF29E23F5F}"/>
    <cellStyle name="60% - Accent2 8 3" xfId="2370" xr:uid="{881AB368-3303-4F22-8BF8-617B41AC4166}"/>
    <cellStyle name="60% - Accent2 9" xfId="588" xr:uid="{38610722-1FEB-45C0-97A7-4AB5E8A2775F}"/>
    <cellStyle name="60% - Accent2 9 2" xfId="2371" xr:uid="{B51A3F47-1E84-495C-B173-B7789E68779B}"/>
    <cellStyle name="60% - Accent3 10" xfId="589" xr:uid="{863FA5ED-A5C9-4019-AA27-3F3BBF6BB97F}"/>
    <cellStyle name="60% - Accent3 10 2" xfId="2372" xr:uid="{8620183D-ACF4-4424-8128-CD16439ACB4F}"/>
    <cellStyle name="60% - Accent3 11" xfId="590" xr:uid="{2204BB0F-8798-4AAD-A7EA-C55460934EF3}"/>
    <cellStyle name="60% - Accent3 11 2" xfId="7920" xr:uid="{952AEDED-E24D-45EE-83D7-080D7139341C}"/>
    <cellStyle name="60% - Accent3 12" xfId="591" xr:uid="{5E43F035-838F-402A-BB22-6E31FF55A372}"/>
    <cellStyle name="60% - Accent3 12 2" xfId="7921" xr:uid="{B5F13DA3-C385-423B-8529-E998FF52B3A7}"/>
    <cellStyle name="60% - Accent3 13" xfId="592" xr:uid="{1184DCAE-AE76-4337-9EAF-9FBA291A86D6}"/>
    <cellStyle name="60% - Accent3 13 2" xfId="7922" xr:uid="{28D95B75-1928-4DBC-83B0-77E9E79454F8}"/>
    <cellStyle name="60% - Accent3 14" xfId="593" xr:uid="{09F7FEB5-FC12-44D7-B2BF-CD6533C2390C}"/>
    <cellStyle name="60% - Accent3 14 2" xfId="7923" xr:uid="{5167C8A8-0DDF-4019-8D52-F389405735DC}"/>
    <cellStyle name="60% - Accent3 15" xfId="2373" xr:uid="{479AE4CE-7C26-4772-82BD-557124AA868D}"/>
    <cellStyle name="60% - Accent3 15 2" xfId="7924" xr:uid="{3CB040B7-9517-45B7-AC1C-3B75DDAECCAE}"/>
    <cellStyle name="60% - Accent3 16" xfId="2374" xr:uid="{1BBE9080-06DE-4591-80C2-87D3C8E1A68E}"/>
    <cellStyle name="60% - Accent3 16 2" xfId="7925" xr:uid="{EA15CC62-97EF-43AD-A8F4-C03A8964ED84}"/>
    <cellStyle name="60% - Accent3 17" xfId="2375" xr:uid="{C681FB41-07D5-4BE9-B4EF-FD52230B8C5C}"/>
    <cellStyle name="60% - Accent3 17 2" xfId="7926" xr:uid="{FDCD0A66-D0F4-48FC-839B-1BE10D511F3C}"/>
    <cellStyle name="60% - Accent3 18" xfId="2376" xr:uid="{9EA8A82F-0E2A-4051-A764-9E34C0A2986D}"/>
    <cellStyle name="60% - Accent3 18 2" xfId="7927" xr:uid="{6CE3315B-51C6-4F7D-B1A3-A8378F11D361}"/>
    <cellStyle name="60% - Accent3 19" xfId="2377" xr:uid="{0EAA4551-DE0A-4572-A899-3EC3550B7148}"/>
    <cellStyle name="60% - Accent3 19 2" xfId="7928" xr:uid="{4DF327DB-C790-4266-94E1-AB323B3C5523}"/>
    <cellStyle name="60% - Accent3 2" xfId="594" xr:uid="{4CD06BFB-60EC-4F96-948E-15B9003AA348}"/>
    <cellStyle name="60% - Accent3 2 10" xfId="15261" xr:uid="{246ADB64-E50A-4E7C-B26F-F11E3E6BF4FA}"/>
    <cellStyle name="60% - Accent3 2 2" xfId="595" xr:uid="{F1D4430D-EA9B-4D92-8069-5CC8E5A57E40}"/>
    <cellStyle name="60% - Accent3 2 3" xfId="596" xr:uid="{31F2867A-0D90-4446-95D2-A6C22EAAA99F}"/>
    <cellStyle name="60% - Accent3 2 4" xfId="597" xr:uid="{FBF8AA2C-80BD-47D6-AB69-1EBACC7836D1}"/>
    <cellStyle name="60% - Accent3 2 5" xfId="598" xr:uid="{8DD5D583-7A38-42C6-A432-48A623151AE3}"/>
    <cellStyle name="60% - Accent3 2 6" xfId="599" xr:uid="{CF289EE5-964A-4743-967E-624FE04057B5}"/>
    <cellStyle name="60% - Accent3 2 7" xfId="600" xr:uid="{D6A28F13-19EF-40F0-8C4D-063FBDBAD6ED}"/>
    <cellStyle name="60% - Accent3 2 8" xfId="601" xr:uid="{7C6BD658-6D87-4FE2-B9C0-37405C679CDF}"/>
    <cellStyle name="60% - Accent3 2 9" xfId="602" xr:uid="{4CF8149E-2B1E-4697-BFE4-171513DF3FC0}"/>
    <cellStyle name="60% - Accent3 20" xfId="2378" xr:uid="{8CA557C2-39A5-4972-AB52-AC0CD1926319}"/>
    <cellStyle name="60% - Accent3 20 2" xfId="7929" xr:uid="{90A26695-5229-469E-9D6C-4F9DF0A1F27D}"/>
    <cellStyle name="60% - Accent3 21" xfId="7930" xr:uid="{C03B7420-1D0D-41A5-8D4C-4227582DA059}"/>
    <cellStyle name="60% - Accent3 22" xfId="6493" xr:uid="{8FA9428B-CB35-4B1C-858F-57090BFDC585}"/>
    <cellStyle name="60% - Accent3 3" xfId="603" xr:uid="{688173B1-DF8A-48A2-A222-9F35966FA38E}"/>
    <cellStyle name="60% - Accent3 3 10" xfId="2379" xr:uid="{90FB9FD7-A9D8-4086-8B22-9138037A724F}"/>
    <cellStyle name="60% - Accent3 3 11" xfId="2380" xr:uid="{B3D58181-AC12-41FE-90AE-27B6940E0B8B}"/>
    <cellStyle name="60% - Accent3 3 12" xfId="2381" xr:uid="{B4EC4C44-A39C-4447-9D23-BA8DB7C1B914}"/>
    <cellStyle name="60% - Accent3 3 13" xfId="2382" xr:uid="{6A1D0112-065B-42C5-920A-65D6A5E8B25D}"/>
    <cellStyle name="60% - Accent3 3 14" xfId="2383" xr:uid="{EE361B88-05E5-446B-A3AE-BB9E82AD0A0E}"/>
    <cellStyle name="60% - Accent3 3 15" xfId="7931" xr:uid="{1E064FFF-31C0-4EB5-84CD-CBF32CF1722E}"/>
    <cellStyle name="60% - Accent3 3 2" xfId="604" xr:uid="{301E6EB0-5DB0-411E-BA68-2896E52A9DD9}"/>
    <cellStyle name="60% - Accent3 3 3" xfId="2384" xr:uid="{AC9C9C1F-AFF6-4E51-8263-3101E52765C9}"/>
    <cellStyle name="60% - Accent3 3 4" xfId="2385" xr:uid="{03DC3C0C-4512-4281-9F8E-3067BDB11BD7}"/>
    <cellStyle name="60% - Accent3 3 5" xfId="2386" xr:uid="{E5B7A3CB-59F5-4484-8699-9F75F750A49E}"/>
    <cellStyle name="60% - Accent3 3 6" xfId="2387" xr:uid="{CB693090-AF61-4934-8BE2-863EF1893C1A}"/>
    <cellStyle name="60% - Accent3 3 7" xfId="2388" xr:uid="{785D372A-EB53-4B4C-9C0C-F093140CC875}"/>
    <cellStyle name="60% - Accent3 3 8" xfId="2389" xr:uid="{AFF1D23E-3053-404B-A81D-838CD034F02F}"/>
    <cellStyle name="60% - Accent3 3 9" xfId="2390" xr:uid="{DBF466E7-F626-40B3-92F1-4C49ADE565D2}"/>
    <cellStyle name="60% - Accent3 4" xfId="605" xr:uid="{460F6A2B-D981-4923-8679-DEF97240126E}"/>
    <cellStyle name="60% - Accent3 4 2" xfId="606" xr:uid="{AC3DE1E1-D569-4BF3-8E0A-CCDA248641CE}"/>
    <cellStyle name="60% - Accent3 5" xfId="607" xr:uid="{B9A6A1F8-5D31-495B-BD49-5E7D269F9F17}"/>
    <cellStyle name="60% - Accent3 5 2" xfId="608" xr:uid="{DD7CA4C2-3C75-44F4-9110-9499A4B135F8}"/>
    <cellStyle name="60% - Accent3 6" xfId="609" xr:uid="{39333485-D650-417C-8C05-E13FF42E9B1B}"/>
    <cellStyle name="60% - Accent3 6 2" xfId="610" xr:uid="{A137231C-BF9D-4BD5-A9FD-CB6228B9DBEA}"/>
    <cellStyle name="60% - Accent3 6 3" xfId="2391" xr:uid="{1A5AD145-337F-429F-952E-6EB9DE7303B3}"/>
    <cellStyle name="60% - Accent3 7" xfId="611" xr:uid="{D7907890-19AE-4F2B-BC1A-9AD571BAF26D}"/>
    <cellStyle name="60% - Accent3 7 2" xfId="612" xr:uid="{C3098A08-39D7-4302-9702-585E5D6FDFBD}"/>
    <cellStyle name="60% - Accent3 7 3" xfId="2392" xr:uid="{1F69631B-F7D7-4352-B29E-91603E05B3A6}"/>
    <cellStyle name="60% - Accent3 8" xfId="613" xr:uid="{AEF004C7-B646-4D3E-982B-538FBD70F054}"/>
    <cellStyle name="60% - Accent3 8 2" xfId="614" xr:uid="{FC8411F7-9449-4072-BE19-D194B83DF484}"/>
    <cellStyle name="60% - Accent3 8 3" xfId="2393" xr:uid="{8F61B313-4AC5-441E-974E-AD48BD93D637}"/>
    <cellStyle name="60% - Accent3 9" xfId="615" xr:uid="{D038D6BC-BF42-4AE2-B522-38D8892F88B9}"/>
    <cellStyle name="60% - Accent3 9 2" xfId="2394" xr:uid="{1E6CAAF9-96DC-47C6-8241-7A5076291B9D}"/>
    <cellStyle name="60% - Accent4 10" xfId="616" xr:uid="{23A76464-407B-4208-B786-DEB52E7C05CC}"/>
    <cellStyle name="60% - Accent4 10 2" xfId="2395" xr:uid="{5E41EF5E-D062-411B-8EA2-3EC3558CDC31}"/>
    <cellStyle name="60% - Accent4 11" xfId="617" xr:uid="{411F48C8-ABF4-48E5-AF7F-340400993BEF}"/>
    <cellStyle name="60% - Accent4 11 2" xfId="7932" xr:uid="{A18826DF-2411-4E3C-B9B4-70CBCB5814D4}"/>
    <cellStyle name="60% - Accent4 12" xfId="618" xr:uid="{3A5607F7-2ED6-427C-8BC1-D0EEDFFA0BA5}"/>
    <cellStyle name="60% - Accent4 12 2" xfId="7933" xr:uid="{F5FCB5EE-A7A5-4C88-9AB4-5CDD8B2D2F36}"/>
    <cellStyle name="60% - Accent4 13" xfId="619" xr:uid="{8B545930-23DB-4EBF-89F2-19F2045A4F1F}"/>
    <cellStyle name="60% - Accent4 13 2" xfId="7934" xr:uid="{00E3EE84-4646-4566-8D39-A95831D7D1CA}"/>
    <cellStyle name="60% - Accent4 14" xfId="620" xr:uid="{3320E175-B9C9-4DD4-B7A5-647E4332E250}"/>
    <cellStyle name="60% - Accent4 14 2" xfId="7935" xr:uid="{42A87ED1-EA24-4B20-BF96-A080D9351865}"/>
    <cellStyle name="60% - Accent4 15" xfId="2396" xr:uid="{210CBD7C-BFD1-435C-AE9D-87E4F4A03AF9}"/>
    <cellStyle name="60% - Accent4 15 2" xfId="7936" xr:uid="{B189BE8D-6D79-4DBB-B83D-D9D3B0859B34}"/>
    <cellStyle name="60% - Accent4 16" xfId="2397" xr:uid="{80B7DCB2-C39A-4EAB-8EF5-E35BE95C5007}"/>
    <cellStyle name="60% - Accent4 16 2" xfId="7937" xr:uid="{99370A9A-E985-4F8B-95CE-CEE28C27EB10}"/>
    <cellStyle name="60% - Accent4 17" xfId="2398" xr:uid="{68D06002-0A67-4514-AACF-3381C763DD40}"/>
    <cellStyle name="60% - Accent4 17 2" xfId="7938" xr:uid="{C0FC689A-301E-4F30-8F5F-6181DC9CAC3C}"/>
    <cellStyle name="60% - Accent4 18" xfId="2399" xr:uid="{FF4C4714-BCCE-4B23-8CC7-9437AF55C908}"/>
    <cellStyle name="60% - Accent4 18 2" xfId="7939" xr:uid="{76537330-337B-4B53-B160-7316E80A5CDA}"/>
    <cellStyle name="60% - Accent4 19" xfId="2400" xr:uid="{C704ADB5-AAA2-464F-B33D-F934AA229F00}"/>
    <cellStyle name="60% - Accent4 19 2" xfId="7940" xr:uid="{FC5357BF-4F05-4ADB-8D6E-75F063CF58E4}"/>
    <cellStyle name="60% - Accent4 2" xfId="621" xr:uid="{A8DB7227-B1A6-438F-A56A-B77A503E7D0E}"/>
    <cellStyle name="60% - Accent4 2 10" xfId="15262" xr:uid="{F451CAC7-F3F9-4E42-9354-A2BA12F629F0}"/>
    <cellStyle name="60% - Accent4 2 2" xfId="622" xr:uid="{354EBEF9-9A86-4194-B5FA-9E2F217F90BC}"/>
    <cellStyle name="60% - Accent4 2 3" xfId="623" xr:uid="{6CA8C945-462F-4CB5-89BC-031DF4B6CF92}"/>
    <cellStyle name="60% - Accent4 2 4" xfId="624" xr:uid="{A4541E18-0B8C-43A1-AFAA-D395CB6B901A}"/>
    <cellStyle name="60% - Accent4 2 5" xfId="625" xr:uid="{F73B2615-B82B-4B26-B2CE-539DC9D2C433}"/>
    <cellStyle name="60% - Accent4 2 6" xfId="626" xr:uid="{2714D853-1AF2-46C1-B303-FFE355C7DB8E}"/>
    <cellStyle name="60% - Accent4 2 7" xfId="627" xr:uid="{CE1C506C-D81F-432F-B262-868FB0FD4C29}"/>
    <cellStyle name="60% - Accent4 2 8" xfId="628" xr:uid="{DEC87288-799E-497F-B4B0-3BD9B2DBBE0C}"/>
    <cellStyle name="60% - Accent4 2 9" xfId="629" xr:uid="{50B5B51F-C72D-456B-B4A0-4DE3AE88249A}"/>
    <cellStyle name="60% - Accent4 20" xfId="2401" xr:uid="{D63A57FA-062C-4C4D-B471-3836378CA83A}"/>
    <cellStyle name="60% - Accent4 20 2" xfId="7941" xr:uid="{C3E383B3-C3AD-4E01-B38C-75D1031DD974}"/>
    <cellStyle name="60% - Accent4 21" xfId="7942" xr:uid="{6137B10D-A725-4474-BD89-40A493EC9518}"/>
    <cellStyle name="60% - Accent4 22" xfId="6494" xr:uid="{50A6A697-0681-4C03-A8DD-2C64B494156F}"/>
    <cellStyle name="60% - Accent4 3" xfId="630" xr:uid="{BF6079F3-77B6-4CDD-A92A-18346554C159}"/>
    <cellStyle name="60% - Accent4 3 10" xfId="2402" xr:uid="{D89A92DB-5DEF-476E-8EC3-FB5367607ED1}"/>
    <cellStyle name="60% - Accent4 3 11" xfId="2403" xr:uid="{BE727011-4264-4CA5-8FF0-8C0D23EFB10D}"/>
    <cellStyle name="60% - Accent4 3 12" xfId="2404" xr:uid="{0488103D-06A6-406D-B9D4-4AFAB601F31C}"/>
    <cellStyle name="60% - Accent4 3 13" xfId="2405" xr:uid="{155CABCB-2BB1-4AE8-83E1-BF4CC0B81EDD}"/>
    <cellStyle name="60% - Accent4 3 14" xfId="2406" xr:uid="{504A659A-7BF7-420E-B402-AED7BD50BDFE}"/>
    <cellStyle name="60% - Accent4 3 15" xfId="7943" xr:uid="{05DD6F83-3229-4BB9-99DA-F8ADA519F290}"/>
    <cellStyle name="60% - Accent4 3 2" xfId="631" xr:uid="{35B6EBED-8C23-444A-B090-CD7723ABF217}"/>
    <cellStyle name="60% - Accent4 3 3" xfId="2407" xr:uid="{AC6A060D-9E08-45D0-BF8A-4B90B649EA5D}"/>
    <cellStyle name="60% - Accent4 3 4" xfId="2408" xr:uid="{C4CBE6C8-0767-45D8-B504-D67614A434AC}"/>
    <cellStyle name="60% - Accent4 3 5" xfId="2409" xr:uid="{50CCDD05-618E-4015-8D7C-A794A8D59A78}"/>
    <cellStyle name="60% - Accent4 3 6" xfId="2410" xr:uid="{00FA37F9-B162-499F-8AEC-441820A3F62B}"/>
    <cellStyle name="60% - Accent4 3 7" xfId="2411" xr:uid="{7DAD1181-D0E3-4AC5-8B18-BB4ED797F6DF}"/>
    <cellStyle name="60% - Accent4 3 8" xfId="2412" xr:uid="{91D385EF-CDE8-4D2A-958C-BE57FFB1A551}"/>
    <cellStyle name="60% - Accent4 3 9" xfId="2413" xr:uid="{3348C7FD-3522-434B-91D5-DA469590568F}"/>
    <cellStyle name="60% - Accent4 4" xfId="632" xr:uid="{9CCD8941-E731-4DB7-8DB0-D9B0DC522005}"/>
    <cellStyle name="60% - Accent4 4 2" xfId="633" xr:uid="{55F4F1CF-F087-4DB7-8863-BA2A20B162F8}"/>
    <cellStyle name="60% - Accent4 5" xfId="634" xr:uid="{8D3D0ECB-79E4-4B0C-91DF-676AB116F444}"/>
    <cellStyle name="60% - Accent4 5 2" xfId="635" xr:uid="{CA55123B-7CDE-46E9-BCE9-516D1C1EA183}"/>
    <cellStyle name="60% - Accent4 6" xfId="636" xr:uid="{B94898FF-4AB3-47BA-B4A0-AEDBFD1A63A2}"/>
    <cellStyle name="60% - Accent4 6 2" xfId="637" xr:uid="{48F34E8D-42A4-4454-BB5D-F75CC1A65343}"/>
    <cellStyle name="60% - Accent4 6 3" xfId="2414" xr:uid="{1DF842F2-D19F-4437-A283-E6CE87136E19}"/>
    <cellStyle name="60% - Accent4 7" xfId="638" xr:uid="{734E5C84-FA3A-4AB5-8257-2D056B4E3CC0}"/>
    <cellStyle name="60% - Accent4 7 2" xfId="639" xr:uid="{A2E9742C-6A16-4220-8682-4F9736C91CFD}"/>
    <cellStyle name="60% - Accent4 7 3" xfId="2415" xr:uid="{12FE12A2-8AF7-43C1-8848-A7D93C8449A4}"/>
    <cellStyle name="60% - Accent4 8" xfId="640" xr:uid="{95BC064D-31B6-414D-8D48-CF2994DB6E05}"/>
    <cellStyle name="60% - Accent4 8 2" xfId="641" xr:uid="{DE5F3497-6776-4E8A-9D98-377DB8DE44D3}"/>
    <cellStyle name="60% - Accent4 8 3" xfId="2416" xr:uid="{CF9431BF-C0FA-4446-A085-6EF3AB166A3F}"/>
    <cellStyle name="60% - Accent4 9" xfId="642" xr:uid="{B7351CF4-327C-4E11-873C-358CAF87D40A}"/>
    <cellStyle name="60% - Accent4 9 2" xfId="2417" xr:uid="{C7C55FF7-4C8C-4E26-A491-D2DFB1A61E72}"/>
    <cellStyle name="60% - Accent5 10" xfId="643" xr:uid="{572CB7C3-D933-42EF-862C-F713981D52FA}"/>
    <cellStyle name="60% - Accent5 10 2" xfId="2418" xr:uid="{EE5FD38D-BED0-424B-BD05-2EE5CD6B2F59}"/>
    <cellStyle name="60% - Accent5 11" xfId="644" xr:uid="{34A7D88D-D72A-4FC7-865F-387BBE7C63FD}"/>
    <cellStyle name="60% - Accent5 11 2" xfId="7944" xr:uid="{79A51371-A5F6-418E-B098-3A19628F4125}"/>
    <cellStyle name="60% - Accent5 12" xfId="645" xr:uid="{935EE48E-1A2A-429B-8F06-CE71D973A487}"/>
    <cellStyle name="60% - Accent5 12 2" xfId="7945" xr:uid="{E3251070-7D2A-489C-B5DC-4EDD6850DB58}"/>
    <cellStyle name="60% - Accent5 13" xfId="646" xr:uid="{94DCFDC9-268D-406C-A1C8-6938F2B32E78}"/>
    <cellStyle name="60% - Accent5 13 2" xfId="7946" xr:uid="{EB9DB906-AC82-4F2E-9FC7-BB60C6DFA412}"/>
    <cellStyle name="60% - Accent5 14" xfId="647" xr:uid="{9393AD7F-03C3-4615-9DC9-E39B4963056D}"/>
    <cellStyle name="60% - Accent5 14 2" xfId="7947" xr:uid="{55A46E6B-1A85-4EB5-89DC-133D6D37EC9B}"/>
    <cellStyle name="60% - Accent5 15" xfId="2419" xr:uid="{2DFC15CA-BE89-4525-A4ED-9045AA6578FF}"/>
    <cellStyle name="60% - Accent5 15 2" xfId="7949" xr:uid="{181D5004-2B1D-416D-A177-B7D0B98B296E}"/>
    <cellStyle name="60% - Accent5 16" xfId="2420" xr:uid="{03A0919D-56F6-4B72-B348-C043CD441AC2}"/>
    <cellStyle name="60% - Accent5 16 2" xfId="7950" xr:uid="{6ADCABD4-7A2D-4454-AD43-F9D5EB9DEBB1}"/>
    <cellStyle name="60% - Accent5 17" xfId="2421" xr:uid="{C6F63B7B-B90E-403B-B43D-0B8A6A5AE55B}"/>
    <cellStyle name="60% - Accent5 17 2" xfId="7951" xr:uid="{00865AE9-0F8C-42FD-A04D-1AB6D69C0AA7}"/>
    <cellStyle name="60% - Accent5 18" xfId="2422" xr:uid="{119C8F7A-76C8-40CA-AE19-F37C3DD8822C}"/>
    <cellStyle name="60% - Accent5 18 2" xfId="7952" xr:uid="{E336071A-DC03-48AA-9811-0FBEEA8B389F}"/>
    <cellStyle name="60% - Accent5 19" xfId="2423" xr:uid="{90B7FDC6-DAEC-428B-BC5A-210637B23541}"/>
    <cellStyle name="60% - Accent5 19 2" xfId="7953" xr:uid="{3334B353-BDEE-4A91-945E-21CB84F8B183}"/>
    <cellStyle name="60% - Accent5 2" xfId="648" xr:uid="{76EBB17F-E3DF-4D2E-BDD0-AA05CCC9519C}"/>
    <cellStyle name="60% - Accent5 2 10" xfId="15263" xr:uid="{02564248-AC5C-47E7-86FC-D8C99D078373}"/>
    <cellStyle name="60% - Accent5 2 2" xfId="649" xr:uid="{E6F352FC-4860-4B9D-BB4A-7240F9B4ECDC}"/>
    <cellStyle name="60% - Accent5 2 3" xfId="650" xr:uid="{26D9357D-EFBC-4A56-8442-3E285DCB08F5}"/>
    <cellStyle name="60% - Accent5 2 4" xfId="651" xr:uid="{7BA6417D-45F1-47F8-A435-8641C80F00A5}"/>
    <cellStyle name="60% - Accent5 2 5" xfId="652" xr:uid="{BE3D6EEC-12B5-4E4A-886A-C444CF63903D}"/>
    <cellStyle name="60% - Accent5 2 6" xfId="653" xr:uid="{F6E470D1-ACDA-434E-94B6-918F845F3E58}"/>
    <cellStyle name="60% - Accent5 2 7" xfId="654" xr:uid="{78FB6C87-C0D2-4957-9E6C-0174A41FB40D}"/>
    <cellStyle name="60% - Accent5 2 8" xfId="655" xr:uid="{481715C4-D4A0-46EF-94B3-14A6F30650CD}"/>
    <cellStyle name="60% - Accent5 2 9" xfId="656" xr:uid="{91FCDFAF-1D79-45AB-812A-957703BA8BEB}"/>
    <cellStyle name="60% - Accent5 20" xfId="2424" xr:uid="{D1A727B3-E18C-454F-9276-C186DAB69957}"/>
    <cellStyle name="60% - Accent5 20 2" xfId="7954" xr:uid="{D77537D6-3FAF-4D36-9CDA-34E459C93228}"/>
    <cellStyle name="60% - Accent5 21" xfId="7955" xr:uid="{FC27AAA9-4249-4082-8FF7-9F64011D9585}"/>
    <cellStyle name="60% - Accent5 22" xfId="6495" xr:uid="{F53E553C-6565-400C-89E7-17BD5B05CDF7}"/>
    <cellStyle name="60% - Accent5 3" xfId="657" xr:uid="{44ACC0F1-E3A0-4FC0-A1FE-D296181F988D}"/>
    <cellStyle name="60% - Accent5 3 10" xfId="2425" xr:uid="{23A2E1EB-0B25-44EA-A476-4C216BBD80B8}"/>
    <cellStyle name="60% - Accent5 3 11" xfId="2426" xr:uid="{12BB4A94-C120-453C-B46C-42D3ED2E1476}"/>
    <cellStyle name="60% - Accent5 3 12" xfId="2427" xr:uid="{A03FECEC-BF23-4978-8EAB-15E803293E04}"/>
    <cellStyle name="60% - Accent5 3 13" xfId="2428" xr:uid="{9FE8B660-F39F-4661-85E8-C59FAB2DE049}"/>
    <cellStyle name="60% - Accent5 3 14" xfId="2429" xr:uid="{E652C693-1B52-4B15-B682-F7F891ADCD3C}"/>
    <cellStyle name="60% - Accent5 3 15" xfId="7956" xr:uid="{4473321C-4B04-45EF-BEAC-6BE8A80ED8BB}"/>
    <cellStyle name="60% - Accent5 3 2" xfId="658" xr:uid="{76C9859C-555E-4807-889A-C102BA8A46BF}"/>
    <cellStyle name="60% - Accent5 3 3" xfId="2430" xr:uid="{F5B6BD63-CEB8-48A4-B1EF-54565FD01ECB}"/>
    <cellStyle name="60% - Accent5 3 4" xfId="2431" xr:uid="{962541FF-7C75-4061-B347-4C5B84A22B56}"/>
    <cellStyle name="60% - Accent5 3 5" xfId="2432" xr:uid="{5B32AACE-F899-45B9-AA40-25AC1A3B10E1}"/>
    <cellStyle name="60% - Accent5 3 6" xfId="2433" xr:uid="{27F580DE-84F7-4DE6-A55A-2C6FC5156553}"/>
    <cellStyle name="60% - Accent5 3 7" xfId="2434" xr:uid="{DFDE2F83-3938-404C-BD58-1BA8B5745323}"/>
    <cellStyle name="60% - Accent5 3 8" xfId="2435" xr:uid="{8F7B2DB4-6188-4E6A-B965-C12081707905}"/>
    <cellStyle name="60% - Accent5 3 9" xfId="2436" xr:uid="{413282DD-CC82-4632-9941-648907158F2C}"/>
    <cellStyle name="60% - Accent5 4" xfId="659" xr:uid="{DB067F34-DE5C-4068-AF37-68864F9A3536}"/>
    <cellStyle name="60% - Accent5 4 2" xfId="660" xr:uid="{F79725B6-A443-4325-8E4D-9E589911B6E0}"/>
    <cellStyle name="60% - Accent5 5" xfId="661" xr:uid="{16FF4D99-E8A1-4D82-B8B4-0BA01F0C9BE5}"/>
    <cellStyle name="60% - Accent5 5 2" xfId="662" xr:uid="{F182D241-FDF2-4CF1-8D8B-8792C9A7F13F}"/>
    <cellStyle name="60% - Accent5 6" xfId="663" xr:uid="{55B38093-C3CA-403D-A6EE-D5487591CA1A}"/>
    <cellStyle name="60% - Accent5 6 2" xfId="664" xr:uid="{8BCB08B1-6E3C-4C99-BFCA-5D42416EF816}"/>
    <cellStyle name="60% - Accent5 6 3" xfId="2437" xr:uid="{A2B9D41A-CB8B-4537-89ED-DA4EED7329AC}"/>
    <cellStyle name="60% - Accent5 7" xfId="665" xr:uid="{8CB896A7-B256-4DE4-BC24-6124055FF679}"/>
    <cellStyle name="60% - Accent5 7 2" xfId="666" xr:uid="{88CF7022-CAF6-4C8F-8E75-3027771F5058}"/>
    <cellStyle name="60% - Accent5 7 3" xfId="2438" xr:uid="{DCF34872-EFDC-4636-9D38-C9CBE10F3A4B}"/>
    <cellStyle name="60% - Accent5 8" xfId="667" xr:uid="{13FD6954-73A0-43CF-B3AB-1500EA6775B4}"/>
    <cellStyle name="60% - Accent5 8 2" xfId="668" xr:uid="{2EA7D77D-5E95-4926-B360-357A12185734}"/>
    <cellStyle name="60% - Accent5 8 3" xfId="2439" xr:uid="{F63FD662-839C-4F8A-820A-A37714849A02}"/>
    <cellStyle name="60% - Accent5 9" xfId="669" xr:uid="{71EE3915-1EBA-4FB6-9756-D8C75BCD28DA}"/>
    <cellStyle name="60% - Accent5 9 2" xfId="2440" xr:uid="{16654AC4-3F89-46C5-9242-9148AF9D0D82}"/>
    <cellStyle name="60% - Accent6 10" xfId="670" xr:uid="{4C0C81DC-5F4D-4607-BD94-A4C808FCD6F4}"/>
    <cellStyle name="60% - Accent6 10 2" xfId="2441" xr:uid="{7CF986E3-6857-4B9D-85A6-1C9C652B76D6}"/>
    <cellStyle name="60% - Accent6 11" xfId="671" xr:uid="{D51D5B06-C922-471D-9A9E-523E21944FE6}"/>
    <cellStyle name="60% - Accent6 11 2" xfId="7957" xr:uid="{24BCA8D9-2ACE-4E52-9F40-93222FF01797}"/>
    <cellStyle name="60% - Accent6 12" xfId="672" xr:uid="{59FE1526-E899-4316-B131-D322DEFE3CED}"/>
    <cellStyle name="60% - Accent6 12 2" xfId="7958" xr:uid="{9452882F-6236-409C-8279-118E81D21CE6}"/>
    <cellStyle name="60% - Accent6 13" xfId="673" xr:uid="{07AA73E6-A94A-4709-AECF-820AC7049736}"/>
    <cellStyle name="60% - Accent6 13 2" xfId="7959" xr:uid="{40379E5A-3260-405F-AE2C-80A509C27B7B}"/>
    <cellStyle name="60% - Accent6 14" xfId="674" xr:uid="{A91CA0E3-6EA4-466A-9EED-20F6471C3A52}"/>
    <cellStyle name="60% - Accent6 14 2" xfId="7960" xr:uid="{16156F4B-C0ED-4C0A-9698-489FBD221FD9}"/>
    <cellStyle name="60% - Accent6 15" xfId="2442" xr:uid="{0A257915-32FB-441E-8C9F-FE2C4EB4F7A4}"/>
    <cellStyle name="60% - Accent6 15 2" xfId="7961" xr:uid="{D3A62AD0-5A8B-487C-BB2A-E3D649B37E1D}"/>
    <cellStyle name="60% - Accent6 16" xfId="2443" xr:uid="{5A38FD99-77B7-4CDE-8178-8DBD28035EFF}"/>
    <cellStyle name="60% - Accent6 16 2" xfId="7962" xr:uid="{3870FE03-E4F2-47FD-B9A2-82EE04ECBC61}"/>
    <cellStyle name="60% - Accent6 17" xfId="2444" xr:uid="{D43D389C-91E8-4EE5-9583-18986FAC3614}"/>
    <cellStyle name="60% - Accent6 17 2" xfId="7963" xr:uid="{16776445-79F9-439F-A56A-871A9742E2B5}"/>
    <cellStyle name="60% - Accent6 18" xfId="2445" xr:uid="{6303015B-E37B-4350-99F5-F9C6FDEF9D45}"/>
    <cellStyle name="60% - Accent6 18 2" xfId="7964" xr:uid="{9BCFF40A-17FA-4A2B-B217-955718B3260A}"/>
    <cellStyle name="60% - Accent6 19" xfId="2446" xr:uid="{543E6956-EB96-46B1-8C51-2210FC3DD5E4}"/>
    <cellStyle name="60% - Accent6 19 2" xfId="7965" xr:uid="{07D64F4E-442B-41D7-8078-E8B565D8E8A6}"/>
    <cellStyle name="60% - Accent6 2" xfId="675" xr:uid="{566DB2E7-423E-40F7-9E7B-DE94ECEDFC9E}"/>
    <cellStyle name="60% - Accent6 2 10" xfId="15264" xr:uid="{49A871B7-3165-497A-87C9-40D3B56ED5F9}"/>
    <cellStyle name="60% - Accent6 2 2" xfId="676" xr:uid="{632DFB88-F51F-499A-B2F2-57A074AE06D6}"/>
    <cellStyle name="60% - Accent6 2 3" xfId="677" xr:uid="{A2560493-9D50-4BAB-AAB9-7E1B05A41FA3}"/>
    <cellStyle name="60% - Accent6 2 4" xfId="678" xr:uid="{8D682E2D-A2E6-4E40-84AB-E71597324EFE}"/>
    <cellStyle name="60% - Accent6 2 5" xfId="679" xr:uid="{5B8438EB-7DE8-4F38-BFBE-D7EF687F37E5}"/>
    <cellStyle name="60% - Accent6 2 6" xfId="680" xr:uid="{0D0EA27F-063F-4C1B-9932-09395551EFFF}"/>
    <cellStyle name="60% - Accent6 2 7" xfId="681" xr:uid="{74FF44A4-0D79-476A-8175-868799623C48}"/>
    <cellStyle name="60% - Accent6 2 8" xfId="682" xr:uid="{131260B3-B245-431B-ACAA-013CFC94E03D}"/>
    <cellStyle name="60% - Accent6 2 9" xfId="683" xr:uid="{1589E852-3D1A-4D0D-B728-C9139BB79BE3}"/>
    <cellStyle name="60% - Accent6 20" xfId="2447" xr:uid="{CDC44B44-934A-4B1C-A576-A7702167ACF6}"/>
    <cellStyle name="60% - Accent6 20 2" xfId="7966" xr:uid="{35218B0C-B1D4-45A5-A805-4633C02D5140}"/>
    <cellStyle name="60% - Accent6 21" xfId="7967" xr:uid="{93D57BC5-892D-4D22-8A0C-07847DC4913B}"/>
    <cellStyle name="60% - Accent6 22" xfId="6496" xr:uid="{49D47BEE-2D3B-4A9A-AA00-458020EBFD54}"/>
    <cellStyle name="60% - Accent6 3" xfId="684" xr:uid="{BA535F7C-7243-4317-BB15-9C6F59874F96}"/>
    <cellStyle name="60% - Accent6 3 10" xfId="2448" xr:uid="{D2FE3A55-E978-4CF6-862A-10CA7C9ACB41}"/>
    <cellStyle name="60% - Accent6 3 11" xfId="2449" xr:uid="{F6054C3E-B627-4319-8A5D-69A3CC6CE660}"/>
    <cellStyle name="60% - Accent6 3 12" xfId="2450" xr:uid="{D34FDABB-E3FA-4309-AB85-16EA7BE3F31A}"/>
    <cellStyle name="60% - Accent6 3 13" xfId="2451" xr:uid="{5970E05A-9342-4448-A65C-F749651B4480}"/>
    <cellStyle name="60% - Accent6 3 14" xfId="2452" xr:uid="{9D9D2774-DE99-40C3-A7D2-822AE19C9606}"/>
    <cellStyle name="60% - Accent6 3 15" xfId="7968" xr:uid="{E77077CB-5BBE-455E-893A-089B14A0C1B5}"/>
    <cellStyle name="60% - Accent6 3 2" xfId="685" xr:uid="{DFD57285-9054-4388-A8B6-4C55A3D38893}"/>
    <cellStyle name="60% - Accent6 3 3" xfId="2453" xr:uid="{E4649EE6-08B8-49DC-9975-6C4594FD2EA4}"/>
    <cellStyle name="60% - Accent6 3 4" xfId="2454" xr:uid="{822DF18A-C4A0-45B4-B170-2014C5F3487F}"/>
    <cellStyle name="60% - Accent6 3 5" xfId="2455" xr:uid="{BA7D960F-D395-449D-A2C1-007A0B535CDD}"/>
    <cellStyle name="60% - Accent6 3 6" xfId="2456" xr:uid="{9567743E-2816-46A0-93AD-13C5C051E768}"/>
    <cellStyle name="60% - Accent6 3 7" xfId="2457" xr:uid="{97D23BDB-AAFF-44E7-8E04-06D644E4033D}"/>
    <cellStyle name="60% - Accent6 3 8" xfId="2458" xr:uid="{7B1998B9-6A60-4F61-B319-7112B8DEE27C}"/>
    <cellStyle name="60% - Accent6 3 9" xfId="2459" xr:uid="{06E0646B-5463-4B9B-8241-D5B6F5F7CB7B}"/>
    <cellStyle name="60% - Accent6 4" xfId="686" xr:uid="{F2968811-5853-4E53-894D-18F4541D9AC1}"/>
    <cellStyle name="60% - Accent6 4 2" xfId="687" xr:uid="{B4AD8CC1-D3F3-45AD-9F11-D2B2C0041184}"/>
    <cellStyle name="60% - Accent6 5" xfId="688" xr:uid="{0593F755-129C-4E71-8B88-54E45C3F58E5}"/>
    <cellStyle name="60% - Accent6 5 2" xfId="689" xr:uid="{0EA735B1-180B-48E9-97EC-B474F5F1FD7E}"/>
    <cellStyle name="60% - Accent6 6" xfId="690" xr:uid="{A74FEAD0-0E54-4ECF-920F-3E9ACCA5EEFF}"/>
    <cellStyle name="60% - Accent6 6 2" xfId="691" xr:uid="{436C4F6A-0B3F-4278-B25C-FF69401F0C9D}"/>
    <cellStyle name="60% - Accent6 6 3" xfId="2460" xr:uid="{0A765996-FDBD-4E93-9839-CF42F16F89EA}"/>
    <cellStyle name="60% - Accent6 7" xfId="692" xr:uid="{F4FDCDB6-B720-4D14-B6E1-BD391A848F1E}"/>
    <cellStyle name="60% - Accent6 7 2" xfId="693" xr:uid="{4A0C64CC-AAAD-4EDD-B95F-682E38A33686}"/>
    <cellStyle name="60% - Accent6 7 3" xfId="2461" xr:uid="{75A956B4-CA81-443D-8FC0-C6F1BE3D040C}"/>
    <cellStyle name="60% - Accent6 8" xfId="694" xr:uid="{9F2CF1EC-8CE3-47AD-A4AE-2E85C12DD565}"/>
    <cellStyle name="60% - Accent6 8 2" xfId="695" xr:uid="{00E04199-C94A-4780-B98B-935664FE9142}"/>
    <cellStyle name="60% - Accent6 8 3" xfId="2462" xr:uid="{80121DBE-D7F2-4810-94A4-F790EC79DA02}"/>
    <cellStyle name="60% - Accent6 9" xfId="696" xr:uid="{107CAC77-BC0A-4675-94F9-BBFC3950D460}"/>
    <cellStyle name="60% - Accent6 9 2" xfId="2463" xr:uid="{D5D918FB-B021-47E0-9A7D-7395A80924CB}"/>
    <cellStyle name="60% - Cor1" xfId="697" xr:uid="{8DE06756-4C35-4C63-85F9-393D3B06F9EE}"/>
    <cellStyle name="60% - Cor2" xfId="698" xr:uid="{0347AAEB-5A26-48E1-A079-B28E301A1DA7}"/>
    <cellStyle name="60% - Cor3" xfId="699" xr:uid="{ECDC96C2-3A02-4D13-927C-C3B7F5CB3A7E}"/>
    <cellStyle name="60% - Cor4" xfId="700" xr:uid="{BC2768A5-1E6D-435A-A4B9-6BE01BA44668}"/>
    <cellStyle name="60% - Cor5" xfId="701" xr:uid="{D9E75DDF-D1C3-487B-85DD-2EC17705D781}"/>
    <cellStyle name="60% - Cor6" xfId="702" xr:uid="{29DBC571-E628-4DDA-99EB-442DF00057E5}"/>
    <cellStyle name="Accent1 10" xfId="703" xr:uid="{92784987-D55A-40F3-B377-174431B68F33}"/>
    <cellStyle name="Accent1 10 2" xfId="2464" xr:uid="{36A5ED70-5E2A-46D0-82EC-A8BB9A2258B6}"/>
    <cellStyle name="Accent1 11" xfId="704" xr:uid="{4FD3E284-DE50-4A58-906A-5FC1CD8990EB}"/>
    <cellStyle name="Accent1 11 2" xfId="7969" xr:uid="{5C170CA9-908A-4C9B-AE87-3504CCF623E1}"/>
    <cellStyle name="Accent1 12" xfId="705" xr:uid="{006C5A63-34AC-45D3-B49B-A2777FF5473B}"/>
    <cellStyle name="Accent1 12 2" xfId="7970" xr:uid="{273FE900-5CD3-41DA-B755-CD3AA254B244}"/>
    <cellStyle name="Accent1 13" xfId="706" xr:uid="{C7000D49-5B52-43BC-895F-1AC6251ABEC2}"/>
    <cellStyle name="Accent1 13 2" xfId="7971" xr:uid="{4C120AEB-5AA3-4074-83DE-C86B4F3A344E}"/>
    <cellStyle name="Accent1 14" xfId="707" xr:uid="{9A285BCF-3CDB-41F9-B386-396FFF9F3CD4}"/>
    <cellStyle name="Accent1 14 2" xfId="7973" xr:uid="{0136F977-8717-4A16-A4C7-12151F0FAA08}"/>
    <cellStyle name="Accent1 15" xfId="2465" xr:uid="{EE26FA3E-2E81-49A7-9CA1-8FC498F28651}"/>
    <cellStyle name="Accent1 15 2" xfId="7974" xr:uid="{8943435A-8D93-4351-9140-547A75470F2F}"/>
    <cellStyle name="Accent1 16" xfId="2466" xr:uid="{F9743F68-E964-4409-BA52-94ED671539F7}"/>
    <cellStyle name="Accent1 16 2" xfId="7975" xr:uid="{5D7593D8-9497-4768-8215-D865DF88F15A}"/>
    <cellStyle name="Accent1 17" xfId="2467" xr:uid="{2358DC9A-1253-4837-989E-E2B4AFE84907}"/>
    <cellStyle name="Accent1 17 2" xfId="7976" xr:uid="{3012A337-0E0F-4C90-A7B5-FBEC052C8253}"/>
    <cellStyle name="Accent1 18" xfId="2468" xr:uid="{DA933170-339A-4B63-9C35-6118BA6E38A3}"/>
    <cellStyle name="Accent1 18 2" xfId="7977" xr:uid="{80616F6F-05A5-427D-8E41-D6C00E83AAFB}"/>
    <cellStyle name="Accent1 19" xfId="2469" xr:uid="{998E5AC9-F1CB-492B-97CF-464611B32A81}"/>
    <cellStyle name="Accent1 19 2" xfId="7978" xr:uid="{2E5C15E6-CF01-42F2-8BA7-ECB93E83DF91}"/>
    <cellStyle name="Accent1 2" xfId="708" xr:uid="{073DF51F-1A80-4F4D-BABB-7409BEEA30D8}"/>
    <cellStyle name="Accent1 2 10" xfId="15265" xr:uid="{FDC703BB-F235-4C0B-A87E-2BA3E7E2479A}"/>
    <cellStyle name="Accent1 2 2" xfId="709" xr:uid="{D616C736-8B1E-467F-976A-26CBFC322CC8}"/>
    <cellStyle name="Accent1 2 3" xfId="710" xr:uid="{E5517070-101C-467C-842B-CC8CAB762664}"/>
    <cellStyle name="Accent1 2 4" xfId="711" xr:uid="{C41B5626-8881-4071-A385-48086C0FD42A}"/>
    <cellStyle name="Accent1 2 5" xfId="712" xr:uid="{09BA71FD-BED7-405E-997E-AAD0C183C97F}"/>
    <cellStyle name="Accent1 2 6" xfId="713" xr:uid="{F94EC43B-FA74-41CE-93DE-D60D3C21AB45}"/>
    <cellStyle name="Accent1 2 7" xfId="714" xr:uid="{0F544F46-1B09-4745-8364-4513895FCC8E}"/>
    <cellStyle name="Accent1 2 8" xfId="715" xr:uid="{DBA60B8E-1766-425E-AD33-CA655F8D5DA3}"/>
    <cellStyle name="Accent1 2 9" xfId="716" xr:uid="{66B6DA71-2080-4856-9A7F-3B49B0DCBF29}"/>
    <cellStyle name="Accent1 20" xfId="2470" xr:uid="{1F98B634-41C9-4BB9-990F-4FF6CAFB9C9D}"/>
    <cellStyle name="Accent1 20 2" xfId="7979" xr:uid="{351384AC-195F-43EA-BD0A-D6BFC2988910}"/>
    <cellStyle name="Accent1 21" xfId="7980" xr:uid="{CF86BD82-D08A-419E-8C59-F0D5AEC864A4}"/>
    <cellStyle name="Accent1 22" xfId="6497" xr:uid="{AC4FC9C3-AC52-4E2D-BEF2-218FA42095B4}"/>
    <cellStyle name="Accent1 3" xfId="717" xr:uid="{CE0EB420-36F2-4C56-8885-EDDBBAEA99FC}"/>
    <cellStyle name="Accent1 3 10" xfId="2471" xr:uid="{01A82637-B3DF-4400-BDAC-5CFE9C38A842}"/>
    <cellStyle name="Accent1 3 11" xfId="2472" xr:uid="{4A08C6BE-8516-4562-9E8D-7C7462E30AEA}"/>
    <cellStyle name="Accent1 3 12" xfId="2473" xr:uid="{FE505D25-810B-4EFC-A6BF-7E9C3E71A518}"/>
    <cellStyle name="Accent1 3 13" xfId="2474" xr:uid="{E94C102D-0990-42F4-97E7-AE22C14CD3F6}"/>
    <cellStyle name="Accent1 3 14" xfId="2475" xr:uid="{681701A6-07AE-4036-BDD5-3951067F0B3F}"/>
    <cellStyle name="Accent1 3 15" xfId="7982" xr:uid="{32242F13-4654-46E1-A9D5-BFAC340262FA}"/>
    <cellStyle name="Accent1 3 2" xfId="718" xr:uid="{991D5C0D-30AB-47F3-9DB2-D95485A71C6F}"/>
    <cellStyle name="Accent1 3 3" xfId="2476" xr:uid="{78D02606-408C-4E55-8BB3-E1A121E4F607}"/>
    <cellStyle name="Accent1 3 4" xfId="2477" xr:uid="{278684A0-CAE9-4518-A7C0-283511583CE9}"/>
    <cellStyle name="Accent1 3 5" xfId="2478" xr:uid="{FD0F747A-E80E-4AF3-BDA0-519C1DFD42FF}"/>
    <cellStyle name="Accent1 3 6" xfId="2479" xr:uid="{1F1098B5-00C1-4C83-BC1D-F8452BF93D25}"/>
    <cellStyle name="Accent1 3 7" xfId="2480" xr:uid="{8A841724-E794-4D65-921C-A3F00B4B785A}"/>
    <cellStyle name="Accent1 3 8" xfId="2481" xr:uid="{04812C1E-2B27-4B81-9B99-7D6F9DD1F660}"/>
    <cellStyle name="Accent1 3 9" xfId="2482" xr:uid="{2094AEAF-0C36-411F-A5B8-4E615E30C342}"/>
    <cellStyle name="Accent1 4" xfId="719" xr:uid="{63F95B15-4F49-459A-899E-B969E32C13E4}"/>
    <cellStyle name="Accent1 4 2" xfId="720" xr:uid="{0B67DCBC-134A-4526-A60D-B8E58E31A773}"/>
    <cellStyle name="Accent1 5" xfId="721" xr:uid="{C439D360-4D85-45C4-8012-EAFE6B39B470}"/>
    <cellStyle name="Accent1 5 2" xfId="722" xr:uid="{F2F112A3-96CF-4710-9283-0BC55131FBFC}"/>
    <cellStyle name="Accent1 6" xfId="723" xr:uid="{62F8C400-1249-41B1-A8AE-67EFF5A104C4}"/>
    <cellStyle name="Accent1 6 2" xfId="724" xr:uid="{39AC07F0-F6F0-41B9-AE05-97BE989176C2}"/>
    <cellStyle name="Accent1 6 3" xfId="2483" xr:uid="{40B1E411-E557-42CB-B773-5C5A0E80C7D0}"/>
    <cellStyle name="Accent1 7" xfId="725" xr:uid="{9152F338-EDFB-4031-AC02-2952384300EC}"/>
    <cellStyle name="Accent1 7 2" xfId="726" xr:uid="{119D73C9-17F2-4BB7-8870-74D8A4B4A9A7}"/>
    <cellStyle name="Accent1 7 3" xfId="2484" xr:uid="{B535E654-0344-4E51-9C4C-5C7BB1529975}"/>
    <cellStyle name="Accent1 8" xfId="727" xr:uid="{D8F6FFCC-5117-4AD9-B979-DFA5B1650C04}"/>
    <cellStyle name="Accent1 8 2" xfId="728" xr:uid="{A1E732B3-33AF-46A9-8094-1402C639665E}"/>
    <cellStyle name="Accent1 8 3" xfId="2485" xr:uid="{64F67CBB-F80C-4E5F-8B6B-EEE756842D75}"/>
    <cellStyle name="Accent1 9" xfId="729" xr:uid="{C99C610A-A81C-4BEF-8AAC-77347E0EE4D6}"/>
    <cellStyle name="Accent1 9 2" xfId="2486" xr:uid="{04F8AC4B-6831-4A0C-B4C5-53A43CF3D800}"/>
    <cellStyle name="Accent2 10" xfId="730" xr:uid="{91A4CC6E-894D-4438-93EB-703748CE4A6F}"/>
    <cellStyle name="Accent2 10 2" xfId="2487" xr:uid="{1A9DEDC6-5914-4041-8F01-8B30DC8546CC}"/>
    <cellStyle name="Accent2 11" xfId="731" xr:uid="{81D10EF0-96AA-4812-B932-B03AA30E8BB8}"/>
    <cellStyle name="Accent2 11 2" xfId="7985" xr:uid="{5F69B976-78A0-4B87-A97D-E1911524E745}"/>
    <cellStyle name="Accent2 12" xfId="732" xr:uid="{52576690-7870-488A-93F2-BE1EE3D083A6}"/>
    <cellStyle name="Accent2 12 2" xfId="7986" xr:uid="{0F2C55FD-35F4-4200-9893-8ADE9DEE5BDC}"/>
    <cellStyle name="Accent2 13" xfId="733" xr:uid="{7D8B70E0-5DAD-499E-BE0E-556C77DB7CF4}"/>
    <cellStyle name="Accent2 13 2" xfId="7987" xr:uid="{815D0D1C-6464-4DE1-9435-6E18FD1B61D7}"/>
    <cellStyle name="Accent2 14" xfId="734" xr:uid="{BD3FA107-72FA-4DF7-BD39-70D3F6114805}"/>
    <cellStyle name="Accent2 14 2" xfId="7988" xr:uid="{CBBF0AA9-DF0D-44C5-9E06-81CE0B2A53C9}"/>
    <cellStyle name="Accent2 15" xfId="2488" xr:uid="{909DA636-26CC-45BA-8172-8D397064684E}"/>
    <cellStyle name="Accent2 15 2" xfId="7989" xr:uid="{56271CA6-A9C6-466D-AB13-8BD4AA28E08F}"/>
    <cellStyle name="Accent2 16" xfId="2489" xr:uid="{A0D38D8C-6C03-42B0-9AC5-6D1297298EE0}"/>
    <cellStyle name="Accent2 16 2" xfId="7990" xr:uid="{DBC93D05-10CB-472F-9B23-EBE5D7813279}"/>
    <cellStyle name="Accent2 17" xfId="2490" xr:uid="{27190755-21DE-4BD2-99CF-4DD8E0A58795}"/>
    <cellStyle name="Accent2 17 2" xfId="7991" xr:uid="{1E251621-3B92-4855-B52C-9A9C34CFECBA}"/>
    <cellStyle name="Accent2 18" xfId="2491" xr:uid="{8FDFE9E6-26A2-46FF-87DF-98F76F498CC4}"/>
    <cellStyle name="Accent2 18 2" xfId="7992" xr:uid="{810866B2-643D-4C1F-887A-A2EA805D1DC4}"/>
    <cellStyle name="Accent2 19" xfId="2492" xr:uid="{82EBF598-01A2-45F9-9E80-EF4AA931BCD6}"/>
    <cellStyle name="Accent2 19 2" xfId="7993" xr:uid="{948B76DE-DC88-43B4-8632-33ADA075608A}"/>
    <cellStyle name="Accent2 2" xfId="735" xr:uid="{0BCC25FD-6BBE-40F9-9EAF-B4225DB065C5}"/>
    <cellStyle name="Accent2 2 10" xfId="15266" xr:uid="{27C9FEEB-1D2E-4D1A-AD4C-71E20CF65CB7}"/>
    <cellStyle name="Accent2 2 2" xfId="736" xr:uid="{9BCC60D3-DEE3-4ABF-8FC7-9071DBDF577A}"/>
    <cellStyle name="Accent2 2 3" xfId="737" xr:uid="{9D032108-B4A9-43B3-B119-44BB34F5FE99}"/>
    <cellStyle name="Accent2 2 4" xfId="738" xr:uid="{F15DE3A1-A208-4940-A565-067F5A77D6E2}"/>
    <cellStyle name="Accent2 2 5" xfId="739" xr:uid="{AD84C841-1DBA-4964-ABA4-11A08BB7FF19}"/>
    <cellStyle name="Accent2 2 6" xfId="740" xr:uid="{2704C6EB-0569-44FD-A7C5-5AE1D86BB09B}"/>
    <cellStyle name="Accent2 2 7" xfId="741" xr:uid="{8B689A5E-E6EF-4FE1-B854-B42E46AD8D6F}"/>
    <cellStyle name="Accent2 2 8" xfId="742" xr:uid="{574FA37A-B48C-4D06-880D-7B24768B95A6}"/>
    <cellStyle name="Accent2 2 9" xfId="743" xr:uid="{1D3D9A50-C14E-482D-948D-BA9270B3D4C0}"/>
    <cellStyle name="Accent2 20" xfId="2493" xr:uid="{548CC7F7-EB5A-4E1F-BBAA-CC80DB54EC98}"/>
    <cellStyle name="Accent2 20 2" xfId="7994" xr:uid="{E829948D-4A5C-4CCE-9428-B891ABE860AB}"/>
    <cellStyle name="Accent2 21" xfId="7995" xr:uid="{BB696E79-AE4C-4174-992E-381274477E39}"/>
    <cellStyle name="Accent2 22" xfId="6498" xr:uid="{A5071EE5-B4E0-48AF-826F-534407C31615}"/>
    <cellStyle name="Accent2 3" xfId="744" xr:uid="{170FA7C2-0521-4ABD-830E-E926BF6302D7}"/>
    <cellStyle name="Accent2 3 10" xfId="2494" xr:uid="{69184588-7255-448C-9A23-173FC1BAE2C5}"/>
    <cellStyle name="Accent2 3 11" xfId="2495" xr:uid="{90096B4F-350E-45DD-AE47-2B17C437653C}"/>
    <cellStyle name="Accent2 3 12" xfId="2496" xr:uid="{ED876E38-7A46-40D6-84D5-2F2BEB3F992F}"/>
    <cellStyle name="Accent2 3 13" xfId="2497" xr:uid="{0BC8E0D9-2007-4448-8EED-589432594B75}"/>
    <cellStyle name="Accent2 3 14" xfId="2498" xr:uid="{9C3A9450-703F-4758-B8B6-7E7B7E18A048}"/>
    <cellStyle name="Accent2 3 15" xfId="7996" xr:uid="{2A594F66-EDE1-42A4-A79D-431ACA08D093}"/>
    <cellStyle name="Accent2 3 2" xfId="745" xr:uid="{098B8CA7-E0B2-49C8-8143-9BB75E68CDC9}"/>
    <cellStyle name="Accent2 3 3" xfId="2499" xr:uid="{CDBF315C-5482-4FEB-B91F-81AE15CC6661}"/>
    <cellStyle name="Accent2 3 4" xfId="2500" xr:uid="{06A6ED93-7AF7-47DF-B5F6-572FDE2C7E48}"/>
    <cellStyle name="Accent2 3 5" xfId="2501" xr:uid="{A8C55AB4-494E-4AB8-A902-3F71030B9449}"/>
    <cellStyle name="Accent2 3 6" xfId="2502" xr:uid="{1D39E920-B706-43B9-AC93-B5ED04647584}"/>
    <cellStyle name="Accent2 3 7" xfId="2503" xr:uid="{F67E88C8-0B98-4B85-A526-22085FF89F91}"/>
    <cellStyle name="Accent2 3 8" xfId="2504" xr:uid="{3B9B1565-B01D-4CA5-A986-FA38CE4B5E4E}"/>
    <cellStyle name="Accent2 3 9" xfId="2505" xr:uid="{6345AF6C-42F1-4F5E-B64A-473F19332D4C}"/>
    <cellStyle name="Accent2 4" xfId="746" xr:uid="{C2C7788A-AFA9-4E2F-B4B9-47DAA105C43D}"/>
    <cellStyle name="Accent2 4 2" xfId="747" xr:uid="{777B2C11-1B8B-4541-9EA6-F5E93EF3038F}"/>
    <cellStyle name="Accent2 5" xfId="748" xr:uid="{3CDC3CE0-F43E-467E-BEF7-8C239CA66116}"/>
    <cellStyle name="Accent2 5 2" xfId="749" xr:uid="{55A909E2-77AE-4BA1-9478-8C47849271C8}"/>
    <cellStyle name="Accent2 6" xfId="750" xr:uid="{AF958E70-9503-4B78-8C1E-0D97F6BD4B8E}"/>
    <cellStyle name="Accent2 6 2" xfId="751" xr:uid="{5F47FAA0-F0B7-4121-8FAD-2BF5225B5C37}"/>
    <cellStyle name="Accent2 6 3" xfId="2506" xr:uid="{CF5ADBFF-2F9D-44F8-99A0-7434D28FCEFB}"/>
    <cellStyle name="Accent2 6 4" xfId="2507" xr:uid="{C01BD191-AC18-44E7-9B96-9A49FF49C310}"/>
    <cellStyle name="Accent2 6 5" xfId="2508" xr:uid="{1047318D-49ED-47C3-8C9C-B5883E82B96E}"/>
    <cellStyle name="Accent2 6 6" xfId="2509" xr:uid="{60F8D7E2-5316-436C-A9C2-B6A949CAD697}"/>
    <cellStyle name="Accent2 6_ELC" xfId="6499" xr:uid="{5401844D-118E-44D8-AE5E-B28DCA0D6622}"/>
    <cellStyle name="Accent2 7" xfId="752" xr:uid="{4A514B15-6BB9-4CD4-A75C-DE4C35F43FDF}"/>
    <cellStyle name="Accent2 7 2" xfId="753" xr:uid="{B98CF0B8-6A8E-4CCC-890B-F0D6067E0F37}"/>
    <cellStyle name="Accent2 7 3" xfId="2510" xr:uid="{4AAB69A2-F137-4C2C-B192-6F23D95F6641}"/>
    <cellStyle name="Accent2 7 4" xfId="2511" xr:uid="{96481BD1-5218-4DBA-9515-EB1D363FBB09}"/>
    <cellStyle name="Accent2 7 5" xfId="2512" xr:uid="{EC35E9C3-3ACD-491F-8E8D-8442E96BAE31}"/>
    <cellStyle name="Accent2 7 6" xfId="2513" xr:uid="{9AED9A47-E6C1-48D4-984A-A0AF915D3023}"/>
    <cellStyle name="Accent2 7_ELC" xfId="6500" xr:uid="{EC5065BC-E32B-4891-85CF-8DFEB51E4E05}"/>
    <cellStyle name="Accent2 8" xfId="754" xr:uid="{E0D6FD4C-5F57-4F83-BDA7-E94EA6154672}"/>
    <cellStyle name="Accent2 8 2" xfId="755" xr:uid="{8C028FC7-3A8A-456B-AE2A-46F8D5DF3752}"/>
    <cellStyle name="Accent2 8 3" xfId="2514" xr:uid="{2C065738-E936-4424-BF40-5F4658F80412}"/>
    <cellStyle name="Accent2 9" xfId="756" xr:uid="{739EC8F2-C3A0-43DB-8A19-567CCBBBC082}"/>
    <cellStyle name="Accent2 9 2" xfId="2515" xr:uid="{CF058943-BCDD-4B85-AF67-74AA7F2C7CC4}"/>
    <cellStyle name="Accent3 10" xfId="757" xr:uid="{5B0CBAF1-A360-4C1B-8DBF-82255D6A19E7}"/>
    <cellStyle name="Accent3 10 2" xfId="2516" xr:uid="{B1AFC334-A5DE-438D-9EAC-BDE100547E27}"/>
    <cellStyle name="Accent3 11" xfId="758" xr:uid="{9EA642BB-2414-4038-8A1B-A6633B4D4EA0}"/>
    <cellStyle name="Accent3 11 2" xfId="7997" xr:uid="{FE5046E7-F079-49D8-A766-43E59AEB3D96}"/>
    <cellStyle name="Accent3 12" xfId="759" xr:uid="{E0715ACA-B034-487C-9A33-FC4AD5D7758C}"/>
    <cellStyle name="Accent3 12 2" xfId="7998" xr:uid="{44486A54-6353-4461-8BC7-7CC3DD32E1AB}"/>
    <cellStyle name="Accent3 13" xfId="760" xr:uid="{10371538-A5E5-4F46-B1CB-A2CB28D869C4}"/>
    <cellStyle name="Accent3 13 2" xfId="7999" xr:uid="{149E07EE-153B-4FA1-B97C-775715704EDD}"/>
    <cellStyle name="Accent3 14" xfId="761" xr:uid="{EBACDE58-B5B8-4996-A61B-DE3DE6FCAA9D}"/>
    <cellStyle name="Accent3 14 2" xfId="8000" xr:uid="{76B62072-4012-44F5-9927-0D4667AC8B65}"/>
    <cellStyle name="Accent3 15" xfId="2517" xr:uid="{B0AB6139-A3D7-4EB8-926C-5B54FA50C69B}"/>
    <cellStyle name="Accent3 15 2" xfId="8001" xr:uid="{27A03D93-E8DF-42DA-BF29-18C7A587DA6B}"/>
    <cellStyle name="Accent3 16" xfId="2518" xr:uid="{F765F918-2D0E-4CB3-902E-F2D7CFDA8AC3}"/>
    <cellStyle name="Accent3 16 2" xfId="8002" xr:uid="{383A9DB1-D919-4109-8744-2B12817F1564}"/>
    <cellStyle name="Accent3 17" xfId="2519" xr:uid="{13076C7E-A22D-4726-AABF-C800A998E887}"/>
    <cellStyle name="Accent3 17 2" xfId="8003" xr:uid="{59FF515F-62A5-4405-A19F-3F35959C5BE0}"/>
    <cellStyle name="Accent3 18" xfId="2520" xr:uid="{9D182BFD-01DD-41E1-96DD-2BD591A05AAA}"/>
    <cellStyle name="Accent3 18 2" xfId="8004" xr:uid="{74009082-77C6-4617-A4E4-7AFF9B25B903}"/>
    <cellStyle name="Accent3 19" xfId="2521" xr:uid="{07D04B03-3899-4E29-8E4D-242B16E3109F}"/>
    <cellStyle name="Accent3 19 2" xfId="8005" xr:uid="{5CD0FB93-0248-420A-8703-1CB1CD865369}"/>
    <cellStyle name="Accent3 2" xfId="762" xr:uid="{88AED949-783B-4F69-8839-33B548B31E90}"/>
    <cellStyle name="Accent3 2 10" xfId="15267" xr:uid="{933BF06C-BB0B-43CA-8A66-812AC9B2A3FD}"/>
    <cellStyle name="Accent3 2 2" xfId="763" xr:uid="{37D7DF42-B0F1-40A6-A1AC-AC703ED73159}"/>
    <cellStyle name="Accent3 2 3" xfId="764" xr:uid="{29526E75-3026-450C-B936-0229EC2B9F91}"/>
    <cellStyle name="Accent3 2 4" xfId="765" xr:uid="{3445D564-4762-451C-8FAF-B4870E59132E}"/>
    <cellStyle name="Accent3 2 5" xfId="766" xr:uid="{9BBA1F25-287E-43DC-A2D5-20F3A544B777}"/>
    <cellStyle name="Accent3 2 6" xfId="767" xr:uid="{DF1AD45A-14F5-4A3D-9933-AE18FA7A1B15}"/>
    <cellStyle name="Accent3 2 7" xfId="768" xr:uid="{4F93E618-3A3A-4033-8849-4A8C761F7E11}"/>
    <cellStyle name="Accent3 2 8" xfId="769" xr:uid="{ED396C25-DBED-434A-9486-42CC98A7E639}"/>
    <cellStyle name="Accent3 2 9" xfId="770" xr:uid="{C6B8737D-9374-4340-AD78-0AFFB93431F4}"/>
    <cellStyle name="Accent3 20" xfId="2522" xr:uid="{D54F887D-6EE8-4A9F-9333-CE336D841B28}"/>
    <cellStyle name="Accent3 20 2" xfId="8006" xr:uid="{BB03456A-F8F5-4C63-B3D0-3DBD5EA5EC0B}"/>
    <cellStyle name="Accent3 21" xfId="8007" xr:uid="{EE57C96A-6D00-4F31-A974-8C8AFC61CF78}"/>
    <cellStyle name="Accent3 22" xfId="6501" xr:uid="{1151134F-620B-463A-8CA5-2BF55E8F6AF6}"/>
    <cellStyle name="Accent3 3" xfId="771" xr:uid="{95A223E4-541D-47D3-BF6E-EE7A92749814}"/>
    <cellStyle name="Accent3 3 10" xfId="2523" xr:uid="{0D1C278D-8883-4F90-B3B0-B996547ADF5A}"/>
    <cellStyle name="Accent3 3 11" xfId="2524" xr:uid="{DA282C0C-B24B-4CD8-BE6D-7190E92860F5}"/>
    <cellStyle name="Accent3 3 12" xfId="2525" xr:uid="{C9E1BCFC-8021-4326-9636-AF9184D2D5D4}"/>
    <cellStyle name="Accent3 3 13" xfId="2526" xr:uid="{D02E5D39-ED3B-4F6E-B06A-E06F3D2EBAB8}"/>
    <cellStyle name="Accent3 3 14" xfId="2527" xr:uid="{EF08F413-8AF0-4ED3-B151-0C2130E6D706}"/>
    <cellStyle name="Accent3 3 15" xfId="8008" xr:uid="{7E787A97-BA66-4BFA-ADC5-348DF6D2B964}"/>
    <cellStyle name="Accent3 3 2" xfId="772" xr:uid="{4E59F4E4-1016-414C-BFD1-88B74814B302}"/>
    <cellStyle name="Accent3 3 3" xfId="2528" xr:uid="{B10A482F-4194-4087-B343-390E80D76AEB}"/>
    <cellStyle name="Accent3 3 4" xfId="2529" xr:uid="{1D9970DE-DF07-4E50-A192-8036BFD730D8}"/>
    <cellStyle name="Accent3 3 5" xfId="2530" xr:uid="{9790CB72-F227-455A-A948-5513F508FBB3}"/>
    <cellStyle name="Accent3 3 6" xfId="2531" xr:uid="{C56CB760-FCE5-4BF4-A0B6-ED431D424A6F}"/>
    <cellStyle name="Accent3 3 7" xfId="2532" xr:uid="{42D23ED2-4D39-4856-AC50-AB5BF3BC61F1}"/>
    <cellStyle name="Accent3 3 8" xfId="2533" xr:uid="{FE0070ED-E924-4683-ADB6-39EF8BE9258F}"/>
    <cellStyle name="Accent3 3 9" xfId="2534" xr:uid="{DAB66799-25D3-4359-A342-A396A9BCA017}"/>
    <cellStyle name="Accent3 4" xfId="773" xr:uid="{22160B87-CEB7-40A5-BBA0-AB4DF8F9AB6D}"/>
    <cellStyle name="Accent3 4 2" xfId="774" xr:uid="{63FB0763-ED3A-4AA8-AAC7-7E38907A2E5E}"/>
    <cellStyle name="Accent3 5" xfId="775" xr:uid="{C7CDDD33-838D-46CC-B00A-AD140929442E}"/>
    <cellStyle name="Accent3 5 2" xfId="776" xr:uid="{F95DF9D8-3E0B-4B5A-A597-C3811E2B1873}"/>
    <cellStyle name="Accent3 6" xfId="777" xr:uid="{402AD198-3787-46F9-A29A-3DB981AAB36D}"/>
    <cellStyle name="Accent3 6 2" xfId="778" xr:uid="{EE1E0AE6-870B-46BA-A017-A444D181B2B9}"/>
    <cellStyle name="Accent3 6 3" xfId="2535" xr:uid="{2A3B407E-5263-4B68-AD2B-DEE4A1BE7FC0}"/>
    <cellStyle name="Accent3 7" xfId="779" xr:uid="{819CA83A-C099-4825-8315-13FD9E49DB05}"/>
    <cellStyle name="Accent3 7 2" xfId="780" xr:uid="{D250E0EA-E32D-4DB4-831E-69521050AAF0}"/>
    <cellStyle name="Accent3 7 3" xfId="2536" xr:uid="{5EF6607F-8C60-4EA7-98B2-567F4BA213E4}"/>
    <cellStyle name="Accent3 8" xfId="781" xr:uid="{7E9E1A65-E9B0-4F30-BED3-5984E5ABA492}"/>
    <cellStyle name="Accent3 8 2" xfId="782" xr:uid="{E963E154-6FD5-45F5-B7F8-DC8D591D1253}"/>
    <cellStyle name="Accent3 8 3" xfId="2537" xr:uid="{6936AD61-0B60-454A-B339-AA56702ED796}"/>
    <cellStyle name="Accent3 9" xfId="783" xr:uid="{5FA23EB1-E33B-43EB-B3A3-EDFF27F48EFE}"/>
    <cellStyle name="Accent3 9 2" xfId="2538" xr:uid="{94477364-2ED1-4D29-8CF0-518FF8A5D971}"/>
    <cellStyle name="Accent4 10" xfId="784" xr:uid="{10C67C18-BA7E-43C0-B695-EE7BC67ACBD4}"/>
    <cellStyle name="Accent4 10 2" xfId="2539" xr:uid="{C0BD485F-9FCC-4639-8EA4-74E6560E9F3A}"/>
    <cellStyle name="Accent4 11" xfId="785" xr:uid="{28E8A595-6243-4A14-936F-F5A20BDF3C61}"/>
    <cellStyle name="Accent4 11 2" xfId="8009" xr:uid="{7C0AD288-292D-4A9A-A1FA-5D5CE35566F4}"/>
    <cellStyle name="Accent4 12" xfId="786" xr:uid="{83EA8A3D-FB9C-40E4-8306-89605DD4C03E}"/>
    <cellStyle name="Accent4 12 2" xfId="8010" xr:uid="{FD7AEE72-D5A3-4FDE-B5E7-749F2C2CB36B}"/>
    <cellStyle name="Accent4 13" xfId="787" xr:uid="{FB7A4B62-95EC-4B12-9CDF-25811449B390}"/>
    <cellStyle name="Accent4 13 2" xfId="8011" xr:uid="{4BCF3937-178B-4C0F-8AC9-17AF306096FB}"/>
    <cellStyle name="Accent4 14" xfId="788" xr:uid="{15B76ECE-2A36-4503-9F92-DF87CF94A691}"/>
    <cellStyle name="Accent4 14 2" xfId="8012" xr:uid="{A60D6A63-E837-42ED-9D2E-C92E4F815A77}"/>
    <cellStyle name="Accent4 15" xfId="2540" xr:uid="{69506B8A-362B-4EFE-9F43-B720CEC7333F}"/>
    <cellStyle name="Accent4 15 2" xfId="8013" xr:uid="{D6037459-D552-4AED-800E-F0BB7D3174DA}"/>
    <cellStyle name="Accent4 16" xfId="2541" xr:uid="{7423756E-CDA2-4344-B26D-D3F3A84D76F1}"/>
    <cellStyle name="Accent4 16 2" xfId="8014" xr:uid="{76F96BFF-C2D4-447C-B6D5-54845DE9FFCA}"/>
    <cellStyle name="Accent4 17" xfId="2542" xr:uid="{3EBDE663-0B5D-44FE-A544-705D4A731E93}"/>
    <cellStyle name="Accent4 17 2" xfId="8015" xr:uid="{7D21D7A8-DAF9-4F48-A88D-74A61DD6C01C}"/>
    <cellStyle name="Accent4 18" xfId="2543" xr:uid="{8DDD29C8-7C0D-4F3D-B8B2-FA0F822AD4B2}"/>
    <cellStyle name="Accent4 18 2" xfId="8016" xr:uid="{6356F203-201F-43ED-B98E-941B6F8C122E}"/>
    <cellStyle name="Accent4 19" xfId="2544" xr:uid="{73C27C17-E6F8-4E0B-A869-8100A2D72EBC}"/>
    <cellStyle name="Accent4 19 2" xfId="8017" xr:uid="{2AF16340-DA70-4865-992D-B1E834670882}"/>
    <cellStyle name="Accent4 2" xfId="789" xr:uid="{52663F92-C339-44E3-B85D-27E2F846E1CC}"/>
    <cellStyle name="Accent4 2 10" xfId="15268" xr:uid="{5C0CFC44-0EAD-4D34-B795-17CEFEBAA89A}"/>
    <cellStyle name="Accent4 2 2" xfId="790" xr:uid="{21733E55-57A0-4FB6-9E14-91E0EC17E470}"/>
    <cellStyle name="Accent4 2 3" xfId="791" xr:uid="{8E7F1700-2599-463D-B3CB-A7589F8B96F6}"/>
    <cellStyle name="Accent4 2 4" xfId="792" xr:uid="{ECFCF7EE-73EA-4FD4-B753-C0000D6EF60D}"/>
    <cellStyle name="Accent4 2 5" xfId="793" xr:uid="{34D45A29-53E3-42B8-ABB3-7B5E3FC9D369}"/>
    <cellStyle name="Accent4 2 6" xfId="794" xr:uid="{3B141C6C-E99B-48FA-A0DE-67ABE233ECF0}"/>
    <cellStyle name="Accent4 2 7" xfId="795" xr:uid="{CFB7BA4F-C97D-47BC-9788-9D158335C6D6}"/>
    <cellStyle name="Accent4 2 8" xfId="796" xr:uid="{1F6AB00C-7FBC-40D0-9807-09590FBB8237}"/>
    <cellStyle name="Accent4 2 9" xfId="797" xr:uid="{DE1EFBF3-E25C-484C-B289-8C0A115C531A}"/>
    <cellStyle name="Accent4 20" xfId="2545" xr:uid="{25F735ED-C8E9-4C26-BF05-566A35E2B107}"/>
    <cellStyle name="Accent4 20 2" xfId="8018" xr:uid="{FCBEB4BB-3FFD-4FBF-8C41-5D0BD627C234}"/>
    <cellStyle name="Accent4 21" xfId="8019" xr:uid="{A14FBE29-1D0B-4DDA-B74C-D2FE79CB0AC4}"/>
    <cellStyle name="Accent4 22" xfId="6502" xr:uid="{462FF1B6-3914-45D8-A89C-2A4E6264AD5D}"/>
    <cellStyle name="Accent4 3" xfId="798" xr:uid="{93A02C7A-2CB7-4B05-AB79-22EE9D28C912}"/>
    <cellStyle name="Accent4 3 10" xfId="2546" xr:uid="{5966615F-BD20-4A80-ADB5-167AB26350BF}"/>
    <cellStyle name="Accent4 3 11" xfId="2547" xr:uid="{1562763B-9152-47BB-BE3B-6E99285A0FFF}"/>
    <cellStyle name="Accent4 3 12" xfId="2548" xr:uid="{52702849-6992-449E-9DEF-2DE6CF50FB4E}"/>
    <cellStyle name="Accent4 3 13" xfId="2549" xr:uid="{E26F6E10-5608-45A5-9419-02BCFEB6D21E}"/>
    <cellStyle name="Accent4 3 14" xfId="2550" xr:uid="{15334728-2879-43E5-97E7-FC8F1EB0C587}"/>
    <cellStyle name="Accent4 3 15" xfId="8020" xr:uid="{D50E9F27-BB9F-4445-9782-25ED9773A35C}"/>
    <cellStyle name="Accent4 3 2" xfId="799" xr:uid="{84C5174D-CAD4-4D6E-971E-ABAA28B05430}"/>
    <cellStyle name="Accent4 3 3" xfId="2551" xr:uid="{95ECD238-08BE-4DBB-A9BD-1A1A0D6F414F}"/>
    <cellStyle name="Accent4 3 4" xfId="2552" xr:uid="{4AC80A63-FB7E-4112-817E-CCD84EF5062D}"/>
    <cellStyle name="Accent4 3 5" xfId="2553" xr:uid="{EBD906C0-C052-40CF-8C6D-126A20F3AD56}"/>
    <cellStyle name="Accent4 3 6" xfId="2554" xr:uid="{C5A8FF78-D802-480A-A054-988869DE067D}"/>
    <cellStyle name="Accent4 3 7" xfId="2555" xr:uid="{DC34A9F9-60DB-4428-9E36-50272D7A8793}"/>
    <cellStyle name="Accent4 3 8" xfId="2556" xr:uid="{312AAA4F-98D6-4ED9-ADCD-E207721F8078}"/>
    <cellStyle name="Accent4 3 9" xfId="2557" xr:uid="{83A8DF48-2C23-4F3C-B5C7-85A4835E69F2}"/>
    <cellStyle name="Accent4 4" xfId="800" xr:uid="{A9ABA923-2698-4140-BF92-15F96FE3F72D}"/>
    <cellStyle name="Accent4 4 2" xfId="801" xr:uid="{F2750828-0E9D-4CBE-BB27-9F8995CC5F7A}"/>
    <cellStyle name="Accent4 5" xfId="802" xr:uid="{16FCE12C-99C1-4AD5-99C7-EFCC9FD8137D}"/>
    <cellStyle name="Accent4 5 2" xfId="803" xr:uid="{32580124-7F8A-433B-B6D8-39BA42ED1426}"/>
    <cellStyle name="Accent4 6" xfId="804" xr:uid="{468CCD08-AEA6-4003-841A-127FB8995D92}"/>
    <cellStyle name="Accent4 6 2" xfId="805" xr:uid="{E84A7F6D-8DE4-45AF-B107-E7B59ABB4F61}"/>
    <cellStyle name="Accent4 6 3" xfId="2558" xr:uid="{E8F6F7F5-EA33-48B2-BEE2-E3340133627D}"/>
    <cellStyle name="Accent4 6 4" xfId="2559" xr:uid="{14682E16-B0A6-4E5F-A940-9A88D0C3C2F6}"/>
    <cellStyle name="Accent4 6 5" xfId="2560" xr:uid="{BE4E09F4-7C4E-42AC-8847-D0DA161E5689}"/>
    <cellStyle name="Accent4 6 6" xfId="2561" xr:uid="{B05FC6DB-45F7-4D89-AF82-FE8177E119ED}"/>
    <cellStyle name="Accent4 6 7" xfId="2562" xr:uid="{5F650BCF-0DF6-47EB-A92E-5712AAF88BAC}"/>
    <cellStyle name="Accent4 6 8" xfId="8399" xr:uid="{40D17B32-D110-4032-AF6E-7B1B3E35E7B9}"/>
    <cellStyle name="Accent4 6 9" xfId="8669" xr:uid="{48A88D26-CCFB-47A9-82AE-EAE0F4ED1A5D}"/>
    <cellStyle name="Accent4 6_ELC" xfId="6503" xr:uid="{2A30035B-39C7-421C-9D9E-66BA71041B98}"/>
    <cellStyle name="Accent4 7" xfId="806" xr:uid="{234CD048-802E-4E2C-A59B-78CE7AC27E12}"/>
    <cellStyle name="Accent4 7 2" xfId="807" xr:uid="{C7C2C94A-274F-453B-9C12-708A2CF597F5}"/>
    <cellStyle name="Accent4 7 3" xfId="2563" xr:uid="{F1F8FDC0-61CD-48E4-BE85-AC59814F8A93}"/>
    <cellStyle name="Accent4 7 4" xfId="2564" xr:uid="{068FE298-685E-457B-AD6A-0DA7BFB0A358}"/>
    <cellStyle name="Accent4 7 5" xfId="2565" xr:uid="{AB7810F1-DB5B-4711-9B51-1DB23221646B}"/>
    <cellStyle name="Accent4 7 6" xfId="2566" xr:uid="{C9CB17A4-2639-46AF-A8CA-899FA5198B2B}"/>
    <cellStyle name="Accent4 7 7" xfId="2567" xr:uid="{57FCAC12-F8AA-4BD5-A005-4DE4849D3872}"/>
    <cellStyle name="Accent4 7 8" xfId="8400" xr:uid="{5BFE101F-40C3-4D23-9DF0-6B12CFEC135B}"/>
    <cellStyle name="Accent4 7 9" xfId="8670" xr:uid="{652F58F4-CEA3-4478-9E90-5D438696E289}"/>
    <cellStyle name="Accent4 7_ELC" xfId="6504" xr:uid="{A8499009-46B3-4AB6-A0FF-5C37987C5F45}"/>
    <cellStyle name="Accent4 8" xfId="808" xr:uid="{64D09BE9-FF38-4D78-8682-EAB79FADD8D3}"/>
    <cellStyle name="Accent4 8 2" xfId="809" xr:uid="{C3E72130-299C-462C-8E09-09C0013B19DF}"/>
    <cellStyle name="Accent4 8 3" xfId="2568" xr:uid="{73EE52ED-11ED-4895-9AD9-EFF4FDEB08DF}"/>
    <cellStyle name="Accent4 9" xfId="810" xr:uid="{2B576190-5370-4790-9217-F815E22622CF}"/>
    <cellStyle name="Accent4 9 2" xfId="2569" xr:uid="{01C9EBC6-0EB6-456C-9699-298925569128}"/>
    <cellStyle name="Accent5 10" xfId="811" xr:uid="{D42BD452-F8B7-4704-AECC-CB10129DD86D}"/>
    <cellStyle name="Accent5 10 2" xfId="2570" xr:uid="{C61688A5-A97F-47ED-B984-4FDAB64FEE47}"/>
    <cellStyle name="Accent5 11" xfId="812" xr:uid="{A21D55C1-BC75-447D-ADF6-3052927256EE}"/>
    <cellStyle name="Accent5 11 2" xfId="8021" xr:uid="{B3D466DE-B161-422D-A007-84ECEE085E09}"/>
    <cellStyle name="Accent5 12" xfId="813" xr:uid="{AA2C3BBB-E871-4876-91B0-17000B9F0331}"/>
    <cellStyle name="Accent5 12 2" xfId="8022" xr:uid="{5E8095F7-AD3B-4A8B-B794-FE141A231424}"/>
    <cellStyle name="Accent5 13" xfId="814" xr:uid="{313DB5B2-F535-4448-BD35-72397B094270}"/>
    <cellStyle name="Accent5 13 2" xfId="8023" xr:uid="{0DD99C29-CD6D-4A7C-BF20-1579A29568A1}"/>
    <cellStyle name="Accent5 14" xfId="815" xr:uid="{E98FD9CE-3AE4-4E07-AD1B-07B4573D4041}"/>
    <cellStyle name="Accent5 14 2" xfId="8024" xr:uid="{045B276C-1EA3-4EE0-BC82-1A04101F94CA}"/>
    <cellStyle name="Accent5 15" xfId="2571" xr:uid="{156FAC53-2E8E-4E45-A421-F07B11BE2B14}"/>
    <cellStyle name="Accent5 15 2" xfId="8025" xr:uid="{2C8A3543-D9E4-454F-B45E-DF353563DDF9}"/>
    <cellStyle name="Accent5 16" xfId="2572" xr:uid="{F84D1EB7-8C0A-4FE2-AD1B-E421BE0C4D2E}"/>
    <cellStyle name="Accent5 16 2" xfId="8026" xr:uid="{D37F061E-3F80-4BF5-9C70-1B44A5030BB8}"/>
    <cellStyle name="Accent5 17" xfId="2573" xr:uid="{171CA0FF-1FCF-4ACA-92FB-45CA960C0AB7}"/>
    <cellStyle name="Accent5 17 2" xfId="8027" xr:uid="{A4845D3F-48B7-4D5C-9D90-23AC26C2D0B3}"/>
    <cellStyle name="Accent5 18" xfId="2574" xr:uid="{5E633DF1-E6FF-4966-9DA0-84D3F743B974}"/>
    <cellStyle name="Accent5 18 2" xfId="8028" xr:uid="{D49BD0EF-BFB3-4968-9DBB-017505DF734A}"/>
    <cellStyle name="Accent5 19" xfId="2575" xr:uid="{B05524F6-DD10-4470-9CB7-4EC9FE421071}"/>
    <cellStyle name="Accent5 19 2" xfId="8029" xr:uid="{EDDF8E92-A4BE-4D1F-81B4-0EDCB6148EFE}"/>
    <cellStyle name="Accent5 2" xfId="816" xr:uid="{8BF5541C-1065-45B6-A28E-027EDF3A39E1}"/>
    <cellStyle name="Accent5 2 10" xfId="15269" xr:uid="{58C4FE3E-BDB5-49DC-8942-97AD8574BA39}"/>
    <cellStyle name="Accent5 2 2" xfId="817" xr:uid="{5720EC54-C706-4461-B874-1650E9AA3185}"/>
    <cellStyle name="Accent5 2 3" xfId="818" xr:uid="{A6ABEE6F-9B87-45C1-AC4C-97DD21642DD9}"/>
    <cellStyle name="Accent5 2 4" xfId="819" xr:uid="{5C8E1B88-0EB6-4CAD-99D9-915D935BAE1C}"/>
    <cellStyle name="Accent5 2 5" xfId="820" xr:uid="{B11AE1B9-F700-4E63-8283-3BC0C591178E}"/>
    <cellStyle name="Accent5 2 6" xfId="821" xr:uid="{C3770CEC-4BE0-4192-BB9E-088B5DCFAC1C}"/>
    <cellStyle name="Accent5 2 7" xfId="822" xr:uid="{C8099AD6-DDD6-4FAA-8C14-F2CFA364F21D}"/>
    <cellStyle name="Accent5 2 8" xfId="823" xr:uid="{57C3A866-FDA9-4278-8637-5D3692EE35BE}"/>
    <cellStyle name="Accent5 2 9" xfId="824" xr:uid="{368BCF61-D895-4B2D-AB39-4C657CCF7C4C}"/>
    <cellStyle name="Accent5 20" xfId="2576" xr:uid="{44909C98-3155-45E2-8066-C21630460319}"/>
    <cellStyle name="Accent5 20 2" xfId="8030" xr:uid="{77BD54A4-CF8E-4563-8881-442E0EC0DB2A}"/>
    <cellStyle name="Accent5 21" xfId="8031" xr:uid="{920506C4-BD2D-464C-9FBA-A4DD0D923635}"/>
    <cellStyle name="Accent5 22" xfId="6505" xr:uid="{203DD724-A7FD-4F2C-9E00-F4639461123C}"/>
    <cellStyle name="Accent5 3" xfId="825" xr:uid="{F5D0D9F5-9DCF-489B-9C00-D3571F669095}"/>
    <cellStyle name="Accent5 3 10" xfId="2577" xr:uid="{CFDE32DF-4665-42C5-B54E-CB728A9AA840}"/>
    <cellStyle name="Accent5 3 11" xfId="2578" xr:uid="{AFB6512B-D4F7-4ED7-A43E-E83E7CDEBBA9}"/>
    <cellStyle name="Accent5 3 12" xfId="2579" xr:uid="{3EB938EA-8C2C-4E33-BBF5-7924D310A92C}"/>
    <cellStyle name="Accent5 3 13" xfId="2580" xr:uid="{EFF8E0D4-B16F-4A87-AA1D-3FCD4ACF9AFB}"/>
    <cellStyle name="Accent5 3 14" xfId="2581" xr:uid="{39F1BE67-94A9-4715-ADE1-1CE3766E9819}"/>
    <cellStyle name="Accent5 3 15" xfId="8033" xr:uid="{3C8FE60D-AFD3-4C5C-8033-36474D08FE65}"/>
    <cellStyle name="Accent5 3 2" xfId="826" xr:uid="{99396377-07E6-40C0-942A-BD78AB6F9B8B}"/>
    <cellStyle name="Accent5 3 3" xfId="2582" xr:uid="{C39A7F47-9A52-44D5-BEEA-E4C7D9D58CDE}"/>
    <cellStyle name="Accent5 3 4" xfId="2583" xr:uid="{22B39C69-F0D1-421F-BD86-7C12B9F9C71B}"/>
    <cellStyle name="Accent5 3 5" xfId="2584" xr:uid="{9DF5C0B5-7EA6-454C-B0CA-64C56E9C9A0D}"/>
    <cellStyle name="Accent5 3 6" xfId="2585" xr:uid="{4B561E9D-C83E-428B-91CC-3469B64E6F78}"/>
    <cellStyle name="Accent5 3 7" xfId="2586" xr:uid="{774A70E9-4E17-475C-B742-6C0ECF541D9C}"/>
    <cellStyle name="Accent5 3 8" xfId="2587" xr:uid="{32D56DBD-3F2C-4B75-B2D2-275343B32AE6}"/>
    <cellStyle name="Accent5 3 9" xfId="2588" xr:uid="{A9C882EE-973F-4349-B232-1D8762ADA282}"/>
    <cellStyle name="Accent5 4" xfId="827" xr:uid="{5906F7E9-49DC-4BC6-ADC5-8C5794ADA787}"/>
    <cellStyle name="Accent5 4 2" xfId="828" xr:uid="{EA130BD0-93AB-4F8C-A39A-23689F6733CD}"/>
    <cellStyle name="Accent5 5" xfId="829" xr:uid="{F54DCD78-EEAE-4F52-B6E1-8251738ED501}"/>
    <cellStyle name="Accent5 5 2" xfId="830" xr:uid="{54C3A261-BFA5-4B43-A5A3-89418D83EB12}"/>
    <cellStyle name="Accent5 6" xfId="831" xr:uid="{95799FB1-24B9-4A96-B73F-AE8FD278C7E6}"/>
    <cellStyle name="Accent5 6 2" xfId="832" xr:uid="{93F6968E-B335-4166-A72C-6AC36E0DA176}"/>
    <cellStyle name="Accent5 6 3" xfId="2589" xr:uid="{8277EB60-039C-43B0-9099-AB7420A80BB4}"/>
    <cellStyle name="Accent5 7" xfId="833" xr:uid="{95E3FCA4-30B7-469A-B9CC-3496DCE89690}"/>
    <cellStyle name="Accent5 7 2" xfId="834" xr:uid="{409C7101-B075-4B90-B81D-D6F9DFFC1832}"/>
    <cellStyle name="Accent5 7 3" xfId="2590" xr:uid="{37674F53-ECF6-4A11-B9A5-42C621308FA3}"/>
    <cellStyle name="Accent5 8" xfId="835" xr:uid="{A7993344-1930-41A1-91EA-4151B7548CD6}"/>
    <cellStyle name="Accent5 8 2" xfId="836" xr:uid="{A4E7B843-6BB7-4F89-BC41-8D5EF9851121}"/>
    <cellStyle name="Accent5 8 3" xfId="2591" xr:uid="{1DCE36E3-B379-46C7-8084-7D4C2E1ACEF3}"/>
    <cellStyle name="Accent5 9" xfId="837" xr:uid="{C01614AC-343D-4227-B164-83E0010E11AF}"/>
    <cellStyle name="Accent5 9 2" xfId="2592" xr:uid="{2EA2DC8A-36A9-40A7-9CE9-9C51EA8C985F}"/>
    <cellStyle name="Accent6 10" xfId="838" xr:uid="{5F2E65F3-0774-403D-870F-B224F846E834}"/>
    <cellStyle name="Accent6 10 2" xfId="2593" xr:uid="{09D4EE0A-8777-4014-954B-FC76E59AE4EC}"/>
    <cellStyle name="Accent6 11" xfId="839" xr:uid="{28A0B0EA-E03E-4672-8DDF-91D98EFD648F}"/>
    <cellStyle name="Accent6 11 2" xfId="8035" xr:uid="{FD157B51-68B9-4629-9CBC-6EEC907CF746}"/>
    <cellStyle name="Accent6 12" xfId="840" xr:uid="{43A2E2FF-067A-479F-B5FA-0EB29FB86D77}"/>
    <cellStyle name="Accent6 12 2" xfId="8036" xr:uid="{B36A5AE5-60BA-4970-A4DE-260011DF1D65}"/>
    <cellStyle name="Accent6 13" xfId="841" xr:uid="{F3A30A85-2F80-4069-B7DB-295E45AD42A9}"/>
    <cellStyle name="Accent6 13 2" xfId="8037" xr:uid="{09A1DF85-7511-4689-BFEA-6A632EE8CC33}"/>
    <cellStyle name="Accent6 14" xfId="842" xr:uid="{77B0DBB6-ED5C-4630-8E8D-0AA810B2FA37}"/>
    <cellStyle name="Accent6 14 2" xfId="8038" xr:uid="{FB006068-B209-4C8D-8988-4F3EF49DC3C9}"/>
    <cellStyle name="Accent6 15" xfId="2594" xr:uid="{8D2422EB-B01B-4190-93CF-9F0C3AC3BDA5}"/>
    <cellStyle name="Accent6 15 2" xfId="8039" xr:uid="{E70683C4-B9BF-4139-AF56-B2F9A7DE73C5}"/>
    <cellStyle name="Accent6 16" xfId="2595" xr:uid="{157767A4-90C3-447A-B83A-5A869ABF7A5D}"/>
    <cellStyle name="Accent6 16 2" xfId="8040" xr:uid="{04D622E8-3C4E-4311-A6A5-77DE4B3E27B4}"/>
    <cellStyle name="Accent6 17" xfId="2596" xr:uid="{A038FDD8-4E0B-472A-9F55-D1FD0ABF540C}"/>
    <cellStyle name="Accent6 17 2" xfId="8041" xr:uid="{C3DDCACF-2764-463E-8283-00CF78034868}"/>
    <cellStyle name="Accent6 18" xfId="2597" xr:uid="{EC215CE9-01AC-4333-9821-E5732637E6D2}"/>
    <cellStyle name="Accent6 18 2" xfId="8042" xr:uid="{EAA942FE-ADA6-44C5-9BB0-22364149DA12}"/>
    <cellStyle name="Accent6 19" xfId="2598" xr:uid="{A79B6D3F-BA57-4742-A68A-DF8D666C0858}"/>
    <cellStyle name="Accent6 19 2" xfId="8043" xr:uid="{25320B44-B115-439C-BB2C-F79CDB73BC20}"/>
    <cellStyle name="Accent6 2" xfId="843" xr:uid="{C55115A8-2218-4AA5-A643-0CE4C45D1978}"/>
    <cellStyle name="Accent6 2 10" xfId="15270" xr:uid="{9CA71045-D8D6-4700-AD0D-8C26A9B032F2}"/>
    <cellStyle name="Accent6 2 2" xfId="844" xr:uid="{D859844A-B4ED-4FC8-A8A1-364354651F4B}"/>
    <cellStyle name="Accent6 2 3" xfId="845" xr:uid="{C0935108-75F6-4BE5-B140-351FE550A4EA}"/>
    <cellStyle name="Accent6 2 4" xfId="846" xr:uid="{83F29945-AAFE-43E4-8095-DAC567C6B356}"/>
    <cellStyle name="Accent6 2 5" xfId="847" xr:uid="{4335F2F1-272B-4056-BEFA-DE5182ADC4F9}"/>
    <cellStyle name="Accent6 2 6" xfId="848" xr:uid="{E3E2EEA1-5395-4A93-BB6C-A819402A0752}"/>
    <cellStyle name="Accent6 2 7" xfId="849" xr:uid="{62B0C08B-FCD1-44D3-833A-A1FBEC3CD454}"/>
    <cellStyle name="Accent6 2 8" xfId="850" xr:uid="{1C2777A6-9F01-445D-9712-C54879D3984B}"/>
    <cellStyle name="Accent6 2 9" xfId="851" xr:uid="{4F8A2F6A-0048-4523-B203-CDC4B836E02D}"/>
    <cellStyle name="Accent6 20" xfId="2599" xr:uid="{D98A051D-BE54-44F8-98E4-FFB89B2C1F43}"/>
    <cellStyle name="Accent6 20 2" xfId="8045" xr:uid="{0AAA2808-9A1F-4778-9B10-5149722FEFF6}"/>
    <cellStyle name="Accent6 21" xfId="8046" xr:uid="{12DFD3F0-3D74-4893-98B0-9F8E8621F2CD}"/>
    <cellStyle name="Accent6 22" xfId="6506" xr:uid="{472FD9E1-5382-4748-B115-0315C8527A8F}"/>
    <cellStyle name="Accent6 3" xfId="852" xr:uid="{733E297C-6BD8-40DD-A34F-D580E8F17B4A}"/>
    <cellStyle name="Accent6 3 10" xfId="2600" xr:uid="{9DB2F92A-2221-4CF5-94CC-DA13ABEF9B0B}"/>
    <cellStyle name="Accent6 3 11" xfId="2601" xr:uid="{75034D1D-B694-4C39-8279-88D1F37ACD98}"/>
    <cellStyle name="Accent6 3 12" xfId="2602" xr:uid="{1FC0D0BF-9406-4F17-ABDB-7A8A424691B0}"/>
    <cellStyle name="Accent6 3 13" xfId="2603" xr:uid="{0D178D55-349F-417B-8370-0888E39F9B08}"/>
    <cellStyle name="Accent6 3 14" xfId="2604" xr:uid="{4F0802EF-715B-4368-B8C6-D478CCAAFE77}"/>
    <cellStyle name="Accent6 3 15" xfId="8047" xr:uid="{C49D8BF8-0DF3-47C9-8A94-7004B3043040}"/>
    <cellStyle name="Accent6 3 2" xfId="853" xr:uid="{75D7FBC4-778A-435D-81F9-0CD4B06EF0A6}"/>
    <cellStyle name="Accent6 3 3" xfId="2605" xr:uid="{F8F308B1-B581-4D1A-BDE2-92312B6C0AEB}"/>
    <cellStyle name="Accent6 3 4" xfId="2606" xr:uid="{B7A8B30D-3C28-4521-AFD2-B53B48C8A1C1}"/>
    <cellStyle name="Accent6 3 5" xfId="2607" xr:uid="{05E18316-065C-4D45-8A8A-95947926952C}"/>
    <cellStyle name="Accent6 3 6" xfId="2608" xr:uid="{E4548708-4052-4485-8DDE-857447689F87}"/>
    <cellStyle name="Accent6 3 7" xfId="2609" xr:uid="{7F052A8F-7558-4C44-9E3C-A4114DAF7D52}"/>
    <cellStyle name="Accent6 3 8" xfId="2610" xr:uid="{33C40D84-EF7B-4C8C-B12E-41DA5EC8AC90}"/>
    <cellStyle name="Accent6 3 9" xfId="2611" xr:uid="{BA8CB601-E110-4281-8B5C-C359E07E0D87}"/>
    <cellStyle name="Accent6 4" xfId="854" xr:uid="{57E387AF-A1B3-479B-B4CE-20DE1CA86448}"/>
    <cellStyle name="Accent6 4 2" xfId="855" xr:uid="{F56FAB50-980D-4B6A-811F-22032BA51B60}"/>
    <cellStyle name="Accent6 5" xfId="856" xr:uid="{4DEB4ACB-8CF6-4388-85F4-9FF674B3394A}"/>
    <cellStyle name="Accent6 5 2" xfId="857" xr:uid="{54E1AA2D-78F8-4D3A-9F43-7B3D319C0185}"/>
    <cellStyle name="Accent6 6" xfId="858" xr:uid="{14B69A7B-B2EC-4A1F-AACD-71470F40429F}"/>
    <cellStyle name="Accent6 6 2" xfId="859" xr:uid="{8910C753-F8C5-4D2C-837E-9F503AB43984}"/>
    <cellStyle name="Accent6 6 3" xfId="2612" xr:uid="{71AA5C09-9A69-48F7-9C5C-C62B52969719}"/>
    <cellStyle name="Accent6 7" xfId="860" xr:uid="{CBCE599C-978F-4C34-9EC3-4FDEABE7A2DB}"/>
    <cellStyle name="Accent6 7 2" xfId="861" xr:uid="{9DEEE266-FFB4-446A-8A8F-0B10DC07F7D0}"/>
    <cellStyle name="Accent6 7 3" xfId="2613" xr:uid="{7D465ED6-BBE2-45F2-9FE4-985C6473B625}"/>
    <cellStyle name="Accent6 8" xfId="862" xr:uid="{C52AB0B3-7604-446A-8521-7F682A1C09FB}"/>
    <cellStyle name="Accent6 8 2" xfId="863" xr:uid="{CC75948F-8757-44EE-8F39-0BCA0FB02D0D}"/>
    <cellStyle name="Accent6 8 3" xfId="2614" xr:uid="{EC7A08C0-863E-41F9-B432-F26AC0D5ACE1}"/>
    <cellStyle name="Accent6 9" xfId="864" xr:uid="{0EDB9AF6-73DD-4B36-8811-93F6B813861B}"/>
    <cellStyle name="Accent6 9 2" xfId="2615" xr:uid="{4A7825DB-E09A-4AA9-A56B-D1B9BB61E7BD}"/>
    <cellStyle name="AggBoldCells" xfId="865" xr:uid="{C8AD3568-C273-422A-9590-12C15216CFAE}"/>
    <cellStyle name="AggCels" xfId="866" xr:uid="{E07085B9-0A87-4D5D-9F96-4DE199D5C774}"/>
    <cellStyle name="AggOrange_CRFReport-template" xfId="867" xr:uid="{B0A06CF8-C64F-485B-AB42-2A10B0116653}"/>
    <cellStyle name="Bad 10" xfId="868" xr:uid="{2CBEAFD5-7327-4EFC-8266-2BF6886F4A0B}"/>
    <cellStyle name="Bad 10 2" xfId="2616" xr:uid="{18F87AC0-23F0-48D9-89E3-8BF06C98BDD3}"/>
    <cellStyle name="Bad 10 3" xfId="2617" xr:uid="{CD211A56-9EDA-4BCB-9E77-A36AD4000D73}"/>
    <cellStyle name="Bad 10 4" xfId="2618" xr:uid="{3C4F6198-93DC-43CE-B1D5-F8EAE6688C3A}"/>
    <cellStyle name="Bad 10_IND_UC" xfId="6508" xr:uid="{90340369-18CA-4554-921B-42A7838907A9}"/>
    <cellStyle name="Bad 11" xfId="869" xr:uid="{F6058112-7358-47CC-9E41-BFF63392029A}"/>
    <cellStyle name="Bad 11 2" xfId="2619" xr:uid="{41127454-885C-41CE-8421-4392157A2BDE}"/>
    <cellStyle name="Bad 11 3" xfId="2620" xr:uid="{8A6926A7-09D9-4C26-A8AA-F76D856807E4}"/>
    <cellStyle name="Bad 11 4" xfId="2621" xr:uid="{59863382-E197-4908-B965-56A5CC112321}"/>
    <cellStyle name="Bad 11_IND_UC" xfId="6509" xr:uid="{0DE7D5C6-0327-43A6-A687-51A5B529DDBB}"/>
    <cellStyle name="Bad 12" xfId="870" xr:uid="{2FFEC95C-39F4-4000-A65F-B3B4C6BB07CE}"/>
    <cellStyle name="Bad 12 2" xfId="2622" xr:uid="{3EA0A80B-E829-437E-8D51-9CBB27FC2329}"/>
    <cellStyle name="Bad 12 3" xfId="2623" xr:uid="{E970832A-232E-4213-98F1-C2A3C34895C2}"/>
    <cellStyle name="Bad 12 4" xfId="2624" xr:uid="{95080040-1E0F-4D71-85E7-4067361A0116}"/>
    <cellStyle name="Bad 12_IND_UC" xfId="6510" xr:uid="{F70CBBA5-F8F5-4FF5-86D6-C991A22FEE61}"/>
    <cellStyle name="Bad 13" xfId="871" xr:uid="{8A7804C1-4F40-424C-B7A0-A98397E83288}"/>
    <cellStyle name="Bad 13 2" xfId="2625" xr:uid="{E3CD2FF4-83C2-49F7-BFED-4CBDCA856ACB}"/>
    <cellStyle name="Bad 13 3" xfId="2626" xr:uid="{1350A7FC-0840-4831-AF06-095FE3BFEB2C}"/>
    <cellStyle name="Bad 13 4" xfId="2627" xr:uid="{C92CDA73-6337-4F2B-BC5A-58032C9C3C2A}"/>
    <cellStyle name="Bad 13 4 2" xfId="8562" xr:uid="{4D46F5D1-44F7-464D-9929-1E4791408041}"/>
    <cellStyle name="Bad 13 4 3" xfId="8049" xr:uid="{8B8964D7-BBB5-40AF-B17C-98B6FE0EC9EA}"/>
    <cellStyle name="Bad 13 5" xfId="8671" xr:uid="{451B84A1-736B-43F0-850D-9DCF3E41AD74}"/>
    <cellStyle name="Bad 14" xfId="872" xr:uid="{7CEA9784-5C5C-4E42-856C-74E448B83F92}"/>
    <cellStyle name="Bad 14 2" xfId="2628" xr:uid="{A2856180-6406-4457-9137-E76B3C41FCF3}"/>
    <cellStyle name="Bad 14 3" xfId="2629" xr:uid="{E0AF6799-F92A-4572-89F5-C5F79394616C}"/>
    <cellStyle name="Bad 14 4" xfId="2630" xr:uid="{0724B21A-5ED8-4F15-848E-B6986728184E}"/>
    <cellStyle name="Bad 14 4 2" xfId="8241" xr:uid="{A963CBBF-F6FD-452B-BA7E-F1E8557C8299}"/>
    <cellStyle name="Bad 14 4 3" xfId="8050" xr:uid="{6BF05EB1-521B-491F-A671-6BE7B4E2880E}"/>
    <cellStyle name="Bad 15" xfId="873" xr:uid="{5AC0AE5F-0CA5-46E0-B9D0-79ADEE63B615}"/>
    <cellStyle name="Bad 15 2" xfId="2631" xr:uid="{529B0676-30C2-4759-A52A-23B321A7DC2C}"/>
    <cellStyle name="Bad 15 3" xfId="2632" xr:uid="{443D00FC-55FC-4AF3-912C-A5853CC8D59C}"/>
    <cellStyle name="Bad 16" xfId="2633" xr:uid="{5D73FDD6-CBD1-415C-AA85-C544B27378E2}"/>
    <cellStyle name="Bad 16 2" xfId="2634" xr:uid="{F24FD6CB-58E0-40C5-801F-6A517C2E2A73}"/>
    <cellStyle name="Bad 16 3" xfId="2635" xr:uid="{ED736456-E673-4150-A0A6-1FA6A765E99E}"/>
    <cellStyle name="Bad 17" xfId="2636" xr:uid="{98DAFC83-979C-4DA2-96D3-187A00375274}"/>
    <cellStyle name="Bad 17 2" xfId="2637" xr:uid="{A2059E90-520B-4277-8379-13B5C76E1D05}"/>
    <cellStyle name="Bad 17 3" xfId="2638" xr:uid="{1187700B-10B1-4F2E-81B6-F91408D1FC0A}"/>
    <cellStyle name="Bad 18" xfId="2639" xr:uid="{A68B2191-99DC-49CA-9601-BF8898203F00}"/>
    <cellStyle name="Bad 18 2" xfId="2640" xr:uid="{C4D6E586-2177-47C2-9409-E3D3EF2C7165}"/>
    <cellStyle name="Bad 18 3" xfId="2641" xr:uid="{33AFBC7C-60B6-4819-A5E4-1313CB196910}"/>
    <cellStyle name="Bad 19" xfId="2642" xr:uid="{C65FDD87-E43F-4B9E-BD80-32FA15EC49C3}"/>
    <cellStyle name="Bad 19 2" xfId="2643" xr:uid="{FDDA8479-4F98-4C22-87EC-CDFFE1969852}"/>
    <cellStyle name="Bad 19 3" xfId="2644" xr:uid="{6FF83331-7108-4B87-B75A-E61DB5A74744}"/>
    <cellStyle name="Bad 2" xfId="874" xr:uid="{0A783A27-C895-4A26-88F4-7C02C6982FEA}"/>
    <cellStyle name="Bad 2 10" xfId="15271" xr:uid="{68F0D064-AE1F-4829-A9DB-240EB4F63566}"/>
    <cellStyle name="Bad 2 2" xfId="875" xr:uid="{393CF09A-5C74-44D8-BA2C-826C69466DDC}"/>
    <cellStyle name="Bad 2 3" xfId="876" xr:uid="{348CD5EF-859F-4F0B-81F8-8336EE63783A}"/>
    <cellStyle name="Bad 2 4" xfId="877" xr:uid="{AFDEF3A8-EA92-4D5F-B5F7-B0C39A0500E0}"/>
    <cellStyle name="Bad 2 5" xfId="878" xr:uid="{43B60D5E-63D3-4935-B0A2-AC58886CF9AF}"/>
    <cellStyle name="Bad 2 6" xfId="879" xr:uid="{CDA52F44-D961-46DB-8AD4-192E6CF79E46}"/>
    <cellStyle name="Bad 2 7" xfId="880" xr:uid="{D1FC81F4-6688-43BE-B8BB-08EFF4270815}"/>
    <cellStyle name="Bad 2 8" xfId="881" xr:uid="{59F5497C-C51C-49A2-B601-C4BA19C84919}"/>
    <cellStyle name="Bad 2 9" xfId="882" xr:uid="{11C8218D-833D-4106-94F8-A1036BA35040}"/>
    <cellStyle name="Bad 20" xfId="2645" xr:uid="{7BC623B0-920F-4C90-AB0C-52B5DC0B7209}"/>
    <cellStyle name="Bad 20 2" xfId="2646" xr:uid="{02D14D39-62DD-4B5B-9E61-B849E42A2C66}"/>
    <cellStyle name="Bad 20 3" xfId="2647" xr:uid="{92C4A5B0-3E6B-42EF-B34A-2367BDCCB73C}"/>
    <cellStyle name="Bad 21" xfId="2648" xr:uid="{BEAEA2A8-D684-470B-882E-C95827267092}"/>
    <cellStyle name="Bad 21 2" xfId="6620" xr:uid="{EB78170E-CC17-4E07-AF3B-BABA3F9A9500}"/>
    <cellStyle name="Bad 21 3" xfId="8402" xr:uid="{8E506D28-4C04-4A0C-ADE0-E54B31B785EB}"/>
    <cellStyle name="Bad 22" xfId="2649" xr:uid="{E9DD372B-B0C0-4577-876D-0F1BE8762807}"/>
    <cellStyle name="Bad 22 2" xfId="6621" xr:uid="{B6F4D379-309B-41FD-AB15-3CF8F70A2766}"/>
    <cellStyle name="Bad 23" xfId="2650" xr:uid="{FCD280B6-1F4A-4C03-9412-C9F712E1B082}"/>
    <cellStyle name="Bad 23 2" xfId="6622" xr:uid="{0B519613-E0B3-4EB2-B2C6-7A4BFA231551}"/>
    <cellStyle name="Bad 24" xfId="2651" xr:uid="{95361A7C-AD91-432B-9C7E-AB30E2967542}"/>
    <cellStyle name="Bad 24 2" xfId="6623" xr:uid="{943EA837-3896-4863-903B-B9A84793E8A6}"/>
    <cellStyle name="Bad 25" xfId="2652" xr:uid="{0829B670-F599-4906-9913-52CF83DA0676}"/>
    <cellStyle name="Bad 25 2" xfId="6624" xr:uid="{C322B255-BF40-4D67-9F57-B114926CCD94}"/>
    <cellStyle name="Bad 26" xfId="2653" xr:uid="{D9974F80-2748-453B-958F-4A3F7D7470A1}"/>
    <cellStyle name="Bad 26 2" xfId="6625" xr:uid="{2902DF13-BA6D-4A3B-ABD7-D95360D87374}"/>
    <cellStyle name="Bad 27" xfId="2654" xr:uid="{EF95CDF1-15DE-4CA1-BC42-537052E6A89E}"/>
    <cellStyle name="Bad 27 2" xfId="6626" xr:uid="{B56CC885-ED5D-4584-A095-A728AA5B274E}"/>
    <cellStyle name="Bad 28" xfId="2655" xr:uid="{0DD57F27-3B99-4A3D-A988-4FECE4B38432}"/>
    <cellStyle name="Bad 28 2" xfId="6627" xr:uid="{4EB29B6D-9059-4F4F-9437-9C563FBE732B}"/>
    <cellStyle name="Bad 29" xfId="2656" xr:uid="{157E94D9-9191-4D29-B16E-1CC5459E4174}"/>
    <cellStyle name="Bad 29 2" xfId="6628" xr:uid="{36CD9FCC-B402-42BD-8995-A732179AC21B}"/>
    <cellStyle name="Bad 3" xfId="883" xr:uid="{564FA87D-C90A-4411-8C94-372503B4DBCF}"/>
    <cellStyle name="Bad 3 10" xfId="884" xr:uid="{230D6596-69BD-4C9B-B71A-B92327E6E782}"/>
    <cellStyle name="Bad 3 11" xfId="885" xr:uid="{B4855C37-5B4D-4DDA-9196-AD6CB955915E}"/>
    <cellStyle name="Bad 3 12" xfId="886" xr:uid="{CEA0A9A6-ADDA-466C-B1BD-FEEA3BD998BB}"/>
    <cellStyle name="Bad 3 13" xfId="887" xr:uid="{35B0CA3B-195B-46DE-BED8-413841184156}"/>
    <cellStyle name="Bad 3 14" xfId="888" xr:uid="{B626E18E-0CAA-4871-ACF8-1F1790B71030}"/>
    <cellStyle name="Bad 3 15" xfId="889" xr:uid="{B15D34DF-8EF5-4CE0-9EF2-F572AC60133D}"/>
    <cellStyle name="Bad 3 16" xfId="890" xr:uid="{D021C6B8-CA22-4393-AAB3-D51F8C1ECF0F}"/>
    <cellStyle name="Bad 3 17" xfId="891" xr:uid="{CE6A90FF-435B-45E7-8C02-0CD4824C9D75}"/>
    <cellStyle name="Bad 3 18" xfId="892" xr:uid="{7456005A-96F8-46D1-8300-0AADC2B9B04B}"/>
    <cellStyle name="Bad 3 19" xfId="893" xr:uid="{D8F57477-2781-45E6-BC1C-A7F44C8907E6}"/>
    <cellStyle name="Bad 3 2" xfId="894" xr:uid="{2254FD6B-8096-4B4B-9D28-AF56ED9A387C}"/>
    <cellStyle name="Bad 3 20" xfId="895" xr:uid="{120FBB53-67D7-41CF-AB44-221945AA037B}"/>
    <cellStyle name="Bad 3 21" xfId="896" xr:uid="{9423B62E-91FB-4B18-8507-4DCB6F41FE64}"/>
    <cellStyle name="Bad 3 22" xfId="897" xr:uid="{FA02090B-1E51-4BBE-AC26-3EEF7C7A26C4}"/>
    <cellStyle name="Bad 3 23" xfId="898" xr:uid="{D3345DA4-3CCC-47C4-85F8-99885B233137}"/>
    <cellStyle name="Bad 3 24" xfId="899" xr:uid="{85DE2B02-14CC-4CDF-89FB-47DFDE0DF8BD}"/>
    <cellStyle name="Bad 3 25" xfId="900" xr:uid="{278DA402-519D-48B5-BDD7-1BE679C21B56}"/>
    <cellStyle name="Bad 3 26" xfId="901" xr:uid="{5D86D598-9943-48B1-9173-9C0261D2B333}"/>
    <cellStyle name="Bad 3 27" xfId="902" xr:uid="{DF26E2FC-1B56-4204-A0FC-1F98DABCCD9C}"/>
    <cellStyle name="Bad 3 28" xfId="903" xr:uid="{B68BDE82-6A7F-4584-B9D5-E9D5D8ED19AE}"/>
    <cellStyle name="Bad 3 29" xfId="904" xr:uid="{45CF5F25-C0C9-4C1C-BE1A-E855A0C61C28}"/>
    <cellStyle name="Bad 3 3" xfId="905" xr:uid="{2EB11531-E05F-48F6-BF2B-DACCC50B9A9D}"/>
    <cellStyle name="Bad 3 30" xfId="906" xr:uid="{62319A43-46DB-47B7-8B39-2B971601B0D8}"/>
    <cellStyle name="Bad 3 31" xfId="907" xr:uid="{47D76A6F-0A6D-4602-B12D-BB62591F4053}"/>
    <cellStyle name="Bad 3 32" xfId="908" xr:uid="{5003FE19-741C-43E8-815D-8A8D9D05EDFA}"/>
    <cellStyle name="Bad 3 33" xfId="2657" xr:uid="{E9C93899-CAF2-4EBA-A756-F246CA9527EF}"/>
    <cellStyle name="Bad 3 34" xfId="2658" xr:uid="{74684DB0-E4D9-48FA-BFED-AE8CE0E866BD}"/>
    <cellStyle name="Bad 3 35" xfId="2659" xr:uid="{B3A414BB-7DE8-42C4-A8EF-068B85B74375}"/>
    <cellStyle name="Bad 3 36" xfId="2660" xr:uid="{3C692504-87C5-40AB-BF8B-6B98F7419D32}"/>
    <cellStyle name="Bad 3 4" xfId="909" xr:uid="{39420FD0-BDD2-4A12-B863-4BE1B6BA3239}"/>
    <cellStyle name="Bad 3 5" xfId="910" xr:uid="{E69AB8F0-0C2E-46FC-9B25-18CB60F112F8}"/>
    <cellStyle name="Bad 3 6" xfId="911" xr:uid="{BBA82F6E-E66C-4062-A02B-BF09556055F6}"/>
    <cellStyle name="Bad 3 7" xfId="912" xr:uid="{A16A7F7C-D930-4A6F-B8AE-1E60D28F2C38}"/>
    <cellStyle name="Bad 3 8" xfId="913" xr:uid="{5B8DA396-509A-4968-AA9B-4BFA04354292}"/>
    <cellStyle name="Bad 3 9" xfId="914" xr:uid="{65354284-F020-4D33-8704-0B48E5E5F9D1}"/>
    <cellStyle name="Bad 3_ELC" xfId="6511" xr:uid="{EBFBD00B-38CE-4B7B-AD14-F8E2B83B1FC4}"/>
    <cellStyle name="Bad 30" xfId="2661" xr:uid="{D638C9EF-2152-45BB-B13D-F688F1FFAC6E}"/>
    <cellStyle name="Bad 30 2" xfId="6629" xr:uid="{9194882F-C061-4FEC-BE12-00AA38948B69}"/>
    <cellStyle name="Bad 31" xfId="2662" xr:uid="{4B58A9B6-7277-408E-B6CC-18BD9D9F089D}"/>
    <cellStyle name="Bad 31 2" xfId="6630" xr:uid="{EBC69682-79E0-4EDB-8C7A-9FD6535FAEE1}"/>
    <cellStyle name="Bad 32" xfId="2663" xr:uid="{D81940F7-8899-4E79-B6F5-62991A738CC0}"/>
    <cellStyle name="Bad 32 2" xfId="6631" xr:uid="{D3B58F21-DF52-4191-844B-C5DE5D68C59B}"/>
    <cellStyle name="Bad 33" xfId="2664" xr:uid="{8D8A0F42-C54B-463A-A74A-7B390AA2A21E}"/>
    <cellStyle name="Bad 33 2" xfId="6632" xr:uid="{1DDCDFEB-B2C7-4566-9BC8-9D60FB5C0223}"/>
    <cellStyle name="Bad 34" xfId="2665" xr:uid="{631DD17F-9999-4752-BEF5-70E8FDFDE1BA}"/>
    <cellStyle name="Bad 34 2" xfId="6633" xr:uid="{DF64DAC6-DB77-4148-B82B-F464FEAE687D}"/>
    <cellStyle name="Bad 35" xfId="2666" xr:uid="{B77A8953-3E99-4225-9837-5F0496765A90}"/>
    <cellStyle name="Bad 35 2" xfId="6634" xr:uid="{A094DC89-4247-490D-8D2A-3ADAD94867F9}"/>
    <cellStyle name="Bad 36" xfId="2667" xr:uid="{68DDC342-A383-4A43-9B44-2F59EE82B50A}"/>
    <cellStyle name="Bad 36 2" xfId="6635" xr:uid="{B1F4EF0C-A3E5-458C-B2E2-5AC7A3F8C7D3}"/>
    <cellStyle name="Bad 37" xfId="2668" xr:uid="{F3611CF5-AD94-48F1-B500-0FB4138120A1}"/>
    <cellStyle name="Bad 37 2" xfId="6636" xr:uid="{63FBC30B-087D-4BA6-AF7E-4E3C852EC639}"/>
    <cellStyle name="Bad 38" xfId="2669" xr:uid="{07A8F89D-2D99-4A1C-AB92-C0418796F0BB}"/>
    <cellStyle name="Bad 38 2" xfId="6637" xr:uid="{FA078CAD-580B-4F31-9001-A02BFCE996D4}"/>
    <cellStyle name="Bad 39" xfId="2670" xr:uid="{5ED665F5-C3D5-46BB-A891-47773ADADCAD}"/>
    <cellStyle name="Bad 39 2" xfId="6638" xr:uid="{F42ADA9D-BFB3-466A-933C-97D3C449D109}"/>
    <cellStyle name="Bad 4" xfId="915" xr:uid="{B1ABE7D3-EC62-48F9-A87C-16FE2437BB5D}"/>
    <cellStyle name="Bad 4 10" xfId="916" xr:uid="{D2225BF3-EB88-4CDF-AA39-74125565BF8E}"/>
    <cellStyle name="Bad 4 11" xfId="917" xr:uid="{0AE77B31-40B1-4259-A818-B503A5CF2984}"/>
    <cellStyle name="Bad 4 12" xfId="918" xr:uid="{647BB330-9309-46B5-9271-9DA2C9A9C404}"/>
    <cellStyle name="Bad 4 13" xfId="919" xr:uid="{2A12AE78-C609-4AD9-AB56-C1A633304CCD}"/>
    <cellStyle name="Bad 4 14" xfId="920" xr:uid="{088BDCD1-79D8-429B-B396-0F6323BA65BD}"/>
    <cellStyle name="Bad 4 15" xfId="921" xr:uid="{18E62A42-3BD4-4D1B-831E-5C67BE487510}"/>
    <cellStyle name="Bad 4 16" xfId="922" xr:uid="{680E8C0D-0772-4E82-821C-5C83316139D6}"/>
    <cellStyle name="Bad 4 17" xfId="923" xr:uid="{42254A18-EB4E-4FD6-9718-504A50311783}"/>
    <cellStyle name="Bad 4 18" xfId="924" xr:uid="{8329D0F4-5FA0-48DC-BF0D-FBDB6C8FA3B2}"/>
    <cellStyle name="Bad 4 19" xfId="925" xr:uid="{0EC53063-8EE1-476E-9ABA-12FFA72EAFB4}"/>
    <cellStyle name="Bad 4 2" xfId="926" xr:uid="{86490C10-5274-480F-AA70-563F079BA8B4}"/>
    <cellStyle name="Bad 4 20" xfId="927" xr:uid="{A50AB37C-5D90-4586-A073-E4CFDA06360B}"/>
    <cellStyle name="Bad 4 21" xfId="928" xr:uid="{64AA828E-19F6-462B-BF11-1A90EB765A1E}"/>
    <cellStyle name="Bad 4 22" xfId="929" xr:uid="{B0F12F83-F52B-4DA6-9C1B-677E57972381}"/>
    <cellStyle name="Bad 4 23" xfId="930" xr:uid="{8190AAD2-5452-4DCD-B02B-EDA7D24ED6A0}"/>
    <cellStyle name="Bad 4 24" xfId="931" xr:uid="{7A8E4F69-4BD1-4CDE-A97F-97522B92A246}"/>
    <cellStyle name="Bad 4 25" xfId="932" xr:uid="{6A1DE6A1-E2C9-40AC-86CD-D163D72634F7}"/>
    <cellStyle name="Bad 4 26" xfId="933" xr:uid="{FE545CE4-5503-41D2-8146-0B6F103F1447}"/>
    <cellStyle name="Bad 4 27" xfId="934" xr:uid="{47743BE1-EBF8-487A-A5FA-F36731214A6A}"/>
    <cellStyle name="Bad 4 28" xfId="935" xr:uid="{945C652E-5994-4E3D-B797-598C1E065511}"/>
    <cellStyle name="Bad 4 29" xfId="936" xr:uid="{C357DDB0-00A3-46F4-9EFF-B249BDD6AC45}"/>
    <cellStyle name="Bad 4 3" xfId="937" xr:uid="{85E27A4E-3C4D-4FB9-A302-A0F7FAE025E1}"/>
    <cellStyle name="Bad 4 30" xfId="938" xr:uid="{BA2DACDA-DF98-4271-AB02-D37D6C9F321E}"/>
    <cellStyle name="Bad 4 31" xfId="939" xr:uid="{9D73662B-7FBA-4A80-81C5-9F4C904491A1}"/>
    <cellStyle name="Bad 4 32" xfId="940" xr:uid="{DF236BD2-8636-40FD-97A2-74FF2BFAEE1C}"/>
    <cellStyle name="Bad 4 33" xfId="2671" xr:uid="{06AE0104-D26B-4065-AB6F-0187B2A7A821}"/>
    <cellStyle name="Bad 4 34" xfId="2672" xr:uid="{8B8B721A-61C0-453E-88E7-B6575266E7E0}"/>
    <cellStyle name="Bad 4 35" xfId="2673" xr:uid="{BEB51D75-BB7F-4B56-9A76-3B6D52AD1256}"/>
    <cellStyle name="Bad 4 36" xfId="2674" xr:uid="{955778C2-BAF7-403D-BAB2-19BA2765DDC1}"/>
    <cellStyle name="Bad 4 4" xfId="941" xr:uid="{668DF64B-BFEE-499C-9627-D63C5E9A5D66}"/>
    <cellStyle name="Bad 4 5" xfId="942" xr:uid="{AB02FF39-82BB-4117-9118-162508510B87}"/>
    <cellStyle name="Bad 4 6" xfId="943" xr:uid="{DCD09153-CE7C-4A0F-BC3C-BF5A8DA4FEF4}"/>
    <cellStyle name="Bad 4 7" xfId="944" xr:uid="{5CD85F50-51A7-4F2C-942F-8EFA8EA4F9D4}"/>
    <cellStyle name="Bad 4 8" xfId="945" xr:uid="{F96304EF-6151-4D72-AF73-DC0E541A49F9}"/>
    <cellStyle name="Bad 4 9" xfId="946" xr:uid="{6EC2B9C5-7084-4B8D-B266-2967A3B45CD7}"/>
    <cellStyle name="Bad 4_ELC" xfId="6512" xr:uid="{F2CEF446-1D0C-4EFA-A5C9-D0F0AA8AFFB7}"/>
    <cellStyle name="Bad 40" xfId="2675" xr:uid="{815D731D-655C-41D4-BB5F-416B37D1F068}"/>
    <cellStyle name="Bad 40 2" xfId="6639" xr:uid="{9F57447B-88DC-490E-8A34-1999A1080D24}"/>
    <cellStyle name="Bad 41" xfId="2676" xr:uid="{4B09F4D7-E3D1-4D6C-86B7-4B8AA54C7182}"/>
    <cellStyle name="Bad 41 2" xfId="6640" xr:uid="{246F59B1-07EF-4DDC-858D-43C9FDF6D38B}"/>
    <cellStyle name="Bad 42" xfId="6507" xr:uid="{39FC628E-B0A5-4F3F-B254-8DA206B919B0}"/>
    <cellStyle name="Bad 5" xfId="947" xr:uid="{DE091DEF-093C-4D5D-A13B-6CE78F7C192C}"/>
    <cellStyle name="Bad 5 2" xfId="948" xr:uid="{895D8F28-580A-4BE0-95B3-5E503225B2F8}"/>
    <cellStyle name="Bad 6" xfId="949" xr:uid="{19338E2D-32AD-4FBE-9DF3-4139AC5AA32B}"/>
    <cellStyle name="Bad 6 2" xfId="950" xr:uid="{BF8949CD-328F-4D76-9F80-E2E3AD90B962}"/>
    <cellStyle name="Bad 6 3" xfId="2677" xr:uid="{0A8DDE18-0101-4461-ACA5-4F4F65936B3C}"/>
    <cellStyle name="Bad 6 4" xfId="2678" xr:uid="{CB7E36D7-1BCD-435E-B62A-54463165BC07}"/>
    <cellStyle name="Bad 6 5" xfId="2679" xr:uid="{978C3372-EDDF-421D-8422-3E782DFB1EDC}"/>
    <cellStyle name="Bad 6 6" xfId="2680" xr:uid="{94915E06-B714-461F-97FE-5FDA428FB345}"/>
    <cellStyle name="Bad 6_ELC" xfId="6513" xr:uid="{1AFD5A47-79BD-4169-B8AE-796BBB03BC81}"/>
    <cellStyle name="Bad 7" xfId="951" xr:uid="{40B38F70-E622-4A9A-A3DC-875193C0D0C2}"/>
    <cellStyle name="Bad 7 2" xfId="952" xr:uid="{DC26F3CF-00BF-4267-8891-A94ED19E7456}"/>
    <cellStyle name="Bad 7 3" xfId="2681" xr:uid="{38A23646-6A0B-4D61-954F-8AD52A1866DC}"/>
    <cellStyle name="Bad 7 4" xfId="2682" xr:uid="{C31E2E19-76B2-4BEE-8B99-A3E225C5DD6C}"/>
    <cellStyle name="Bad 7 5" xfId="2683" xr:uid="{187289EA-815A-4185-B063-E311D2F8F82C}"/>
    <cellStyle name="Bad 7 6" xfId="2684" xr:uid="{1CBBD335-0AAE-456C-AB15-5044B8FA7A53}"/>
    <cellStyle name="Bad 7_ELC" xfId="6514" xr:uid="{9D463CEC-697E-4A8D-9F0A-B39E8FBE3D51}"/>
    <cellStyle name="Bad 8" xfId="953" xr:uid="{DADDEB18-5F8B-48F6-BE04-9044B4474087}"/>
    <cellStyle name="Bad 8 2" xfId="2685" xr:uid="{8A45487D-2FF9-4E88-826A-DE4F10B1D68D}"/>
    <cellStyle name="Bad 8 3" xfId="2686" xr:uid="{3EED18BF-1AAB-4545-A6DA-C5266708BEE3}"/>
    <cellStyle name="Bad 8 4" xfId="2687" xr:uid="{D1AAB273-C1BD-4E9C-A73B-8F9439E0603C}"/>
    <cellStyle name="Bad 8 5" xfId="2688" xr:uid="{C22D46B5-D7F5-4177-AD25-33CD9E524CCE}"/>
    <cellStyle name="Bad 8 6" xfId="2689" xr:uid="{A98F7AFF-25D1-4B06-82E4-A692CC5DFC92}"/>
    <cellStyle name="Bad 8_ELC" xfId="6515" xr:uid="{EBC06E95-3C2C-4933-8024-B861E6FA421C}"/>
    <cellStyle name="Bad 9" xfId="954" xr:uid="{9804EE66-DC3E-47C9-B88D-902941C4B525}"/>
    <cellStyle name="Bad 9 2" xfId="2690" xr:uid="{CC1F2CB3-9F91-4EDD-A0A8-1A0296A82491}"/>
    <cellStyle name="Bad 9 3" xfId="2691" xr:uid="{2AAF8FE8-A593-46B0-B318-6F3260FD9FA8}"/>
    <cellStyle name="Bad 9 4" xfId="2692" xr:uid="{93F2D129-E0E9-4AE6-A89C-9C92BC6019A2}"/>
    <cellStyle name="Bad 9_IND_UC" xfId="6516" xr:uid="{C61EA44F-6F1D-4BE0-9767-18A4BC3B6326}"/>
    <cellStyle name="Bold GHG Numbers (0.00)" xfId="955" xr:uid="{836B453C-1F1E-4296-8E4A-1D2F9AEDFD01}"/>
    <cellStyle name="CABECALHO" xfId="956" xr:uid="{25670518-E4FE-4CF2-AFAC-4B55D251B573}"/>
    <cellStyle name="Cabeçalho 1" xfId="957" xr:uid="{50F45886-1790-4C14-BBEF-D7F58342222F}"/>
    <cellStyle name="Cabeçalho 2" xfId="958" xr:uid="{4A72B5A5-0AE4-4CAB-A919-314D7A9AAF21}"/>
    <cellStyle name="Cabeçalho 3" xfId="959" xr:uid="{16A4BB53-2507-4909-A038-4A801AEB694D}"/>
    <cellStyle name="Cabeçalho 4" xfId="960" xr:uid="{94870A97-B89A-4DCB-A5CC-525BC9EB48D3}"/>
    <cellStyle name="Calculation 10" xfId="961" xr:uid="{16A6BA52-0539-42E4-8C81-B34CA6C5DD5B}"/>
    <cellStyle name="Calculation 10 2" xfId="2693" xr:uid="{DC89E6E7-281A-4656-8955-E5967B8CBE43}"/>
    <cellStyle name="Calculation 11" xfId="962" xr:uid="{09947184-0E87-4B23-BA16-1D823772AA66}"/>
    <cellStyle name="Calculation 11 2" xfId="8051" xr:uid="{3BC1705E-6C69-44E8-97C4-A5C7F4871849}"/>
    <cellStyle name="Calculation 12" xfId="963" xr:uid="{2BA82495-BAD0-4FE9-A202-31D56AF3CC91}"/>
    <cellStyle name="Calculation 12 2" xfId="8052" xr:uid="{3DD4BB05-7D3D-435C-BB8A-18E76F8BF769}"/>
    <cellStyle name="Calculation 13" xfId="964" xr:uid="{20893C1F-BC1E-4B08-A5AA-510CD61DE992}"/>
    <cellStyle name="Calculation 13 2" xfId="8054" xr:uid="{A4D9A636-2ECA-4496-BB69-2BF8DF5163EE}"/>
    <cellStyle name="Calculation 14" xfId="965" xr:uid="{E2B42B9A-8EA7-4236-83AF-4F0B90D10F73}"/>
    <cellStyle name="Calculation 14 2" xfId="8056" xr:uid="{25FD5BBC-7398-4373-8F6E-212024DA5EB5}"/>
    <cellStyle name="Calculation 15" xfId="2694" xr:uid="{D73143B1-F356-4A2B-BBAD-CD0ACEBAC10A}"/>
    <cellStyle name="Calculation 15 2" xfId="8058" xr:uid="{EF7ACD4E-9849-46B4-92AD-30D2E976D92B}"/>
    <cellStyle name="Calculation 16" xfId="2695" xr:uid="{0B7A9FDC-B7C4-4DC1-BF03-568CC7DB6B3D}"/>
    <cellStyle name="Calculation 16 2" xfId="8059" xr:uid="{54D751D1-0099-4855-88A6-943A92249E73}"/>
    <cellStyle name="Calculation 17" xfId="2696" xr:uid="{F35B1FED-8642-4BC7-9DED-C175D9798BF9}"/>
    <cellStyle name="Calculation 17 2" xfId="8060" xr:uid="{1A98C550-492B-4DA7-A025-29C2EED6B86E}"/>
    <cellStyle name="Calculation 18" xfId="2697" xr:uid="{0882D29F-900B-4406-8363-891C09320562}"/>
    <cellStyle name="Calculation 18 2" xfId="8061" xr:uid="{CA9C2462-EA16-4CA0-BB7A-025333C93D62}"/>
    <cellStyle name="Calculation 19" xfId="2698" xr:uid="{58CC2C5B-8998-4C0A-8AE4-E82EE05D5506}"/>
    <cellStyle name="Calculation 19 2" xfId="8062" xr:uid="{EFFC7810-5672-4683-9F03-7FF3A2B4A832}"/>
    <cellStyle name="Calculation 2" xfId="966" xr:uid="{44BB89E0-2786-480F-8A31-3C2D5DF8BC7B}"/>
    <cellStyle name="Calculation 2 10" xfId="15272" xr:uid="{C134DC46-8558-416D-ABCC-4F636BBEA974}"/>
    <cellStyle name="Calculation 2 2" xfId="967" xr:uid="{AC50B49A-9C4C-4D19-889C-4E44EA975E1D}"/>
    <cellStyle name="Calculation 2 3" xfId="968" xr:uid="{616F107D-3EB1-472B-8C73-3636C6F428C0}"/>
    <cellStyle name="Calculation 2 4" xfId="969" xr:uid="{E14CC26C-4D98-4AC6-B305-BF1563FA2C9B}"/>
    <cellStyle name="Calculation 2 5" xfId="970" xr:uid="{29D142E5-7EA8-42FC-945E-FF53BB38AAF1}"/>
    <cellStyle name="Calculation 2 6" xfId="971" xr:uid="{5F052544-6908-4157-9D1A-D8E7CD2807CD}"/>
    <cellStyle name="Calculation 2 7" xfId="972" xr:uid="{F75B6674-8C0C-4E15-B0E0-5C3C04763939}"/>
    <cellStyle name="Calculation 2 8" xfId="973" xr:uid="{0A00EB9F-0C14-4C37-B9B2-9100B5CC9BA3}"/>
    <cellStyle name="Calculation 2 9" xfId="974" xr:uid="{A2465AC6-9558-4445-8013-080693D08827}"/>
    <cellStyle name="Calculation 2_ELC" xfId="6518" xr:uid="{FE813BF4-2952-4A1B-BD92-4CCDAB7E3649}"/>
    <cellStyle name="Calculation 20" xfId="2699" xr:uid="{FA70D776-EE35-4FB9-919C-1484EBD857FF}"/>
    <cellStyle name="Calculation 20 2" xfId="8063" xr:uid="{F51F0BCE-C1C6-479D-8412-183F9F2AE8D0}"/>
    <cellStyle name="Calculation 21" xfId="8064" xr:uid="{4EF4267C-9211-4DBB-9EBC-314CD01822BD}"/>
    <cellStyle name="Calculation 22" xfId="6517" xr:uid="{DA3B94D4-99E6-40C3-8676-68AB446A2E9F}"/>
    <cellStyle name="Calculation 3" xfId="975" xr:uid="{612DE2A2-E2D6-4681-BAE4-75F70320C63C}"/>
    <cellStyle name="Calculation 3 10" xfId="2700" xr:uid="{A9D35037-0A2F-41A5-BF01-7AE67BA399F2}"/>
    <cellStyle name="Calculation 3 11" xfId="2701" xr:uid="{10A76BF2-C446-4340-BAB8-532CBAEB7926}"/>
    <cellStyle name="Calculation 3 12" xfId="2702" xr:uid="{0BF6DB22-C1B0-4C54-B76D-8D4439B3B557}"/>
    <cellStyle name="Calculation 3 13" xfId="2703" xr:uid="{DDC023F6-678E-4A06-A368-4B1F47DBD8F6}"/>
    <cellStyle name="Calculation 3 14" xfId="2704" xr:uid="{18052753-F3B1-4562-997A-826D1A49D0E5}"/>
    <cellStyle name="Calculation 3 15" xfId="8065" xr:uid="{FC762416-E340-415B-A83E-0E9D39A746B3}"/>
    <cellStyle name="Calculation 3 2" xfId="976" xr:uid="{D720423A-1DC4-4890-ACD6-2E74843975F1}"/>
    <cellStyle name="Calculation 3 3" xfId="2705" xr:uid="{96070F08-64ED-4C97-B633-EAB32F2B76EA}"/>
    <cellStyle name="Calculation 3 4" xfId="2706" xr:uid="{E73217E5-08D5-4736-BFE2-79F92125EE33}"/>
    <cellStyle name="Calculation 3 5" xfId="2707" xr:uid="{8A4D132F-2049-40ED-A61B-E451F81CA3C9}"/>
    <cellStyle name="Calculation 3 6" xfId="2708" xr:uid="{D6CAA9EB-C0E5-49C4-9EB7-0FF27426A6AA}"/>
    <cellStyle name="Calculation 3 7" xfId="2709" xr:uid="{7A10B1B8-71CE-426F-B0F6-474D8199EEEE}"/>
    <cellStyle name="Calculation 3 8" xfId="2710" xr:uid="{FA0E68CB-F7A8-4FA2-A6DC-39579B5C34FF}"/>
    <cellStyle name="Calculation 3 9" xfId="2711" xr:uid="{4A9F9B67-8803-465A-BAD0-41BD999EBBDB}"/>
    <cellStyle name="Calculation 3_ELC" xfId="6519" xr:uid="{63BA1F07-B759-43CA-94DA-B8EAF7A3A5ED}"/>
    <cellStyle name="Calculation 4" xfId="977" xr:uid="{04F200F7-17AE-4F3B-8386-29B3F561DEA8}"/>
    <cellStyle name="Calculation 4 2" xfId="978" xr:uid="{AAF9A603-DB7A-4F86-8696-238A5B2F0CA2}"/>
    <cellStyle name="Calculation 5" xfId="979" xr:uid="{A0DD08B5-C19B-430C-A842-1D7E5F89757A}"/>
    <cellStyle name="Calculation 5 2" xfId="980" xr:uid="{FE4FD0AE-AF90-4A6F-B176-902A472A3BE2}"/>
    <cellStyle name="Calculation 6" xfId="981" xr:uid="{14846FE6-2D0B-4703-A48B-A8C08615711F}"/>
    <cellStyle name="Calculation 6 2" xfId="982" xr:uid="{1E51B301-8816-4341-90E5-CDE1BB0ADF28}"/>
    <cellStyle name="Calculation 6 3" xfId="2712" xr:uid="{D0936921-79B6-4600-A2A6-BDD760DE58E8}"/>
    <cellStyle name="Calculation 6_ELC" xfId="6520" xr:uid="{435FF56D-F29B-4F22-8216-16BB6A417FD1}"/>
    <cellStyle name="Calculation 7" xfId="983" xr:uid="{26AA630A-7600-4F0E-920F-6AE0FBB3DFA3}"/>
    <cellStyle name="Calculation 7 2" xfId="984" xr:uid="{E4E09688-8D3E-492A-BCBC-2848BED62ABC}"/>
    <cellStyle name="Calculation 7 3" xfId="2713" xr:uid="{FC93EC25-8FB7-45F5-8478-D6FF75723F62}"/>
    <cellStyle name="Calculation 7_ELC" xfId="6521" xr:uid="{2BAB81A5-A24B-45B5-9F9B-994B029DB765}"/>
    <cellStyle name="Calculation 8" xfId="985" xr:uid="{476F2824-146C-4A8D-B401-8469202CF71A}"/>
    <cellStyle name="Calculation 8 2" xfId="986" xr:uid="{1596442F-6092-4AAD-8129-0BC0E4D8983E}"/>
    <cellStyle name="Calculation 8 3" xfId="2714" xr:uid="{7CBBD22E-7918-4C3E-9EFE-419359CA32C1}"/>
    <cellStyle name="Calculation 8_ELC" xfId="6522" xr:uid="{E5C8DECC-9B9E-42DB-9645-FC01D0C9B01C}"/>
    <cellStyle name="Calculation 9" xfId="987" xr:uid="{7CD3A823-32E5-4D97-91EA-085F7C42673D}"/>
    <cellStyle name="Calculation 9 2" xfId="2715" xr:uid="{8EFEBE3C-ADB6-45FF-AB8A-5F0374C8C86F}"/>
    <cellStyle name="Cálculo" xfId="988" xr:uid="{040C717A-6BCF-452C-8049-DC2457E5DE57}"/>
    <cellStyle name="Cálculo 2" xfId="989" xr:uid="{E2A71BED-81F2-4E1E-9BD0-71F68D9EBA6A}"/>
    <cellStyle name="Célula Ligada" xfId="990" xr:uid="{781167DA-9FEF-4D30-A734-AD94606F6C50}"/>
    <cellStyle name="Check Cell 10" xfId="991" xr:uid="{4773823E-A5A6-4C01-B1EF-9BF1D79A981B}"/>
    <cellStyle name="Check Cell 10 2" xfId="2716" xr:uid="{74476B53-9AA1-469F-87EA-2FAC3E62834C}"/>
    <cellStyle name="Check Cell 11" xfId="992" xr:uid="{D5FD2726-C079-4F2A-844F-C676CEF87013}"/>
    <cellStyle name="Check Cell 11 2" xfId="8066" xr:uid="{DB43628D-22AD-4B0A-9D0E-F2ABF412D126}"/>
    <cellStyle name="Check Cell 12" xfId="993" xr:uid="{193B2725-5984-4253-82D2-A515FFFDDB11}"/>
    <cellStyle name="Check Cell 12 2" xfId="8067" xr:uid="{14042C38-5C26-4317-9F05-0BB9C06F0856}"/>
    <cellStyle name="Check Cell 13" xfId="994" xr:uid="{794B2197-BECE-48C6-A3E7-E93909DD7CCD}"/>
    <cellStyle name="Check Cell 13 2" xfId="8068" xr:uid="{1027D6DA-F3EC-4B66-9934-96F219920A16}"/>
    <cellStyle name="Check Cell 14" xfId="995" xr:uid="{6D021AA1-9BCF-4C11-883E-0494591F6D81}"/>
    <cellStyle name="Check Cell 14 2" xfId="8069" xr:uid="{6DD0A523-521F-4B7B-B43B-46F7A6C8BB62}"/>
    <cellStyle name="Check Cell 15" xfId="2717" xr:uid="{A509C832-1BA5-4917-A715-5143182EC04C}"/>
    <cellStyle name="Check Cell 15 2" xfId="8070" xr:uid="{83F11A96-FE31-477F-987C-681EDB70F809}"/>
    <cellStyle name="Check Cell 16" xfId="2718" xr:uid="{41C3EC14-D5AD-4DCC-865A-8B5E2101ED40}"/>
    <cellStyle name="Check Cell 16 2" xfId="8071" xr:uid="{0C68A432-2952-4FD0-A1EB-C631B23239B7}"/>
    <cellStyle name="Check Cell 17" xfId="2719" xr:uid="{3C98956C-0A10-4A26-9356-60BEA21D3477}"/>
    <cellStyle name="Check Cell 17 2" xfId="8072" xr:uid="{3FE30C92-69B3-4272-AE5C-749DC7C751EC}"/>
    <cellStyle name="Check Cell 18" xfId="2720" xr:uid="{4EB37187-C5B8-4290-9F6C-369124A2A8ED}"/>
    <cellStyle name="Check Cell 18 2" xfId="8073" xr:uid="{DE347635-5243-4AAF-80A4-4BF326B1FC86}"/>
    <cellStyle name="Check Cell 19" xfId="2721" xr:uid="{EC864791-932C-4EF9-AA70-716B6D10BB9D}"/>
    <cellStyle name="Check Cell 19 2" xfId="8074" xr:uid="{F0A31376-EF1A-48F4-9A49-714C2A9CC7A4}"/>
    <cellStyle name="Check Cell 2" xfId="996" xr:uid="{A2A398AF-5B1A-4FD2-BF98-23F831A52F58}"/>
    <cellStyle name="Check Cell 2 10" xfId="15273" xr:uid="{987C1608-9CC6-49F8-B1DB-07997B762540}"/>
    <cellStyle name="Check Cell 2 2" xfId="997" xr:uid="{D5210BEE-7206-487B-8E77-EF39020AF900}"/>
    <cellStyle name="Check Cell 2 3" xfId="998" xr:uid="{0B317CF0-838B-4B6A-9772-98B769B641D6}"/>
    <cellStyle name="Check Cell 2 4" xfId="999" xr:uid="{DCDB7AF9-8586-40C6-8C63-19FA55FB506A}"/>
    <cellStyle name="Check Cell 2 5" xfId="1000" xr:uid="{A88F1EC4-C316-4702-B40E-3A453C365478}"/>
    <cellStyle name="Check Cell 2 6" xfId="1001" xr:uid="{5F71744C-2FFD-4182-8A41-10FA94D2F152}"/>
    <cellStyle name="Check Cell 2 7" xfId="1002" xr:uid="{D488A830-4521-4373-BC4C-629B376905FD}"/>
    <cellStyle name="Check Cell 2 8" xfId="1003" xr:uid="{A828F0F8-75B9-4624-A62B-C9823AC5E442}"/>
    <cellStyle name="Check Cell 2 9" xfId="1004" xr:uid="{0A06C50D-EF17-4AD6-A361-8652E49B1DD9}"/>
    <cellStyle name="Check Cell 2_ELC" xfId="6524" xr:uid="{138C2EF9-BE9D-4776-B00E-9E2A7F128A74}"/>
    <cellStyle name="Check Cell 20" xfId="2722" xr:uid="{FB6195CE-CDA1-418E-9D73-60812F301F5C}"/>
    <cellStyle name="Check Cell 20 2" xfId="8075" xr:uid="{5C18C056-A1E0-4B6A-BFED-011D118E8A88}"/>
    <cellStyle name="Check Cell 21" xfId="8076" xr:uid="{C74A0A14-9F79-4EE5-8D9C-D04DD3203340}"/>
    <cellStyle name="Check Cell 22" xfId="6523" xr:uid="{AB50F202-7B5E-4F97-8466-C1CD990EDCF8}"/>
    <cellStyle name="Check Cell 3" xfId="1005" xr:uid="{A341414D-4704-4600-8491-C99B4336403E}"/>
    <cellStyle name="Check Cell 3 10" xfId="2723" xr:uid="{B9B39D1A-451A-4964-95B6-B71A4931F5EC}"/>
    <cellStyle name="Check Cell 3 11" xfId="2724" xr:uid="{6AF44991-E899-4D0B-8E5A-80A0E8DAE157}"/>
    <cellStyle name="Check Cell 3 12" xfId="2725" xr:uid="{1122E2BE-541C-41D7-928F-F91341FB60C3}"/>
    <cellStyle name="Check Cell 3 13" xfId="2726" xr:uid="{3FC6D13D-EA29-45A2-8CDD-29328C49960A}"/>
    <cellStyle name="Check Cell 3 14" xfId="2727" xr:uid="{299851F4-59C6-48D4-94DA-30CF224B49A8}"/>
    <cellStyle name="Check Cell 3 15" xfId="8077" xr:uid="{ADCCE72B-7478-4A89-BB0D-4CE5B01D206B}"/>
    <cellStyle name="Check Cell 3 2" xfId="1006" xr:uid="{2F321D0D-FE8F-45E6-8AD8-2253B16BA271}"/>
    <cellStyle name="Check Cell 3 3" xfId="2728" xr:uid="{64924695-24D6-4569-8AB3-C8F530838200}"/>
    <cellStyle name="Check Cell 3 4" xfId="2729" xr:uid="{EABD28F4-DEB7-4A1B-BCE9-4EA12A4E1B7E}"/>
    <cellStyle name="Check Cell 3 5" xfId="2730" xr:uid="{93DDA119-57ED-4ECF-BCC3-8456116076E6}"/>
    <cellStyle name="Check Cell 3 6" xfId="2731" xr:uid="{9260256F-5855-41E6-AFF6-02CC8D38C051}"/>
    <cellStyle name="Check Cell 3 7" xfId="2732" xr:uid="{3D210A2B-54F2-4952-8286-07219B39EF71}"/>
    <cellStyle name="Check Cell 3 8" xfId="2733" xr:uid="{CDDF5383-9688-4A65-828C-A70A869CC7A6}"/>
    <cellStyle name="Check Cell 3 9" xfId="2734" xr:uid="{9E4AAEBE-DE07-46F2-816B-87EB6F4BBEE1}"/>
    <cellStyle name="Check Cell 3_ELC" xfId="6525" xr:uid="{65C73236-ED93-42A2-A987-1B0AF48B69CE}"/>
    <cellStyle name="Check Cell 4" xfId="1007" xr:uid="{6527BE02-1846-45AF-B54A-FD3833A38C90}"/>
    <cellStyle name="Check Cell 4 2" xfId="1008" xr:uid="{A38D5013-67C3-42FA-B551-FFC85269CE10}"/>
    <cellStyle name="Check Cell 5" xfId="1009" xr:uid="{64284FCD-5E38-42C4-AE61-2DF778E3F0F8}"/>
    <cellStyle name="Check Cell 5 2" xfId="1010" xr:uid="{BAEECD99-89BB-47E7-B46A-B6A1A328B066}"/>
    <cellStyle name="Check Cell 6" xfId="1011" xr:uid="{40D218BA-B789-4C85-8BF2-0FF46B696432}"/>
    <cellStyle name="Check Cell 6 2" xfId="1012" xr:uid="{A4006B54-6463-4508-9212-CC56A21936C2}"/>
    <cellStyle name="Check Cell 6 3" xfId="2735" xr:uid="{9F85DF85-FAE1-4DE3-B9E9-E7BF4F8B27C5}"/>
    <cellStyle name="Check Cell 6_ELC" xfId="6526" xr:uid="{5BFFA56A-D276-4320-9E7A-0B997BD046E3}"/>
    <cellStyle name="Check Cell 7" xfId="1013" xr:uid="{2FA9A0B4-913E-4DD5-8126-25154B2F4F57}"/>
    <cellStyle name="Check Cell 7 2" xfId="1014" xr:uid="{EBB4FD8C-990A-48E3-9678-D4193600F614}"/>
    <cellStyle name="Check Cell 7 3" xfId="2736" xr:uid="{A535715C-C6F3-4BE2-B5D7-827DB973C6B6}"/>
    <cellStyle name="Check Cell 7_ELC" xfId="6527" xr:uid="{F2079E38-0844-49DC-A63D-96F7BBEF3080}"/>
    <cellStyle name="Check Cell 8" xfId="1015" xr:uid="{F6F9AB33-A153-43CC-9D9B-E267E5212762}"/>
    <cellStyle name="Check Cell 8 2" xfId="1016" xr:uid="{94ABF5B2-894D-4368-ACC9-1C17FCD0E589}"/>
    <cellStyle name="Check Cell 8 3" xfId="2737" xr:uid="{7DC33FE6-081C-4111-B04B-CC8F4D1A74BA}"/>
    <cellStyle name="Check Cell 8_ELC" xfId="6528" xr:uid="{09322A68-645D-4BFD-BBEF-5D304BE48CB1}"/>
    <cellStyle name="Check Cell 9" xfId="1017" xr:uid="{C3CA6BD7-20F1-4E78-B8D6-05E46995A72E}"/>
    <cellStyle name="Check Cell 9 2" xfId="2738" xr:uid="{92FFCC03-93A4-458D-95A3-1683E3875A7E}"/>
    <cellStyle name="Comma 10" xfId="2739" xr:uid="{A3920385-909C-496F-8108-72AB77DD82E1}"/>
    <cellStyle name="Comma 10 10" xfId="30413" xr:uid="{71B1ACD1-0BC9-4B59-939F-E01ADAC003E1}"/>
    <cellStyle name="Comma 10 11" xfId="31595" xr:uid="{3F4CFB0D-3E1B-4474-9FEB-9074CC178A47}"/>
    <cellStyle name="Comma 10 12" xfId="32237" xr:uid="{DE9870C9-8794-45D1-9954-B3230D9D0B51}"/>
    <cellStyle name="Comma 10 13" xfId="33449" xr:uid="{E84267B6-2289-4801-95E2-23C6848F1B2F}"/>
    <cellStyle name="Comma 10 14" xfId="34090" xr:uid="{21CD4EAB-05D6-47A5-869B-5A325E7AD913}"/>
    <cellStyle name="Comma 10 15" xfId="35301" xr:uid="{1B2C4812-906C-402D-9E23-342EF1D4244E}"/>
    <cellStyle name="Comma 10 16" xfId="36164" xr:uid="{0B58C6A0-0E7E-4642-9FC7-7E7F3F7A3605}"/>
    <cellStyle name="Comma 10 17" xfId="37406" xr:uid="{CD5B1105-681A-420D-AFC3-DD9E795C891F}"/>
    <cellStyle name="Comma 10 18" xfId="41353" xr:uid="{CC85F5E7-CB38-465B-B000-FB435E380EF2}"/>
    <cellStyle name="Comma 10 19" xfId="43986" xr:uid="{2F04577F-EB95-452C-A141-60D6CA15C620}"/>
    <cellStyle name="Comma 10 2" xfId="5050" xr:uid="{82C65699-8F9A-4AD3-8039-C45B1BDCD3C2}"/>
    <cellStyle name="Comma 10 2 10" xfId="32238" xr:uid="{2C184A5A-68D1-4A7A-9FA5-F8286EFA74D9}"/>
    <cellStyle name="Comma 10 2 11" xfId="33450" xr:uid="{BF146AF6-E8D1-4D3A-A6B0-2B4D48BBBF9C}"/>
    <cellStyle name="Comma 10 2 12" xfId="34128" xr:uid="{B5C3C7A0-0F6F-449A-95BB-4B65E44E6986}"/>
    <cellStyle name="Comma 10 2 13" xfId="36005" xr:uid="{B8397FA3-65F1-4A0C-9E28-215FB4A072EA}"/>
    <cellStyle name="Comma 10 2 14" xfId="36305" xr:uid="{DC7E7CA6-3EC7-4B38-B4CC-DE86DB74C8E8}"/>
    <cellStyle name="Comma 10 2 15" xfId="37480" xr:uid="{36ADC820-9110-4216-9492-1FAFAF5B52AF}"/>
    <cellStyle name="Comma 10 2 16" xfId="41426" xr:uid="{FC084B52-3192-4727-B83F-A9238BD9E2EE}"/>
    <cellStyle name="Comma 10 2 17" xfId="43987" xr:uid="{624C0BB0-1AED-40E2-8C6E-704E427137EF}"/>
    <cellStyle name="Comma 10 2 18" xfId="6641" xr:uid="{EB1BBBD4-3C69-4060-AEAA-C0E5EABDD2C2}"/>
    <cellStyle name="Comma 10 2 2" xfId="6019" xr:uid="{CAF1DA92-0B05-494C-A71E-4FE9B7A6D7A5}"/>
    <cellStyle name="Comma 10 2 2 10" xfId="33451" xr:uid="{3B56D0A3-AD04-44E0-B03F-17F09E82BD2F}"/>
    <cellStyle name="Comma 10 2 2 11" xfId="34280" xr:uid="{E311B032-18B8-494F-BD50-3719ABEF1AB9}"/>
    <cellStyle name="Comma 10 2 2 12" xfId="36470" xr:uid="{69E6AA6C-4200-4227-A70E-6569B4B3C79E}"/>
    <cellStyle name="Comma 10 2 2 13" xfId="38784" xr:uid="{418B2CE7-25CE-46A2-9DDF-6BAE347E6767}"/>
    <cellStyle name="Comma 10 2 2 14" xfId="41823" xr:uid="{CA75AAEF-2BCC-4BB1-B687-86D4F1ADC112}"/>
    <cellStyle name="Comma 10 2 2 15" xfId="43988" xr:uid="{F50DC44B-0002-45A9-86CB-E366A7EA30A9}"/>
    <cellStyle name="Comma 10 2 2 16" xfId="8517" xr:uid="{82758C55-5CE6-4445-AE73-ACDE78367113}"/>
    <cellStyle name="Comma 10 2 2 2" xfId="8674" xr:uid="{65D8C988-02FA-47BE-A025-487D6F9F1D7B}"/>
    <cellStyle name="Comma 10 2 2 2 10" xfId="34341" xr:uid="{E70447DD-ECE4-4F07-AA4E-517256DF50E4}"/>
    <cellStyle name="Comma 10 2 2 2 11" xfId="36509" xr:uid="{DF18B122-08A2-4D21-855B-4B705A958145}"/>
    <cellStyle name="Comma 10 2 2 2 12" xfId="40333" xr:uid="{7334AC6B-577C-4D3C-BDBA-32350EE4D890}"/>
    <cellStyle name="Comma 10 2 2 2 13" xfId="43151" xr:uid="{B055D322-F7FC-473A-B724-2C207FEA6633}"/>
    <cellStyle name="Comma 10 2 2 2 14" xfId="43989" xr:uid="{B49F799D-A499-405B-B703-61AE963FBC08}"/>
    <cellStyle name="Comma 10 2 2 2 2" xfId="12673" xr:uid="{27107D60-24CF-4200-A89B-F6371FC35CA1}"/>
    <cellStyle name="Comma 10 2 2 2 2 2" xfId="31255" xr:uid="{F2BA3052-7039-41A8-8EA9-029C50C3BAD9}"/>
    <cellStyle name="Comma 10 2 2 2 2 3" xfId="33109" xr:uid="{C6484294-EEE7-4009-A241-0A81686EC153}"/>
    <cellStyle name="Comma 10 2 2 2 2 4" xfId="34932" xr:uid="{A7595DBA-47D1-4DCF-97AA-890DF1B43303}"/>
    <cellStyle name="Comma 10 2 2 2 2 5" xfId="37030" xr:uid="{D00C98D5-BBA7-4B33-AB8E-475160114277}"/>
    <cellStyle name="Comma 10 2 2 2 3" xfId="11890" xr:uid="{87B2876A-4C07-41D7-A918-090CB9630C43}"/>
    <cellStyle name="Comma 10 2 2 2 4" xfId="15277" xr:uid="{DB861272-6A49-443D-8F5E-3E5543408B63}"/>
    <cellStyle name="Comma 10 2 2 2 5" xfId="29775" xr:uid="{ECC40022-1FC1-46EB-A612-E976D86B7447}"/>
    <cellStyle name="Comma 10 2 2 2 6" xfId="30664" xr:uid="{60EB00F3-5A6A-4EE5-B8B5-171B4D294990}"/>
    <cellStyle name="Comma 10 2 2 2 7" xfId="31598" xr:uid="{C4400BE3-040A-402E-8A97-FEC92F3E11D7}"/>
    <cellStyle name="Comma 10 2 2 2 8" xfId="32240" xr:uid="{7E62AC73-B92E-41FD-9325-E6E175C06527}"/>
    <cellStyle name="Comma 10 2 2 2 9" xfId="33452" xr:uid="{3D3CBB8F-8FA9-47ED-BE72-2D7CD64E4C37}"/>
    <cellStyle name="Comma 10 2 2 3" xfId="12552" xr:uid="{8791085B-01B8-431B-BD2D-6533920B61F2}"/>
    <cellStyle name="Comma 10 2 2 3 2" xfId="31194" xr:uid="{6C96B8AF-46F3-486A-A8EB-67205FAA8E59}"/>
    <cellStyle name="Comma 10 2 2 3 3" xfId="33050" xr:uid="{AC474400-E2D4-463F-9D88-456245D3494C}"/>
    <cellStyle name="Comma 10 2 2 3 4" xfId="34871" xr:uid="{05D02F81-BF01-47AD-8B17-B8E0DEE01DA9}"/>
    <cellStyle name="Comma 10 2 2 3 5" xfId="36971" xr:uid="{790DB818-9727-40FD-8126-4E88DE54E425}"/>
    <cellStyle name="Comma 10 2 2 4" xfId="11829" xr:uid="{6E26CF67-8929-4E6C-891D-7382FBAA7E5C}"/>
    <cellStyle name="Comma 10 2 2 5" xfId="15276" xr:uid="{96F73AB7-7D56-4658-B993-798F4DD08192}"/>
    <cellStyle name="Comma 10 2 2 6" xfId="29774" xr:uid="{F4849BE9-2FA5-429D-9076-A68824B58E70}"/>
    <cellStyle name="Comma 10 2 2 7" xfId="30603" xr:uid="{743BB856-21BC-477B-911B-E602C4BF66BC}"/>
    <cellStyle name="Comma 10 2 2 8" xfId="31597" xr:uid="{A79839ED-F2BD-4139-8144-F8EF53A8E5CE}"/>
    <cellStyle name="Comma 10 2 2 9" xfId="32239" xr:uid="{62B55900-3E46-4D6A-AFFF-21F7C42CC07C}"/>
    <cellStyle name="Comma 10 2 3" xfId="6339" xr:uid="{F38E4B9A-3B8D-4543-BEF3-E7C734B3B6F7}"/>
    <cellStyle name="Comma 10 2 3 10" xfId="34340" xr:uid="{71B5AEDC-E7DB-4137-A591-CACECF5B1C9C}"/>
    <cellStyle name="Comma 10 2 3 11" xfId="36508" xr:uid="{5B5F2995-9625-4A8D-9D21-CD079C500277}"/>
    <cellStyle name="Comma 10 2 3 12" xfId="39004" xr:uid="{364939AE-A83B-4994-AD8A-6528D40F8851}"/>
    <cellStyle name="Comma 10 2 3 13" xfId="42030" xr:uid="{70AC20CF-2A49-495E-B9D1-4DBE032DE1FB}"/>
    <cellStyle name="Comma 10 2 3 14" xfId="43990" xr:uid="{6E9C814F-2676-4B85-A388-956CA5B7FFC8}"/>
    <cellStyle name="Comma 10 2 3 15" xfId="8673" xr:uid="{1CB26F21-6A43-4437-9098-13715E3B33F8}"/>
    <cellStyle name="Comma 10 2 3 2" xfId="12672" xr:uid="{2316FDE3-1999-4735-9AD1-34AC8601CE5E}"/>
    <cellStyle name="Comma 10 2 3 2 2" xfId="31254" xr:uid="{E7109828-535A-428B-BF5F-B463767D35D2}"/>
    <cellStyle name="Comma 10 2 3 2 3" xfId="33108" xr:uid="{7490ABEE-3489-4BFE-82BB-C3FB65854A5E}"/>
    <cellStyle name="Comma 10 2 3 2 4" xfId="34931" xr:uid="{5E8042F9-9C9A-4941-9CA5-058EC6E14FE6}"/>
    <cellStyle name="Comma 10 2 3 2 5" xfId="37029" xr:uid="{56782750-8ECA-4075-A6FC-FC2B241835AD}"/>
    <cellStyle name="Comma 10 2 3 2 6" xfId="40572" xr:uid="{B5FB736C-751E-4BC9-B1EA-56CC28245E9C}"/>
    <cellStyle name="Comma 10 2 3 2 7" xfId="43358" xr:uid="{76A38C5D-055A-4717-8AFE-4218078EE41B}"/>
    <cellStyle name="Comma 10 2 3 2 8" xfId="43991" xr:uid="{020158F2-96E0-454B-8922-9E88D072AB00}"/>
    <cellStyle name="Comma 10 2 3 3" xfId="11889" xr:uid="{07FC6460-8C0B-4C2A-BBF5-CAC7277C6CB1}"/>
    <cellStyle name="Comma 10 2 3 4" xfId="15278" xr:uid="{8302C230-05A1-4C2C-AAD7-C47A6A51BA96}"/>
    <cellStyle name="Comma 10 2 3 5" xfId="29776" xr:uid="{6B40FCD6-E2BF-4A7A-8995-15D700E7D3BF}"/>
    <cellStyle name="Comma 10 2 3 6" xfId="30663" xr:uid="{CB3BE059-FB7A-47FF-9F6F-BE4E9E816374}"/>
    <cellStyle name="Comma 10 2 3 7" xfId="31599" xr:uid="{D4751112-E7D3-4ED1-A62C-653960DCE884}"/>
    <cellStyle name="Comma 10 2 3 8" xfId="32241" xr:uid="{0F2A4E15-ED80-4171-A8CE-2DA8848BEB84}"/>
    <cellStyle name="Comma 10 2 3 9" xfId="33453" xr:uid="{CB4442C5-7435-4013-AAD9-E77D44AA4A1C}"/>
    <cellStyle name="Comma 10 2 4" xfId="12269" xr:uid="{BFB10A51-4F5D-47AE-A31A-E18C6B6A420F}"/>
    <cellStyle name="Comma 10 2 4 2" xfId="31042" xr:uid="{F55BEF90-6018-4812-B0E6-9441FB25FED3}"/>
    <cellStyle name="Comma 10 2 4 2 2" xfId="41189" xr:uid="{0C5E5F6C-4EF3-45B4-8B0C-9C6A43B6957D}"/>
    <cellStyle name="Comma 10 2 4 2 3" xfId="43869" xr:uid="{2D732B83-39BA-4D29-811E-CAB32421748D}"/>
    <cellStyle name="Comma 10 2 4 2 4" xfId="43992" xr:uid="{5768D4BD-BF2B-467D-AA9B-899D48374129}"/>
    <cellStyle name="Comma 10 2 4 3" xfId="32911" xr:uid="{EBB65819-E7E8-4FE1-935B-C870E840797B}"/>
    <cellStyle name="Comma 10 2 4 4" xfId="34719" xr:uid="{BA25E9E3-E899-47AC-8D4B-F4371B4C81C4}"/>
    <cellStyle name="Comma 10 2 4 5" xfId="36827" xr:uid="{C2E7B06F-FB28-4956-8AF5-0D3AB5D83BC1}"/>
    <cellStyle name="Comma 10 2 4 6" xfId="39606" xr:uid="{A5C8EE60-7DCF-44AF-801E-208462FFE172}"/>
    <cellStyle name="Comma 10 2 4 7" xfId="42541" xr:uid="{D8F6B24A-0D2D-4723-9E40-1976E90E2C28}"/>
    <cellStyle name="Comma 10 2 4 8" xfId="43993" xr:uid="{C51D1C66-8E70-4A08-950E-14DBB609185A}"/>
    <cellStyle name="Comma 10 2 5" xfId="11676" xr:uid="{AA75C8B1-7243-443F-8C9A-7DFD2A71B5F2}"/>
    <cellStyle name="Comma 10 2 5 2" xfId="39855" xr:uid="{24D91268-3B76-4FF7-8743-067DB5C6578B}"/>
    <cellStyle name="Comma 10 2 5 3" xfId="42754" xr:uid="{0D3F96F7-214E-4CCB-AF17-36F7D84C43CC}"/>
    <cellStyle name="Comma 10 2 5 4" xfId="43994" xr:uid="{7BDDA31B-C79F-4DA1-A93F-D6FCC7143601}"/>
    <cellStyle name="Comma 10 2 6" xfId="15275" xr:uid="{3984A73E-59DE-47C2-8ED1-E60FB45761DF}"/>
    <cellStyle name="Comma 10 2 7" xfId="29773" xr:uid="{9442116D-A692-4697-8E67-92F49C0DE682}"/>
    <cellStyle name="Comma 10 2 8" xfId="30451" xr:uid="{7C1C4E4C-681E-4770-92DF-776D2F770F61}"/>
    <cellStyle name="Comma 10 2 9" xfId="31596" xr:uid="{B7E37223-09A7-4D2A-A79A-16C7BF47AAFE}"/>
    <cellStyle name="Comma 10 20" xfId="6529" xr:uid="{BD20B89D-9C8D-462C-B7D5-6AF8AD746D81}"/>
    <cellStyle name="Comma 10 3" xfId="4391" xr:uid="{1E2D3309-BEBC-47FA-95BC-888B2C8D1900}"/>
    <cellStyle name="Comma 10 3 10" xfId="33454" xr:uid="{E78E9075-42B6-4B52-A635-6B2CDBB3646D}"/>
    <cellStyle name="Comma 10 3 11" xfId="34241" xr:uid="{90E7FD56-602F-4A8C-B279-800D750922F4}"/>
    <cellStyle name="Comma 10 3 12" xfId="35574" xr:uid="{4FA57133-95F3-46F2-B85A-DE7006D40CDE}"/>
    <cellStyle name="Comma 10 3 13" xfId="36446" xr:uid="{851FFF8F-383F-44B7-9A15-FE536FF972C0}"/>
    <cellStyle name="Comma 10 3 14" xfId="38643" xr:uid="{17C04E55-D01B-4D41-B5D4-B88BBDB6ADEF}"/>
    <cellStyle name="Comma 10 3 15" xfId="41683" xr:uid="{F6B0CC91-2170-431B-970B-0C6D4FE1FCDB}"/>
    <cellStyle name="Comma 10 3 16" xfId="43995" xr:uid="{9000DE18-F4B7-44F1-99AB-223E30D94823}"/>
    <cellStyle name="Comma 10 3 17" xfId="8404" xr:uid="{0957065B-89E8-40A5-94C7-BDA360ACF851}"/>
    <cellStyle name="Comma 10 3 2" xfId="5842" xr:uid="{DEF5A4A5-3839-4030-ADD1-E83C79320DB4}"/>
    <cellStyle name="Comma 10 3 2 10" xfId="34342" xr:uid="{5BBA5E33-EBDC-4C20-8122-61C4C7B6A568}"/>
    <cellStyle name="Comma 10 3 2 11" xfId="36510" xr:uid="{B0E53111-24B8-4DBA-8827-889651DD9C44}"/>
    <cellStyle name="Comma 10 3 2 12" xfId="39137" xr:uid="{4E6B1314-573D-42DB-807E-9CCAF4D3C044}"/>
    <cellStyle name="Comma 10 3 2 13" xfId="42145" xr:uid="{D774D70D-519F-40D2-8765-ED308CB5B4CC}"/>
    <cellStyle name="Comma 10 3 2 14" xfId="43996" xr:uid="{FA57C28F-05FF-443A-BB9B-F2E7633E5F53}"/>
    <cellStyle name="Comma 10 3 2 15" xfId="8675" xr:uid="{E948327F-8729-43A6-83E8-66769D7546CA}"/>
    <cellStyle name="Comma 10 3 2 2" xfId="12674" xr:uid="{A4ABCE00-1537-49B2-B361-090ED598ACEC}"/>
    <cellStyle name="Comma 10 3 2 2 2" xfId="31256" xr:uid="{23202CED-A472-4282-A89C-C95970A9642D}"/>
    <cellStyle name="Comma 10 3 2 2 3" xfId="33110" xr:uid="{03DBB88A-F74C-4493-A81E-0B0D920211AA}"/>
    <cellStyle name="Comma 10 3 2 2 4" xfId="34933" xr:uid="{045B89C0-2C24-48DC-8B34-E27FD00A2720}"/>
    <cellStyle name="Comma 10 3 2 2 5" xfId="37031" xr:uid="{7D54EE1F-0313-41B5-8996-BCA6189CD4F9}"/>
    <cellStyle name="Comma 10 3 2 2 6" xfId="40710" xr:uid="{3D300174-6548-4332-8C32-A72E34D5A2B3}"/>
    <cellStyle name="Comma 10 3 2 2 7" xfId="43473" xr:uid="{0C4617A9-9D4B-4DE0-9C54-54C63EB62F6C}"/>
    <cellStyle name="Comma 10 3 2 2 8" xfId="43997" xr:uid="{6519305F-0249-4192-9182-792924C00643}"/>
    <cellStyle name="Comma 10 3 2 3" xfId="11891" xr:uid="{E92C98F8-1E02-4C5C-A47B-D16B0EC8014A}"/>
    <cellStyle name="Comma 10 3 2 4" xfId="15280" xr:uid="{7DF92303-7803-4335-90AE-845DDB05461E}"/>
    <cellStyle name="Comma 10 3 2 5" xfId="29778" xr:uid="{FE51F86D-71E5-49B0-B756-2B99895D764E}"/>
    <cellStyle name="Comma 10 3 2 6" xfId="30665" xr:uid="{939DD6C1-9515-41D3-B3FD-BF4DCA0E927F}"/>
    <cellStyle name="Comma 10 3 2 7" xfId="31601" xr:uid="{C9F9F5FD-FED1-4208-985F-A3AB558AB5A4}"/>
    <cellStyle name="Comma 10 3 2 8" xfId="32243" xr:uid="{FB2973E6-44B3-44A1-9664-8CC4EA8D23B6}"/>
    <cellStyle name="Comma 10 3 2 9" xfId="33455" xr:uid="{E4EB7A68-E747-4D84-B333-4344CB24BD54}"/>
    <cellStyle name="Comma 10 3 3" xfId="12512" xr:uid="{B132D28D-5AC9-4F57-93B1-C4399F96073A}"/>
    <cellStyle name="Comma 10 3 3 2" xfId="31155" xr:uid="{FDFA7E74-CE50-4B8A-A722-D3AB033A3685}"/>
    <cellStyle name="Comma 10 3 3 2 2" xfId="41017" xr:uid="{8AF2751C-F5D5-4C13-8CD5-6C4337D3983B}"/>
    <cellStyle name="Comma 10 3 3 2 3" xfId="43729" xr:uid="{FF12933C-9932-4F77-9588-8FB5BD56D7A6}"/>
    <cellStyle name="Comma 10 3 3 2 4" xfId="43998" xr:uid="{FBB7AB97-8833-417F-832E-9F5927980D50}"/>
    <cellStyle name="Comma 10 3 3 3" xfId="33013" xr:uid="{DFE32B26-6CCC-4552-8213-CA3D4516BEBF}"/>
    <cellStyle name="Comma 10 3 3 4" xfId="34832" xr:uid="{DAAE78D0-3A0A-4036-AE67-46275CC79279}"/>
    <cellStyle name="Comma 10 3 3 5" xfId="36934" xr:uid="{5C67B00C-9329-4D96-A778-93F0D9E4E1D2}"/>
    <cellStyle name="Comma 10 3 3 6" xfId="39441" xr:uid="{3CA569C2-2E78-4DC5-8C35-DEB056283863}"/>
    <cellStyle name="Comma 10 3 3 7" xfId="42401" xr:uid="{AB574230-7A37-434B-BAB6-1CFCE635D09B}"/>
    <cellStyle name="Comma 10 3 3 8" xfId="43999" xr:uid="{B39580A3-8661-49B8-8E70-09D7AABE70A4}"/>
    <cellStyle name="Comma 10 3 4" xfId="11790" xr:uid="{00A9A246-564B-4F09-9F96-88B98343AE15}"/>
    <cellStyle name="Comma 10 3 4 2" xfId="40162" xr:uid="{A07522A8-17C2-4087-8EF2-1A20D90DE819}"/>
    <cellStyle name="Comma 10 3 4 3" xfId="43011" xr:uid="{50EDCC60-1B7C-4703-B35D-E93C20C5E526}"/>
    <cellStyle name="Comma 10 3 4 4" xfId="44000" xr:uid="{232B03ED-6475-4F6F-96A3-60F619D38BC9}"/>
    <cellStyle name="Comma 10 3 5" xfId="15279" xr:uid="{C0255158-5D04-4C58-AB58-A350A33162D1}"/>
    <cellStyle name="Comma 10 3 6" xfId="29777" xr:uid="{22786749-978D-474A-A894-81BE937A3E5D}"/>
    <cellStyle name="Comma 10 3 7" xfId="30564" xr:uid="{67DFCC9D-5353-4296-98CA-96E8EE7DA3F4}"/>
    <cellStyle name="Comma 10 3 8" xfId="31600" xr:uid="{3F76B746-8DCF-4DE6-B004-A1FAC3888871}"/>
    <cellStyle name="Comma 10 3 9" xfId="32242" xr:uid="{36E9762A-63ED-4CB5-BAAD-4F0A9D732BA8}"/>
    <cellStyle name="Comma 10 4" xfId="5704" xr:uid="{BBF8FB25-4344-4BE9-B11D-08BF266BD183}"/>
    <cellStyle name="Comma 10 4 10" xfId="34339" xr:uid="{A884277C-0440-4D48-8E39-FE96CB61B3AB}"/>
    <cellStyle name="Comma 10 4 11" xfId="36507" xr:uid="{4DB0C607-14D7-4DD2-8918-C41A7A183713}"/>
    <cellStyle name="Comma 10 4 12" xfId="38071" xr:uid="{20E455CE-FD8E-4190-8F75-F06B10739DE3}"/>
    <cellStyle name="Comma 10 4 13" xfId="41568" xr:uid="{A69792FB-478A-4561-8206-314292235701}"/>
    <cellStyle name="Comma 10 4 14" xfId="44001" xr:uid="{30622A7F-3A81-427D-B7A0-7D2A4FB1BA42}"/>
    <cellStyle name="Comma 10 4 15" xfId="8672" xr:uid="{4014569B-43BA-447D-846B-18F33C5B27AF}"/>
    <cellStyle name="Comma 10 4 2" xfId="12671" xr:uid="{89B91D90-F8A1-4904-BA52-61E898FADAE3}"/>
    <cellStyle name="Comma 10 4 2 2" xfId="31253" xr:uid="{59CDFA83-9380-40E7-BB0B-F1D5BC0C3F35}"/>
    <cellStyle name="Comma 10 4 2 3" xfId="33107" xr:uid="{3E8F5360-C2DD-4575-8162-AB45FF82E5CF}"/>
    <cellStyle name="Comma 10 4 2 4" xfId="34930" xr:uid="{B6CA892C-9BB6-42DE-9ED1-13460043EB3E}"/>
    <cellStyle name="Comma 10 4 2 5" xfId="37028" xr:uid="{2464350F-0CF9-49AC-8016-4DAEB06DAE61}"/>
    <cellStyle name="Comma 10 4 2 6" xfId="40027" xr:uid="{AE3E8B33-1872-4E22-A176-BF35967D3A99}"/>
    <cellStyle name="Comma 10 4 2 7" xfId="42896" xr:uid="{A9F9C607-8E22-458C-A10D-8CFFC65BA09B}"/>
    <cellStyle name="Comma 10 4 2 8" xfId="44002" xr:uid="{433932FE-8A0E-404C-8DA2-264CA448DA63}"/>
    <cellStyle name="Comma 10 4 3" xfId="11888" xr:uid="{27EAB296-E0D0-4F1A-89D7-F2D94A31D57F}"/>
    <cellStyle name="Comma 10 4 4" xfId="15281" xr:uid="{B55D6D32-8536-4090-8973-2265BF1B38D4}"/>
    <cellStyle name="Comma 10 4 5" xfId="29779" xr:uid="{3EC216C9-0E7C-4919-8D80-41550A159E87}"/>
    <cellStyle name="Comma 10 4 6" xfId="30662" xr:uid="{2E1137E4-41FD-4CC2-87F6-E1AB81EBDC8B}"/>
    <cellStyle name="Comma 10 4 7" xfId="31602" xr:uid="{F8826BFB-B4DA-4D95-8295-C6823841EF27}"/>
    <cellStyle name="Comma 10 4 8" xfId="32244" xr:uid="{591C42BA-1DFA-4B8A-A21D-7D33DC87CE0F}"/>
    <cellStyle name="Comma 10 4 9" xfId="33456" xr:uid="{147B1DBD-204D-4A99-94B1-406BF7767DCB}"/>
    <cellStyle name="Comma 10 5" xfId="6163" xr:uid="{CA0166D6-EE84-426B-840A-5CCFF62944A9}"/>
    <cellStyle name="Comma 10 5 10" xfId="34605" xr:uid="{EC115ADA-4E77-439D-88C4-23892332189D}"/>
    <cellStyle name="Comma 10 5 11" xfId="36733" xr:uid="{02D4E0E0-D0B2-4468-920F-AE77B4E3F320}"/>
    <cellStyle name="Comma 10 5 12" xfId="38908" xr:uid="{B81D5DAD-98B2-4E28-AB08-CB9C8B5453F2}"/>
    <cellStyle name="Comma 10 5 13" xfId="41939" xr:uid="{B03358D9-7031-487A-8F5B-0419CE34AE54}"/>
    <cellStyle name="Comma 10 5 14" xfId="44003" xr:uid="{C17BB8A5-5EB6-4AFE-8600-6979DDCA2973}"/>
    <cellStyle name="Comma 10 5 15" xfId="11491" xr:uid="{B69ECB3F-D48B-43F8-8D26-18FC7EBF9BB6}"/>
    <cellStyle name="Comma 10 5 2" xfId="15112" xr:uid="{7780C4DC-271A-431A-9423-D92511C2B226}"/>
    <cellStyle name="Comma 10 5 2 2" xfId="31519" xr:uid="{2EC800D0-5993-46A9-97DB-5927171F4051}"/>
    <cellStyle name="Comma 10 5 2 3" xfId="33372" xr:uid="{4E1D1802-753B-4A69-897C-67695197AF48}"/>
    <cellStyle name="Comma 10 5 2 4" xfId="35196" xr:uid="{6841F007-9791-4863-912A-0A3178B79206}"/>
    <cellStyle name="Comma 10 5 2 5" xfId="37276" xr:uid="{B83B9977-B62C-48AB-B5F0-2B52BA25D18E}"/>
    <cellStyle name="Comma 10 5 2 6" xfId="40466" xr:uid="{C67B9D4C-11BA-4F51-9A4F-361E6A8F858B}"/>
    <cellStyle name="Comma 10 5 2 7" xfId="43267" xr:uid="{35092FF6-236C-4FC9-9DAB-3A866D2ADA23}"/>
    <cellStyle name="Comma 10 5 2 8" xfId="44004" xr:uid="{41044D19-F327-4409-93CA-1E0CA695E385}"/>
    <cellStyle name="Comma 10 5 3" xfId="12154" xr:uid="{C01C88EA-5003-42E8-B415-69258A3262E1}"/>
    <cellStyle name="Comma 10 5 4" xfId="15282" xr:uid="{9EBBF96A-6551-4E62-B4DC-0065787E919F}"/>
    <cellStyle name="Comma 10 5 5" xfId="29780" xr:uid="{7D19FF06-A15F-4E5A-9EFA-FE2B16BA87EC}"/>
    <cellStyle name="Comma 10 5 6" xfId="30928" xr:uid="{0C96874C-9768-4915-A1E6-5C7E5802B6C6}"/>
    <cellStyle name="Comma 10 5 7" xfId="31603" xr:uid="{244ADD07-E3DC-4E1F-AA8D-D8C6116CBF00}"/>
    <cellStyle name="Comma 10 5 8" xfId="32245" xr:uid="{EC2D686A-EDFB-4A78-B678-F1DD52E3A92B}"/>
    <cellStyle name="Comma 10 5 9" xfId="33457" xr:uid="{6577CB0D-48BB-46F0-8A6E-9AA590619EC2}"/>
    <cellStyle name="Comma 10 6" xfId="12231" xr:uid="{5F7C59A4-5E3A-4FF7-A080-0315BAE00B00}"/>
    <cellStyle name="Comma 10 6 2" xfId="31004" xr:uid="{33E21726-3235-4EF3-A69E-E737CC899A15}"/>
    <cellStyle name="Comma 10 6 2 2" xfId="40879" xr:uid="{E1733900-47F0-406B-9814-5BA9BB6F79DF}"/>
    <cellStyle name="Comma 10 6 2 3" xfId="43614" xr:uid="{E7D28D23-4393-4541-BA19-4973A90D886A}"/>
    <cellStyle name="Comma 10 6 2 4" xfId="44005" xr:uid="{A0DC5D43-1525-4376-BE7D-9F095857B900}"/>
    <cellStyle name="Comma 10 6 3" xfId="32879" xr:uid="{480B70CF-E7F6-415B-9A8B-BA3F9706CCDA}"/>
    <cellStyle name="Comma 10 6 4" xfId="34681" xr:uid="{89B228FB-CF1D-450B-8E82-1318127EE26D}"/>
    <cellStyle name="Comma 10 6 5" xfId="36789" xr:uid="{BA59FBA5-B442-4DF1-841F-B2DD2BCBD82D}"/>
    <cellStyle name="Comma 10 6 6" xfId="39308" xr:uid="{7AE12220-A1D8-4341-83BD-97CC4C4D88A8}"/>
    <cellStyle name="Comma 10 6 7" xfId="42286" xr:uid="{BD16B3CE-6BC2-4A85-BC98-04FD52D30066}"/>
    <cellStyle name="Comma 10 6 8" xfId="44006" xr:uid="{DD333FE2-3C93-4DD6-A80F-AB199ED76D75}"/>
    <cellStyle name="Comma 10 7" xfId="11637" xr:uid="{5F5A237F-861A-49FE-BB6B-088B9B266CF3}"/>
    <cellStyle name="Comma 10 7 2" xfId="39773" xr:uid="{91EAF8EB-13BC-4D18-AED8-8CF696BC3EE3}"/>
    <cellStyle name="Comma 10 7 3" xfId="42681" xr:uid="{49DD6479-B378-4120-907B-6E49B87B7A51}"/>
    <cellStyle name="Comma 10 7 4" xfId="44007" xr:uid="{125C26F7-2FC9-4B7B-87D3-5B4B57830229}"/>
    <cellStyle name="Comma 10 8" xfId="15274" xr:uid="{3D40A7FE-0EFA-4B22-9D6A-ABB081E7D8C6}"/>
    <cellStyle name="Comma 10 9" xfId="29772" xr:uid="{E07A8399-1631-4251-8A9C-157B1FCAF58F}"/>
    <cellStyle name="Comma 11" xfId="2740" xr:uid="{8BDE0917-081B-4D76-96BC-B509DEA5A93E}"/>
    <cellStyle name="Comma 11 10" xfId="30414" xr:uid="{F0BA0BCB-92DA-4E49-AC64-40B57A18F5C5}"/>
    <cellStyle name="Comma 11 11" xfId="31604" xr:uid="{F7B4D120-CA55-4EEA-A23E-DA6EDCC0B20D}"/>
    <cellStyle name="Comma 11 12" xfId="32246" xr:uid="{6EA72443-06D4-421B-870B-DA99C6FB1E96}"/>
    <cellStyle name="Comma 11 13" xfId="33458" xr:uid="{3DD2FD0A-A190-467C-8223-A3429F57ECD9}"/>
    <cellStyle name="Comma 11 14" xfId="34091" xr:uid="{223631B2-71E9-4E09-A433-209C124E744B}"/>
    <cellStyle name="Comma 11 15" xfId="35302" xr:uid="{02478077-08AE-455C-AB9F-D71A6618E71A}"/>
    <cellStyle name="Comma 11 16" xfId="36165" xr:uid="{F2255CC0-4725-4A2E-88F9-247AEE8FBB7B}"/>
    <cellStyle name="Comma 11 17" xfId="37407" xr:uid="{E9108C28-9353-4651-A588-EA8BF75E371B}"/>
    <cellStyle name="Comma 11 18" xfId="41354" xr:uid="{57C4162A-0E76-4126-971C-68129B9D4B3A}"/>
    <cellStyle name="Comma 11 19" xfId="44008" xr:uid="{8E4F1476-35DD-497E-A19F-A987E5F05DBE}"/>
    <cellStyle name="Comma 11 2" xfId="5051" xr:uid="{DF01BC67-E1EF-4914-A5AA-373EF89E7B59}"/>
    <cellStyle name="Comma 11 2 10" xfId="32247" xr:uid="{279CCCC6-729B-4578-9A33-3FC11E8BFA13}"/>
    <cellStyle name="Comma 11 2 11" xfId="33459" xr:uid="{158ADEDF-45BB-451D-89E5-10AC24A0F6E7}"/>
    <cellStyle name="Comma 11 2 12" xfId="34129" xr:uid="{C8A7996D-5345-43FC-B5BE-D6CD2F33D3CF}"/>
    <cellStyle name="Comma 11 2 13" xfId="36006" xr:uid="{28F238AE-F7B6-405E-AC7E-67885ACC9755}"/>
    <cellStyle name="Comma 11 2 14" xfId="36306" xr:uid="{FAC4B348-8DD4-43DD-9711-4F59EAD1F6AF}"/>
    <cellStyle name="Comma 11 2 15" xfId="37481" xr:uid="{E238E6D5-A582-44E4-8C12-6D936995D0B0}"/>
    <cellStyle name="Comma 11 2 16" xfId="41427" xr:uid="{ABC544E9-FF02-4086-87DB-62D9A73CBFBB}"/>
    <cellStyle name="Comma 11 2 17" xfId="44009" xr:uid="{08C88F4D-1A1C-4275-9426-D0E56B0217C4}"/>
    <cellStyle name="Comma 11 2 18" xfId="6642" xr:uid="{45B82C7F-1C43-4E3F-9B01-7C0A2BF23533}"/>
    <cellStyle name="Comma 11 2 2" xfId="6020" xr:uid="{4F043780-94C5-456C-8D3E-82BF63F117D8}"/>
    <cellStyle name="Comma 11 2 2 10" xfId="33460" xr:uid="{DC5D0515-8279-426B-BE2B-207A89349548}"/>
    <cellStyle name="Comma 11 2 2 11" xfId="34281" xr:uid="{B0E9E7BA-B111-47C4-9057-54DCF8346983}"/>
    <cellStyle name="Comma 11 2 2 12" xfId="36471" xr:uid="{16B93A5E-9DF3-448E-9560-18480EA378BE}"/>
    <cellStyle name="Comma 11 2 2 13" xfId="38785" xr:uid="{F33964B1-BEE2-4CF4-B871-A2E27E9E867C}"/>
    <cellStyle name="Comma 11 2 2 14" xfId="41824" xr:uid="{32D66592-C05F-4C17-BD90-E345165FE837}"/>
    <cellStyle name="Comma 11 2 2 15" xfId="44010" xr:uid="{8A062E33-C947-4510-B898-BFE32ECF7AC4}"/>
    <cellStyle name="Comma 11 2 2 16" xfId="8518" xr:uid="{69968722-07EC-4542-A901-9954513534B8}"/>
    <cellStyle name="Comma 11 2 2 2" xfId="8678" xr:uid="{C7C35EE3-3437-4124-8E60-162A7BF0A6A1}"/>
    <cellStyle name="Comma 11 2 2 2 10" xfId="34345" xr:uid="{011EC4A6-AF1C-46B5-A73B-3F6DC97EF196}"/>
    <cellStyle name="Comma 11 2 2 2 11" xfId="36513" xr:uid="{8F5B0ABA-E271-447C-A46C-8E6A77249F2C}"/>
    <cellStyle name="Comma 11 2 2 2 12" xfId="40334" xr:uid="{084E3F2D-C59A-498C-97F7-0A42217D4BB4}"/>
    <cellStyle name="Comma 11 2 2 2 13" xfId="43152" xr:uid="{30C3740C-BEED-4ABF-BDD2-AA308F51FE85}"/>
    <cellStyle name="Comma 11 2 2 2 14" xfId="44011" xr:uid="{F7546B9E-CBC6-4A61-95F8-62F27C97FB6D}"/>
    <cellStyle name="Comma 11 2 2 2 2" xfId="12677" xr:uid="{08B19C35-A9D5-4405-BF53-A4F90EC82532}"/>
    <cellStyle name="Comma 11 2 2 2 2 2" xfId="31259" xr:uid="{F3FA398E-2EE4-4F5F-AD2D-40E1EAD53BA4}"/>
    <cellStyle name="Comma 11 2 2 2 2 3" xfId="33113" xr:uid="{D23F339F-A030-4F4B-8598-90ACA86B70D4}"/>
    <cellStyle name="Comma 11 2 2 2 2 4" xfId="34936" xr:uid="{B0B2DAEC-9F2E-4AF6-B858-50083062172F}"/>
    <cellStyle name="Comma 11 2 2 2 2 5" xfId="37034" xr:uid="{B28BF943-C1B0-4AB5-B208-4172A59B815F}"/>
    <cellStyle name="Comma 11 2 2 2 3" xfId="11894" xr:uid="{99DDA35B-B619-4B30-A63C-15A9DD9BFEA9}"/>
    <cellStyle name="Comma 11 2 2 2 4" xfId="15286" xr:uid="{0C6E86F0-11FD-4664-9701-E220812DA605}"/>
    <cellStyle name="Comma 11 2 2 2 5" xfId="29784" xr:uid="{D054DDA6-48C3-4D59-967E-72508F1841FD}"/>
    <cellStyle name="Comma 11 2 2 2 6" xfId="30668" xr:uid="{3AB9C3D6-FB18-4AEF-BEC1-B43311EE149B}"/>
    <cellStyle name="Comma 11 2 2 2 7" xfId="31607" xr:uid="{A79DDB2A-6B28-4665-8B5E-D757EC400F81}"/>
    <cellStyle name="Comma 11 2 2 2 8" xfId="32249" xr:uid="{814827B7-A20C-4BAB-A6EC-7445276686DB}"/>
    <cellStyle name="Comma 11 2 2 2 9" xfId="33461" xr:uid="{27EA626E-9BD5-4D5A-A767-C064FA649622}"/>
    <cellStyle name="Comma 11 2 2 3" xfId="12553" xr:uid="{033697CF-EAAC-4CF9-ACE0-77B683510174}"/>
    <cellStyle name="Comma 11 2 2 3 2" xfId="31195" xr:uid="{26425710-6F98-45CD-9ABA-6003C2308A4E}"/>
    <cellStyle name="Comma 11 2 2 3 3" xfId="33051" xr:uid="{B856B017-91D6-4818-A4DE-B97130ED6BCD}"/>
    <cellStyle name="Comma 11 2 2 3 4" xfId="34872" xr:uid="{E8A49924-0023-407D-ABA0-EFEBD9264316}"/>
    <cellStyle name="Comma 11 2 2 3 5" xfId="36972" xr:uid="{DC83156C-198A-449B-B253-F640EFF30D53}"/>
    <cellStyle name="Comma 11 2 2 4" xfId="11830" xr:uid="{AE421FA6-F249-40DE-B0BA-52F0488856F1}"/>
    <cellStyle name="Comma 11 2 2 5" xfId="15285" xr:uid="{A2B2BD6E-6339-4CF8-9D5B-7823F2B1F8DF}"/>
    <cellStyle name="Comma 11 2 2 6" xfId="29783" xr:uid="{1AE88633-82E9-4940-B074-CD5254EE463C}"/>
    <cellStyle name="Comma 11 2 2 7" xfId="30604" xr:uid="{E1794068-3852-4239-A3F2-DEED706796A6}"/>
    <cellStyle name="Comma 11 2 2 8" xfId="31606" xr:uid="{EDEB829D-941F-47F7-8788-D971E3E6D20E}"/>
    <cellStyle name="Comma 11 2 2 9" xfId="32248" xr:uid="{2C4CE0AC-AB1F-4010-9564-D4ADCF7ABF7A}"/>
    <cellStyle name="Comma 11 2 3" xfId="6340" xr:uid="{89DE136D-B245-43BD-9168-BBF783FAACE5}"/>
    <cellStyle name="Comma 11 2 3 10" xfId="34344" xr:uid="{394A3654-6F8F-4141-ADAF-1724FF99C04C}"/>
    <cellStyle name="Comma 11 2 3 11" xfId="36512" xr:uid="{C541E01D-EBF5-41EE-8B15-08E8F55A337B}"/>
    <cellStyle name="Comma 11 2 3 12" xfId="39005" xr:uid="{634B5DF4-1003-4CDE-95DD-BA4D30659EAE}"/>
    <cellStyle name="Comma 11 2 3 13" xfId="42031" xr:uid="{A86005EA-9BB6-478A-9A70-71ABAAA69B4F}"/>
    <cellStyle name="Comma 11 2 3 14" xfId="44012" xr:uid="{C250FBD6-E1BA-460D-9222-1F34EE666C3C}"/>
    <cellStyle name="Comma 11 2 3 15" xfId="8677" xr:uid="{D7940196-96DC-4400-BC21-F999D9DD6910}"/>
    <cellStyle name="Comma 11 2 3 2" xfId="12676" xr:uid="{52A4441F-1983-40DC-A860-8FCBAE8433D4}"/>
    <cellStyle name="Comma 11 2 3 2 2" xfId="31258" xr:uid="{0EE05A04-DA6B-4B0D-A839-F83A4490E672}"/>
    <cellStyle name="Comma 11 2 3 2 3" xfId="33112" xr:uid="{25CBEA5C-14FD-4FC7-B76E-869106F633AC}"/>
    <cellStyle name="Comma 11 2 3 2 4" xfId="34935" xr:uid="{3EAEB671-B6C4-47DD-9C1D-6E8A5927B7E5}"/>
    <cellStyle name="Comma 11 2 3 2 5" xfId="37033" xr:uid="{2DBAE79D-9E60-4E41-B13B-7E845E660847}"/>
    <cellStyle name="Comma 11 2 3 2 6" xfId="40573" xr:uid="{D42B0DB6-781D-4546-94CB-5AA74144274B}"/>
    <cellStyle name="Comma 11 2 3 2 7" xfId="43359" xr:uid="{C3000B94-C13F-4CDA-85DB-4D764CC86F21}"/>
    <cellStyle name="Comma 11 2 3 2 8" xfId="44013" xr:uid="{4B681926-1AE5-443D-8356-E3435DA9BC75}"/>
    <cellStyle name="Comma 11 2 3 3" xfId="11893" xr:uid="{5FEEEDBC-CB40-48DD-8348-1BD389AD2F29}"/>
    <cellStyle name="Comma 11 2 3 4" xfId="15287" xr:uid="{4E9F22D7-8EDB-43A8-9EDD-EE46559A1084}"/>
    <cellStyle name="Comma 11 2 3 5" xfId="29785" xr:uid="{FD6AA866-0681-42C9-A339-5D96637D2BB6}"/>
    <cellStyle name="Comma 11 2 3 6" xfId="30667" xr:uid="{3A3486C9-8971-4772-9400-13BBD515DF9F}"/>
    <cellStyle name="Comma 11 2 3 7" xfId="31608" xr:uid="{0F348704-5926-4C68-8D1C-7D6E97006632}"/>
    <cellStyle name="Comma 11 2 3 8" xfId="32250" xr:uid="{D51BE15A-C4B8-405D-9C32-1637A2CC565D}"/>
    <cellStyle name="Comma 11 2 3 9" xfId="33462" xr:uid="{B9CCF9D7-8033-42B3-8A66-5F55C7CFCAD2}"/>
    <cellStyle name="Comma 11 2 4" xfId="12270" xr:uid="{5B3E730F-D5DC-4440-8A6D-6ABF6AA7A1F3}"/>
    <cellStyle name="Comma 11 2 4 2" xfId="31043" xr:uid="{C37D1535-9CA5-4EA8-BF47-611984077D5B}"/>
    <cellStyle name="Comma 11 2 4 2 2" xfId="41190" xr:uid="{6B120417-3F70-4C9E-96FE-FD8E37C9900A}"/>
    <cellStyle name="Comma 11 2 4 2 3" xfId="43870" xr:uid="{4576AC9B-AC4B-4DA7-87C7-FD35B93DB5B3}"/>
    <cellStyle name="Comma 11 2 4 2 4" xfId="44014" xr:uid="{F9E84B41-231E-46D4-8CA1-B3AF9F111D26}"/>
    <cellStyle name="Comma 11 2 4 3" xfId="32912" xr:uid="{0EDF76B7-5AFB-418E-AA86-4E424A393CC6}"/>
    <cellStyle name="Comma 11 2 4 4" xfId="34720" xr:uid="{4F4C77E8-BF8F-48E0-A9DB-A5A91CF1DF12}"/>
    <cellStyle name="Comma 11 2 4 5" xfId="36828" xr:uid="{4CB9C27B-995B-427B-AEE6-1F6043439506}"/>
    <cellStyle name="Comma 11 2 4 6" xfId="39607" xr:uid="{E678BB7D-4236-4F18-9371-5B1DBA9E192F}"/>
    <cellStyle name="Comma 11 2 4 7" xfId="42542" xr:uid="{943319DF-F83E-4655-9509-FBB67FCD5799}"/>
    <cellStyle name="Comma 11 2 4 8" xfId="44015" xr:uid="{75C50BFE-6BF5-4662-B4EC-888F3351D7DC}"/>
    <cellStyle name="Comma 11 2 5" xfId="11677" xr:uid="{DAF7BEF9-A7BA-4793-AFF7-3029CC6C7671}"/>
    <cellStyle name="Comma 11 2 5 2" xfId="39856" xr:uid="{3C28C4EC-B831-4CB5-A800-C259D3D6EB3A}"/>
    <cellStyle name="Comma 11 2 5 3" xfId="42755" xr:uid="{58B20F36-8264-4239-8A19-3BD786BA3FBB}"/>
    <cellStyle name="Comma 11 2 5 4" xfId="44016" xr:uid="{5BFD227A-C145-40E2-92BD-CE4C6837D31D}"/>
    <cellStyle name="Comma 11 2 6" xfId="15284" xr:uid="{A0271D1A-7F9F-4822-A8FD-626A75CEECB8}"/>
    <cellStyle name="Comma 11 2 7" xfId="29782" xr:uid="{6F6FA052-BC12-4E0B-B5A6-2EEBAF2CE356}"/>
    <cellStyle name="Comma 11 2 8" xfId="30452" xr:uid="{CC26B20C-6C39-4D11-9464-9AE3A2B90D81}"/>
    <cellStyle name="Comma 11 2 9" xfId="31605" xr:uid="{4D2DF390-DE8C-4D3F-9B74-356847B05C6B}"/>
    <cellStyle name="Comma 11 20" xfId="6530" xr:uid="{FEC94D0A-2DA2-43DE-9938-2C2C9FD5C016}"/>
    <cellStyle name="Comma 11 3" xfId="4392" xr:uid="{E29DF2B4-0105-47D9-875F-29E26FC9B4D4}"/>
    <cellStyle name="Comma 11 3 10" xfId="33463" xr:uid="{F2142F48-7F92-4FF2-B4D8-E1A9DCBCF3C9}"/>
    <cellStyle name="Comma 11 3 11" xfId="34242" xr:uid="{831D55B8-96B3-4FCA-9E5F-48580C9A5B3C}"/>
    <cellStyle name="Comma 11 3 12" xfId="35575" xr:uid="{C14E296A-14B5-464A-9C81-E9869CC1873B}"/>
    <cellStyle name="Comma 11 3 13" xfId="36447" xr:uid="{6FA40879-DBCF-4CB7-948B-17C2ADE0001B}"/>
    <cellStyle name="Comma 11 3 14" xfId="38644" xr:uid="{CB080C95-484C-4CCC-AABB-B7880B0A9147}"/>
    <cellStyle name="Comma 11 3 15" xfId="41684" xr:uid="{BBD79EF1-B1C0-427F-A556-57C058F82ECD}"/>
    <cellStyle name="Comma 11 3 16" xfId="44017" xr:uid="{D3423054-8812-4C50-8CBC-687066C440A3}"/>
    <cellStyle name="Comma 11 3 17" xfId="8405" xr:uid="{84F10487-554F-4C2A-A3A4-6F6EB2BB08A7}"/>
    <cellStyle name="Comma 11 3 2" xfId="5843" xr:uid="{4980BE4A-8019-4E5E-BC08-EE19BC0FAC28}"/>
    <cellStyle name="Comma 11 3 2 10" xfId="34346" xr:uid="{2A7A0AB6-87E3-411B-81DE-F5E81420903A}"/>
    <cellStyle name="Comma 11 3 2 11" xfId="36514" xr:uid="{9A57EAFE-8849-4A3D-934B-D7FE78B28AB4}"/>
    <cellStyle name="Comma 11 3 2 12" xfId="39138" xr:uid="{EA2B5E7D-E543-4912-B8B5-05140F5F0BEF}"/>
    <cellStyle name="Comma 11 3 2 13" xfId="42146" xr:uid="{84567C6D-C060-43B0-A406-6AE4F18D849F}"/>
    <cellStyle name="Comma 11 3 2 14" xfId="44018" xr:uid="{04B73542-EF12-4E76-A7F1-8DE2F67E9D27}"/>
    <cellStyle name="Comma 11 3 2 15" xfId="8679" xr:uid="{4E97C9FA-EC65-47ED-B565-CA3DC4FFD6AC}"/>
    <cellStyle name="Comma 11 3 2 2" xfId="12678" xr:uid="{3B58C0EF-00B6-4608-BFA1-86E685AF87A8}"/>
    <cellStyle name="Comma 11 3 2 2 2" xfId="31260" xr:uid="{89C60BF6-1004-48D0-B9C6-CC2885994E02}"/>
    <cellStyle name="Comma 11 3 2 2 3" xfId="33114" xr:uid="{E795A7E5-C219-4364-9B76-893DEACFD8B2}"/>
    <cellStyle name="Comma 11 3 2 2 4" xfId="34937" xr:uid="{0AB6B690-2606-4CAB-BDF7-E9F661A5194A}"/>
    <cellStyle name="Comma 11 3 2 2 5" xfId="37035" xr:uid="{0BE7A008-FF88-4220-BFDD-1E571C860EE9}"/>
    <cellStyle name="Comma 11 3 2 2 6" xfId="40711" xr:uid="{9F8BFEDD-FA1F-4282-AB99-D0E5F11CBDA8}"/>
    <cellStyle name="Comma 11 3 2 2 7" xfId="43474" xr:uid="{B59F9ED8-F7F2-4296-8DA5-8B46CE722F3C}"/>
    <cellStyle name="Comma 11 3 2 2 8" xfId="44019" xr:uid="{1BCF037F-F496-435B-9826-5334F47C1365}"/>
    <cellStyle name="Comma 11 3 2 3" xfId="11895" xr:uid="{23815627-973D-4CD5-9920-E0E01D068C8D}"/>
    <cellStyle name="Comma 11 3 2 4" xfId="15289" xr:uid="{122B4E53-235A-4744-AE4B-322AB673B7EC}"/>
    <cellStyle name="Comma 11 3 2 5" xfId="29787" xr:uid="{ACC0B2B2-BD10-4A8E-92AE-63AE6942356D}"/>
    <cellStyle name="Comma 11 3 2 6" xfId="30669" xr:uid="{FD3442C4-F0A5-4F6F-B1FF-5F40AC7900A1}"/>
    <cellStyle name="Comma 11 3 2 7" xfId="31610" xr:uid="{79001AB0-BBE0-4B3B-A335-2FB1DB989DDA}"/>
    <cellStyle name="Comma 11 3 2 8" xfId="32252" xr:uid="{A41C1BEC-690E-4433-A4E4-B96D59B1FA54}"/>
    <cellStyle name="Comma 11 3 2 9" xfId="33464" xr:uid="{31320343-5452-43BF-8FED-198591ABFE06}"/>
    <cellStyle name="Comma 11 3 3" xfId="12513" xr:uid="{380614DA-A221-4897-BCDD-3A386C05EA55}"/>
    <cellStyle name="Comma 11 3 3 2" xfId="31156" xr:uid="{76ED3841-695B-4B8B-AA99-195310C33AAA}"/>
    <cellStyle name="Comma 11 3 3 2 2" xfId="41018" xr:uid="{5F0069DE-249F-42B6-BFC6-8D472FB081C6}"/>
    <cellStyle name="Comma 11 3 3 2 3" xfId="43730" xr:uid="{7C007BF2-2BFD-4EFC-8C53-A055916D7D9F}"/>
    <cellStyle name="Comma 11 3 3 2 4" xfId="44020" xr:uid="{9227A444-5931-4B9E-AA67-C1676C9923CF}"/>
    <cellStyle name="Comma 11 3 3 3" xfId="33014" xr:uid="{0C61B6A9-0A6C-4C12-B489-B430250E1AF8}"/>
    <cellStyle name="Comma 11 3 3 4" xfId="34833" xr:uid="{51AACC5B-E9C5-46D4-963F-914AC21C8C50}"/>
    <cellStyle name="Comma 11 3 3 5" xfId="36935" xr:uid="{B79015C2-C45A-4F62-B2F6-0CE488BB7461}"/>
    <cellStyle name="Comma 11 3 3 6" xfId="39442" xr:uid="{C2FA3CB4-8B09-4686-AB4C-3674036C1B16}"/>
    <cellStyle name="Comma 11 3 3 7" xfId="42402" xr:uid="{25D27428-A0FA-4A4D-9649-FDCEC03B27B4}"/>
    <cellStyle name="Comma 11 3 3 8" xfId="44021" xr:uid="{CC01175C-B531-4001-AA26-9CBC8D567EBB}"/>
    <cellStyle name="Comma 11 3 4" xfId="11791" xr:uid="{38666CEA-C5EF-4BBD-B037-E955711E73CC}"/>
    <cellStyle name="Comma 11 3 4 2" xfId="40163" xr:uid="{A2FC8CD0-B8D9-47C3-BEEF-FF6DA06A287A}"/>
    <cellStyle name="Comma 11 3 4 3" xfId="43012" xr:uid="{61427577-8DF2-4588-8CBC-3935BB26469E}"/>
    <cellStyle name="Comma 11 3 4 4" xfId="44022" xr:uid="{82DF8993-65F5-4C88-AF0B-82DDAEDE760E}"/>
    <cellStyle name="Comma 11 3 5" xfId="15288" xr:uid="{9957565E-40A1-4E8D-846D-5FD69C2627BD}"/>
    <cellStyle name="Comma 11 3 6" xfId="29786" xr:uid="{CEB2BA12-09A1-46F5-8031-48FB4383F952}"/>
    <cellStyle name="Comma 11 3 7" xfId="30565" xr:uid="{59938663-54AE-483E-8DFC-8F7879281C81}"/>
    <cellStyle name="Comma 11 3 8" xfId="31609" xr:uid="{5B1CC944-67FA-444D-B2F0-693050F80887}"/>
    <cellStyle name="Comma 11 3 9" xfId="32251" xr:uid="{EF39DF8F-B57A-4E55-A8F2-08B716FA2FD6}"/>
    <cellStyle name="Comma 11 4" xfId="5705" xr:uid="{16570A43-C2F6-4EB5-9E4C-58F23721DAB7}"/>
    <cellStyle name="Comma 11 4 10" xfId="34343" xr:uid="{1E1F03AD-4BAA-4D19-A5AA-EBA5285C6D23}"/>
    <cellStyle name="Comma 11 4 11" xfId="36511" xr:uid="{85AFBEA9-AA46-4DA6-9CBD-858BA2767335}"/>
    <cellStyle name="Comma 11 4 12" xfId="38072" xr:uid="{C0238DA7-66F0-4102-AC8E-17DE9B24E0C1}"/>
    <cellStyle name="Comma 11 4 13" xfId="41569" xr:uid="{8CEAE3BD-B38B-424D-A219-066253312223}"/>
    <cellStyle name="Comma 11 4 14" xfId="44023" xr:uid="{1F6888A6-FCB1-42A5-A88D-FA4B861B741F}"/>
    <cellStyle name="Comma 11 4 15" xfId="8676" xr:uid="{013C65D3-FE5B-46FA-8AD5-B16E7BF3AAA0}"/>
    <cellStyle name="Comma 11 4 2" xfId="12675" xr:uid="{05B5650E-BB42-4483-BB40-1550675F8A52}"/>
    <cellStyle name="Comma 11 4 2 2" xfId="31257" xr:uid="{0433B8A9-35AA-4E72-AC36-653066A25D77}"/>
    <cellStyle name="Comma 11 4 2 3" xfId="33111" xr:uid="{3FEA76A3-ABB5-4B2D-B06D-C66651E56F81}"/>
    <cellStyle name="Comma 11 4 2 4" xfId="34934" xr:uid="{57510CFE-2DA4-44C6-A7D9-D16A7E5835B4}"/>
    <cellStyle name="Comma 11 4 2 5" xfId="37032" xr:uid="{DD02E36A-52CF-47F5-84F2-6C8CFD805933}"/>
    <cellStyle name="Comma 11 4 2 6" xfId="40028" xr:uid="{CFD2EC7F-6260-4F12-B268-D0B1D22D344E}"/>
    <cellStyle name="Comma 11 4 2 7" xfId="42897" xr:uid="{D14A79C9-B83F-4761-BFB9-DEBF2A97A84F}"/>
    <cellStyle name="Comma 11 4 2 8" xfId="44024" xr:uid="{8D2BCEF4-9AF0-4537-B2FD-C3EF2EB036D8}"/>
    <cellStyle name="Comma 11 4 3" xfId="11892" xr:uid="{64DC3A14-B8D4-49B4-81F3-0DEEE0524073}"/>
    <cellStyle name="Comma 11 4 4" xfId="15290" xr:uid="{F89A64CE-7B61-4A72-A455-08EB1AA7FD96}"/>
    <cellStyle name="Comma 11 4 5" xfId="29788" xr:uid="{1CCB22FF-7F40-4187-AE2B-26343789E605}"/>
    <cellStyle name="Comma 11 4 6" xfId="30666" xr:uid="{F852B031-763B-4D73-AE95-6AA8484BC20F}"/>
    <cellStyle name="Comma 11 4 7" xfId="31611" xr:uid="{FF0C945C-2938-49CD-AE04-66D074A87BD4}"/>
    <cellStyle name="Comma 11 4 8" xfId="32253" xr:uid="{BC34D2E4-5DDD-4D9B-906E-D58EE5EEFBF4}"/>
    <cellStyle name="Comma 11 4 9" xfId="33465" xr:uid="{CCEC5ABA-EBB4-4106-8612-C448DD8451FB}"/>
    <cellStyle name="Comma 11 5" xfId="6164" xr:uid="{34382ABC-679A-498E-A843-B72D33F2C43E}"/>
    <cellStyle name="Comma 11 5 10" xfId="34606" xr:uid="{1CBCBB3C-8774-4813-B9BC-628A7A8F3602}"/>
    <cellStyle name="Comma 11 5 11" xfId="36734" xr:uid="{55E8299D-E21D-4F55-B92B-932A811E8146}"/>
    <cellStyle name="Comma 11 5 12" xfId="38909" xr:uid="{7E68E7C8-C4BE-4CE8-8EC7-F2C4F78BCCB1}"/>
    <cellStyle name="Comma 11 5 13" xfId="41940" xr:uid="{B109CC86-0B91-481C-B97B-CDAF14DCB49D}"/>
    <cellStyle name="Comma 11 5 14" xfId="44025" xr:uid="{75890261-50D7-4C4A-B0A9-9A3567F3D235}"/>
    <cellStyle name="Comma 11 5 15" xfId="11492" xr:uid="{969EC194-FF98-4856-A058-388A91CBA753}"/>
    <cellStyle name="Comma 11 5 2" xfId="15113" xr:uid="{5DEDF1F3-8DF7-4E86-9450-CA7DDC111F1B}"/>
    <cellStyle name="Comma 11 5 2 2" xfId="31520" xr:uid="{CF98BC27-2E5E-4A0B-8ABA-03CD8A4461FB}"/>
    <cellStyle name="Comma 11 5 2 3" xfId="33373" xr:uid="{0E7704D5-19DB-4CFC-9F21-BC7D62F8C098}"/>
    <cellStyle name="Comma 11 5 2 4" xfId="35197" xr:uid="{9D95FA76-BA11-4F34-BBCA-757476429255}"/>
    <cellStyle name="Comma 11 5 2 5" xfId="37277" xr:uid="{369DC5CC-46EE-4CC4-B854-E9898FAE7B7D}"/>
    <cellStyle name="Comma 11 5 2 6" xfId="40467" xr:uid="{F9EC09C6-DB8B-4F91-B105-F451C420A3E4}"/>
    <cellStyle name="Comma 11 5 2 7" xfId="43268" xr:uid="{6B1B86B5-B444-4B05-9324-943D7B11DACA}"/>
    <cellStyle name="Comma 11 5 2 8" xfId="44026" xr:uid="{2C5DF39C-B52C-4A74-9E5E-B1711A8E6ECD}"/>
    <cellStyle name="Comma 11 5 3" xfId="12155" xr:uid="{1733B8DC-518C-4859-B4E3-07F2D619432E}"/>
    <cellStyle name="Comma 11 5 4" xfId="15291" xr:uid="{1F0FA940-7C52-47C2-B649-EC67F3C878A5}"/>
    <cellStyle name="Comma 11 5 5" xfId="29789" xr:uid="{0656FEDF-F0A1-4717-8B74-9A6E582C8CFE}"/>
    <cellStyle name="Comma 11 5 6" xfId="30929" xr:uid="{49702176-9231-441E-A0D9-521FF346CEAD}"/>
    <cellStyle name="Comma 11 5 7" xfId="31612" xr:uid="{A836C275-F7AE-4E25-8701-78B82904545C}"/>
    <cellStyle name="Comma 11 5 8" xfId="32254" xr:uid="{9DD6EC05-ECB4-44B4-9099-898256A3D972}"/>
    <cellStyle name="Comma 11 5 9" xfId="33466" xr:uid="{E8D11FDA-02C8-4C81-955D-AE193A68D63F}"/>
    <cellStyle name="Comma 11 6" xfId="12232" xr:uid="{D0DBC9B5-CBC9-454F-8048-22603B120699}"/>
    <cellStyle name="Comma 11 6 2" xfId="31005" xr:uid="{211B758F-2DB2-46D6-953E-90417733A65A}"/>
    <cellStyle name="Comma 11 6 2 2" xfId="40880" xr:uid="{84A70610-74B9-42FB-AFB3-B3DF0FD3C7E7}"/>
    <cellStyle name="Comma 11 6 2 3" xfId="43615" xr:uid="{AB0A40CE-6068-45D1-8961-A6EB919248D2}"/>
    <cellStyle name="Comma 11 6 2 4" xfId="44027" xr:uid="{DA91137D-6679-4BDE-AAA9-5B895E00B8FE}"/>
    <cellStyle name="Comma 11 6 3" xfId="32880" xr:uid="{3762249C-0DB1-4538-8C5F-5D1FA9D7D2BC}"/>
    <cellStyle name="Comma 11 6 4" xfId="34682" xr:uid="{AD6494AA-37BD-4E74-B826-118B48FBA799}"/>
    <cellStyle name="Comma 11 6 5" xfId="36790" xr:uid="{5D840B10-7249-40BC-BD0F-420855332C96}"/>
    <cellStyle name="Comma 11 6 6" xfId="39309" xr:uid="{B5DF96AF-C829-480E-8710-B2ABE9ABEAEC}"/>
    <cellStyle name="Comma 11 6 7" xfId="42287" xr:uid="{494E29F9-2A4E-4184-B163-C7BD3B0081CC}"/>
    <cellStyle name="Comma 11 6 8" xfId="44028" xr:uid="{375783F0-F83B-4C38-A97A-EC1CD9484105}"/>
    <cellStyle name="Comma 11 7" xfId="11638" xr:uid="{C688DA47-7BCE-40E5-8DEC-A84E880FF651}"/>
    <cellStyle name="Comma 11 7 2" xfId="39774" xr:uid="{D6558A9B-A989-4C25-8404-862349C38931}"/>
    <cellStyle name="Comma 11 7 3" xfId="42682" xr:uid="{A5A8AA40-D006-4B93-9549-24478796FF66}"/>
    <cellStyle name="Comma 11 7 4" xfId="44029" xr:uid="{21322BCA-09B9-4395-9A7A-91C9F504FA08}"/>
    <cellStyle name="Comma 11 8" xfId="15283" xr:uid="{B10A3C90-2875-4A11-9086-AE8A5F60605D}"/>
    <cellStyle name="Comma 11 9" xfId="29781" xr:uid="{A76DE103-16C6-46CB-8C16-E386C1D26E5F}"/>
    <cellStyle name="Comma 12" xfId="2741" xr:uid="{7D556990-BED3-444C-AE24-C77F433852FF}"/>
    <cellStyle name="Comma 12 10" xfId="30415" xr:uid="{71AB55F8-09C4-44D0-B2ED-0FBA28990068}"/>
    <cellStyle name="Comma 12 11" xfId="31613" xr:uid="{837F07C1-CD26-46F9-BB4E-1360C16E1DE3}"/>
    <cellStyle name="Comma 12 12" xfId="32255" xr:uid="{342A061C-8F68-4DDF-8D8E-E7B63165D591}"/>
    <cellStyle name="Comma 12 13" xfId="33467" xr:uid="{2BB47587-5518-4359-951F-BD92A45080CC}"/>
    <cellStyle name="Comma 12 14" xfId="34092" xr:uid="{90CE955E-1595-4D00-BD58-F585A1B8A225}"/>
    <cellStyle name="Comma 12 15" xfId="35303" xr:uid="{B9ED61C4-8302-49E2-85CB-2FEC6461DC09}"/>
    <cellStyle name="Comma 12 16" xfId="36166" xr:uid="{0D0FE3EF-8362-470C-92D6-97FD27BB753B}"/>
    <cellStyle name="Comma 12 17" xfId="37408" xr:uid="{192FEEF0-56AA-406B-95EA-39950260CD69}"/>
    <cellStyle name="Comma 12 18" xfId="41355" xr:uid="{FCE5705B-1FF0-4E99-BCA2-769D5F207978}"/>
    <cellStyle name="Comma 12 19" xfId="44030" xr:uid="{D969EA97-B3CB-4BF2-8F7C-C448BE931659}"/>
    <cellStyle name="Comma 12 2" xfId="5052" xr:uid="{37936B30-900C-4E41-A2A8-3054E8912A20}"/>
    <cellStyle name="Comma 12 2 10" xfId="32256" xr:uid="{E0E0C015-549A-4FB0-A17A-F6D35244F7A3}"/>
    <cellStyle name="Comma 12 2 11" xfId="33468" xr:uid="{787551E9-A40E-4E52-9E73-5840D90BBC2A}"/>
    <cellStyle name="Comma 12 2 12" xfId="34130" xr:uid="{7ADB5112-0CFB-4F63-A157-69B2F657C6CC}"/>
    <cellStyle name="Comma 12 2 13" xfId="36007" xr:uid="{D4E65122-3A04-4105-8EFD-ACF0F47A388A}"/>
    <cellStyle name="Comma 12 2 14" xfId="36307" xr:uid="{7A7E8E6B-CCEB-43D3-9764-ACC34B45B5CC}"/>
    <cellStyle name="Comma 12 2 15" xfId="37482" xr:uid="{C482998D-6769-4144-9787-C7A6FD2AEDA6}"/>
    <cellStyle name="Comma 12 2 16" xfId="41428" xr:uid="{8242A475-159A-434D-A5DE-9AC549A7F921}"/>
    <cellStyle name="Comma 12 2 17" xfId="44031" xr:uid="{AAC0655E-3BC6-41AB-8534-2ACEF93EDD2B}"/>
    <cellStyle name="Comma 12 2 18" xfId="6643" xr:uid="{11B0828B-FC64-43C8-896F-4EB3D83BC745}"/>
    <cellStyle name="Comma 12 2 2" xfId="6021" xr:uid="{F396AC08-628A-4E83-A6DD-E5B7E30CDE60}"/>
    <cellStyle name="Comma 12 2 2 10" xfId="33469" xr:uid="{1215C4BB-FFF6-4FCB-ADDB-15F2A086A2DC}"/>
    <cellStyle name="Comma 12 2 2 11" xfId="34282" xr:uid="{BE15AB12-D61B-404C-8EF2-787BF05A164B}"/>
    <cellStyle name="Comma 12 2 2 12" xfId="36472" xr:uid="{7EF73851-1C8C-47BE-8EB4-238720C7A74B}"/>
    <cellStyle name="Comma 12 2 2 13" xfId="38786" xr:uid="{E76CD2CB-CBA4-45A8-986E-12ACC3D8C64A}"/>
    <cellStyle name="Comma 12 2 2 14" xfId="41825" xr:uid="{9D79BDB4-2CBC-48A9-8B7D-E2FB9D27E15B}"/>
    <cellStyle name="Comma 12 2 2 15" xfId="44032" xr:uid="{30B5F32E-263B-40DC-8092-A069DBA2CE33}"/>
    <cellStyle name="Comma 12 2 2 16" xfId="8519" xr:uid="{D50D13B6-C36A-4B23-901F-202A8A470008}"/>
    <cellStyle name="Comma 12 2 2 2" xfId="8682" xr:uid="{EF36BA10-0A34-4A8B-93A0-1BB72B38763F}"/>
    <cellStyle name="Comma 12 2 2 2 10" xfId="34349" xr:uid="{74A3EEB2-8E46-4B74-A94A-AB83AB9B4652}"/>
    <cellStyle name="Comma 12 2 2 2 11" xfId="36517" xr:uid="{53F058D6-87A8-4115-B799-8C5975138AFE}"/>
    <cellStyle name="Comma 12 2 2 2 12" xfId="40335" xr:uid="{B25B556A-58F3-4CF6-8304-FA3E22AC83BD}"/>
    <cellStyle name="Comma 12 2 2 2 13" xfId="43153" xr:uid="{9F696A90-0744-4DDB-8A9C-C4254B58B815}"/>
    <cellStyle name="Comma 12 2 2 2 14" xfId="44033" xr:uid="{474048CC-B64F-4A2F-96D9-00E93D47D700}"/>
    <cellStyle name="Comma 12 2 2 2 2" xfId="12681" xr:uid="{D8D775F6-F832-4313-835C-2BEA491BDC5E}"/>
    <cellStyle name="Comma 12 2 2 2 2 2" xfId="31263" xr:uid="{165957B0-D6EF-4EE3-A2EF-49A89E4430FB}"/>
    <cellStyle name="Comma 12 2 2 2 2 3" xfId="33117" xr:uid="{A9A7F379-F5E0-49EE-874F-40869FF8747F}"/>
    <cellStyle name="Comma 12 2 2 2 2 4" xfId="34940" xr:uid="{66576E6D-1959-47C1-8148-C14855E11C6D}"/>
    <cellStyle name="Comma 12 2 2 2 2 5" xfId="37038" xr:uid="{3E94B542-C571-4FB9-9B51-1CB54CF2E13D}"/>
    <cellStyle name="Comma 12 2 2 2 3" xfId="11898" xr:uid="{993A26D9-2C41-4EF1-8882-86AA5C4EEF13}"/>
    <cellStyle name="Comma 12 2 2 2 4" xfId="15295" xr:uid="{9BF07E7C-8663-425F-8A36-0FB4C757F263}"/>
    <cellStyle name="Comma 12 2 2 2 5" xfId="29793" xr:uid="{6689C316-4EF7-4118-AA4D-0232054A73B5}"/>
    <cellStyle name="Comma 12 2 2 2 6" xfId="30672" xr:uid="{6095F73E-2332-4A65-9AEF-F25494CB7105}"/>
    <cellStyle name="Comma 12 2 2 2 7" xfId="31616" xr:uid="{41BCF51C-2609-4D15-9099-45767BBE8385}"/>
    <cellStyle name="Comma 12 2 2 2 8" xfId="32258" xr:uid="{C877762E-E373-40DD-9889-2FB021FDC9D6}"/>
    <cellStyle name="Comma 12 2 2 2 9" xfId="33470" xr:uid="{3119C01A-95C0-4C68-AED8-E53DB0299759}"/>
    <cellStyle name="Comma 12 2 2 3" xfId="12554" xr:uid="{ED7EEDBA-CD3C-4105-8821-457F84A713F2}"/>
    <cellStyle name="Comma 12 2 2 3 2" xfId="31196" xr:uid="{82E19757-6ADE-4F45-9615-49D26EE8D74F}"/>
    <cellStyle name="Comma 12 2 2 3 3" xfId="33052" xr:uid="{0BC4EC47-753D-4F0A-9D6D-61E29340A1DF}"/>
    <cellStyle name="Comma 12 2 2 3 4" xfId="34873" xr:uid="{E850F47B-6043-4F1A-9ECF-BD29C2B89BC6}"/>
    <cellStyle name="Comma 12 2 2 3 5" xfId="36973" xr:uid="{E48BC490-6AF3-4852-B262-F18B35300327}"/>
    <cellStyle name="Comma 12 2 2 4" xfId="11831" xr:uid="{7E52A0A9-2132-4567-908A-21114B6BDB64}"/>
    <cellStyle name="Comma 12 2 2 5" xfId="15294" xr:uid="{60CBC46D-3BC9-444F-8C93-21CB8A6B6A19}"/>
    <cellStyle name="Comma 12 2 2 6" xfId="29792" xr:uid="{2A40DA73-4442-426A-AD3C-EDA9C21EE078}"/>
    <cellStyle name="Comma 12 2 2 7" xfId="30605" xr:uid="{129112A9-8477-4073-A6A5-7346B35EDF5A}"/>
    <cellStyle name="Comma 12 2 2 8" xfId="31615" xr:uid="{21BC04F2-C5A9-4A1B-94F8-4EE59226E978}"/>
    <cellStyle name="Comma 12 2 2 9" xfId="32257" xr:uid="{018FF284-B622-4A31-AB0D-89C000927819}"/>
    <cellStyle name="Comma 12 2 3" xfId="6341" xr:uid="{ECC8D475-1B2F-4DF5-8ED4-B09E741CF133}"/>
    <cellStyle name="Comma 12 2 3 10" xfId="34348" xr:uid="{10F15A61-74CC-43E5-89B5-C9882A58AEC7}"/>
    <cellStyle name="Comma 12 2 3 11" xfId="36516" xr:uid="{571FD832-2615-45DB-8204-E8F0C706649C}"/>
    <cellStyle name="Comma 12 2 3 12" xfId="39006" xr:uid="{52ACAAF2-E440-4EEE-8984-18E5397D6FA6}"/>
    <cellStyle name="Comma 12 2 3 13" xfId="42032" xr:uid="{007DDD13-5A49-4C3F-8147-951C3C36A8D4}"/>
    <cellStyle name="Comma 12 2 3 14" xfId="44034" xr:uid="{7D5DF076-BEDD-46D4-BC6E-5D67B2B30FF9}"/>
    <cellStyle name="Comma 12 2 3 15" xfId="8681" xr:uid="{688674AA-3D3E-44F7-A981-D732B8AC08FF}"/>
    <cellStyle name="Comma 12 2 3 2" xfId="12680" xr:uid="{AD0A7046-D427-454C-B227-88C94A3C3A0C}"/>
    <cellStyle name="Comma 12 2 3 2 2" xfId="31262" xr:uid="{3A0641C3-E234-43AD-8E0E-7D743FE70B99}"/>
    <cellStyle name="Comma 12 2 3 2 3" xfId="33116" xr:uid="{7549CDAD-BFBA-4A1B-93EA-133F0A6896CF}"/>
    <cellStyle name="Comma 12 2 3 2 4" xfId="34939" xr:uid="{589E0CAA-F27D-4744-B44C-4F7E1C50E33D}"/>
    <cellStyle name="Comma 12 2 3 2 5" xfId="37037" xr:uid="{4BB83299-5C9E-4F41-8C5D-8E8DC697EF17}"/>
    <cellStyle name="Comma 12 2 3 2 6" xfId="40574" xr:uid="{D900E72A-BBD1-4A9C-A708-939086987246}"/>
    <cellStyle name="Comma 12 2 3 2 7" xfId="43360" xr:uid="{79D7CB5B-524B-4428-B3D7-455AC95A0285}"/>
    <cellStyle name="Comma 12 2 3 2 8" xfId="44035" xr:uid="{1814D2A6-1352-4C17-94A6-2E64FB80D347}"/>
    <cellStyle name="Comma 12 2 3 3" xfId="11897" xr:uid="{2E132792-94A3-4604-AEC7-63BEDEA27853}"/>
    <cellStyle name="Comma 12 2 3 4" xfId="15296" xr:uid="{19EA4DAD-2CDC-4096-A3D9-22EAAB76A792}"/>
    <cellStyle name="Comma 12 2 3 5" xfId="29794" xr:uid="{60248D18-6C29-4C7A-BEB7-298F41FC3D65}"/>
    <cellStyle name="Comma 12 2 3 6" xfId="30671" xr:uid="{8C38DA42-973B-4656-B9B2-34975B4D248D}"/>
    <cellStyle name="Comma 12 2 3 7" xfId="31617" xr:uid="{CC97BE55-8201-48EC-BF2B-E8DD59C3D453}"/>
    <cellStyle name="Comma 12 2 3 8" xfId="32259" xr:uid="{CB2A3737-E099-44DC-915C-BEF125284586}"/>
    <cellStyle name="Comma 12 2 3 9" xfId="33471" xr:uid="{73DE794C-CB0D-4EA2-986F-1567A6CE595B}"/>
    <cellStyle name="Comma 12 2 4" xfId="12271" xr:uid="{F633D3BA-E47F-4221-AD6F-E0951CAE7357}"/>
    <cellStyle name="Comma 12 2 4 2" xfId="31044" xr:uid="{4807FA6E-D0B7-4179-862A-80C4F4B9DF88}"/>
    <cellStyle name="Comma 12 2 4 2 2" xfId="41191" xr:uid="{8159125C-7252-4CB3-9116-60F8AD2F2CED}"/>
    <cellStyle name="Comma 12 2 4 2 3" xfId="43871" xr:uid="{09FCF439-7A76-4BBB-B85F-D45664E56574}"/>
    <cellStyle name="Comma 12 2 4 2 4" xfId="44036" xr:uid="{1E0C95C5-6836-445E-9B40-56B00E3093B7}"/>
    <cellStyle name="Comma 12 2 4 3" xfId="32913" xr:uid="{7B56873B-6DBE-4EA9-9AE1-FA29C34708E1}"/>
    <cellStyle name="Comma 12 2 4 4" xfId="34721" xr:uid="{67C583C9-8ADD-4E72-B0CB-AD96AB61F9A8}"/>
    <cellStyle name="Comma 12 2 4 5" xfId="36829" xr:uid="{2BEF4AFB-98CE-4A52-B665-F4B4AA7104CD}"/>
    <cellStyle name="Comma 12 2 4 6" xfId="39608" xr:uid="{9054C940-A76C-4D07-8390-5E2F40A5C754}"/>
    <cellStyle name="Comma 12 2 4 7" xfId="42543" xr:uid="{C32F9728-FFFB-4A48-8D67-94F7905F4C94}"/>
    <cellStyle name="Comma 12 2 4 8" xfId="44037" xr:uid="{BD778BD9-F82A-43E1-8D5A-4F434BF683E4}"/>
    <cellStyle name="Comma 12 2 5" xfId="11678" xr:uid="{22AFB03A-CE0F-450E-B233-7ECBAEA64C8B}"/>
    <cellStyle name="Comma 12 2 5 2" xfId="39857" xr:uid="{2E1AF791-7B53-4506-BBDC-5B418ABFB7BF}"/>
    <cellStyle name="Comma 12 2 5 3" xfId="42756" xr:uid="{9B353709-A4FC-4D0F-992D-683566AFC112}"/>
    <cellStyle name="Comma 12 2 5 4" xfId="44038" xr:uid="{2A73A501-EA7C-4B6E-B193-2B9D46AD736E}"/>
    <cellStyle name="Comma 12 2 6" xfId="15293" xr:uid="{144EEEA7-FA39-4F13-A25B-C812427CBA92}"/>
    <cellStyle name="Comma 12 2 7" xfId="29791" xr:uid="{C434A36A-83E1-4E53-8E91-448BD16342A0}"/>
    <cellStyle name="Comma 12 2 8" xfId="30453" xr:uid="{21DE2F35-6500-479B-BF17-F36BB6639EDF}"/>
    <cellStyle name="Comma 12 2 9" xfId="31614" xr:uid="{8AACDBAB-5755-4A2E-8B5A-68C2854ECC91}"/>
    <cellStyle name="Comma 12 20" xfId="6531" xr:uid="{6125D702-8481-4D7B-B23E-C345807A599A}"/>
    <cellStyle name="Comma 12 3" xfId="4393" xr:uid="{C8DE831C-90A8-4E53-A06F-D72AAA07DB8A}"/>
    <cellStyle name="Comma 12 3 10" xfId="33472" xr:uid="{2346B486-AB0D-4489-B84D-0692B2492CAB}"/>
    <cellStyle name="Comma 12 3 11" xfId="34243" xr:uid="{D00D527F-64A7-4F4E-90C2-310C086C4C30}"/>
    <cellStyle name="Comma 12 3 12" xfId="35576" xr:uid="{35FE7F06-BBF9-4094-A5DB-52042B895BE1}"/>
    <cellStyle name="Comma 12 3 13" xfId="36448" xr:uid="{9C50250A-9D5C-40B3-B1DE-D678921A151C}"/>
    <cellStyle name="Comma 12 3 14" xfId="38645" xr:uid="{6D7A17AF-32EF-4D75-ABDD-0E6A66F0D611}"/>
    <cellStyle name="Comma 12 3 15" xfId="41685" xr:uid="{3EEC0806-3121-486A-8788-A3101DCD0E67}"/>
    <cellStyle name="Comma 12 3 16" xfId="44039" xr:uid="{6ECBF2C4-4F62-4F2A-8B6B-F72F6B0E6443}"/>
    <cellStyle name="Comma 12 3 17" xfId="8406" xr:uid="{A1ED5B5B-3317-41B2-9621-11E7CF3E8240}"/>
    <cellStyle name="Comma 12 3 2" xfId="5844" xr:uid="{185F29E3-2C12-4826-A9FF-509461E88972}"/>
    <cellStyle name="Comma 12 3 2 10" xfId="34350" xr:uid="{BCA3625F-CFA5-4FA8-A4D5-8348772D1618}"/>
    <cellStyle name="Comma 12 3 2 11" xfId="36518" xr:uid="{9E54433D-72DD-4B5D-90C7-B1239C2EC395}"/>
    <cellStyle name="Comma 12 3 2 12" xfId="39139" xr:uid="{4406CF6D-35D2-4E53-B3CB-F16463AC82A2}"/>
    <cellStyle name="Comma 12 3 2 13" xfId="42147" xr:uid="{5108418F-BAA1-4355-A906-4DC344548FA5}"/>
    <cellStyle name="Comma 12 3 2 14" xfId="44040" xr:uid="{125F0768-513C-4D0D-A993-62A8A4DC4DB7}"/>
    <cellStyle name="Comma 12 3 2 15" xfId="8683" xr:uid="{FF78B9CA-B04E-4EAE-BC0E-EE331591681C}"/>
    <cellStyle name="Comma 12 3 2 2" xfId="12682" xr:uid="{2E3616F2-02CB-4F65-BD07-BA6D3F705160}"/>
    <cellStyle name="Comma 12 3 2 2 2" xfId="31264" xr:uid="{82D91905-EC0E-48A5-9820-481A9C688F47}"/>
    <cellStyle name="Comma 12 3 2 2 3" xfId="33118" xr:uid="{46772EE5-8AFF-440B-91B7-06AAD93E02A0}"/>
    <cellStyle name="Comma 12 3 2 2 4" xfId="34941" xr:uid="{CC38098C-EC18-4248-B60C-3A80A2CAB6D8}"/>
    <cellStyle name="Comma 12 3 2 2 5" xfId="37039" xr:uid="{EB06550B-49E5-4520-BE95-50EF5A189C6F}"/>
    <cellStyle name="Comma 12 3 2 2 6" xfId="40712" xr:uid="{AA974B88-070D-46CA-9D81-F7C38EEA971C}"/>
    <cellStyle name="Comma 12 3 2 2 7" xfId="43475" xr:uid="{7A874866-D994-4CDB-9D20-24222020B7E0}"/>
    <cellStyle name="Comma 12 3 2 2 8" xfId="44041" xr:uid="{CC287D90-0862-431C-B228-8A64071508B4}"/>
    <cellStyle name="Comma 12 3 2 3" xfId="11899" xr:uid="{D96FC74E-87E3-44CD-AE29-977522F71374}"/>
    <cellStyle name="Comma 12 3 2 4" xfId="15298" xr:uid="{C26760DC-6A91-4CDD-B156-41A140B191CB}"/>
    <cellStyle name="Comma 12 3 2 5" xfId="29796" xr:uid="{78A6758F-6533-4EA4-B567-09C2FD3AEAD7}"/>
    <cellStyle name="Comma 12 3 2 6" xfId="30673" xr:uid="{902E4025-DE22-4FF3-97D3-11CA5B1E43F1}"/>
    <cellStyle name="Comma 12 3 2 7" xfId="31619" xr:uid="{C667F98C-A37D-4B67-BEB5-BBC41D2AA9CD}"/>
    <cellStyle name="Comma 12 3 2 8" xfId="32261" xr:uid="{07020ED8-A6AD-4746-B5FA-B89323D372E7}"/>
    <cellStyle name="Comma 12 3 2 9" xfId="33473" xr:uid="{4EB3E6A8-EB11-4D2F-8F2E-BB7E356D2F27}"/>
    <cellStyle name="Comma 12 3 3" xfId="12514" xr:uid="{75BFF6CE-4F8D-4E57-BAE4-BB6B3A540DAE}"/>
    <cellStyle name="Comma 12 3 3 2" xfId="31157" xr:uid="{C538182A-EF15-4864-BDAC-8BBFFD5DE9DF}"/>
    <cellStyle name="Comma 12 3 3 2 2" xfId="41019" xr:uid="{55B24D4E-7687-43BF-B97A-A9C4001E71DE}"/>
    <cellStyle name="Comma 12 3 3 2 3" xfId="43731" xr:uid="{E1D7AD50-8B78-49B4-A2A1-2C2B6A4AC6DA}"/>
    <cellStyle name="Comma 12 3 3 2 4" xfId="44042" xr:uid="{5F8F1506-45CE-4FC2-8F9E-5DB500AACCB4}"/>
    <cellStyle name="Comma 12 3 3 3" xfId="33015" xr:uid="{899AD398-4D56-490B-A7B9-51AD0DAB180B}"/>
    <cellStyle name="Comma 12 3 3 4" xfId="34834" xr:uid="{035A8D37-8CF5-4A2B-9985-C22E63DDB1DD}"/>
    <cellStyle name="Comma 12 3 3 5" xfId="36936" xr:uid="{48D3990B-C4C0-451E-9DAF-336C1C02B95C}"/>
    <cellStyle name="Comma 12 3 3 6" xfId="39443" xr:uid="{A91D669A-971B-4B12-8E2E-C61D3105061A}"/>
    <cellStyle name="Comma 12 3 3 7" xfId="42403" xr:uid="{79B51303-3412-4659-B4BB-8D416FC06A8E}"/>
    <cellStyle name="Comma 12 3 3 8" xfId="44043" xr:uid="{50FCF8B8-2E23-4440-BBF5-4F3CBF0F7181}"/>
    <cellStyle name="Comma 12 3 4" xfId="11792" xr:uid="{254B250D-0AD9-4185-A7B4-0F98D5C234CA}"/>
    <cellStyle name="Comma 12 3 4 2" xfId="40164" xr:uid="{269AE098-3E29-4B21-AEF6-D62D3FFE70C9}"/>
    <cellStyle name="Comma 12 3 4 3" xfId="43013" xr:uid="{51B05155-28A7-4942-8307-174541BB514D}"/>
    <cellStyle name="Comma 12 3 4 4" xfId="44044" xr:uid="{8A47771A-EB43-47EE-A24F-FD465C9D30FB}"/>
    <cellStyle name="Comma 12 3 5" xfId="15297" xr:uid="{A6722534-A291-483C-AA9E-028ABB65D471}"/>
    <cellStyle name="Comma 12 3 6" xfId="29795" xr:uid="{51E57D31-4379-4E79-AAD2-47E3EA8E45E9}"/>
    <cellStyle name="Comma 12 3 7" xfId="30566" xr:uid="{AE6E3135-679F-4394-AE34-CEE83CA61FA1}"/>
    <cellStyle name="Comma 12 3 8" xfId="31618" xr:uid="{88CB9609-9A6D-4F56-94EE-15E704AD3B6B}"/>
    <cellStyle name="Comma 12 3 9" xfId="32260" xr:uid="{872DDDC3-555A-4CB2-B328-6326280E6269}"/>
    <cellStyle name="Comma 12 4" xfId="5706" xr:uid="{6278760B-3B39-4A76-A0A6-AA6E4D3FC55E}"/>
    <cellStyle name="Comma 12 4 10" xfId="34347" xr:uid="{3251F347-F8DB-49B1-B9F8-943AAA498665}"/>
    <cellStyle name="Comma 12 4 11" xfId="36515" xr:uid="{4FBAE3C9-F662-4D29-BDCC-C831D1448E9C}"/>
    <cellStyle name="Comma 12 4 12" xfId="38073" xr:uid="{17E1286C-1D2D-45BE-A2DE-3CF69F5762D5}"/>
    <cellStyle name="Comma 12 4 13" xfId="41570" xr:uid="{E94E29BC-8299-4A78-A572-BBB2ACE9BE80}"/>
    <cellStyle name="Comma 12 4 14" xfId="44045" xr:uid="{B7D8731C-4944-460D-98AC-9F5AE654B30B}"/>
    <cellStyle name="Comma 12 4 15" xfId="8680" xr:uid="{2F95A50D-D384-4363-BA19-54107582104E}"/>
    <cellStyle name="Comma 12 4 2" xfId="12679" xr:uid="{33AABAF3-485E-436E-BE23-3E42A3474A2F}"/>
    <cellStyle name="Comma 12 4 2 2" xfId="31261" xr:uid="{28FC5F20-9228-44E7-BF67-74939EDC91F7}"/>
    <cellStyle name="Comma 12 4 2 3" xfId="33115" xr:uid="{9488B4F9-7559-494D-91D8-796A82E33250}"/>
    <cellStyle name="Comma 12 4 2 4" xfId="34938" xr:uid="{D1A60C2B-2F4C-412E-A3CD-6C14D47B57FB}"/>
    <cellStyle name="Comma 12 4 2 5" xfId="37036" xr:uid="{A4635A3B-EB79-457D-900F-6C3EEBBA8410}"/>
    <cellStyle name="Comma 12 4 2 6" xfId="40029" xr:uid="{A3D03F60-C75F-4FE9-94F0-84051FE9A9D2}"/>
    <cellStyle name="Comma 12 4 2 7" xfId="42898" xr:uid="{3F2D1385-9739-4DB7-B3E2-3B55334C6E93}"/>
    <cellStyle name="Comma 12 4 2 8" xfId="44046" xr:uid="{51C04797-9C7A-4740-808D-ACC5730EA398}"/>
    <cellStyle name="Comma 12 4 3" xfId="11896" xr:uid="{2CB02905-301D-47E0-A5A7-D693E723599A}"/>
    <cellStyle name="Comma 12 4 4" xfId="15299" xr:uid="{F89E5A40-96D3-46EB-9406-FF86B3FB6726}"/>
    <cellStyle name="Comma 12 4 5" xfId="29797" xr:uid="{FD97CA26-0599-49CA-9A84-3998C3873E73}"/>
    <cellStyle name="Comma 12 4 6" xfId="30670" xr:uid="{96FBB345-679C-47E6-A7A9-6B306C1D72E8}"/>
    <cellStyle name="Comma 12 4 7" xfId="31620" xr:uid="{977FCDDD-12FD-4A02-A5BC-C02B6D956921}"/>
    <cellStyle name="Comma 12 4 8" xfId="32262" xr:uid="{359ADA37-E92F-4A6D-AE07-C1A56EBD0AD2}"/>
    <cellStyle name="Comma 12 4 9" xfId="33474" xr:uid="{8E3DE3B1-9AC4-45C1-940D-0E95EF224798}"/>
    <cellStyle name="Comma 12 5" xfId="6165" xr:uid="{77BA3FE8-4A71-4A24-8DBB-C46B31752520}"/>
    <cellStyle name="Comma 12 5 10" xfId="34607" xr:uid="{E8D10B1B-9F24-41F6-95D0-5D1CEF5021D4}"/>
    <cellStyle name="Comma 12 5 11" xfId="36735" xr:uid="{389C9465-AAED-4E1B-A6CE-4F510FC99C12}"/>
    <cellStyle name="Comma 12 5 12" xfId="38910" xr:uid="{4A57B4D6-4FC6-48B9-85BF-59880B8688E6}"/>
    <cellStyle name="Comma 12 5 13" xfId="41941" xr:uid="{D17DE8EE-C2D2-4A09-BE3A-AC60C5354DDB}"/>
    <cellStyle name="Comma 12 5 14" xfId="44047" xr:uid="{10306549-C058-4A63-AA2A-50FE64F3335E}"/>
    <cellStyle name="Comma 12 5 15" xfId="11493" xr:uid="{C6EA1E6B-FA78-4639-B6D6-610891AF759F}"/>
    <cellStyle name="Comma 12 5 2" xfId="15114" xr:uid="{DE06BBF1-E5B6-401A-BEB1-924B9E44A1DD}"/>
    <cellStyle name="Comma 12 5 2 2" xfId="31521" xr:uid="{B807609D-D7F0-481C-B9AF-439821DC461C}"/>
    <cellStyle name="Comma 12 5 2 3" xfId="33374" xr:uid="{6FFFE056-64E6-420D-9963-8E6C42A5DEED}"/>
    <cellStyle name="Comma 12 5 2 4" xfId="35198" xr:uid="{686B4626-EF3B-4544-89A9-6CA371F71CFE}"/>
    <cellStyle name="Comma 12 5 2 5" xfId="37278" xr:uid="{F60AEEC2-D2E5-4918-A6A9-6C6D49B6AE30}"/>
    <cellStyle name="Comma 12 5 2 6" xfId="40468" xr:uid="{52A76CF7-06DF-4BA6-B7DA-389364A61840}"/>
    <cellStyle name="Comma 12 5 2 7" xfId="43269" xr:uid="{4A312A0E-01FF-4F7B-95EE-4D2ECCCE3856}"/>
    <cellStyle name="Comma 12 5 2 8" xfId="44048" xr:uid="{15ACD9D7-677F-4667-8C91-D489F40BF38B}"/>
    <cellStyle name="Comma 12 5 3" xfId="12156" xr:uid="{EEDC709A-D69E-46C5-A846-6A1E66BDDE97}"/>
    <cellStyle name="Comma 12 5 4" xfId="15300" xr:uid="{5C46FFFA-E767-407D-AB7D-0E99BE654B8B}"/>
    <cellStyle name="Comma 12 5 5" xfId="29798" xr:uid="{D83AE817-D3A2-429D-A7CA-B25171DA1301}"/>
    <cellStyle name="Comma 12 5 6" xfId="30930" xr:uid="{201A715A-A79B-4800-8ED6-5503D43A0D5F}"/>
    <cellStyle name="Comma 12 5 7" xfId="31621" xr:uid="{9886365D-0809-4D9E-97BE-5E11F28AC2BC}"/>
    <cellStyle name="Comma 12 5 8" xfId="32263" xr:uid="{FCE714C7-AC4E-4378-A943-9D38FD5C68BB}"/>
    <cellStyle name="Comma 12 5 9" xfId="33475" xr:uid="{0D4B791D-C9B6-4E38-A57E-24F9C6956CAC}"/>
    <cellStyle name="Comma 12 6" xfId="12233" xr:uid="{E0D65CE8-2B86-4456-9573-64348D074493}"/>
    <cellStyle name="Comma 12 6 2" xfId="31006" xr:uid="{4D5D35DA-D0D3-4505-B615-35AB9182DA4A}"/>
    <cellStyle name="Comma 12 6 2 2" xfId="40881" xr:uid="{674E11C7-1A26-4E88-B549-A56590C1E4E1}"/>
    <cellStyle name="Comma 12 6 2 3" xfId="43616" xr:uid="{10982560-DE69-4AC7-AE41-8E80D3408072}"/>
    <cellStyle name="Comma 12 6 2 4" xfId="44049" xr:uid="{DB7727D9-54D1-46A5-A0E3-93B219C7C32F}"/>
    <cellStyle name="Comma 12 6 3" xfId="32881" xr:uid="{082979FA-83BF-4B13-B2D9-9739C23D737D}"/>
    <cellStyle name="Comma 12 6 4" xfId="34683" xr:uid="{5DFC71D4-5135-4A82-B1E4-6374DE049829}"/>
    <cellStyle name="Comma 12 6 5" xfId="36791" xr:uid="{EE0ADF1E-E459-4786-BA93-EAA45AA5298E}"/>
    <cellStyle name="Comma 12 6 6" xfId="39310" xr:uid="{802FB9DF-7793-4478-B173-1A8F4FF58DFB}"/>
    <cellStyle name="Comma 12 6 7" xfId="42288" xr:uid="{197E4074-4ACA-4D37-A77B-AC162C712F0D}"/>
    <cellStyle name="Comma 12 6 8" xfId="44050" xr:uid="{91504379-3D33-4CFB-9E61-500D85F90401}"/>
    <cellStyle name="Comma 12 7" xfId="11639" xr:uid="{0DD3875E-6171-45CA-8CC9-012335B7BAC4}"/>
    <cellStyle name="Comma 12 7 2" xfId="39775" xr:uid="{F314C602-33D2-4CDD-8B3F-497887B39568}"/>
    <cellStyle name="Comma 12 7 3" xfId="42683" xr:uid="{39326649-707B-4C2A-989D-C5CCC37BC08A}"/>
    <cellStyle name="Comma 12 7 4" xfId="44051" xr:uid="{A64C33F3-4BA8-4C6C-9B7E-52427ACB3278}"/>
    <cellStyle name="Comma 12 8" xfId="15292" xr:uid="{41398DC4-32ED-408F-93A4-EEEB9783D1C1}"/>
    <cellStyle name="Comma 12 9" xfId="29790" xr:uid="{4BE43A2D-8F3F-4986-8D80-D97B9D2C7014}"/>
    <cellStyle name="Comma 13" xfId="2742" xr:uid="{65C54901-6307-444E-AB95-E4DBB51C5853}"/>
    <cellStyle name="Comma 13 10" xfId="30416" xr:uid="{8DE2B55B-1AA8-46DE-8E90-D3CCCC8FADC5}"/>
    <cellStyle name="Comma 13 11" xfId="31622" xr:uid="{0DD8823B-2B82-49DF-BFB7-5F813C765D50}"/>
    <cellStyle name="Comma 13 12" xfId="32264" xr:uid="{ABFAD54E-AAA1-4DA7-BC69-8BD747720FCC}"/>
    <cellStyle name="Comma 13 13" xfId="33476" xr:uid="{27C1C73E-72A1-4371-8778-8F05B7D30AD6}"/>
    <cellStyle name="Comma 13 14" xfId="34093" xr:uid="{448FDBF0-610C-4D8D-A50D-7B2E1924F1FB}"/>
    <cellStyle name="Comma 13 15" xfId="35304" xr:uid="{EB85EF47-2257-4F9A-89D1-FAE353DC9455}"/>
    <cellStyle name="Comma 13 16" xfId="36167" xr:uid="{9F29A330-9BE0-4F1A-A9A6-6E7A8A420958}"/>
    <cellStyle name="Comma 13 17" xfId="37409" xr:uid="{058D0D3F-474A-44A8-BD91-0EA826168E3B}"/>
    <cellStyle name="Comma 13 18" xfId="41356" xr:uid="{03E65956-D448-43A9-A58A-BA3A91F9C423}"/>
    <cellStyle name="Comma 13 19" xfId="44052" xr:uid="{D723F245-B518-4A65-859E-DF6E1A1E5944}"/>
    <cellStyle name="Comma 13 2" xfId="5053" xr:uid="{9392279E-E864-46E2-8743-08BC2DA08801}"/>
    <cellStyle name="Comma 13 2 10" xfId="32265" xr:uid="{C2359096-C784-47F2-9096-1A760AD86916}"/>
    <cellStyle name="Comma 13 2 11" xfId="33477" xr:uid="{14164B6C-9E2A-4E0C-B008-73D9497C3F2B}"/>
    <cellStyle name="Comma 13 2 12" xfId="34131" xr:uid="{38FEC008-5621-4A76-AE0E-70501A5F66A5}"/>
    <cellStyle name="Comma 13 2 13" xfId="36008" xr:uid="{75BBEB2C-C8F9-453C-B5ED-38467DDD8538}"/>
    <cellStyle name="Comma 13 2 14" xfId="36308" xr:uid="{116FD51D-7218-46AD-ACE3-F0507D683A4E}"/>
    <cellStyle name="Comma 13 2 15" xfId="37483" xr:uid="{BE664291-8DAC-4119-883B-3C69065E68A0}"/>
    <cellStyle name="Comma 13 2 16" xfId="41429" xr:uid="{F587FDC5-91B4-470B-93A2-7A2A765CDC3E}"/>
    <cellStyle name="Comma 13 2 17" xfId="44053" xr:uid="{20CDDD9E-42E1-43E6-985F-FB619ED9BFAA}"/>
    <cellStyle name="Comma 13 2 18" xfId="6644" xr:uid="{90607376-0BAB-48DF-B144-BC3ADCD6FE4B}"/>
    <cellStyle name="Comma 13 2 2" xfId="6022" xr:uid="{21289796-30DA-423F-A9FE-511FA3812C83}"/>
    <cellStyle name="Comma 13 2 2 10" xfId="33478" xr:uid="{73BA0068-734B-4C4C-B70F-6E4C3207213B}"/>
    <cellStyle name="Comma 13 2 2 11" xfId="34283" xr:uid="{09A0EFD5-CC19-40A0-86B6-40A408D1F889}"/>
    <cellStyle name="Comma 13 2 2 12" xfId="36473" xr:uid="{D9AD8EFE-A0C5-499B-93C3-39876D3FC59D}"/>
    <cellStyle name="Comma 13 2 2 13" xfId="38787" xr:uid="{9618F25E-BA07-4A35-9C4D-973DA6428DB7}"/>
    <cellStyle name="Comma 13 2 2 14" xfId="41826" xr:uid="{F3945980-CA66-4E89-8EE1-5D3F87852C05}"/>
    <cellStyle name="Comma 13 2 2 15" xfId="44054" xr:uid="{A1AD9877-6695-41CB-9FBB-01BB84F88024}"/>
    <cellStyle name="Comma 13 2 2 16" xfId="8520" xr:uid="{9E3CF65A-483F-49B3-878C-DC6DDD518A85}"/>
    <cellStyle name="Comma 13 2 2 2" xfId="8686" xr:uid="{02D14B75-A99E-47CB-966C-F59B43835FC5}"/>
    <cellStyle name="Comma 13 2 2 2 10" xfId="34353" xr:uid="{13C733CF-FA23-4DA9-8DB9-209CFB5A40EF}"/>
    <cellStyle name="Comma 13 2 2 2 11" xfId="36521" xr:uid="{9A6B6470-15F2-4710-B2AA-CB4436B2FEA9}"/>
    <cellStyle name="Comma 13 2 2 2 12" xfId="40336" xr:uid="{CF24814C-A4AF-4F47-96E5-3C060C0C7928}"/>
    <cellStyle name="Comma 13 2 2 2 13" xfId="43154" xr:uid="{0A37CE83-20C7-4EC5-90C0-97DEB1D965E5}"/>
    <cellStyle name="Comma 13 2 2 2 14" xfId="44055" xr:uid="{44F86580-0DB2-43CE-9CA2-DF6C9AC7FFC2}"/>
    <cellStyle name="Comma 13 2 2 2 2" xfId="12685" xr:uid="{D25E5F2E-2D8E-4480-8C87-7E65867308D0}"/>
    <cellStyle name="Comma 13 2 2 2 2 2" xfId="31267" xr:uid="{4BDD69FE-3F12-4855-ADC3-22CFEF0341A4}"/>
    <cellStyle name="Comma 13 2 2 2 2 3" xfId="33121" xr:uid="{759AC508-9D9D-427B-A225-7527150970B2}"/>
    <cellStyle name="Comma 13 2 2 2 2 4" xfId="34944" xr:uid="{3C222215-DC80-4B78-A580-37FC50B1FB22}"/>
    <cellStyle name="Comma 13 2 2 2 2 5" xfId="37042" xr:uid="{F43FC9A9-77C9-4079-B058-6D42D94FF229}"/>
    <cellStyle name="Comma 13 2 2 2 3" xfId="11902" xr:uid="{A99BAB9E-DFB5-41C2-B6A6-863C1A22DF4C}"/>
    <cellStyle name="Comma 13 2 2 2 4" xfId="15304" xr:uid="{188FA0B7-A940-4699-A87A-4105A6614B6A}"/>
    <cellStyle name="Comma 13 2 2 2 5" xfId="29802" xr:uid="{49FD06CF-D3D0-4D0A-9073-87240714D15A}"/>
    <cellStyle name="Comma 13 2 2 2 6" xfId="30676" xr:uid="{983BD8F0-6364-44CA-8727-30871F300326}"/>
    <cellStyle name="Comma 13 2 2 2 7" xfId="31625" xr:uid="{AD8E63D9-524C-4383-83F3-FCF0AEE065E3}"/>
    <cellStyle name="Comma 13 2 2 2 8" xfId="32267" xr:uid="{E1B7B297-5156-4390-942B-44C309DAF82C}"/>
    <cellStyle name="Comma 13 2 2 2 9" xfId="33479" xr:uid="{60F72114-3171-46ED-9155-E1D22DC8A4AE}"/>
    <cellStyle name="Comma 13 2 2 3" xfId="12555" xr:uid="{8019E55E-EEA7-499A-81C4-FABA6F54C34C}"/>
    <cellStyle name="Comma 13 2 2 3 2" xfId="31197" xr:uid="{E30860C2-AF7C-455F-A36F-A0672119DC9B}"/>
    <cellStyle name="Comma 13 2 2 3 3" xfId="33053" xr:uid="{D4E0EC88-0275-4FE9-A60C-5D43D739057A}"/>
    <cellStyle name="Comma 13 2 2 3 4" xfId="34874" xr:uid="{3B57BEC9-ED6D-4B1B-9BA6-E05DFBC1B43A}"/>
    <cellStyle name="Comma 13 2 2 3 5" xfId="36974" xr:uid="{C59FD856-1498-42AE-9DF2-D19A67FF9B29}"/>
    <cellStyle name="Comma 13 2 2 4" xfId="11832" xr:uid="{6350DFE6-F0A8-4E0A-A7BE-AAB794192AB9}"/>
    <cellStyle name="Comma 13 2 2 5" xfId="15303" xr:uid="{01DA8170-2900-4DDB-A5D6-4A23B0844984}"/>
    <cellStyle name="Comma 13 2 2 6" xfId="29801" xr:uid="{22BA023E-5700-4851-90D0-4E7E8532A860}"/>
    <cellStyle name="Comma 13 2 2 7" xfId="30606" xr:uid="{7E24AC9D-7463-48B0-9A98-3E21E3AE30FC}"/>
    <cellStyle name="Comma 13 2 2 8" xfId="31624" xr:uid="{2B086195-7FB9-4227-B481-7E48451E90A1}"/>
    <cellStyle name="Comma 13 2 2 9" xfId="32266" xr:uid="{F7287D2B-80A8-4926-8E0C-4ED9E8E891A3}"/>
    <cellStyle name="Comma 13 2 3" xfId="6342" xr:uid="{2C841DA8-25FE-43DD-B238-33609E750185}"/>
    <cellStyle name="Comma 13 2 3 10" xfId="34352" xr:uid="{1F125804-BF7F-4F61-A433-F0EECC55E5AF}"/>
    <cellStyle name="Comma 13 2 3 11" xfId="36520" xr:uid="{758CD408-39A2-4700-9FC4-291AE6275359}"/>
    <cellStyle name="Comma 13 2 3 12" xfId="39007" xr:uid="{1FBFB8C8-AF91-47C5-AFA5-172EFFDC0F0E}"/>
    <cellStyle name="Comma 13 2 3 13" xfId="42033" xr:uid="{6BF8C703-9222-4C6A-8829-49ABFFE539B0}"/>
    <cellStyle name="Comma 13 2 3 14" xfId="44056" xr:uid="{818DDA5D-05C1-406A-A2D5-38794F72715B}"/>
    <cellStyle name="Comma 13 2 3 15" xfId="8685" xr:uid="{28DC549F-7F38-41AB-888D-2A37FD9E89D5}"/>
    <cellStyle name="Comma 13 2 3 2" xfId="12684" xr:uid="{7F001E87-EF0A-47B7-AAC2-AC06FC75036C}"/>
    <cellStyle name="Comma 13 2 3 2 2" xfId="31266" xr:uid="{7E08B895-C385-44BA-837F-AD386970C3D0}"/>
    <cellStyle name="Comma 13 2 3 2 3" xfId="33120" xr:uid="{0FF81D35-0FFD-4295-BEA6-23FE2E43C644}"/>
    <cellStyle name="Comma 13 2 3 2 4" xfId="34943" xr:uid="{0BB6AAE2-6F89-4727-AD1A-E89EB3874991}"/>
    <cellStyle name="Comma 13 2 3 2 5" xfId="37041" xr:uid="{18C39ECC-FA7B-4DFB-9CBD-B525B3025AE1}"/>
    <cellStyle name="Comma 13 2 3 2 6" xfId="40575" xr:uid="{95DEF7E9-CC3D-4701-AA9D-5C4A69472FCD}"/>
    <cellStyle name="Comma 13 2 3 2 7" xfId="43361" xr:uid="{21DF902E-E677-4C18-8440-D8C5439864C6}"/>
    <cellStyle name="Comma 13 2 3 2 8" xfId="44057" xr:uid="{23E07EB1-5062-4917-B59F-47A1BB53A73F}"/>
    <cellStyle name="Comma 13 2 3 3" xfId="11901" xr:uid="{33D7533B-121C-4888-B2A4-71EAD70CFCDC}"/>
    <cellStyle name="Comma 13 2 3 4" xfId="15305" xr:uid="{40D8BAF2-E8E0-4214-B27B-0EF9F73FEBFF}"/>
    <cellStyle name="Comma 13 2 3 5" xfId="29803" xr:uid="{429D7EB1-D228-4A29-848A-17DA7DA89893}"/>
    <cellStyle name="Comma 13 2 3 6" xfId="30675" xr:uid="{32614DA1-98BA-44A6-B6EF-540AA2E5CF28}"/>
    <cellStyle name="Comma 13 2 3 7" xfId="31626" xr:uid="{D561D6E0-49FC-4FD7-8196-2DDAF7E45492}"/>
    <cellStyle name="Comma 13 2 3 8" xfId="32268" xr:uid="{ADFCFC1A-EE6B-4DAE-B4E3-4A47C1DFE427}"/>
    <cellStyle name="Comma 13 2 3 9" xfId="33480" xr:uid="{22162FF6-52E5-4304-9076-25C94193AE9E}"/>
    <cellStyle name="Comma 13 2 4" xfId="12272" xr:uid="{62F3611B-6512-49D8-81CF-2A9E5943C271}"/>
    <cellStyle name="Comma 13 2 4 2" xfId="31045" xr:uid="{0A2D6A79-5E92-4C50-8F90-F9CB9AE838E4}"/>
    <cellStyle name="Comma 13 2 4 2 2" xfId="41192" xr:uid="{5218EB72-C5D5-4FBC-8E75-56CC8728C5D9}"/>
    <cellStyle name="Comma 13 2 4 2 3" xfId="43872" xr:uid="{5A392F69-7E85-49A2-A15F-EEA97270CD9B}"/>
    <cellStyle name="Comma 13 2 4 2 4" xfId="44058" xr:uid="{CD783447-8722-44E7-8FA2-D9CA9C71541D}"/>
    <cellStyle name="Comma 13 2 4 3" xfId="32914" xr:uid="{6E909B4E-0321-425A-BD41-8DDFB96B9EB1}"/>
    <cellStyle name="Comma 13 2 4 4" xfId="34722" xr:uid="{E66EB21F-8D5B-44DA-B976-5F85C9EBBC92}"/>
    <cellStyle name="Comma 13 2 4 5" xfId="36830" xr:uid="{D87013E2-6829-44C9-854C-990A7FB595E3}"/>
    <cellStyle name="Comma 13 2 4 6" xfId="39609" xr:uid="{1680632A-BA49-4778-84C6-33DC890D5037}"/>
    <cellStyle name="Comma 13 2 4 7" xfId="42544" xr:uid="{451F3D4E-E338-4D43-8BF3-2786D1946F49}"/>
    <cellStyle name="Comma 13 2 4 8" xfId="44059" xr:uid="{4AEB50DD-57F5-4307-B084-9E9B176D3C5A}"/>
    <cellStyle name="Comma 13 2 5" xfId="11679" xr:uid="{61B669BC-F0B9-487A-96DD-DEB4D36B3F35}"/>
    <cellStyle name="Comma 13 2 5 2" xfId="39858" xr:uid="{8D57FBFE-CDE3-4742-9764-1BD8BFAF26DA}"/>
    <cellStyle name="Comma 13 2 5 3" xfId="42757" xr:uid="{78ADF1FA-3CE2-4F77-8649-44D1028ED472}"/>
    <cellStyle name="Comma 13 2 5 4" xfId="44060" xr:uid="{96F84A26-091D-44E4-B58D-9DC442B76A07}"/>
    <cellStyle name="Comma 13 2 6" xfId="15302" xr:uid="{399059D8-F452-4BEE-B860-6A5DAEA36552}"/>
    <cellStyle name="Comma 13 2 7" xfId="29800" xr:uid="{444B5C70-C823-4EE5-9BE5-CA2182454A10}"/>
    <cellStyle name="Comma 13 2 8" xfId="30454" xr:uid="{66E25009-ADCF-4F88-B5B9-6F55C4193A6F}"/>
    <cellStyle name="Comma 13 2 9" xfId="31623" xr:uid="{E10075EF-8600-4B5C-881A-CA5D37A96ECF}"/>
    <cellStyle name="Comma 13 20" xfId="6532" xr:uid="{340E2283-E29F-46C4-B93F-30A1393E2572}"/>
    <cellStyle name="Comma 13 3" xfId="4394" xr:uid="{3D44AAF8-3BD3-41DA-935A-103C5AE334DD}"/>
    <cellStyle name="Comma 13 3 10" xfId="33481" xr:uid="{4691EA12-5198-45C5-A567-476F83575975}"/>
    <cellStyle name="Comma 13 3 11" xfId="34244" xr:uid="{448A6437-9B1E-493F-9E41-D80F22E83937}"/>
    <cellStyle name="Comma 13 3 12" xfId="35577" xr:uid="{ABC27D9C-3C22-48A2-8F10-0250A1058602}"/>
    <cellStyle name="Comma 13 3 13" xfId="36449" xr:uid="{04E26F2F-3F17-46C4-890C-F384D7BF18B5}"/>
    <cellStyle name="Comma 13 3 14" xfId="38646" xr:uid="{483329D0-B70B-4FDD-BBB4-CB69915792D7}"/>
    <cellStyle name="Comma 13 3 15" xfId="41686" xr:uid="{5E480060-4264-4EBE-BDFE-5F657FC501B7}"/>
    <cellStyle name="Comma 13 3 16" xfId="44061" xr:uid="{48270E90-6553-4E8B-87D3-3B09D78164AD}"/>
    <cellStyle name="Comma 13 3 17" xfId="8407" xr:uid="{44CF2E42-7B5B-4AA4-BFDF-7EFC0AA993EB}"/>
    <cellStyle name="Comma 13 3 2" xfId="5845" xr:uid="{95193ADE-BC92-476E-AEFD-337F3C072C18}"/>
    <cellStyle name="Comma 13 3 2 10" xfId="34354" xr:uid="{CB180108-0C83-4C8B-B5CA-7BCCEFCC8785}"/>
    <cellStyle name="Comma 13 3 2 11" xfId="36522" xr:uid="{C21CF349-EBBB-4530-A6B9-32702B2C2104}"/>
    <cellStyle name="Comma 13 3 2 12" xfId="39140" xr:uid="{1035FFE8-5A32-4FCD-97AD-1AEB05544C63}"/>
    <cellStyle name="Comma 13 3 2 13" xfId="42148" xr:uid="{67DDBE3C-0D6A-40E2-9044-41A79D177A72}"/>
    <cellStyle name="Comma 13 3 2 14" xfId="44062" xr:uid="{DFB2762A-ED26-467E-91CB-F37EBC379F4F}"/>
    <cellStyle name="Comma 13 3 2 15" xfId="8687" xr:uid="{6536F791-640E-40F8-8A66-459488A6D021}"/>
    <cellStyle name="Comma 13 3 2 2" xfId="12686" xr:uid="{68FE71F1-1306-4930-BCE8-99AA020333C8}"/>
    <cellStyle name="Comma 13 3 2 2 2" xfId="31268" xr:uid="{6DC4531F-E2A1-4715-A9A4-C93D662EBC3C}"/>
    <cellStyle name="Comma 13 3 2 2 3" xfId="33122" xr:uid="{EBE9A536-FC83-4CD1-A5E3-D5795C60F681}"/>
    <cellStyle name="Comma 13 3 2 2 4" xfId="34945" xr:uid="{ABBCF7AC-1386-4DB6-981D-E3E3C53474E2}"/>
    <cellStyle name="Comma 13 3 2 2 5" xfId="37043" xr:uid="{4E26E3F7-DC19-452D-A531-068309B8BDB4}"/>
    <cellStyle name="Comma 13 3 2 2 6" xfId="40713" xr:uid="{6C768ACE-CE8B-4797-AECA-9E68040E1D7E}"/>
    <cellStyle name="Comma 13 3 2 2 7" xfId="43476" xr:uid="{DD3081DD-2DC3-4241-B492-CC6877EB1E92}"/>
    <cellStyle name="Comma 13 3 2 2 8" xfId="44063" xr:uid="{E4D38E28-0C4E-44D4-9D59-3E2DA4A116CB}"/>
    <cellStyle name="Comma 13 3 2 3" xfId="11903" xr:uid="{12D0E861-E44A-40E7-9FFB-4FF3C7FDFD74}"/>
    <cellStyle name="Comma 13 3 2 4" xfId="15307" xr:uid="{18EF51A3-8ADF-43D5-8CE7-6AD082F25A6D}"/>
    <cellStyle name="Comma 13 3 2 5" xfId="29805" xr:uid="{26607D0C-AF20-47C5-B6E0-67B2FD9E5FBD}"/>
    <cellStyle name="Comma 13 3 2 6" xfId="30677" xr:uid="{AC474DF7-DCCA-441C-A855-19ADF8A5FA39}"/>
    <cellStyle name="Comma 13 3 2 7" xfId="31628" xr:uid="{FE709D84-A102-49B4-97C3-ABE181FFB8F6}"/>
    <cellStyle name="Comma 13 3 2 8" xfId="32270" xr:uid="{A5A93E89-7887-4423-8214-B53A4BC1055C}"/>
    <cellStyle name="Comma 13 3 2 9" xfId="33482" xr:uid="{5749AF82-A317-46E0-9A79-BDCD50B41F8D}"/>
    <cellStyle name="Comma 13 3 3" xfId="12515" xr:uid="{0CAAD763-23C1-4B0F-AABB-A5076750D00C}"/>
    <cellStyle name="Comma 13 3 3 2" xfId="31158" xr:uid="{ED6EA0F5-0629-4EA6-8BCE-902B353CB745}"/>
    <cellStyle name="Comma 13 3 3 2 2" xfId="41020" xr:uid="{4F6E3692-A42B-4612-A811-BCC86831A298}"/>
    <cellStyle name="Comma 13 3 3 2 3" xfId="43732" xr:uid="{60C3D2DA-CA3C-46F9-9C6C-BF50B9E3B2DD}"/>
    <cellStyle name="Comma 13 3 3 2 4" xfId="44064" xr:uid="{DCB0D220-52F3-42C1-B9EE-CED55B20C86D}"/>
    <cellStyle name="Comma 13 3 3 3" xfId="33016" xr:uid="{BD470D35-F270-4C9D-AB41-2F4CBDE9693F}"/>
    <cellStyle name="Comma 13 3 3 4" xfId="34835" xr:uid="{C3FC77BB-0D67-4D4D-88E5-BECBB1E996F0}"/>
    <cellStyle name="Comma 13 3 3 5" xfId="36937" xr:uid="{767ADD70-8D58-49FF-AE2B-18661D839F7B}"/>
    <cellStyle name="Comma 13 3 3 6" xfId="39444" xr:uid="{1B9B432C-9B49-435A-96EA-0B38B105BF2B}"/>
    <cellStyle name="Comma 13 3 3 7" xfId="42404" xr:uid="{FAA47250-A336-44C1-99B0-CC0C785D8275}"/>
    <cellStyle name="Comma 13 3 3 8" xfId="44065" xr:uid="{65E7AEB2-912E-4CD5-897B-BA7717473641}"/>
    <cellStyle name="Comma 13 3 4" xfId="11793" xr:uid="{1F3D98CA-65FE-4442-88D4-D7F7EDF74BE8}"/>
    <cellStyle name="Comma 13 3 4 2" xfId="40165" xr:uid="{4641E2F0-981E-4312-A6A1-7A0860A9A4C0}"/>
    <cellStyle name="Comma 13 3 4 3" xfId="43014" xr:uid="{479D18F1-845F-4392-BF3C-B4F08C0F03E2}"/>
    <cellStyle name="Comma 13 3 4 4" xfId="44066" xr:uid="{5737C556-81F1-424A-8DD9-498E3E3B24DA}"/>
    <cellStyle name="Comma 13 3 5" xfId="15306" xr:uid="{C9B1B2E5-F897-4231-8D92-6CE6B7C59FE7}"/>
    <cellStyle name="Comma 13 3 6" xfId="29804" xr:uid="{4B3D140B-C2D5-43C0-9888-755F61B5BD1B}"/>
    <cellStyle name="Comma 13 3 7" xfId="30567" xr:uid="{5E39E5D2-2C9F-46B1-AACB-CD6C3F7BF4D8}"/>
    <cellStyle name="Comma 13 3 8" xfId="31627" xr:uid="{36460477-F30E-47DA-B050-676B928763AE}"/>
    <cellStyle name="Comma 13 3 9" xfId="32269" xr:uid="{7551DDA1-20A7-4EF9-AF9A-3502A1C4A7E2}"/>
    <cellStyle name="Comma 13 4" xfId="5707" xr:uid="{531BAF82-9F91-4F3C-ABD7-56FBE4E50F3E}"/>
    <cellStyle name="Comma 13 4 10" xfId="34351" xr:uid="{439FAEF4-4835-4817-9249-E0104D9D8471}"/>
    <cellStyle name="Comma 13 4 11" xfId="36519" xr:uid="{A0C7BCB7-F3B7-423A-A379-0812EFA1EB9D}"/>
    <cellStyle name="Comma 13 4 12" xfId="38074" xr:uid="{4C2F8AEA-3295-4A36-838C-70579E586849}"/>
    <cellStyle name="Comma 13 4 13" xfId="41571" xr:uid="{E542A3BD-9ECE-4EAF-B441-5EDDAFD42DEA}"/>
    <cellStyle name="Comma 13 4 14" xfId="44067" xr:uid="{3434EBAD-31C6-4575-B23C-109AF5A27214}"/>
    <cellStyle name="Comma 13 4 15" xfId="8684" xr:uid="{DD76D5AA-3BDF-4CDD-B4B6-9A40EFEFE5BC}"/>
    <cellStyle name="Comma 13 4 2" xfId="12683" xr:uid="{454845BC-B8FD-44C7-BAF1-CE37CE7344E8}"/>
    <cellStyle name="Comma 13 4 2 2" xfId="31265" xr:uid="{AC75C3E5-D515-449C-9C03-A2218F2C2473}"/>
    <cellStyle name="Comma 13 4 2 3" xfId="33119" xr:uid="{0CAFF959-9284-47ED-9D6A-DCE9D11FCAC5}"/>
    <cellStyle name="Comma 13 4 2 4" xfId="34942" xr:uid="{C650789A-64A5-4413-BD11-04F3CC5CCCF9}"/>
    <cellStyle name="Comma 13 4 2 5" xfId="37040" xr:uid="{FCC79C73-49A1-4996-A3F0-8CA0116F6110}"/>
    <cellStyle name="Comma 13 4 2 6" xfId="40030" xr:uid="{7E9B0B23-8DEE-453D-A378-CC90AE29A65A}"/>
    <cellStyle name="Comma 13 4 2 7" xfId="42899" xr:uid="{0E75C704-9952-479E-8F91-F84F4629A270}"/>
    <cellStyle name="Comma 13 4 2 8" xfId="44068" xr:uid="{33D3AE6F-A3DF-4923-9490-5FDDBA8BC3E1}"/>
    <cellStyle name="Comma 13 4 3" xfId="11900" xr:uid="{BD0EF6D1-050F-4640-9343-775ADE0020D0}"/>
    <cellStyle name="Comma 13 4 4" xfId="15308" xr:uid="{4BE734E5-36EE-407E-9B2A-CD1297C1A326}"/>
    <cellStyle name="Comma 13 4 5" xfId="29806" xr:uid="{277C6A7A-7442-4D4B-B034-427775E87482}"/>
    <cellStyle name="Comma 13 4 6" xfId="30674" xr:uid="{4645AE82-129B-4791-8FE6-0D31A253C8B8}"/>
    <cellStyle name="Comma 13 4 7" xfId="31629" xr:uid="{F9520DF6-153B-48DA-B936-3FFE5ACA0C83}"/>
    <cellStyle name="Comma 13 4 8" xfId="32271" xr:uid="{ECE2FD57-13F5-49F9-AF01-77E397CA5BAF}"/>
    <cellStyle name="Comma 13 4 9" xfId="33483" xr:uid="{0AE85137-A946-4CD9-81EF-C09862DF68B1}"/>
    <cellStyle name="Comma 13 5" xfId="6166" xr:uid="{D1406513-30B8-45B7-A4E9-D45251F8A647}"/>
    <cellStyle name="Comma 13 5 10" xfId="34608" xr:uid="{68FCDDA8-A53E-4387-8F4A-A9E20C9AD247}"/>
    <cellStyle name="Comma 13 5 11" xfId="36736" xr:uid="{6CCFCC16-8C1C-4704-A3E8-587587719F8C}"/>
    <cellStyle name="Comma 13 5 12" xfId="38911" xr:uid="{230BFB45-836E-4E25-84D9-B24174E50DEF}"/>
    <cellStyle name="Comma 13 5 13" xfId="41942" xr:uid="{171BF051-7FAD-46A8-9C51-D1411163C477}"/>
    <cellStyle name="Comma 13 5 14" xfId="44069" xr:uid="{4AF78BA7-CD09-4863-939D-25DF0B2A0E5D}"/>
    <cellStyle name="Comma 13 5 15" xfId="11494" xr:uid="{F6FBEB89-A5F5-4E02-835A-667B1631F86F}"/>
    <cellStyle name="Comma 13 5 2" xfId="15115" xr:uid="{E4229ADD-681F-43DE-8751-20F3BED2DA55}"/>
    <cellStyle name="Comma 13 5 2 2" xfId="31522" xr:uid="{5B1F5E14-8498-4649-B0DF-178482F3A3C4}"/>
    <cellStyle name="Comma 13 5 2 3" xfId="33375" xr:uid="{4D7CE955-9F66-4215-9E7C-C44BFF96EE53}"/>
    <cellStyle name="Comma 13 5 2 4" xfId="35199" xr:uid="{3837F999-5C22-4A1E-AF73-B46346B449AE}"/>
    <cellStyle name="Comma 13 5 2 5" xfId="37279" xr:uid="{816250A9-3BD1-40E4-B2CD-70A4B20E61E3}"/>
    <cellStyle name="Comma 13 5 2 6" xfId="40469" xr:uid="{92A4F747-123A-4B68-8BF4-D0ED0D76AB54}"/>
    <cellStyle name="Comma 13 5 2 7" xfId="43270" xr:uid="{1DE043C4-D897-4853-A82D-97B1252F50F4}"/>
    <cellStyle name="Comma 13 5 2 8" xfId="44070" xr:uid="{E64F46BB-E21C-4398-AC96-6586E5486797}"/>
    <cellStyle name="Comma 13 5 3" xfId="12157" xr:uid="{DCECA23D-184F-4A39-B79E-0260556CE508}"/>
    <cellStyle name="Comma 13 5 4" xfId="15309" xr:uid="{98C9CD29-7C62-45F2-9C09-CE5FE525BAE8}"/>
    <cellStyle name="Comma 13 5 5" xfId="29807" xr:uid="{1F0A107B-C409-4AB5-8D87-9831D34BF154}"/>
    <cellStyle name="Comma 13 5 6" xfId="30931" xr:uid="{9295AB4E-4512-42B1-86A0-4FC22E7012FB}"/>
    <cellStyle name="Comma 13 5 7" xfId="31630" xr:uid="{757AFE3D-323C-4AC1-B737-F9540022C008}"/>
    <cellStyle name="Comma 13 5 8" xfId="32272" xr:uid="{A7808729-827F-4E10-AADE-77B701D5F728}"/>
    <cellStyle name="Comma 13 5 9" xfId="33484" xr:uid="{0BD70C17-31EE-4BD5-8AC8-57549004AFEE}"/>
    <cellStyle name="Comma 13 6" xfId="12234" xr:uid="{AA39CAB6-2929-4BE1-BFAA-6B73E25190A3}"/>
    <cellStyle name="Comma 13 6 2" xfId="31007" xr:uid="{AC2C87E8-3DE4-4DDE-9A68-D86ADF56D88A}"/>
    <cellStyle name="Comma 13 6 2 2" xfId="40882" xr:uid="{717D5F14-9097-4B34-A601-91A68CD0D52B}"/>
    <cellStyle name="Comma 13 6 2 3" xfId="43617" xr:uid="{DA0421C8-ADBB-4C0E-9716-6C877A5900E5}"/>
    <cellStyle name="Comma 13 6 2 4" xfId="44071" xr:uid="{D28C912A-C6B1-4DE3-9E2C-6B3E35A885B4}"/>
    <cellStyle name="Comma 13 6 3" xfId="32882" xr:uid="{5F83EA7F-CB82-4EF5-BB78-DBB5657AD86F}"/>
    <cellStyle name="Comma 13 6 4" xfId="34684" xr:uid="{E202410D-083B-4D25-855F-0A07BAFCFA1B}"/>
    <cellStyle name="Comma 13 6 5" xfId="36792" xr:uid="{8213E96D-6DD5-4F0D-8CD0-934A266455F7}"/>
    <cellStyle name="Comma 13 6 6" xfId="39311" xr:uid="{3FBEEACA-2199-4EA7-8335-398B69EA8FD5}"/>
    <cellStyle name="Comma 13 6 7" xfId="42289" xr:uid="{2E3AD426-B7A7-4FD2-8FFE-C9A56B4D7286}"/>
    <cellStyle name="Comma 13 6 8" xfId="44072" xr:uid="{F809584B-0524-4D1C-87A3-2A8F92E8D969}"/>
    <cellStyle name="Comma 13 7" xfId="11640" xr:uid="{E3E7A437-AF9C-4979-A6B1-60777FD43887}"/>
    <cellStyle name="Comma 13 7 2" xfId="39776" xr:uid="{80ECE19C-2DB2-4EA6-A0F6-654E95B72F5A}"/>
    <cellStyle name="Comma 13 7 3" xfId="42684" xr:uid="{C923305D-FB8A-4291-A456-1B63CBCE89C6}"/>
    <cellStyle name="Comma 13 7 4" xfId="44073" xr:uid="{2F1E5409-14DF-4277-9CA6-221A41720B16}"/>
    <cellStyle name="Comma 13 8" xfId="15301" xr:uid="{34EA503B-BD1B-45BE-BF29-5AC806E7501B}"/>
    <cellStyle name="Comma 13 9" xfId="29799" xr:uid="{DC629CF4-BFE5-49F5-9C56-035711576405}"/>
    <cellStyle name="Comma 14" xfId="2743" xr:uid="{D66ABFAE-28AC-4643-8498-B1C42EFDADDE}"/>
    <cellStyle name="Comma 14 10" xfId="30417" xr:uid="{FD85ED26-1A0C-4A0A-B9B7-DBD2F0B72B53}"/>
    <cellStyle name="Comma 14 11" xfId="31631" xr:uid="{9A8B9CB9-3E9E-4DCC-BCC6-D4671CCF4786}"/>
    <cellStyle name="Comma 14 12" xfId="32273" xr:uid="{114BF808-303F-417D-A73E-346099477F91}"/>
    <cellStyle name="Comma 14 13" xfId="33485" xr:uid="{48BE71E4-FB82-4E4D-B8D0-6565F640EBBC}"/>
    <cellStyle name="Comma 14 14" xfId="34094" xr:uid="{EDD94405-5F2A-4D5B-8CCD-8C5BBAEA71D7}"/>
    <cellStyle name="Comma 14 15" xfId="35305" xr:uid="{893821FE-ADF6-484A-AB64-62E95CD88FD8}"/>
    <cellStyle name="Comma 14 16" xfId="36168" xr:uid="{1587DBB3-FCDB-41CC-A0E5-A8514A51B288}"/>
    <cellStyle name="Comma 14 17" xfId="37410" xr:uid="{927DF756-4B09-4927-AEE9-56119A3F0437}"/>
    <cellStyle name="Comma 14 18" xfId="41357" xr:uid="{156A8F45-E965-4BB9-9076-1BBB63B003DC}"/>
    <cellStyle name="Comma 14 19" xfId="44074" xr:uid="{C98A0C71-330C-462B-AB96-52178B62FAD0}"/>
    <cellStyle name="Comma 14 2" xfId="5054" xr:uid="{18C38DF6-436E-41AA-BE8C-3F707B19A470}"/>
    <cellStyle name="Comma 14 2 10" xfId="32274" xr:uid="{81CCB972-D38D-42CE-BD7D-3B992C980525}"/>
    <cellStyle name="Comma 14 2 11" xfId="33486" xr:uid="{D94F0FEE-A5D9-41BC-94B6-31CA7924EC72}"/>
    <cellStyle name="Comma 14 2 12" xfId="34132" xr:uid="{B84B62A2-E6C4-4F26-A95A-F558BB69ABB7}"/>
    <cellStyle name="Comma 14 2 13" xfId="36009" xr:uid="{84EE97F1-8024-404E-990E-C4897382F417}"/>
    <cellStyle name="Comma 14 2 14" xfId="36309" xr:uid="{4A4EFE81-5198-46E7-B629-2A38FEA7937C}"/>
    <cellStyle name="Comma 14 2 15" xfId="37484" xr:uid="{42ECA7D0-A179-4230-86B0-519B94968080}"/>
    <cellStyle name="Comma 14 2 16" xfId="41430" xr:uid="{0519AEA7-B716-42AF-A0D2-0EDEF6AF0F15}"/>
    <cellStyle name="Comma 14 2 17" xfId="44075" xr:uid="{101F0145-F76C-49DE-9E84-00F086D41974}"/>
    <cellStyle name="Comma 14 2 18" xfId="6645" xr:uid="{A5B02368-9B75-436B-81A4-9C9649AD71B0}"/>
    <cellStyle name="Comma 14 2 2" xfId="6023" xr:uid="{1532F993-7C3D-44EB-92BE-7C514D07D59A}"/>
    <cellStyle name="Comma 14 2 2 10" xfId="33487" xr:uid="{61534E0E-18E3-4756-89B2-6B342EF9970E}"/>
    <cellStyle name="Comma 14 2 2 11" xfId="34284" xr:uid="{426D6F34-BE7A-49AE-B119-1E6ED61E7DC3}"/>
    <cellStyle name="Comma 14 2 2 12" xfId="36474" xr:uid="{E5620E45-4B4C-43D2-B418-0EAE86523BFB}"/>
    <cellStyle name="Comma 14 2 2 13" xfId="38788" xr:uid="{AB3F7C10-5C8E-4B90-BCA3-CB12AEEC4F90}"/>
    <cellStyle name="Comma 14 2 2 14" xfId="41827" xr:uid="{BF5D673A-3380-4AA4-B290-C769B3C924A7}"/>
    <cellStyle name="Comma 14 2 2 15" xfId="44076" xr:uid="{03CEBA99-F77E-40EB-8724-3A3BB74A97E0}"/>
    <cellStyle name="Comma 14 2 2 16" xfId="8521" xr:uid="{47261BB1-34D9-4A06-9766-0F0BAA044F5E}"/>
    <cellStyle name="Comma 14 2 2 2" xfId="8690" xr:uid="{9CD3A011-5F8F-430C-AA07-144EA947C46E}"/>
    <cellStyle name="Comma 14 2 2 2 10" xfId="34357" xr:uid="{98478FAD-502E-4757-A9A2-776C2A625F4C}"/>
    <cellStyle name="Comma 14 2 2 2 11" xfId="36525" xr:uid="{3FAF7738-F57B-4E23-9097-DD2AF36723E6}"/>
    <cellStyle name="Comma 14 2 2 2 12" xfId="40337" xr:uid="{F0795F80-C586-404A-85D3-4CFBD5DDA246}"/>
    <cellStyle name="Comma 14 2 2 2 13" xfId="43155" xr:uid="{58FD5B99-C784-474F-8395-D6CA6FA02422}"/>
    <cellStyle name="Comma 14 2 2 2 14" xfId="44077" xr:uid="{279E858A-62CA-4368-A052-A33611DFE8A5}"/>
    <cellStyle name="Comma 14 2 2 2 2" xfId="12689" xr:uid="{48E4B75F-445D-4578-8322-DCBEC4CE5B89}"/>
    <cellStyle name="Comma 14 2 2 2 2 2" xfId="31271" xr:uid="{814A194E-D5B7-4417-A136-19AE72EEB724}"/>
    <cellStyle name="Comma 14 2 2 2 2 3" xfId="33125" xr:uid="{A2F47452-45DA-42B5-99E2-7CFAE0E1DF7D}"/>
    <cellStyle name="Comma 14 2 2 2 2 4" xfId="34948" xr:uid="{D460C27B-0574-44BF-9449-CC78B68487C8}"/>
    <cellStyle name="Comma 14 2 2 2 2 5" xfId="37046" xr:uid="{878A038A-E74F-47F3-BBCC-65F520C56E27}"/>
    <cellStyle name="Comma 14 2 2 2 3" xfId="11906" xr:uid="{E1718C17-D904-4FC1-AD1D-76FC3F7E3838}"/>
    <cellStyle name="Comma 14 2 2 2 4" xfId="15313" xr:uid="{67065338-BAD7-4E27-BBC2-BF0392CB62F9}"/>
    <cellStyle name="Comma 14 2 2 2 5" xfId="29811" xr:uid="{B0E3C86C-4C45-4589-8C7B-F5DA56175A9D}"/>
    <cellStyle name="Comma 14 2 2 2 6" xfId="30680" xr:uid="{B228BEE7-EED9-4E4D-B6F5-C1BE42F8B812}"/>
    <cellStyle name="Comma 14 2 2 2 7" xfId="31634" xr:uid="{DC58058B-88A4-4214-8F4B-B27889A7DEB6}"/>
    <cellStyle name="Comma 14 2 2 2 8" xfId="32276" xr:uid="{BEAF1DA3-EED1-47C0-8EDC-335616C12D78}"/>
    <cellStyle name="Comma 14 2 2 2 9" xfId="33488" xr:uid="{75752DFC-A356-4AE1-8C34-228B694E776B}"/>
    <cellStyle name="Comma 14 2 2 3" xfId="12556" xr:uid="{95DD5CCB-2937-4439-9BDE-51F43C9619EC}"/>
    <cellStyle name="Comma 14 2 2 3 2" xfId="31198" xr:uid="{3E526262-767D-4F87-A9CA-DFAD7FCA0D57}"/>
    <cellStyle name="Comma 14 2 2 3 3" xfId="33054" xr:uid="{7BB0F6CC-8AF6-4698-8BBD-2296B3DFF15E}"/>
    <cellStyle name="Comma 14 2 2 3 4" xfId="34875" xr:uid="{5D309B28-8B8D-4ADB-8402-CB6D71CDC6B6}"/>
    <cellStyle name="Comma 14 2 2 3 5" xfId="36975" xr:uid="{1678DB7A-FBDF-42F9-AB4A-38E387F3DB49}"/>
    <cellStyle name="Comma 14 2 2 4" xfId="11833" xr:uid="{CE58EB7B-AA0A-44A8-B235-07715B0E20AE}"/>
    <cellStyle name="Comma 14 2 2 5" xfId="15312" xr:uid="{343E236E-FC49-4C0D-9896-28F3C75978E1}"/>
    <cellStyle name="Comma 14 2 2 6" xfId="29810" xr:uid="{B6B621DA-7B7F-4C2D-A405-1A8BE9BC6918}"/>
    <cellStyle name="Comma 14 2 2 7" xfId="30607" xr:uid="{81B187AE-B3AA-45A2-8BDF-52BB6DD5B40A}"/>
    <cellStyle name="Comma 14 2 2 8" xfId="31633" xr:uid="{B4FEE0A6-9A69-4F42-AB72-E837EF8F04E3}"/>
    <cellStyle name="Comma 14 2 2 9" xfId="32275" xr:uid="{DC3C3151-9959-4743-975F-E6B439BF49AF}"/>
    <cellStyle name="Comma 14 2 3" xfId="6343" xr:uid="{787463BD-F0BE-4F43-8921-E5C260BCA855}"/>
    <cellStyle name="Comma 14 2 3 10" xfId="34356" xr:uid="{9E79448A-8F73-4A9D-BFDD-C844E2DE4CDE}"/>
    <cellStyle name="Comma 14 2 3 11" xfId="36524" xr:uid="{95F81D2A-A238-4FAA-A693-560221942607}"/>
    <cellStyle name="Comma 14 2 3 12" xfId="39008" xr:uid="{DC088A63-011F-4BBC-8AB5-3FC32948C045}"/>
    <cellStyle name="Comma 14 2 3 13" xfId="42034" xr:uid="{EF808936-B05A-4E1E-9FAB-5BAE63DE2379}"/>
    <cellStyle name="Comma 14 2 3 14" xfId="44078" xr:uid="{9B2B54A4-52FC-45E3-94F7-0DF8D6F9B22D}"/>
    <cellStyle name="Comma 14 2 3 15" xfId="8689" xr:uid="{87E121ED-2F39-4D4B-88D2-5967AA929379}"/>
    <cellStyle name="Comma 14 2 3 2" xfId="12688" xr:uid="{A877B7E0-E5AB-4175-A58D-A06B73E41703}"/>
    <cellStyle name="Comma 14 2 3 2 2" xfId="31270" xr:uid="{CABF4094-E306-404A-AF3F-13791E8314E4}"/>
    <cellStyle name="Comma 14 2 3 2 3" xfId="33124" xr:uid="{714636F7-062E-4EA1-8D75-32746F785059}"/>
    <cellStyle name="Comma 14 2 3 2 4" xfId="34947" xr:uid="{61EC163F-6E7C-4C1C-9FBA-40E75619CBFB}"/>
    <cellStyle name="Comma 14 2 3 2 5" xfId="37045" xr:uid="{163BBD46-4908-4BB7-814E-573B7D87EE17}"/>
    <cellStyle name="Comma 14 2 3 2 6" xfId="40576" xr:uid="{D3769B6F-4709-4F16-8A29-5FB4A342D5C4}"/>
    <cellStyle name="Comma 14 2 3 2 7" xfId="43362" xr:uid="{05F8BA84-2562-47BB-9B29-0E3161943EB3}"/>
    <cellStyle name="Comma 14 2 3 2 8" xfId="44079" xr:uid="{14364CE6-1560-446C-AC41-727A15480B01}"/>
    <cellStyle name="Comma 14 2 3 3" xfId="11905" xr:uid="{C849E1B4-756F-4A2D-8235-75393EC182DB}"/>
    <cellStyle name="Comma 14 2 3 4" xfId="15314" xr:uid="{352DDBCC-D90A-4816-91F1-9B5E8623B8ED}"/>
    <cellStyle name="Comma 14 2 3 5" xfId="29812" xr:uid="{335283EE-06A6-41FB-BF58-CA8C78D40EE0}"/>
    <cellStyle name="Comma 14 2 3 6" xfId="30679" xr:uid="{DB87C466-015C-4E33-8351-4F4EC75BB0EC}"/>
    <cellStyle name="Comma 14 2 3 7" xfId="31635" xr:uid="{A66C8D3C-8914-4581-9FAA-0C38DD78A9D3}"/>
    <cellStyle name="Comma 14 2 3 8" xfId="32277" xr:uid="{8785427D-6076-4721-ADF2-AC8F3F4A1F82}"/>
    <cellStyle name="Comma 14 2 3 9" xfId="33489" xr:uid="{CF3FDA68-9958-416B-A669-44FE8E7B316F}"/>
    <cellStyle name="Comma 14 2 4" xfId="12273" xr:uid="{F2C223D3-4B6A-4CBE-892A-E582D6DFA281}"/>
    <cellStyle name="Comma 14 2 4 2" xfId="31046" xr:uid="{C86F3C9D-8E49-444D-898D-43CE0D20BB5D}"/>
    <cellStyle name="Comma 14 2 4 2 2" xfId="41193" xr:uid="{606796B9-1914-4479-AAF3-AD8C345146CC}"/>
    <cellStyle name="Comma 14 2 4 2 3" xfId="43873" xr:uid="{96EB1C7E-FACC-4246-9ED9-9FEABC4FF497}"/>
    <cellStyle name="Comma 14 2 4 2 4" xfId="44080" xr:uid="{6A9746DD-DDC3-4728-9E54-B51BFF5010F0}"/>
    <cellStyle name="Comma 14 2 4 3" xfId="32915" xr:uid="{58ABF1A4-4612-4BF7-8596-5967A69CABE2}"/>
    <cellStyle name="Comma 14 2 4 4" xfId="34723" xr:uid="{A525972E-E8CE-479B-A9F7-AABD28AA7B05}"/>
    <cellStyle name="Comma 14 2 4 5" xfId="36831" xr:uid="{622DE5DC-1325-48B3-AD8C-7A0943B83EE0}"/>
    <cellStyle name="Comma 14 2 4 6" xfId="39610" xr:uid="{70557534-53D7-4E97-BCCC-95CF130CA3EF}"/>
    <cellStyle name="Comma 14 2 4 7" xfId="42545" xr:uid="{72C53D68-5E88-4671-B7BC-9E6EA3B0B24A}"/>
    <cellStyle name="Comma 14 2 4 8" xfId="44081" xr:uid="{E3C5F994-A978-470D-90D8-7492965F9C43}"/>
    <cellStyle name="Comma 14 2 5" xfId="11680" xr:uid="{BB4C93A2-77CA-4C6C-A7E8-14E8E01ED5D9}"/>
    <cellStyle name="Comma 14 2 5 2" xfId="39859" xr:uid="{BA1C1E8F-A9D1-4C1F-A69B-3CC37F670CAA}"/>
    <cellStyle name="Comma 14 2 5 3" xfId="42758" xr:uid="{318F7587-BD60-4640-A2C9-A66CA80509D4}"/>
    <cellStyle name="Comma 14 2 5 4" xfId="44082" xr:uid="{CCAB0B76-CA1C-48B7-B5D9-09D31E6D7E8D}"/>
    <cellStyle name="Comma 14 2 6" xfId="15311" xr:uid="{D7F04E24-5465-4259-A34D-5268ED7F7E6B}"/>
    <cellStyle name="Comma 14 2 7" xfId="29809" xr:uid="{528D723B-0119-4CB1-90D2-351974B39DE1}"/>
    <cellStyle name="Comma 14 2 8" xfId="30455" xr:uid="{20AAC543-21B0-49CF-AD9C-C88D4DE28505}"/>
    <cellStyle name="Comma 14 2 9" xfId="31632" xr:uid="{8A67E7B7-320D-4839-BA61-42AC11ADD9BA}"/>
    <cellStyle name="Comma 14 20" xfId="6533" xr:uid="{5A40F424-5AF0-440B-81E1-B21E5F6877AC}"/>
    <cellStyle name="Comma 14 3" xfId="4395" xr:uid="{C446642E-0436-48E5-B84F-189406E4D972}"/>
    <cellStyle name="Comma 14 3 10" xfId="33490" xr:uid="{67A810CB-D60F-4BBE-844B-0AE12880AC6E}"/>
    <cellStyle name="Comma 14 3 11" xfId="34245" xr:uid="{4C595DFE-5B34-4E2D-A80C-C1E233106CEA}"/>
    <cellStyle name="Comma 14 3 12" xfId="35578" xr:uid="{3CFA74E7-F36D-4089-9DB8-D16239A5286E}"/>
    <cellStyle name="Comma 14 3 13" xfId="36450" xr:uid="{640B25DC-F8E0-482E-95DE-C4A768A1EFC8}"/>
    <cellStyle name="Comma 14 3 14" xfId="38647" xr:uid="{63A7257E-04B3-444D-9CA8-C3F0CF051C2C}"/>
    <cellStyle name="Comma 14 3 15" xfId="41687" xr:uid="{E4B1621F-04E8-473A-9304-D4C09F2BD445}"/>
    <cellStyle name="Comma 14 3 16" xfId="44083" xr:uid="{3B9E30B0-8B78-4A44-8A1A-D81113B9898E}"/>
    <cellStyle name="Comma 14 3 17" xfId="8408" xr:uid="{6ED95C24-BC26-49FB-95C6-FDF4F61ECF27}"/>
    <cellStyle name="Comma 14 3 2" xfId="5846" xr:uid="{EA43A659-447E-41DA-8F1C-9F82C94A4B22}"/>
    <cellStyle name="Comma 14 3 2 10" xfId="34358" xr:uid="{99BEE10F-8F71-42F9-B818-4DCBAECD65DB}"/>
    <cellStyle name="Comma 14 3 2 11" xfId="36526" xr:uid="{AF2D5BE6-1C2B-4F3B-9286-336FA03D0CB9}"/>
    <cellStyle name="Comma 14 3 2 12" xfId="39141" xr:uid="{F756C2F6-FD4C-47C4-92A1-45FEC827A110}"/>
    <cellStyle name="Comma 14 3 2 13" xfId="42149" xr:uid="{D9446107-E58C-4FA2-8B61-94A0A8A8E174}"/>
    <cellStyle name="Comma 14 3 2 14" xfId="44084" xr:uid="{6AA8A132-F78D-42BD-9C37-92869BD1F0BA}"/>
    <cellStyle name="Comma 14 3 2 15" xfId="8691" xr:uid="{9A63E85D-3BE2-46F9-BB64-9F9D75454826}"/>
    <cellStyle name="Comma 14 3 2 2" xfId="12690" xr:uid="{58C1175D-95BA-4216-A2B7-C7565F85A538}"/>
    <cellStyle name="Comma 14 3 2 2 2" xfId="31272" xr:uid="{670511ED-7F03-4009-82E8-3D07669DE990}"/>
    <cellStyle name="Comma 14 3 2 2 3" xfId="33126" xr:uid="{5C3694A1-3384-4672-AC21-10A0F73B5294}"/>
    <cellStyle name="Comma 14 3 2 2 4" xfId="34949" xr:uid="{32EDBC27-D48F-49F5-8D98-5C651856B55A}"/>
    <cellStyle name="Comma 14 3 2 2 5" xfId="37047" xr:uid="{D6BD1296-41FA-4C6A-86BB-821704234797}"/>
    <cellStyle name="Comma 14 3 2 2 6" xfId="40714" xr:uid="{F9C4BE34-9328-4CD0-9E66-7BAE4A23156B}"/>
    <cellStyle name="Comma 14 3 2 2 7" xfId="43477" xr:uid="{E2D43141-8451-4EC7-A030-AF138C59C866}"/>
    <cellStyle name="Comma 14 3 2 2 8" xfId="44085" xr:uid="{6497AA38-1D91-45B6-86CA-6E15280F8445}"/>
    <cellStyle name="Comma 14 3 2 3" xfId="11907" xr:uid="{20AFCADF-33D6-4A37-9672-3CD5C33C9941}"/>
    <cellStyle name="Comma 14 3 2 4" xfId="15316" xr:uid="{3B02BFC5-568E-4C13-839E-CE04E960CC95}"/>
    <cellStyle name="Comma 14 3 2 5" xfId="29814" xr:uid="{8EFEBA7D-F374-4113-A05F-88DBEF4A22BE}"/>
    <cellStyle name="Comma 14 3 2 6" xfId="30681" xr:uid="{9E1B9F75-F2A5-46AF-B140-D3F9F93B2B16}"/>
    <cellStyle name="Comma 14 3 2 7" xfId="31637" xr:uid="{9E974CEF-F01D-4219-9B68-26233CDAFD81}"/>
    <cellStyle name="Comma 14 3 2 8" xfId="32279" xr:uid="{1199A547-A94A-4BD9-A348-D4E492069DBC}"/>
    <cellStyle name="Comma 14 3 2 9" xfId="33491" xr:uid="{7E9C6B5C-2BD0-48E6-91A2-9109262B7A1C}"/>
    <cellStyle name="Comma 14 3 3" xfId="12516" xr:uid="{C56D21F4-88E9-4D24-8213-2A2566EF5ACC}"/>
    <cellStyle name="Comma 14 3 3 2" xfId="31159" xr:uid="{600D8957-28A2-45E6-B0E2-8D262AB842D1}"/>
    <cellStyle name="Comma 14 3 3 2 2" xfId="41021" xr:uid="{7A320CD7-8025-4C40-AC72-6BFA94D718F1}"/>
    <cellStyle name="Comma 14 3 3 2 3" xfId="43733" xr:uid="{71107C9D-ABDD-4951-A4BC-687A211BCEF6}"/>
    <cellStyle name="Comma 14 3 3 2 4" xfId="44086" xr:uid="{B74EDDA3-13F8-4719-9891-4EC00EB5F59B}"/>
    <cellStyle name="Comma 14 3 3 3" xfId="33017" xr:uid="{566B4DBC-16B6-45CE-BD1A-A2838C88A87B}"/>
    <cellStyle name="Comma 14 3 3 4" xfId="34836" xr:uid="{5120DEF1-50A9-4DAF-956A-D06D8992A114}"/>
    <cellStyle name="Comma 14 3 3 5" xfId="36938" xr:uid="{5219864C-3882-43A6-BC4B-4F21AD05D4AF}"/>
    <cellStyle name="Comma 14 3 3 6" xfId="39445" xr:uid="{F179EA80-E2E3-49D6-8AA2-EE7E3A733F88}"/>
    <cellStyle name="Comma 14 3 3 7" xfId="42405" xr:uid="{25F0787B-2736-4D71-ADD8-4DF64E98C150}"/>
    <cellStyle name="Comma 14 3 3 8" xfId="44087" xr:uid="{62EEC4EA-13FD-4A3B-890E-6961F40D2FD8}"/>
    <cellStyle name="Comma 14 3 4" xfId="11794" xr:uid="{67D9A9F3-0FEA-45D3-A730-FAF70893EF85}"/>
    <cellStyle name="Comma 14 3 4 2" xfId="40166" xr:uid="{DA4B7433-2862-48B8-9272-9890EB8CD4B9}"/>
    <cellStyle name="Comma 14 3 4 3" xfId="43015" xr:uid="{53AC04A6-6EEE-48FF-9432-9308EAD2C0D7}"/>
    <cellStyle name="Comma 14 3 4 4" xfId="44088" xr:uid="{0A271747-A501-4FDC-9C11-CA1BEBE3DF3D}"/>
    <cellStyle name="Comma 14 3 5" xfId="15315" xr:uid="{1DCD03C2-75B3-41E2-B2C6-9E900F5FAA8C}"/>
    <cellStyle name="Comma 14 3 6" xfId="29813" xr:uid="{AF3555D9-9E99-44CC-9F7B-E0BC6EE558F2}"/>
    <cellStyle name="Comma 14 3 7" xfId="30568" xr:uid="{71542535-7241-406E-AD81-8A04F6309562}"/>
    <cellStyle name="Comma 14 3 8" xfId="31636" xr:uid="{31E33894-9A55-4E76-BC58-252ABDF1DCB2}"/>
    <cellStyle name="Comma 14 3 9" xfId="32278" xr:uid="{1B04D4C7-968B-4700-90A7-6934DA4A5B8D}"/>
    <cellStyle name="Comma 14 4" xfId="5708" xr:uid="{94BF387E-8A1E-4538-9CD7-0A842818B9C1}"/>
    <cellStyle name="Comma 14 4 10" xfId="34355" xr:uid="{8E6B07F7-BA99-4B02-B90D-F160E72460EC}"/>
    <cellStyle name="Comma 14 4 11" xfId="36523" xr:uid="{379BF1A8-5F45-4B1E-AA8F-196513863BD9}"/>
    <cellStyle name="Comma 14 4 12" xfId="38075" xr:uid="{2A924051-20B2-4621-B932-FB42DFEBEE9F}"/>
    <cellStyle name="Comma 14 4 13" xfId="41572" xr:uid="{0259D45A-F235-4541-9FC0-610DBA031707}"/>
    <cellStyle name="Comma 14 4 14" xfId="44089" xr:uid="{6A486DF7-C933-404E-AB47-FE49369FFB47}"/>
    <cellStyle name="Comma 14 4 15" xfId="8688" xr:uid="{B90F39DD-AF13-4794-88A0-E36AA8DFFAB5}"/>
    <cellStyle name="Comma 14 4 2" xfId="12687" xr:uid="{A773B3B1-2504-4D18-9A47-9A153A5BFD1B}"/>
    <cellStyle name="Comma 14 4 2 2" xfId="31269" xr:uid="{03A0CA2B-A64F-4540-A7A1-3D6E184156CB}"/>
    <cellStyle name="Comma 14 4 2 3" xfId="33123" xr:uid="{CFED7C51-D74D-4FF3-9F92-4E2C82C8B8FC}"/>
    <cellStyle name="Comma 14 4 2 4" xfId="34946" xr:uid="{418B618A-1ED3-43F0-98B4-5E8E911FB941}"/>
    <cellStyle name="Comma 14 4 2 5" xfId="37044" xr:uid="{65B762DC-3C8F-4E61-BBEB-4C0327DBC135}"/>
    <cellStyle name="Comma 14 4 2 6" xfId="40031" xr:uid="{D501AEDA-F4F7-4458-86FA-8DFFB60485CB}"/>
    <cellStyle name="Comma 14 4 2 7" xfId="42900" xr:uid="{02CEF076-ABC2-467C-8E96-31BA5F3820DC}"/>
    <cellStyle name="Comma 14 4 2 8" xfId="44090" xr:uid="{A1322539-BEEC-4D48-B5AD-E58AF8155715}"/>
    <cellStyle name="Comma 14 4 3" xfId="11904" xr:uid="{6421A846-C29B-4246-8A1C-225EE5A5BF19}"/>
    <cellStyle name="Comma 14 4 4" xfId="15317" xr:uid="{169FB17B-D684-4871-BC11-ED21145E4923}"/>
    <cellStyle name="Comma 14 4 5" xfId="29815" xr:uid="{BF01ACA9-5EC6-4828-8C32-8348AE730373}"/>
    <cellStyle name="Comma 14 4 6" xfId="30678" xr:uid="{54BB8070-7439-4824-876F-137FB7154094}"/>
    <cellStyle name="Comma 14 4 7" xfId="31638" xr:uid="{E7821E4C-24E4-497C-8AD1-45C4DBECB77B}"/>
    <cellStyle name="Comma 14 4 8" xfId="32280" xr:uid="{74F39391-236B-49D6-A6FE-B59A0A78E1A7}"/>
    <cellStyle name="Comma 14 4 9" xfId="33492" xr:uid="{C786D5E7-7F55-4784-AFFC-EDC1F3B59D6A}"/>
    <cellStyle name="Comma 14 5" xfId="6167" xr:uid="{60749266-D72B-467A-821F-394AE0F9C436}"/>
    <cellStyle name="Comma 14 5 10" xfId="34609" xr:uid="{14209D12-D2E4-4AF0-ADB2-080C7D31E72D}"/>
    <cellStyle name="Comma 14 5 11" xfId="36737" xr:uid="{55AA53F9-5773-4AC8-A138-349700E7070F}"/>
    <cellStyle name="Comma 14 5 12" xfId="38912" xr:uid="{CFCB65F9-2657-4007-99C1-0748A1B65847}"/>
    <cellStyle name="Comma 14 5 13" xfId="41943" xr:uid="{64F08E97-E7BF-481C-86FB-4679F5E4B665}"/>
    <cellStyle name="Comma 14 5 14" xfId="44091" xr:uid="{DD3CF40D-752B-46E9-AC76-970265CD2C08}"/>
    <cellStyle name="Comma 14 5 15" xfId="11495" xr:uid="{231DC064-94E0-4FFA-BC43-E14455C81C54}"/>
    <cellStyle name="Comma 14 5 2" xfId="15116" xr:uid="{007682A6-67A2-4FB0-8D28-8E16CBA4B3C3}"/>
    <cellStyle name="Comma 14 5 2 2" xfId="31523" xr:uid="{EA9AA72D-A5A9-413A-AA24-EB2B029D82FB}"/>
    <cellStyle name="Comma 14 5 2 3" xfId="33376" xr:uid="{F5544C2D-D336-4F71-BB90-69F39B319144}"/>
    <cellStyle name="Comma 14 5 2 4" xfId="35200" xr:uid="{6A9B9990-8720-46C0-9B52-11D668C16B3A}"/>
    <cellStyle name="Comma 14 5 2 5" xfId="37280" xr:uid="{B53AB77F-39FB-4B2A-98A8-82B84D915B5E}"/>
    <cellStyle name="Comma 14 5 2 6" xfId="40470" xr:uid="{CF85FE1F-6A24-4CCE-A98B-199DA0520DA5}"/>
    <cellStyle name="Comma 14 5 2 7" xfId="43271" xr:uid="{90ABF57E-BC6D-4ADE-8F35-E4B77B5CDF24}"/>
    <cellStyle name="Comma 14 5 2 8" xfId="44092" xr:uid="{80CBEF38-4E23-431D-8E53-64ACFAD70F4F}"/>
    <cellStyle name="Comma 14 5 3" xfId="12158" xr:uid="{3E9F9098-BA8C-4FD1-B668-C7E4FDA0013F}"/>
    <cellStyle name="Comma 14 5 4" xfId="15318" xr:uid="{559AE3E9-0D45-4836-ADA6-CE6B3E025701}"/>
    <cellStyle name="Comma 14 5 5" xfId="29816" xr:uid="{116756D2-D83D-4541-B1A1-EC5AB6AB5D84}"/>
    <cellStyle name="Comma 14 5 6" xfId="30932" xr:uid="{D70D6667-AAAE-4E39-8B36-9F2B1BCA9C90}"/>
    <cellStyle name="Comma 14 5 7" xfId="31639" xr:uid="{20EA6F49-C16C-44E2-878B-8FDD8FC2549F}"/>
    <cellStyle name="Comma 14 5 8" xfId="32281" xr:uid="{EE024828-E1FB-4B32-BD2B-807468CF35CE}"/>
    <cellStyle name="Comma 14 5 9" xfId="33493" xr:uid="{6924AAFC-657C-42B5-B4D1-D64B01E3BBCE}"/>
    <cellStyle name="Comma 14 6" xfId="12235" xr:uid="{E638C80E-1306-4E53-8325-D7A825A50824}"/>
    <cellStyle name="Comma 14 6 2" xfId="31008" xr:uid="{5F48F7AE-4D1C-480A-AD00-A5F8551B6ED2}"/>
    <cellStyle name="Comma 14 6 2 2" xfId="40883" xr:uid="{39A38E34-A0ED-4C92-87CB-9586E8AAA219}"/>
    <cellStyle name="Comma 14 6 2 3" xfId="43618" xr:uid="{E6873839-E7E4-408C-8ABA-64140550AE2E}"/>
    <cellStyle name="Comma 14 6 2 4" xfId="44093" xr:uid="{6066FA13-BC66-4758-B46A-7D5F269146EF}"/>
    <cellStyle name="Comma 14 6 3" xfId="32883" xr:uid="{09C1C69A-5761-4A80-A823-A1B775FDBE5C}"/>
    <cellStyle name="Comma 14 6 4" xfId="34685" xr:uid="{0B7AF8EE-6D2F-4BFD-84B8-19745D4D1377}"/>
    <cellStyle name="Comma 14 6 5" xfId="36793" xr:uid="{16077E39-0FDF-4A8C-AAC6-B5B08EB3E366}"/>
    <cellStyle name="Comma 14 6 6" xfId="39312" xr:uid="{C2C05B9E-FDF4-4DFC-A77D-F3764B331FF9}"/>
    <cellStyle name="Comma 14 6 7" xfId="42290" xr:uid="{BA487D8D-F456-4186-8161-74D47D55DC42}"/>
    <cellStyle name="Comma 14 6 8" xfId="44094" xr:uid="{8197D8C5-8E7F-43B6-8C47-06BF1CE64BA4}"/>
    <cellStyle name="Comma 14 7" xfId="11641" xr:uid="{9CDB9771-1393-4FF6-8094-1615460C74E5}"/>
    <cellStyle name="Comma 14 7 2" xfId="39777" xr:uid="{E6ED99F4-CB5C-4DCA-B88C-61D7CFDC6A37}"/>
    <cellStyle name="Comma 14 7 3" xfId="42685" xr:uid="{56B641AE-F7D4-4E61-B1E2-31FD906E7260}"/>
    <cellStyle name="Comma 14 7 4" xfId="44095" xr:uid="{E7195CC4-538A-4DA7-856B-94B3DC4D297C}"/>
    <cellStyle name="Comma 14 8" xfId="15310" xr:uid="{7DC46E45-C849-4843-8755-6EC23CE3F2D0}"/>
    <cellStyle name="Comma 14 9" xfId="29808" xr:uid="{47FCDEA2-41A7-4ECE-B4FD-A2D8C3D25C2D}"/>
    <cellStyle name="Comma 15" xfId="2744" xr:uid="{555F511B-6346-4091-9AC5-E935002488FE}"/>
    <cellStyle name="Comma 15 10" xfId="30418" xr:uid="{210BF442-FB3B-4B0D-8C41-D45DA3FF883E}"/>
    <cellStyle name="Comma 15 11" xfId="31640" xr:uid="{EC2C1FC6-B996-4F00-9131-AE86A8A27C48}"/>
    <cellStyle name="Comma 15 12" xfId="32282" xr:uid="{2816B4C9-2881-4713-9436-D98BA240B1BB}"/>
    <cellStyle name="Comma 15 13" xfId="33494" xr:uid="{C3905A3B-9912-40C2-BE3E-2E415948391D}"/>
    <cellStyle name="Comma 15 14" xfId="34095" xr:uid="{AF8057C2-5A3F-4639-AB52-DA9AC5B0DBC1}"/>
    <cellStyle name="Comma 15 15" xfId="35306" xr:uid="{FA96A8A0-AD27-4433-A39D-67F7E34FF52B}"/>
    <cellStyle name="Comma 15 16" xfId="36169" xr:uid="{6A00072E-0B28-4525-9D43-37B296DB1DB7}"/>
    <cellStyle name="Comma 15 17" xfId="37411" xr:uid="{43A65BE4-CDD0-4277-B6BA-52C9F0C837DB}"/>
    <cellStyle name="Comma 15 18" xfId="41358" xr:uid="{E30AE3C8-9F14-41B6-9992-C1A2A4E5B1B3}"/>
    <cellStyle name="Comma 15 19" xfId="44096" xr:uid="{54D056AC-BBD2-4BF1-BC8B-F2EE8C5B84FB}"/>
    <cellStyle name="Comma 15 2" xfId="5055" xr:uid="{B77A31C8-7023-47FD-A713-B11F694BDD8D}"/>
    <cellStyle name="Comma 15 2 10" xfId="32283" xr:uid="{6C30ECA5-040E-4818-954B-34E7F50F4D14}"/>
    <cellStyle name="Comma 15 2 11" xfId="33495" xr:uid="{E8DF9BA8-DD95-45B0-BDFF-523C2B1660F8}"/>
    <cellStyle name="Comma 15 2 12" xfId="34133" xr:uid="{607D0315-9270-494F-9A13-84D5FB13C1D3}"/>
    <cellStyle name="Comma 15 2 13" xfId="36010" xr:uid="{29C04DB3-D35F-401A-8B96-4CADA2180943}"/>
    <cellStyle name="Comma 15 2 14" xfId="36310" xr:uid="{7F1E30F6-E53C-44F3-AD82-258A75A6D8BA}"/>
    <cellStyle name="Comma 15 2 15" xfId="37485" xr:uid="{3498BF59-7AFC-4C90-93AD-7638A07C0A52}"/>
    <cellStyle name="Comma 15 2 16" xfId="41431" xr:uid="{5CE89EBF-7801-4FF5-B731-0082DCC0DFA3}"/>
    <cellStyle name="Comma 15 2 17" xfId="44097" xr:uid="{47AEFFFB-322E-4788-A047-FB1D482F9805}"/>
    <cellStyle name="Comma 15 2 18" xfId="6646" xr:uid="{7E2517D4-9B01-48CD-BA54-FF1A0DDF8331}"/>
    <cellStyle name="Comma 15 2 2" xfId="6024" xr:uid="{F9589DF9-4F56-4F1D-9982-BEDA92480EDD}"/>
    <cellStyle name="Comma 15 2 2 10" xfId="33496" xr:uid="{8771B946-3167-4064-8F26-6E2FE7DF1C89}"/>
    <cellStyle name="Comma 15 2 2 11" xfId="34285" xr:uid="{92C2D87C-D231-43D2-83EB-10B0926C989C}"/>
    <cellStyle name="Comma 15 2 2 12" xfId="36475" xr:uid="{4B6835D9-88A6-4DF6-891A-7E6ABDBA4F76}"/>
    <cellStyle name="Comma 15 2 2 13" xfId="38789" xr:uid="{FE443E45-0B62-4DE4-8F95-88A03BEE2C90}"/>
    <cellStyle name="Comma 15 2 2 14" xfId="41828" xr:uid="{228C486A-66FC-4243-91B6-52C4EA3980D6}"/>
    <cellStyle name="Comma 15 2 2 15" xfId="44098" xr:uid="{40626CDA-BCEE-495D-A73A-7DAA5883C094}"/>
    <cellStyle name="Comma 15 2 2 16" xfId="8522" xr:uid="{A91D1D91-9F5A-4C4F-B93C-821A972CE7B3}"/>
    <cellStyle name="Comma 15 2 2 2" xfId="8694" xr:uid="{93250AF9-E5B8-4857-8C73-EEB4F3BE0B2C}"/>
    <cellStyle name="Comma 15 2 2 2 10" xfId="34361" xr:uid="{D785DF77-AF35-4869-B6F8-D6DDB5D3E682}"/>
    <cellStyle name="Comma 15 2 2 2 11" xfId="36529" xr:uid="{E09402DB-B325-4AF1-9F03-7B660A70CD21}"/>
    <cellStyle name="Comma 15 2 2 2 12" xfId="40338" xr:uid="{EF8B2496-D722-4B0C-B02A-759B2B9455BF}"/>
    <cellStyle name="Comma 15 2 2 2 13" xfId="43156" xr:uid="{75475529-49A9-4C99-AEF3-7EE8909344C1}"/>
    <cellStyle name="Comma 15 2 2 2 14" xfId="44099" xr:uid="{8D1A78EC-0335-4427-A3E1-A1C8C4A27DF2}"/>
    <cellStyle name="Comma 15 2 2 2 2" xfId="12693" xr:uid="{50890001-A98B-4DFC-B779-2F65F258710B}"/>
    <cellStyle name="Comma 15 2 2 2 2 2" xfId="31275" xr:uid="{AD601016-B6E8-4273-8805-D670A64618E5}"/>
    <cellStyle name="Comma 15 2 2 2 2 3" xfId="33129" xr:uid="{8624813F-7B3F-4DE3-8DAD-D818ADFB6F96}"/>
    <cellStyle name="Comma 15 2 2 2 2 4" xfId="34952" xr:uid="{8C7E2963-6E92-4157-88FE-68D1F4874133}"/>
    <cellStyle name="Comma 15 2 2 2 2 5" xfId="37050" xr:uid="{BA0B906C-4FB5-4FF4-9BBB-383B7D55AB12}"/>
    <cellStyle name="Comma 15 2 2 2 3" xfId="11910" xr:uid="{E93EF02F-B32B-441C-8FCD-F8AA97B81227}"/>
    <cellStyle name="Comma 15 2 2 2 4" xfId="15322" xr:uid="{ABB7C8BA-1D6D-4068-871F-9E0637355986}"/>
    <cellStyle name="Comma 15 2 2 2 5" xfId="29820" xr:uid="{E4281C05-E097-436C-A8D3-E4134B5F98E8}"/>
    <cellStyle name="Comma 15 2 2 2 6" xfId="30684" xr:uid="{4852870C-19AF-497C-8452-557A45EAA5BB}"/>
    <cellStyle name="Comma 15 2 2 2 7" xfId="31643" xr:uid="{FD1B7A33-4B1C-4D55-BCC2-A412F2453F08}"/>
    <cellStyle name="Comma 15 2 2 2 8" xfId="32285" xr:uid="{C423324B-A858-4B01-A31F-182049A45171}"/>
    <cellStyle name="Comma 15 2 2 2 9" xfId="33497" xr:uid="{454059B7-0844-4006-BAD1-C113B828A6DB}"/>
    <cellStyle name="Comma 15 2 2 3" xfId="12557" xr:uid="{B2B480D3-68D0-4ECA-8136-4A6AB5F10861}"/>
    <cellStyle name="Comma 15 2 2 3 2" xfId="31199" xr:uid="{6EFE47E8-4EC2-4374-9A51-9DBBB141A1DE}"/>
    <cellStyle name="Comma 15 2 2 3 3" xfId="33055" xr:uid="{65C0C642-AB54-4612-B063-5E6A98CF4068}"/>
    <cellStyle name="Comma 15 2 2 3 4" xfId="34876" xr:uid="{C2155626-61C3-431C-814B-72A1591970E1}"/>
    <cellStyle name="Comma 15 2 2 3 5" xfId="36976" xr:uid="{DC4DEABF-3A6E-4F43-9B8B-2E5FECB95E9F}"/>
    <cellStyle name="Comma 15 2 2 4" xfId="11834" xr:uid="{EF1C11DD-3A63-4718-A4E2-C5C46D91DBA4}"/>
    <cellStyle name="Comma 15 2 2 5" xfId="15321" xr:uid="{5F368A25-56ED-4274-88C2-CBC73EC7CA65}"/>
    <cellStyle name="Comma 15 2 2 6" xfId="29819" xr:uid="{20A9A49B-0D91-4093-AFDA-6464D1C78901}"/>
    <cellStyle name="Comma 15 2 2 7" xfId="30608" xr:uid="{B37891E9-D5CB-4F70-A1AA-E4A6DDBF8E94}"/>
    <cellStyle name="Comma 15 2 2 8" xfId="31642" xr:uid="{59DB7F31-BE7E-435E-A1ED-F69D1E1447E3}"/>
    <cellStyle name="Comma 15 2 2 9" xfId="32284" xr:uid="{97E4298B-6577-40C1-840D-D34BC51EE91D}"/>
    <cellStyle name="Comma 15 2 3" xfId="6344" xr:uid="{0B4CF4A9-75C4-421F-BDC3-9DD680833A34}"/>
    <cellStyle name="Comma 15 2 3 10" xfId="34360" xr:uid="{C2A9A0A8-EDFF-4703-801A-90501E1185F8}"/>
    <cellStyle name="Comma 15 2 3 11" xfId="36528" xr:uid="{A0AB3399-685A-4339-9DF0-23B143EFF14E}"/>
    <cellStyle name="Comma 15 2 3 12" xfId="39009" xr:uid="{FB78730D-E60F-4ACE-96AC-657AB229AF32}"/>
    <cellStyle name="Comma 15 2 3 13" xfId="42035" xr:uid="{C991DE29-3B7A-4441-B9E9-E37E5861281D}"/>
    <cellStyle name="Comma 15 2 3 14" xfId="44100" xr:uid="{DBEECF33-4300-4880-88D2-04A88D412B13}"/>
    <cellStyle name="Comma 15 2 3 15" xfId="8693" xr:uid="{DBF87DC2-A9B2-4643-A400-E3424F10F85C}"/>
    <cellStyle name="Comma 15 2 3 2" xfId="12692" xr:uid="{5991FBBE-1536-4B8E-9E66-325C33BB8431}"/>
    <cellStyle name="Comma 15 2 3 2 2" xfId="31274" xr:uid="{C17D6CCE-E069-42CF-B835-4256E0754A69}"/>
    <cellStyle name="Comma 15 2 3 2 3" xfId="33128" xr:uid="{792A2381-9A81-4F11-8330-900180717085}"/>
    <cellStyle name="Comma 15 2 3 2 4" xfId="34951" xr:uid="{41F62A8D-7E58-488D-941D-AA1071A567DA}"/>
    <cellStyle name="Comma 15 2 3 2 5" xfId="37049" xr:uid="{111DB025-025B-4FA6-8913-548A23CD6A11}"/>
    <cellStyle name="Comma 15 2 3 2 6" xfId="40577" xr:uid="{6C91CA84-0392-47B7-A917-A5CE647ADBD9}"/>
    <cellStyle name="Comma 15 2 3 2 7" xfId="43363" xr:uid="{081A0AF7-694D-4C86-8C68-D6B73A9DAD52}"/>
    <cellStyle name="Comma 15 2 3 2 8" xfId="44101" xr:uid="{114ED722-3BF7-409A-B3F0-450115204B69}"/>
    <cellStyle name="Comma 15 2 3 3" xfId="11909" xr:uid="{DE85AC88-C826-4D96-A07A-F5BFE1D78AC2}"/>
    <cellStyle name="Comma 15 2 3 4" xfId="15323" xr:uid="{797A0242-0803-4EF8-97B7-AA32FD7FD578}"/>
    <cellStyle name="Comma 15 2 3 5" xfId="29821" xr:uid="{7985D35F-9D87-473E-B595-C144592E3CDD}"/>
    <cellStyle name="Comma 15 2 3 6" xfId="30683" xr:uid="{B0D746C2-05DA-4933-81B5-DC149B975081}"/>
    <cellStyle name="Comma 15 2 3 7" xfId="31644" xr:uid="{99B326FD-962A-454B-B45B-47F6345DB611}"/>
    <cellStyle name="Comma 15 2 3 8" xfId="32286" xr:uid="{F8A7559B-FA50-4D83-BEFA-28465B0DEB73}"/>
    <cellStyle name="Comma 15 2 3 9" xfId="33498" xr:uid="{6C718048-7246-4110-8843-AEE527C3C6EB}"/>
    <cellStyle name="Comma 15 2 4" xfId="12274" xr:uid="{60496202-AE38-4AE1-9768-591BB6BDA65C}"/>
    <cellStyle name="Comma 15 2 4 2" xfId="31047" xr:uid="{E8D6F4BC-A923-40F2-81FF-012D07CE83FA}"/>
    <cellStyle name="Comma 15 2 4 2 2" xfId="41194" xr:uid="{3FD68A65-6CCE-4EE9-AA2E-684472DA3A1C}"/>
    <cellStyle name="Comma 15 2 4 2 3" xfId="43874" xr:uid="{4AF75F86-E8CD-4214-B2EE-5533F25DA1DE}"/>
    <cellStyle name="Comma 15 2 4 2 4" xfId="44102" xr:uid="{3A95F470-D0DD-4F63-9A60-886E610B5845}"/>
    <cellStyle name="Comma 15 2 4 3" xfId="32916" xr:uid="{97C1DAE2-3E72-465A-AFDD-31ADC0C2C01A}"/>
    <cellStyle name="Comma 15 2 4 4" xfId="34724" xr:uid="{A6661FF8-1278-48A9-88EF-F4056BC60479}"/>
    <cellStyle name="Comma 15 2 4 5" xfId="36832" xr:uid="{89A66883-BE87-4014-B5AC-7B1D9BBD7387}"/>
    <cellStyle name="Comma 15 2 4 6" xfId="39611" xr:uid="{F74293F0-E745-4AE3-9341-E3E1FB90D26F}"/>
    <cellStyle name="Comma 15 2 4 7" xfId="42546" xr:uid="{8CE7D287-640C-43E8-84A7-994DD8500049}"/>
    <cellStyle name="Comma 15 2 4 8" xfId="44103" xr:uid="{3FC5FB11-55A6-4B25-8A14-BDD1BDE72245}"/>
    <cellStyle name="Comma 15 2 5" xfId="11681" xr:uid="{BF822E91-F980-4D0B-8F94-CA188F4D2772}"/>
    <cellStyle name="Comma 15 2 5 2" xfId="39860" xr:uid="{8411851F-6DD3-47E5-8685-EA13567386D7}"/>
    <cellStyle name="Comma 15 2 5 3" xfId="42759" xr:uid="{CB4203B8-25F7-4305-BCAE-24B0CEEBFAAB}"/>
    <cellStyle name="Comma 15 2 5 4" xfId="44104" xr:uid="{04709217-DAAC-4B99-84B5-464C02141927}"/>
    <cellStyle name="Comma 15 2 6" xfId="15320" xr:uid="{D4A6F3BE-A7E6-4D28-BBB5-A3FF72ED7703}"/>
    <cellStyle name="Comma 15 2 7" xfId="29818" xr:uid="{B45DE377-932D-4D8D-81CA-B543D826F2A3}"/>
    <cellStyle name="Comma 15 2 8" xfId="30456" xr:uid="{6EA2957A-89FF-4237-BBFD-C97845AC1F76}"/>
    <cellStyle name="Comma 15 2 9" xfId="31641" xr:uid="{F7EF16A9-26DE-4D4A-8EDA-0AFA0EB5BCF8}"/>
    <cellStyle name="Comma 15 20" xfId="6534" xr:uid="{6F41F920-453B-4F26-B00A-667F973C7134}"/>
    <cellStyle name="Comma 15 3" xfId="4396" xr:uid="{CC2466F9-F623-4480-B967-D06798FEB87A}"/>
    <cellStyle name="Comma 15 3 10" xfId="33499" xr:uid="{60FD2343-9801-42FA-9B35-0165A3E6BFA9}"/>
    <cellStyle name="Comma 15 3 11" xfId="34246" xr:uid="{64C43780-6174-4B78-B710-12BAE8BE5127}"/>
    <cellStyle name="Comma 15 3 12" xfId="35579" xr:uid="{F608E16B-3C90-4010-862D-EDBD548BE20E}"/>
    <cellStyle name="Comma 15 3 13" xfId="36451" xr:uid="{7276DBE3-DD2D-463A-8152-EEF3987CF9DC}"/>
    <cellStyle name="Comma 15 3 14" xfId="38648" xr:uid="{DF6D68E8-F2B1-4135-96D2-08E36C2E7672}"/>
    <cellStyle name="Comma 15 3 15" xfId="41688" xr:uid="{FAAE552F-5F1B-4AF5-B9BA-5C789ED2ED90}"/>
    <cellStyle name="Comma 15 3 16" xfId="44105" xr:uid="{79EB7F74-AB2A-4EF4-BE64-79F811B91002}"/>
    <cellStyle name="Comma 15 3 17" xfId="8409" xr:uid="{DD26F506-077A-46BB-B2ED-75DA055CDE2D}"/>
    <cellStyle name="Comma 15 3 2" xfId="5847" xr:uid="{17B186DC-BE60-4422-899E-7D335D7072E0}"/>
    <cellStyle name="Comma 15 3 2 10" xfId="34362" xr:uid="{D68E77CC-2928-49F8-82F3-407D0AAEADA9}"/>
    <cellStyle name="Comma 15 3 2 11" xfId="36530" xr:uid="{52CC32B1-EEB8-4987-987E-196115BDF254}"/>
    <cellStyle name="Comma 15 3 2 12" xfId="39142" xr:uid="{B2A62D6F-1060-47EB-BDBC-22EF361F4E77}"/>
    <cellStyle name="Comma 15 3 2 13" xfId="42150" xr:uid="{A17D9F8A-D2B2-4ADE-AC0B-73AB44B8A162}"/>
    <cellStyle name="Comma 15 3 2 14" xfId="44106" xr:uid="{9A6553A0-13ED-4F72-BC98-C72C037783C2}"/>
    <cellStyle name="Comma 15 3 2 15" xfId="8695" xr:uid="{0F4E0CCE-99BE-4976-B619-B6A91788B50B}"/>
    <cellStyle name="Comma 15 3 2 2" xfId="12694" xr:uid="{27CD2373-9794-4C66-9850-2011B6E0F685}"/>
    <cellStyle name="Comma 15 3 2 2 2" xfId="31276" xr:uid="{46B5038F-308E-43C2-9935-C982B04E1A5A}"/>
    <cellStyle name="Comma 15 3 2 2 3" xfId="33130" xr:uid="{2DF07C09-2202-4720-9219-A2DD95FE500F}"/>
    <cellStyle name="Comma 15 3 2 2 4" xfId="34953" xr:uid="{2EEAF760-176B-4C7A-BAE4-BE65EFF5BDA6}"/>
    <cellStyle name="Comma 15 3 2 2 5" xfId="37051" xr:uid="{AB93E7FE-3ECB-4647-B5A2-1387C7430F06}"/>
    <cellStyle name="Comma 15 3 2 2 6" xfId="40715" xr:uid="{6DFD9ECF-541D-4FA8-919F-10163AA9362C}"/>
    <cellStyle name="Comma 15 3 2 2 7" xfId="43478" xr:uid="{DDA310E2-D9D0-48C6-8FE1-180146444184}"/>
    <cellStyle name="Comma 15 3 2 2 8" xfId="44107" xr:uid="{32B11B64-8861-420E-B24E-AFC1B6FB7F9A}"/>
    <cellStyle name="Comma 15 3 2 3" xfId="11911" xr:uid="{93B2E41F-E4E2-4635-BED5-5295C99E5FC3}"/>
    <cellStyle name="Comma 15 3 2 4" xfId="15325" xr:uid="{EEE6BB80-ACEE-4960-8AF9-8CD0D609449A}"/>
    <cellStyle name="Comma 15 3 2 5" xfId="29823" xr:uid="{56CD4AD6-B329-43A9-B358-3E4000B452FB}"/>
    <cellStyle name="Comma 15 3 2 6" xfId="30685" xr:uid="{2D449390-C9DE-4F61-BE7D-44021D3470AF}"/>
    <cellStyle name="Comma 15 3 2 7" xfId="31646" xr:uid="{7291F767-0A6B-43DE-8501-43FCFF9DA76E}"/>
    <cellStyle name="Comma 15 3 2 8" xfId="32288" xr:uid="{0F1ED179-EE29-4717-BD12-DD35FB7BCB42}"/>
    <cellStyle name="Comma 15 3 2 9" xfId="33500" xr:uid="{2C882C31-80C1-45B3-B035-D71800FC926C}"/>
    <cellStyle name="Comma 15 3 3" xfId="12517" xr:uid="{B0E22112-3C4B-405E-8F13-BC241E65BD3A}"/>
    <cellStyle name="Comma 15 3 3 2" xfId="31160" xr:uid="{2DFE334C-5943-48B8-9339-4DD6C64FE7E7}"/>
    <cellStyle name="Comma 15 3 3 2 2" xfId="41022" xr:uid="{B9A87ABC-D5CE-4730-81ED-AC457C9DBEA0}"/>
    <cellStyle name="Comma 15 3 3 2 3" xfId="43734" xr:uid="{D8ADE015-303C-4EAB-ACD0-E174E808A7CF}"/>
    <cellStyle name="Comma 15 3 3 2 4" xfId="44108" xr:uid="{49E61C47-F7D9-45FC-B89D-10B97EFA842C}"/>
    <cellStyle name="Comma 15 3 3 3" xfId="33018" xr:uid="{7DDE4F7D-8571-4AD6-933B-04E447E6E9DF}"/>
    <cellStyle name="Comma 15 3 3 4" xfId="34837" xr:uid="{2499EC91-F046-4C60-80FF-F20EEE580076}"/>
    <cellStyle name="Comma 15 3 3 5" xfId="36939" xr:uid="{3F0EE9BC-58D7-417D-83EE-CB52CBE8F0CB}"/>
    <cellStyle name="Comma 15 3 3 6" xfId="39446" xr:uid="{48125381-B775-4B92-A440-A9C101D009C4}"/>
    <cellStyle name="Comma 15 3 3 7" xfId="42406" xr:uid="{4A507F56-0F2B-481F-B232-A457B6D87CC4}"/>
    <cellStyle name="Comma 15 3 3 8" xfId="44109" xr:uid="{59881E21-7BD0-438F-8F89-86F8F4E75CB7}"/>
    <cellStyle name="Comma 15 3 4" xfId="11795" xr:uid="{ABFEB289-1FA8-482C-B958-109FF107466D}"/>
    <cellStyle name="Comma 15 3 4 2" xfId="40167" xr:uid="{6CBFC9DA-D8AB-4052-9C72-51F306988FFF}"/>
    <cellStyle name="Comma 15 3 4 3" xfId="43016" xr:uid="{F3D540A0-7C0E-4294-B13E-53D50D0BC40F}"/>
    <cellStyle name="Comma 15 3 4 4" xfId="44110" xr:uid="{D04541DF-5A3B-495D-9B06-24E1B1E65628}"/>
    <cellStyle name="Comma 15 3 5" xfId="15324" xr:uid="{5576F776-22EF-47DE-8A81-79A2EE882489}"/>
    <cellStyle name="Comma 15 3 6" xfId="29822" xr:uid="{2A747071-2837-415D-8C8D-86D3EC2D398A}"/>
    <cellStyle name="Comma 15 3 7" xfId="30569" xr:uid="{4F4175AA-8DB7-4D19-9A95-E126695EA0E2}"/>
    <cellStyle name="Comma 15 3 8" xfId="31645" xr:uid="{BFB95583-2D89-45D3-960D-20F20295A841}"/>
    <cellStyle name="Comma 15 3 9" xfId="32287" xr:uid="{334E49EA-BA1C-4616-B9A9-0EEA670A99C2}"/>
    <cellStyle name="Comma 15 4" xfId="5709" xr:uid="{E1B5010C-DAE8-45C8-8D95-CCD0E274A697}"/>
    <cellStyle name="Comma 15 4 10" xfId="34359" xr:uid="{28B8A5DB-35D8-4742-B96D-66F4578F5AA5}"/>
    <cellStyle name="Comma 15 4 11" xfId="36527" xr:uid="{369060FF-8E47-4FA1-9476-3CDCC0990230}"/>
    <cellStyle name="Comma 15 4 12" xfId="38076" xr:uid="{42D84084-74D8-42D8-8936-103D795C65CB}"/>
    <cellStyle name="Comma 15 4 13" xfId="41573" xr:uid="{0EE46F0D-FE77-4762-880E-DD0B4E037C7A}"/>
    <cellStyle name="Comma 15 4 14" xfId="44111" xr:uid="{03C32C03-65C1-49A0-8348-1CD00413EA4F}"/>
    <cellStyle name="Comma 15 4 15" xfId="8692" xr:uid="{3BB2C8CA-AA33-4E85-8AD8-FDD44711BDDC}"/>
    <cellStyle name="Comma 15 4 2" xfId="12691" xr:uid="{EE716319-47C0-459A-A99E-A1C6A9BC4541}"/>
    <cellStyle name="Comma 15 4 2 2" xfId="31273" xr:uid="{84EE246B-39C8-4439-AA55-37F15EC4D91C}"/>
    <cellStyle name="Comma 15 4 2 3" xfId="33127" xr:uid="{1A8C66BE-D63A-40A7-A71B-B6052B67126E}"/>
    <cellStyle name="Comma 15 4 2 4" xfId="34950" xr:uid="{9A00FC0A-5815-4C1B-9058-1D0D250AF823}"/>
    <cellStyle name="Comma 15 4 2 5" xfId="37048" xr:uid="{1E4103C4-50D0-471D-96C5-4A68F1823697}"/>
    <cellStyle name="Comma 15 4 2 6" xfId="40032" xr:uid="{9164641A-90F8-4656-8989-1ECEA52356FC}"/>
    <cellStyle name="Comma 15 4 2 7" xfId="42901" xr:uid="{66C0F336-7AC1-4A83-A3FB-35D9F0FBACF1}"/>
    <cellStyle name="Comma 15 4 2 8" xfId="44112" xr:uid="{37BAF037-B2F9-4CA1-89B9-6B859E81A085}"/>
    <cellStyle name="Comma 15 4 3" xfId="11908" xr:uid="{83783307-0ABD-4BD5-82CE-D3DD1A352DF1}"/>
    <cellStyle name="Comma 15 4 4" xfId="15326" xr:uid="{702434BF-DB8D-4D4B-A30E-A31C3AA58AD5}"/>
    <cellStyle name="Comma 15 4 5" xfId="29824" xr:uid="{FBB2F637-CA91-4F0C-904E-87144CAE3E68}"/>
    <cellStyle name="Comma 15 4 6" xfId="30682" xr:uid="{D908A3E7-25B0-403A-AC37-4AB2FDF46DAC}"/>
    <cellStyle name="Comma 15 4 7" xfId="31647" xr:uid="{9C0C7578-8B98-44D8-8B79-7E5E7F9B0E15}"/>
    <cellStyle name="Comma 15 4 8" xfId="32289" xr:uid="{79C5A9B1-2BA7-47AE-84F6-0541921C60C1}"/>
    <cellStyle name="Comma 15 4 9" xfId="33501" xr:uid="{8B5D87F5-8259-4D76-AF3A-CC2A7AC76093}"/>
    <cellStyle name="Comma 15 5" xfId="6168" xr:uid="{2A90B66F-DCF1-40CA-825F-C7E642233B3A}"/>
    <cellStyle name="Comma 15 5 10" xfId="34610" xr:uid="{1B9B92A3-6F0F-4321-AB02-C68C1FA9904D}"/>
    <cellStyle name="Comma 15 5 11" xfId="36738" xr:uid="{D4482749-E42D-437F-B29D-9C79C6C422D1}"/>
    <cellStyle name="Comma 15 5 12" xfId="38913" xr:uid="{D5B5912C-7720-46BB-A9C6-7C39A0FAE713}"/>
    <cellStyle name="Comma 15 5 13" xfId="41944" xr:uid="{CDE90861-6351-43B4-96DB-A48AEA7BE931}"/>
    <cellStyle name="Comma 15 5 14" xfId="44113" xr:uid="{3AE95E92-80E9-4BA2-90BF-049C2B01F3A1}"/>
    <cellStyle name="Comma 15 5 15" xfId="11496" xr:uid="{892FEAE7-634A-41C4-9200-1B4E6CA7E9A9}"/>
    <cellStyle name="Comma 15 5 2" xfId="15117" xr:uid="{3D316F82-C3D6-432E-931C-6BC05DEB13B3}"/>
    <cellStyle name="Comma 15 5 2 2" xfId="31524" xr:uid="{AFBDF534-9BF6-48E7-A81D-BD857EBC6A0C}"/>
    <cellStyle name="Comma 15 5 2 3" xfId="33377" xr:uid="{EDF908A2-9036-43F6-A0CB-B467DC2983FA}"/>
    <cellStyle name="Comma 15 5 2 4" xfId="35201" xr:uid="{36642460-579F-48BF-9508-058D52B48841}"/>
    <cellStyle name="Comma 15 5 2 5" xfId="37281" xr:uid="{BE8F0F80-7B29-46C6-B29E-B03D421B0730}"/>
    <cellStyle name="Comma 15 5 2 6" xfId="40471" xr:uid="{0B203A4D-0902-42C8-8032-AF13C4053F90}"/>
    <cellStyle name="Comma 15 5 2 7" xfId="43272" xr:uid="{35EE8A8C-A190-43ED-873F-66F82AFE942B}"/>
    <cellStyle name="Comma 15 5 2 8" xfId="44114" xr:uid="{452EE5AB-E952-4CDE-8D30-09C6F47CBCB2}"/>
    <cellStyle name="Comma 15 5 3" xfId="12159" xr:uid="{55B0CF86-C45A-4AB5-89A8-3EC8B884E24A}"/>
    <cellStyle name="Comma 15 5 4" xfId="15327" xr:uid="{DB504F1C-2D9A-43AF-8E98-A81E3C7DF256}"/>
    <cellStyle name="Comma 15 5 5" xfId="29825" xr:uid="{A3EF544E-8D88-4F75-9198-5C0E8110DB72}"/>
    <cellStyle name="Comma 15 5 6" xfId="30933" xr:uid="{EDEBBD26-C436-4745-AE51-6A61666532DA}"/>
    <cellStyle name="Comma 15 5 7" xfId="31648" xr:uid="{5C4C3C94-6A01-47DC-BF82-B39F6C71BF42}"/>
    <cellStyle name="Comma 15 5 8" xfId="32290" xr:uid="{43360AA6-8A4C-4620-A32B-0632C1979F5B}"/>
    <cellStyle name="Comma 15 5 9" xfId="33502" xr:uid="{1793C2AD-D5B9-4762-B11D-9F5368205D41}"/>
    <cellStyle name="Comma 15 6" xfId="12236" xr:uid="{3CD936B3-2B11-4BED-9DEE-1BF8AF209C7D}"/>
    <cellStyle name="Comma 15 6 2" xfId="31009" xr:uid="{ACC324D9-8D49-4B79-94E4-12400FBE66E2}"/>
    <cellStyle name="Comma 15 6 2 2" xfId="40884" xr:uid="{62137745-392A-4722-8667-2F5DEEC3F054}"/>
    <cellStyle name="Comma 15 6 2 3" xfId="43619" xr:uid="{3A8C09D1-BDD0-4F27-ADF7-A234CFDD8E2A}"/>
    <cellStyle name="Comma 15 6 2 4" xfId="44115" xr:uid="{3E5B2843-6A09-4C22-9895-472A41329107}"/>
    <cellStyle name="Comma 15 6 3" xfId="32884" xr:uid="{F7F7BE93-6207-4BD3-9090-8FA5C982754A}"/>
    <cellStyle name="Comma 15 6 4" xfId="34686" xr:uid="{8C44201D-FEEE-484A-87A7-980099114A25}"/>
    <cellStyle name="Comma 15 6 5" xfId="36794" xr:uid="{964A4F7D-D171-4C92-B90F-8134075651C0}"/>
    <cellStyle name="Comma 15 6 6" xfId="39313" xr:uid="{B62C9CFF-3512-4D73-B926-06233F976BD6}"/>
    <cellStyle name="Comma 15 6 7" xfId="42291" xr:uid="{CC58DE68-F53F-493F-B6D3-EE5FAD4A27A9}"/>
    <cellStyle name="Comma 15 6 8" xfId="44116" xr:uid="{ECBEF705-5D47-4FBD-BCFD-B9916ECF3E01}"/>
    <cellStyle name="Comma 15 7" xfId="11642" xr:uid="{49732ACB-0167-41ED-AABA-CF2D9FE2B550}"/>
    <cellStyle name="Comma 15 7 2" xfId="39778" xr:uid="{FD83D721-90D1-467F-AD4A-EA260E5A67B1}"/>
    <cellStyle name="Comma 15 7 3" xfId="42686" xr:uid="{5F3BBAEE-A017-4DE9-869E-9DF645277236}"/>
    <cellStyle name="Comma 15 7 4" xfId="44117" xr:uid="{7D2E7E51-E0CB-49F6-81F3-F17BE690E650}"/>
    <cellStyle name="Comma 15 8" xfId="15319" xr:uid="{870E35D8-C2F0-453F-BF90-4F295798A535}"/>
    <cellStyle name="Comma 15 9" xfId="29817" xr:uid="{C5CE8A05-90FE-4513-82AF-988B8391937D}"/>
    <cellStyle name="Comma 16" xfId="4532" xr:uid="{46B5D85E-973C-4886-8599-8B0EC130D9CE}"/>
    <cellStyle name="Comma 16 10" xfId="44118" xr:uid="{0D89C086-6807-457D-AD70-C60FECD80666}"/>
    <cellStyle name="Comma 16 11" xfId="15328" xr:uid="{D056137E-B787-40DC-B8FD-B3DFCF939DAE}"/>
    <cellStyle name="Comma 16 2" xfId="5981" xr:uid="{325FCF40-CC95-45F5-A467-E5531BDA27F1}"/>
    <cellStyle name="Comma 16 2 2" xfId="40299" xr:uid="{378695EC-8E6D-4FC1-B20A-4C7F3F5B0C81}"/>
    <cellStyle name="Comma 16 2 2 2" xfId="43126" xr:uid="{8A2EA224-0907-417B-AE8C-1DA56E6A5CDE}"/>
    <cellStyle name="Comma 16 2 2 3" xfId="44119" xr:uid="{904315D3-1FB8-406B-B5B1-F60299F27ABD}"/>
    <cellStyle name="Comma 16 2 3" xfId="38758" xr:uid="{99E62C94-58C7-4FDC-A7C1-4362CEF98CB3}"/>
    <cellStyle name="Comma 16 2 4" xfId="41798" xr:uid="{15B48106-F8CE-42FE-AC5B-3402488A8D8D}"/>
    <cellStyle name="Comma 16 2 5" xfId="44120" xr:uid="{934C2F7C-6879-4CC2-AAA8-553F4AF939C0}"/>
    <cellStyle name="Comma 16 2 6" xfId="29826" xr:uid="{23A9FB20-CED1-4C76-80C0-8FBB4888DC22}"/>
    <cellStyle name="Comma 16 3" xfId="6302" xr:uid="{FB825501-3226-4C90-B394-A52E27428D62}"/>
    <cellStyle name="Comma 16 3 2" xfId="40539" xr:uid="{6EA354C7-DC49-4FE9-A804-57CE23A3AF1F}"/>
    <cellStyle name="Comma 16 3 2 2" xfId="43333" xr:uid="{B52F50BF-0493-423D-8828-5B201CB1C5D4}"/>
    <cellStyle name="Comma 16 3 2 3" xfId="44121" xr:uid="{A4D85DF0-73D3-4025-9003-DA13806C9997}"/>
    <cellStyle name="Comma 16 3 3" xfId="38976" xr:uid="{30529247-6370-44E3-A911-7D72791384E9}"/>
    <cellStyle name="Comma 16 3 4" xfId="42005" xr:uid="{24B43F3E-C62E-489B-81FA-44CABBD4D376}"/>
    <cellStyle name="Comma 16 3 5" xfId="44122" xr:uid="{FD22CFE9-3F90-4750-AF5A-A33F2069CB5D}"/>
    <cellStyle name="Comma 16 3 6" xfId="31649" xr:uid="{CBD4F16B-2E77-42A6-ABA6-3DA162D76C28}"/>
    <cellStyle name="Comma 16 4" xfId="32291" xr:uid="{5025B2DD-E94D-439E-A9FB-F70CE532EB84}"/>
    <cellStyle name="Comma 16 4 2" xfId="41154" xr:uid="{07EC2F40-3E5A-4993-A508-562493613FE3}"/>
    <cellStyle name="Comma 16 4 2 2" xfId="43844" xr:uid="{7A7AA1C1-EFB6-4200-9613-4E3520E202B0}"/>
    <cellStyle name="Comma 16 4 2 3" xfId="44123" xr:uid="{26FF6FAD-E970-45AE-9D7B-881B4B4C2605}"/>
    <cellStyle name="Comma 16 4 3" xfId="39573" xr:uid="{79530146-2D8C-4010-8B4F-F6F6313CE89F}"/>
    <cellStyle name="Comma 16 4 4" xfId="42516" xr:uid="{A8E4930C-F396-43C2-97D1-FFFCC6BA2D52}"/>
    <cellStyle name="Comma 16 4 5" xfId="44124" xr:uid="{1170D76A-494E-45F6-A672-87C885E4F5BF}"/>
    <cellStyle name="Comma 16 5" xfId="33503" xr:uid="{7A46611E-C0E4-4F26-9DD8-4E1D674D7607}"/>
    <cellStyle name="Comma 16 5 2" xfId="39990" xr:uid="{3BF02086-284F-4376-9000-86B1C49339E0}"/>
    <cellStyle name="Comma 16 5 3" xfId="42869" xr:uid="{E8312F39-8D9B-44FC-B49C-059B72C3A74A}"/>
    <cellStyle name="Comma 16 5 4" xfId="44125" xr:uid="{1E896396-4799-46AD-9783-A543B4934247}"/>
    <cellStyle name="Comma 16 6" xfId="35693" xr:uid="{B3D0AAFC-02C0-4396-8C45-4653F6647ED3}"/>
    <cellStyle name="Comma 16 7" xfId="36280" xr:uid="{8B7E9302-03BA-4A74-BC26-B3314FF92D28}"/>
    <cellStyle name="Comma 16 8" xfId="37595" xr:uid="{4449FAAC-3242-4D26-9640-5E2FC68BE56C}"/>
    <cellStyle name="Comma 16 9" xfId="41541" xr:uid="{A8DC3221-BD89-4E8F-B8FF-25BF5F9A60A6}"/>
    <cellStyle name="Comma 17" xfId="5660" xr:uid="{DFB7DD65-EA15-4D37-A0E7-648C206C69C7}"/>
    <cellStyle name="Comma 17 2" xfId="39280" xr:uid="{40592387-8676-4A49-8444-AD1AA9BCE889}"/>
    <cellStyle name="Comma 17 2 2" xfId="40845" xr:uid="{BB4E279A-50B3-4B1D-ABB9-7DD3CD9AB7E4}"/>
    <cellStyle name="Comma 17 2 2 2" xfId="43589" xr:uid="{258EB5D3-F657-4DFE-A49F-D40338181F00}"/>
    <cellStyle name="Comma 17 2 2 3" xfId="44126" xr:uid="{0089E99C-9C25-4A0C-A47F-E3CA93C36588}"/>
    <cellStyle name="Comma 17 2 3" xfId="42261" xr:uid="{8CB75719-B96E-40AA-BCE0-7C49D6E9FC95}"/>
    <cellStyle name="Comma 17 2 4" xfId="44127" xr:uid="{F8963256-7408-40C9-BDBA-E10178A5E0C1}"/>
    <cellStyle name="Comma 17 3" xfId="39994" xr:uid="{F2C46CB7-5722-4279-B9B9-7C6B3F568B4E}"/>
    <cellStyle name="Comma 17 3 2" xfId="42871" xr:uid="{80D586EA-C345-4ACF-A5DE-38CAE7244B95}"/>
    <cellStyle name="Comma 17 3 3" xfId="44128" xr:uid="{86B81228-013C-4C9B-BC8E-11B3C86B7B77}"/>
    <cellStyle name="Comma 17 4" xfId="37603" xr:uid="{7311D5B6-A02F-4BD2-BBB1-85209BFFDC81}"/>
    <cellStyle name="Comma 17 5" xfId="41543" xr:uid="{ED5929C5-A596-4397-9FD9-FB0E0CB87546}"/>
    <cellStyle name="Comma 17 6" xfId="44129" xr:uid="{BB297514-5BD1-434C-9DC0-AA1E6E226DA1}"/>
    <cellStyle name="Comma 17 7" xfId="35273" xr:uid="{AB1C332D-8B4B-4E42-92CF-5EF46AD27026}"/>
    <cellStyle name="Comma 18" xfId="6160" xr:uid="{66E8CA48-C405-4B7D-8390-E674C7909ACA}"/>
    <cellStyle name="Comma 18 2" xfId="39739" xr:uid="{70B71887-D61E-4477-8278-5DF4CF0EF2ED}"/>
    <cellStyle name="Comma 18 2 2" xfId="41326" xr:uid="{10C647FF-408F-47F6-89C8-08402FC7A00D}"/>
    <cellStyle name="Comma 18 2 2 2" xfId="43984" xr:uid="{8989E909-96BA-430B-873C-02289ABCEA0A}"/>
    <cellStyle name="Comma 18 2 2 3" xfId="44130" xr:uid="{7F93EC34-1F3D-4937-8431-6EE608F025DE}"/>
    <cellStyle name="Comma 18 2 3" xfId="42656" xr:uid="{D59FA124-9B13-4051-BCA1-47E0D673BBD3}"/>
    <cellStyle name="Comma 18 2 4" xfId="44131" xr:uid="{89D72F0D-5F17-486B-BBD0-77D856FD4B6D}"/>
    <cellStyle name="Comma 18 3" xfId="40465" xr:uid="{BF55783B-BF48-4E98-9806-512A74DDFBFD}"/>
    <cellStyle name="Comma 18 3 2" xfId="43266" xr:uid="{C3072925-C4F8-4E23-94CA-113D98603B94}"/>
    <cellStyle name="Comma 18 3 3" xfId="44132" xr:uid="{3C9D0DE6-BE1A-4B63-95FE-F6001E7829DE}"/>
    <cellStyle name="Comma 18 4" xfId="41938" xr:uid="{9746D498-7B64-409D-B17A-A6682AFC06FF}"/>
    <cellStyle name="Comma 18 5" xfId="44133" xr:uid="{E8CB111B-CD8B-4C07-ACFD-191EA15CE76A}"/>
    <cellStyle name="Comma 18 6" xfId="38905" xr:uid="{0226D6BA-CDFB-4813-B0E8-6B00B2E43D87}"/>
    <cellStyle name="Comma 19" xfId="5654" xr:uid="{0B45B9B7-BE0E-4860-BC90-BEA44AD9907E}"/>
    <cellStyle name="Comma 19 2" xfId="39992" xr:uid="{FE2952CE-B6AB-46D2-9CF7-BF3ECEA96A27}"/>
    <cellStyle name="Comma 19 2 2" xfId="42870" xr:uid="{CB6DA70B-99A1-476F-AF40-57EC16E3E001}"/>
    <cellStyle name="Comma 19 2 3" xfId="44134" xr:uid="{7B33B48F-3F95-41DB-A115-6EC4F5F44591}"/>
    <cellStyle name="Comma 19 3" xfId="41542" xr:uid="{FE0D977F-6349-4BEA-ADB6-490143CBD19F}"/>
    <cellStyle name="Comma 19 4" xfId="44135" xr:uid="{E4FB4292-D3AC-418F-96D8-EBB3C95B2543}"/>
    <cellStyle name="Comma 19 5" xfId="37599" xr:uid="{EF4B9D18-7225-494D-BF75-BE6A5C49267E}"/>
    <cellStyle name="Comma 2" xfId="2745" xr:uid="{47247B9F-0D7F-4074-B0B1-69F9A4A349EB}"/>
    <cellStyle name="Comma 2 10" xfId="2746" xr:uid="{8954ECE7-0167-4F0E-93A5-6E8B1D771857}"/>
    <cellStyle name="Comma 2 10 10" xfId="31651" xr:uid="{52952518-670F-4461-922A-A037E48B13C5}"/>
    <cellStyle name="Comma 2 10 11" xfId="32293" xr:uid="{5C7979AC-E986-4961-8110-410CCE6E94F0}"/>
    <cellStyle name="Comma 2 10 12" xfId="33505" xr:uid="{60F75087-8707-440B-A039-016A772D195A}"/>
    <cellStyle name="Comma 2 10 13" xfId="34134" xr:uid="{3FFC4D94-0948-438E-9F35-95A4F7E543D8}"/>
    <cellStyle name="Comma 2 10 14" xfId="35308" xr:uid="{3B78A261-495D-40BE-9AF3-BC08AB00547B}"/>
    <cellStyle name="Comma 2 10 15" xfId="36171" xr:uid="{014BC789-AE62-4C8A-B5C8-0D0BA05BCF74}"/>
    <cellStyle name="Comma 2 10 16" xfId="37413" xr:uid="{6E9873D5-942F-4DB4-A69E-F2E3B4CC312C}"/>
    <cellStyle name="Comma 2 10 17" xfId="41360" xr:uid="{BFA5259D-40B7-46E5-8408-1E7D46622C29}"/>
    <cellStyle name="Comma 2 10 18" xfId="44136" xr:uid="{C204A019-E638-47BC-ADB9-6D80FDD7DD9E}"/>
    <cellStyle name="Comma 2 10 19" xfId="6647" xr:uid="{6B94B2BA-4630-4DFE-B08E-A2EDAFC96947}"/>
    <cellStyle name="Comma 2 10 2" xfId="5057" xr:uid="{2AAC2E8B-E2F9-4DB9-9ACB-1A03BD429CD7}"/>
    <cellStyle name="Comma 2 10 2 10" xfId="33506" xr:uid="{451B7E3A-4F43-4C39-9BBC-6C79358585FA}"/>
    <cellStyle name="Comma 2 10 2 11" xfId="34286" xr:uid="{512CFB96-FDA6-494F-A229-201CBBB4902B}"/>
    <cellStyle name="Comma 2 10 2 12" xfId="36012" xr:uid="{C69FDAC8-B38C-4D24-A087-690A42592E65}"/>
    <cellStyle name="Comma 2 10 2 13" xfId="36312" xr:uid="{36F9D0B7-CD30-4E27-9A4F-4F8FEDB77561}"/>
    <cellStyle name="Comma 2 10 2 14" xfId="37487" xr:uid="{B277223A-E581-4043-A3DE-0D760030E598}"/>
    <cellStyle name="Comma 2 10 2 15" xfId="41433" xr:uid="{3781E37C-6DF5-43F3-8BC0-E335FD763243}"/>
    <cellStyle name="Comma 2 10 2 16" xfId="44137" xr:uid="{004FC71F-7D6D-49EF-A8FC-EA763FC89BE5}"/>
    <cellStyle name="Comma 2 10 2 17" xfId="8523" xr:uid="{45D4057E-A66D-444F-AF24-921EC2901BD2}"/>
    <cellStyle name="Comma 2 10 2 2" xfId="6026" xr:uid="{3375ABF6-CE08-466A-A0F4-7813694E4CCC}"/>
    <cellStyle name="Comma 2 10 2 2 10" xfId="34365" xr:uid="{5C190A92-C957-44C9-998C-9F04C2A28422}"/>
    <cellStyle name="Comma 2 10 2 2 11" xfId="36533" xr:uid="{121EDFE7-A099-432F-B6F3-DA628A0394EF}"/>
    <cellStyle name="Comma 2 10 2 2 12" xfId="38791" xr:uid="{AC4BFFA5-954E-413C-9B11-347F44DEFD7A}"/>
    <cellStyle name="Comma 2 10 2 2 13" xfId="41830" xr:uid="{5C02BC78-843A-43E6-BA02-44870AEE4056}"/>
    <cellStyle name="Comma 2 10 2 2 14" xfId="44138" xr:uid="{99BFA199-0D53-4383-B796-C76D84143971}"/>
    <cellStyle name="Comma 2 10 2 2 15" xfId="8698" xr:uid="{55413D92-3EA6-4A59-BDA7-14505EDC9110}"/>
    <cellStyle name="Comma 2 10 2 2 2" xfId="12697" xr:uid="{F61AC1CF-67D8-491E-B634-3D92A060907D}"/>
    <cellStyle name="Comma 2 10 2 2 2 2" xfId="31279" xr:uid="{372505D5-0F07-48B4-A260-B187E2C6CB01}"/>
    <cellStyle name="Comma 2 10 2 2 2 3" xfId="33133" xr:uid="{188257AF-29CE-4EC4-9154-E0B2B2F32E50}"/>
    <cellStyle name="Comma 2 10 2 2 2 4" xfId="34956" xr:uid="{A977296E-19DF-41E9-845D-B2D4E2E64832}"/>
    <cellStyle name="Comma 2 10 2 2 2 5" xfId="37054" xr:uid="{11BA56E8-67D2-43F7-B041-EC57E8CDFA3D}"/>
    <cellStyle name="Comma 2 10 2 2 2 6" xfId="40340" xr:uid="{59CB1157-4541-43CD-B4D2-B27FE7C4C371}"/>
    <cellStyle name="Comma 2 10 2 2 2 7" xfId="43158" xr:uid="{340FBBF7-1A4A-4DDB-9E10-3C693C9034C3}"/>
    <cellStyle name="Comma 2 10 2 2 2 8" xfId="44139" xr:uid="{1A10DE3E-E3B7-41A9-8C9D-0599AC2546E8}"/>
    <cellStyle name="Comma 2 10 2 2 3" xfId="11914" xr:uid="{6955849D-C697-4114-9264-AA80E8DB919B}"/>
    <cellStyle name="Comma 2 10 2 2 4" xfId="15332" xr:uid="{3E3FCF4A-7D2B-4796-B3D5-B269028E8E61}"/>
    <cellStyle name="Comma 2 10 2 2 5" xfId="29830" xr:uid="{173CDA14-88C5-47C7-8B13-802BA931A523}"/>
    <cellStyle name="Comma 2 10 2 2 6" xfId="30688" xr:uid="{A6C3B863-8430-41C2-9D1D-784529472F37}"/>
    <cellStyle name="Comma 2 10 2 2 7" xfId="31653" xr:uid="{BF6AB6B4-0EA1-407A-9616-EF28D51549F9}"/>
    <cellStyle name="Comma 2 10 2 2 8" xfId="32295" xr:uid="{0B4004A1-A1D0-473C-BE09-D07C735A59A8}"/>
    <cellStyle name="Comma 2 10 2 2 9" xfId="33507" xr:uid="{722A01B7-0C3E-4F40-BFB4-B23FC7405978}"/>
    <cellStyle name="Comma 2 10 2 3" xfId="6346" xr:uid="{C2DD4F1A-14B1-4522-B27D-AB97EA5427DA}"/>
    <cellStyle name="Comma 2 10 2 3 2" xfId="31200" xr:uid="{DE203415-E496-4422-9C66-82DB3D98A26B}"/>
    <cellStyle name="Comma 2 10 2 3 2 2" xfId="40579" xr:uid="{BB2F5B92-5F50-4ABB-864D-CA8DCFC55A8E}"/>
    <cellStyle name="Comma 2 10 2 3 2 3" xfId="43365" xr:uid="{FEC0B6B2-18BB-4CAC-AA01-7DAA9F3760AF}"/>
    <cellStyle name="Comma 2 10 2 3 2 4" xfId="44140" xr:uid="{1B4FA076-A2F2-4754-930F-A6C9E3651998}"/>
    <cellStyle name="Comma 2 10 2 3 3" xfId="33056" xr:uid="{192A54A0-4548-4A3E-9236-34C24915104B}"/>
    <cellStyle name="Comma 2 10 2 3 4" xfId="34877" xr:uid="{510EF28C-B659-47C8-B084-95A551B01843}"/>
    <cellStyle name="Comma 2 10 2 3 5" xfId="36977" xr:uid="{FB7E1624-B2BF-4995-8082-0D148D66ABB7}"/>
    <cellStyle name="Comma 2 10 2 3 6" xfId="39011" xr:uid="{DF98157C-3C20-4DD0-B7E9-B4B57E0F6293}"/>
    <cellStyle name="Comma 2 10 2 3 7" xfId="42037" xr:uid="{C531F48B-98B0-4783-983E-37E365724814}"/>
    <cellStyle name="Comma 2 10 2 3 8" xfId="44141" xr:uid="{67FAC974-1BCC-4AEA-9820-F7CF14BE85FC}"/>
    <cellStyle name="Comma 2 10 2 3 9" xfId="12558" xr:uid="{368DF1AE-15FD-4288-9EF3-EEA7ABC98C65}"/>
    <cellStyle name="Comma 2 10 2 4" xfId="11835" xr:uid="{A6F5B816-E379-42C5-B26D-76F10B7AE130}"/>
    <cellStyle name="Comma 2 10 2 4 2" xfId="41196" xr:uid="{4AE673A2-1D14-449A-9C0B-C8CAE21A0B5E}"/>
    <cellStyle name="Comma 2 10 2 4 2 2" xfId="43876" xr:uid="{44904D09-54CC-4E3C-A328-C25A92B4A702}"/>
    <cellStyle name="Comma 2 10 2 4 2 3" xfId="44142" xr:uid="{8AC265F1-0DA3-4211-A223-334997495E5D}"/>
    <cellStyle name="Comma 2 10 2 4 3" xfId="39613" xr:uid="{218CC6BA-AAA2-4735-95F5-155B842314F2}"/>
    <cellStyle name="Comma 2 10 2 4 4" xfId="42548" xr:uid="{CF33A6FC-6D3D-4CC6-9AFA-0A55AB758E96}"/>
    <cellStyle name="Comma 2 10 2 4 5" xfId="44143" xr:uid="{A4015ABB-FF10-43EC-A71C-080ED82E6ED0}"/>
    <cellStyle name="Comma 2 10 2 5" xfId="15331" xr:uid="{D4687D76-E701-4BD3-B694-D39A226693B4}"/>
    <cellStyle name="Comma 2 10 2 5 2" xfId="39862" xr:uid="{DD5F4182-57D9-40C1-B16E-67EAB6161639}"/>
    <cellStyle name="Comma 2 10 2 5 3" xfId="42761" xr:uid="{AE41FB90-FD63-49F7-8CE4-F7125FA19FCB}"/>
    <cellStyle name="Comma 2 10 2 5 4" xfId="44144" xr:uid="{9419B261-BFAA-4A4E-920A-C99C4D208D9A}"/>
    <cellStyle name="Comma 2 10 2 6" xfId="29829" xr:uid="{3B5ADBFC-F495-4F0C-82BA-A8EAB5BE5FBC}"/>
    <cellStyle name="Comma 2 10 2 7" xfId="30609" xr:uid="{6C13173F-D4C1-48E5-A6D1-6360C4EDEB79}"/>
    <cellStyle name="Comma 2 10 2 8" xfId="31652" xr:uid="{BA40B6E7-F1EA-4550-89B4-CC1639471BBB}"/>
    <cellStyle name="Comma 2 10 2 9" xfId="32294" xr:uid="{B58E2971-F25A-4D0D-8343-203686A18C26}"/>
    <cellStyle name="Comma 2 10 3" xfId="4398" xr:uid="{D8564737-FED7-49E5-9F83-64C276BAB8AD}"/>
    <cellStyle name="Comma 2 10 3 10" xfId="34364" xr:uid="{D0A9E2E7-EFC3-4D31-BD9E-FC16115E5631}"/>
    <cellStyle name="Comma 2 10 3 11" xfId="35581" xr:uid="{A1E43733-DDB3-4DC2-AF83-6CC9BDD59280}"/>
    <cellStyle name="Comma 2 10 3 12" xfId="36532" xr:uid="{05C963F7-6CEA-4D57-9CBA-CC9BA854BA6C}"/>
    <cellStyle name="Comma 2 10 3 13" xfId="38650" xr:uid="{20F4F6E9-32D4-469D-95F4-536E6D379A57}"/>
    <cellStyle name="Comma 2 10 3 14" xfId="41690" xr:uid="{295FA4AC-EAF1-4A7C-B000-C01106D5E092}"/>
    <cellStyle name="Comma 2 10 3 15" xfId="44145" xr:uid="{BCF36BEA-8DC5-46B6-B3AE-FDB9B0826282}"/>
    <cellStyle name="Comma 2 10 3 16" xfId="8697" xr:uid="{6BEE5F2D-041F-4095-AECB-E1CE8D414341}"/>
    <cellStyle name="Comma 2 10 3 2" xfId="5849" xr:uid="{E8583C93-E450-4982-BC56-D880E6226E3D}"/>
    <cellStyle name="Comma 2 10 3 2 2" xfId="31278" xr:uid="{A0BFAD43-379F-41B5-A2BF-E71B3BF0E7FA}"/>
    <cellStyle name="Comma 2 10 3 2 2 2" xfId="40717" xr:uid="{5364F4D9-1BDC-4661-A4D0-6C54EE25848A}"/>
    <cellStyle name="Comma 2 10 3 2 2 3" xfId="43480" xr:uid="{49321420-1D6C-4B11-804F-F2DBDC54AF5F}"/>
    <cellStyle name="Comma 2 10 3 2 2 4" xfId="44146" xr:uid="{FA19B6A8-ACAF-492F-AC4C-2BFB1C238710}"/>
    <cellStyle name="Comma 2 10 3 2 3" xfId="33132" xr:uid="{F0BB7AAF-896F-4BE1-A23B-F82E67871965}"/>
    <cellStyle name="Comma 2 10 3 2 4" xfId="34955" xr:uid="{A1E1F10E-6416-447C-B09E-9155F8FE2A40}"/>
    <cellStyle name="Comma 2 10 3 2 5" xfId="37053" xr:uid="{C1261360-F263-419F-95F8-E2D635C5237B}"/>
    <cellStyle name="Comma 2 10 3 2 6" xfId="39144" xr:uid="{6CE1BF1F-DAB0-48E9-AA4E-EFDDB93055CF}"/>
    <cellStyle name="Comma 2 10 3 2 7" xfId="42152" xr:uid="{9EECC3AF-D04D-4D84-8B1F-FD7348A2728D}"/>
    <cellStyle name="Comma 2 10 3 2 8" xfId="44147" xr:uid="{DE8AFD69-404B-4B58-89E4-001DFF3B102B}"/>
    <cellStyle name="Comma 2 10 3 2 9" xfId="12696" xr:uid="{8E3E6347-4583-49F0-A8E1-BA6EF5313F03}"/>
    <cellStyle name="Comma 2 10 3 3" xfId="11913" xr:uid="{A8881BF4-C2B2-401A-9C2E-3B51B15BFA88}"/>
    <cellStyle name="Comma 2 10 3 3 2" xfId="41024" xr:uid="{A4CA176E-BA7A-4AB0-939D-0973888D4B12}"/>
    <cellStyle name="Comma 2 10 3 3 2 2" xfId="43736" xr:uid="{09A91D42-A572-4B8C-B86F-5C68BB295717}"/>
    <cellStyle name="Comma 2 10 3 3 2 3" xfId="44148" xr:uid="{4505C5C7-D3FF-4ABC-9B01-5F5289CD7A78}"/>
    <cellStyle name="Comma 2 10 3 3 3" xfId="39448" xr:uid="{3ADDFEB3-9423-4FB4-935B-E5AAFE4B4ACA}"/>
    <cellStyle name="Comma 2 10 3 3 4" xfId="42408" xr:uid="{BD461B39-F74F-4CF2-AFE9-32834A8CB108}"/>
    <cellStyle name="Comma 2 10 3 3 5" xfId="44149" xr:uid="{7CAC030E-8741-4484-B5E7-A386F8744984}"/>
    <cellStyle name="Comma 2 10 3 4" xfId="15333" xr:uid="{C0309AD3-EB8A-4D34-8E49-2B218A7C022D}"/>
    <cellStyle name="Comma 2 10 3 4 2" xfId="40169" xr:uid="{6A7CD165-FEB6-4FD9-9B9E-60D262C13A9B}"/>
    <cellStyle name="Comma 2 10 3 4 3" xfId="43018" xr:uid="{5F21C566-6E41-413D-9CB3-E13FF2FC20CA}"/>
    <cellStyle name="Comma 2 10 3 4 4" xfId="44150" xr:uid="{B7012696-E9EB-4F8D-9523-77CCB0499A63}"/>
    <cellStyle name="Comma 2 10 3 5" xfId="29831" xr:uid="{9A6292BF-D478-41C3-9218-FBF6B556DC2D}"/>
    <cellStyle name="Comma 2 10 3 6" xfId="30687" xr:uid="{FCF59379-6DB6-4BD1-8016-7558ADA8F264}"/>
    <cellStyle name="Comma 2 10 3 7" xfId="31654" xr:uid="{D3842100-7D85-4779-A7EB-432491F5C17A}"/>
    <cellStyle name="Comma 2 10 3 8" xfId="32296" xr:uid="{06084FF0-9E49-45AD-B0DA-ED12F3EFD9BC}"/>
    <cellStyle name="Comma 2 10 3 9" xfId="33508" xr:uid="{7BDE13AA-8F71-468A-98A1-A34B7929DD64}"/>
    <cellStyle name="Comma 2 10 4" xfId="5711" xr:uid="{E8EA49DA-F88E-42FC-9056-3B479474E49E}"/>
    <cellStyle name="Comma 2 10 4 10" xfId="34612" xr:uid="{A9AA9239-BA95-4D46-9EF2-08C3BC978826}"/>
    <cellStyle name="Comma 2 10 4 11" xfId="36740" xr:uid="{04E9BD2E-EFD5-405D-8839-9D1C76910846}"/>
    <cellStyle name="Comma 2 10 4 12" xfId="38078" xr:uid="{E1FEA7AE-819D-401F-8505-CB410AD84EC6}"/>
    <cellStyle name="Comma 2 10 4 13" xfId="41575" xr:uid="{E0EECEF1-120A-4726-86AD-FE31296168D4}"/>
    <cellStyle name="Comma 2 10 4 14" xfId="44151" xr:uid="{0E267C6E-EE63-4A03-A513-EB57C86926AC}"/>
    <cellStyle name="Comma 2 10 4 15" xfId="11498" xr:uid="{05CC5447-5772-4A02-AFC4-00B62B916B71}"/>
    <cellStyle name="Comma 2 10 4 2" xfId="15119" xr:uid="{CC481729-219E-487D-93F2-234C0D8CE02E}"/>
    <cellStyle name="Comma 2 10 4 2 2" xfId="31526" xr:uid="{CA8AE87F-C4E8-4EE0-9866-0B7F09C21CB6}"/>
    <cellStyle name="Comma 2 10 4 2 3" xfId="33379" xr:uid="{0CA9A6FE-4850-471D-BD20-DD70B27D8BE7}"/>
    <cellStyle name="Comma 2 10 4 2 4" xfId="35203" xr:uid="{DC40E6AB-59C5-4F2F-9935-445ECE45DE7F}"/>
    <cellStyle name="Comma 2 10 4 2 5" xfId="37283" xr:uid="{0B6AA086-F12D-4186-9B7C-7A572DE9AC50}"/>
    <cellStyle name="Comma 2 10 4 2 6" xfId="40034" xr:uid="{DA214911-277E-4BF8-AC69-E9A964257423}"/>
    <cellStyle name="Comma 2 10 4 2 7" xfId="42903" xr:uid="{7BDBA2BA-F0CC-4D7E-BACE-EFC61B2A047B}"/>
    <cellStyle name="Comma 2 10 4 2 8" xfId="44152" xr:uid="{6DED46BC-6C2F-47EB-A51C-E4150348B06D}"/>
    <cellStyle name="Comma 2 10 4 3" xfId="12161" xr:uid="{26DBC1A5-5AE1-4952-A2C3-90B40FAA554D}"/>
    <cellStyle name="Comma 2 10 4 4" xfId="15334" xr:uid="{FD3FE8A2-3624-43FB-B454-C492BB0D4F21}"/>
    <cellStyle name="Comma 2 10 4 5" xfId="29832" xr:uid="{3DA4A7A7-5856-4987-A28D-695F4421CC5A}"/>
    <cellStyle name="Comma 2 10 4 6" xfId="30935" xr:uid="{C64695B0-56D8-4E18-966A-2CE431EAEE51}"/>
    <cellStyle name="Comma 2 10 4 7" xfId="31655" xr:uid="{53984A2C-C499-4A05-A7D4-A926E78499B9}"/>
    <cellStyle name="Comma 2 10 4 8" xfId="32297" xr:uid="{C0673204-1885-4153-A6A4-984DF21D3491}"/>
    <cellStyle name="Comma 2 10 4 9" xfId="33509" xr:uid="{D58E70E9-50A3-418F-9FFC-5D7D656F14FA}"/>
    <cellStyle name="Comma 2 10 5" xfId="6170" xr:uid="{3C5E417D-8BAF-4A0C-BE9B-67630F5AEC60}"/>
    <cellStyle name="Comma 2 10 5 2" xfId="31048" xr:uid="{21B89DE0-0AE8-4E64-AF28-0DBC5F9C22B8}"/>
    <cellStyle name="Comma 2 10 5 2 2" xfId="40473" xr:uid="{B16B66E1-40BD-4250-B5F3-4DFD3D77BA94}"/>
    <cellStyle name="Comma 2 10 5 2 3" xfId="43274" xr:uid="{A904D8EE-3906-416D-AE3A-905D090A3A5C}"/>
    <cellStyle name="Comma 2 10 5 2 4" xfId="44153" xr:uid="{E96F5744-A637-44B2-A68C-52432FC13744}"/>
    <cellStyle name="Comma 2 10 5 3" xfId="32917" xr:uid="{676B0C82-F422-4811-9E65-34DF16E0063E}"/>
    <cellStyle name="Comma 2 10 5 4" xfId="34725" xr:uid="{53B14CB4-5397-4C2A-A53A-D36DA1A6D804}"/>
    <cellStyle name="Comma 2 10 5 5" xfId="36833" xr:uid="{9614DD87-A374-40E9-BC69-CB2CDAB933F7}"/>
    <cellStyle name="Comma 2 10 5 6" xfId="38915" xr:uid="{5DE1CC87-DB48-4369-9A2C-90FA67B6F711}"/>
    <cellStyle name="Comma 2 10 5 7" xfId="41946" xr:uid="{4F6D1C28-AB88-4F1F-AC92-CD91A7672BE5}"/>
    <cellStyle name="Comma 2 10 5 8" xfId="44154" xr:uid="{93DF6A6D-AE89-4D02-8D4D-D30C5FD9B84C}"/>
    <cellStyle name="Comma 2 10 5 9" xfId="12275" xr:uid="{66869EDB-81A1-4F91-8191-0ADFA9885FDC}"/>
    <cellStyle name="Comma 2 10 6" xfId="11682" xr:uid="{A26AEE70-CD77-4F47-8E54-F4B9C447093D}"/>
    <cellStyle name="Comma 2 10 6 2" xfId="40886" xr:uid="{7EDF2932-52FD-4AFE-A7BC-8D60A6BE9B0B}"/>
    <cellStyle name="Comma 2 10 6 2 2" xfId="43621" xr:uid="{A4BECF4A-D25E-448B-A5B3-A396856C2C13}"/>
    <cellStyle name="Comma 2 10 6 2 3" xfId="44155" xr:uid="{06A903E3-6687-4635-B199-61BD6EEB488E}"/>
    <cellStyle name="Comma 2 10 6 3" xfId="39315" xr:uid="{8DDB3DF1-6808-454E-86BA-D4D350CBF94B}"/>
    <cellStyle name="Comma 2 10 6 4" xfId="42293" xr:uid="{0F0BA468-2B1F-4717-AB28-F25F44499D98}"/>
    <cellStyle name="Comma 2 10 6 5" xfId="44156" xr:uid="{17F41CF4-D37D-49E9-9444-201A061FBE90}"/>
    <cellStyle name="Comma 2 10 7" xfId="15330" xr:uid="{B068E5EC-4E2E-43A1-BBCE-57DA99672E16}"/>
    <cellStyle name="Comma 2 10 7 2" xfId="39780" xr:uid="{A18708C4-8408-415D-AE40-41EF9D4E4703}"/>
    <cellStyle name="Comma 2 10 7 3" xfId="42688" xr:uid="{E265FAE4-A59D-4A53-9FE4-CB53EBE3F13B}"/>
    <cellStyle name="Comma 2 10 7 4" xfId="44157" xr:uid="{A3C67307-6740-4624-8263-B39D1E973895}"/>
    <cellStyle name="Comma 2 10 8" xfId="29828" xr:uid="{23378DB6-D1FE-4A2C-A31C-DDEDC80EBBDD}"/>
    <cellStyle name="Comma 2 10 9" xfId="30457" xr:uid="{98701756-3503-4DEB-A73F-0B46B48C543C}"/>
    <cellStyle name="Comma 2 11" xfId="5056" xr:uid="{ECC16082-01D3-4327-B251-68E2BF41D12D}"/>
    <cellStyle name="Comma 2 11 10" xfId="32298" xr:uid="{B553F451-862D-42C8-9072-7A7416D6C11A}"/>
    <cellStyle name="Comma 2 11 11" xfId="33510" xr:uid="{90ADF7C3-2FC3-48E4-B738-E617FF3310CC}"/>
    <cellStyle name="Comma 2 11 12" xfId="34166" xr:uid="{DD3DEEB1-9579-4250-B283-A61C5D36E562}"/>
    <cellStyle name="Comma 2 11 13" xfId="36011" xr:uid="{4906E150-09A4-4C1A-87CB-4C931D7D4549}"/>
    <cellStyle name="Comma 2 11 14" xfId="36311" xr:uid="{CE76D52E-E036-4F1A-8099-56A3D519AD19}"/>
    <cellStyle name="Comma 2 11 15" xfId="37486" xr:uid="{E39BB2FC-FAE2-40F9-A5AB-20ED26EE994F}"/>
    <cellStyle name="Comma 2 11 16" xfId="41432" xr:uid="{7B28F45F-51D5-43C0-BFE2-B8AE1E2B8456}"/>
    <cellStyle name="Comma 2 11 17" xfId="44158" xr:uid="{EFE524A3-8B8A-40B4-ACCD-00059CE013C6}"/>
    <cellStyle name="Comma 2 11 18" xfId="7329" xr:uid="{FDF9DADA-220A-48B1-BE40-E221A70D5C9D}"/>
    <cellStyle name="Comma 2 11 2" xfId="6025" xr:uid="{CDC08319-8B53-4203-941D-82227FD00812}"/>
    <cellStyle name="Comma 2 11 2 10" xfId="33511" xr:uid="{428EB4A5-FA04-4403-B1B4-35163BCD1354}"/>
    <cellStyle name="Comma 2 11 2 11" xfId="34318" xr:uid="{066FE9F0-4D5F-44D2-8737-22C527558EDE}"/>
    <cellStyle name="Comma 2 11 2 12" xfId="36494" xr:uid="{C3823400-BD29-4117-9D3B-49FAD16D7CAC}"/>
    <cellStyle name="Comma 2 11 2 13" xfId="38790" xr:uid="{1818D693-EFBF-4057-9DA8-2B6858756BC9}"/>
    <cellStyle name="Comma 2 11 2 14" xfId="41829" xr:uid="{23343BA7-05D7-40CB-806A-FA7CA151D525}"/>
    <cellStyle name="Comma 2 11 2 15" xfId="44159" xr:uid="{5D0853D2-9D8F-4EE2-B973-A4DE66C46AE7}"/>
    <cellStyle name="Comma 2 11 2 16" xfId="8588" xr:uid="{51BDC684-E8DD-44C3-BFBD-A530865358C1}"/>
    <cellStyle name="Comma 2 11 2 2" xfId="8700" xr:uid="{AF5ABB9B-BF74-470C-AF69-DAB74B707A93}"/>
    <cellStyle name="Comma 2 11 2 2 10" xfId="34367" xr:uid="{1489A733-7771-4C75-AC88-2B48F44DCB4F}"/>
    <cellStyle name="Comma 2 11 2 2 11" xfId="36535" xr:uid="{1E15601D-F33A-432E-B9E8-FA3369785CF1}"/>
    <cellStyle name="Comma 2 11 2 2 12" xfId="40339" xr:uid="{A3BFD783-C9A6-48D3-B2D0-AF91F10367B0}"/>
    <cellStyle name="Comma 2 11 2 2 13" xfId="43157" xr:uid="{C8A78B09-09EE-4573-9CA0-A3FFE83B8C15}"/>
    <cellStyle name="Comma 2 11 2 2 14" xfId="44160" xr:uid="{5D475F1E-0250-4F0A-8962-41AF2D90136F}"/>
    <cellStyle name="Comma 2 11 2 2 2" xfId="12699" xr:uid="{0C884A4D-9D39-41B7-AAEF-44AEE310784B}"/>
    <cellStyle name="Comma 2 11 2 2 2 2" xfId="31281" xr:uid="{63900367-9DBA-4B3C-8B69-D0398176CB9E}"/>
    <cellStyle name="Comma 2 11 2 2 2 3" xfId="33135" xr:uid="{15115FE5-12F6-41A8-B503-B32E61990F8A}"/>
    <cellStyle name="Comma 2 11 2 2 2 4" xfId="34958" xr:uid="{A0637C8A-DC94-4927-AF7B-3A7A859EC790}"/>
    <cellStyle name="Comma 2 11 2 2 2 5" xfId="37056" xr:uid="{702A71EA-CC05-4393-BB42-09930E9CD549}"/>
    <cellStyle name="Comma 2 11 2 2 3" xfId="11916" xr:uid="{1362EA20-C791-40F9-B35C-A759C4DB5D71}"/>
    <cellStyle name="Comma 2 11 2 2 4" xfId="15337" xr:uid="{F714C720-EC9F-4FA0-90B5-E07E3213D001}"/>
    <cellStyle name="Comma 2 11 2 2 5" xfId="29835" xr:uid="{03D4C52A-1754-4AA8-87D2-E340478873F9}"/>
    <cellStyle name="Comma 2 11 2 2 6" xfId="30690" xr:uid="{4E111E03-48A1-4538-9E42-834C05AE934B}"/>
    <cellStyle name="Comma 2 11 2 2 7" xfId="31658" xr:uid="{31EF1568-1F11-424D-84FE-B4665C562599}"/>
    <cellStyle name="Comma 2 11 2 2 8" xfId="32300" xr:uid="{EBB60C35-9771-4D3A-918D-3B6C0C0A7800}"/>
    <cellStyle name="Comma 2 11 2 2 9" xfId="33512" xr:uid="{2584AFFF-DC4E-4FCA-A3A8-3BBF114ED237}"/>
    <cellStyle name="Comma 2 11 2 3" xfId="12594" xr:uid="{682F80BE-E7DC-42CF-83A8-02EE4E9884D3}"/>
    <cellStyle name="Comma 2 11 2 3 2" xfId="31232" xr:uid="{D627D35B-2046-4656-8D65-C2185EB9C48D}"/>
    <cellStyle name="Comma 2 11 2 3 3" xfId="33086" xr:uid="{B7D3681D-579E-46A2-9DFA-E51CCE4CC416}"/>
    <cellStyle name="Comma 2 11 2 3 4" xfId="34909" xr:uid="{2AFC303B-4E61-4A79-A4F9-BB0512E60ED7}"/>
    <cellStyle name="Comma 2 11 2 3 5" xfId="37007" xr:uid="{A4F84F10-7791-4493-B942-767F5C813FBC}"/>
    <cellStyle name="Comma 2 11 2 4" xfId="11867" xr:uid="{27DACB49-31C0-494C-93E8-43B877AE2C21}"/>
    <cellStyle name="Comma 2 11 2 5" xfId="15336" xr:uid="{526FF414-D6D1-42A8-A550-5A36ED5B3A80}"/>
    <cellStyle name="Comma 2 11 2 6" xfId="29834" xr:uid="{1B7C5DDF-405C-4174-89E6-D9009A23A731}"/>
    <cellStyle name="Comma 2 11 2 7" xfId="30641" xr:uid="{7C78A9D8-78FD-499C-9D63-BAC832113454}"/>
    <cellStyle name="Comma 2 11 2 8" xfId="31657" xr:uid="{5F290BE5-F1A4-487E-A58C-0DBC68C5F175}"/>
    <cellStyle name="Comma 2 11 2 9" xfId="32299" xr:uid="{02CEA82A-AAD7-4A27-87AB-37BBA2AB0170}"/>
    <cellStyle name="Comma 2 11 3" xfId="6345" xr:uid="{14C083F5-6FF7-4335-A3D9-E4D35B35C4EF}"/>
    <cellStyle name="Comma 2 11 3 10" xfId="34366" xr:uid="{9279DDA5-E121-400E-85E5-B05ED49568C2}"/>
    <cellStyle name="Comma 2 11 3 11" xfId="36534" xr:uid="{6AC63A26-2B2C-48B2-A972-1B30267EF1F6}"/>
    <cellStyle name="Comma 2 11 3 12" xfId="39010" xr:uid="{30FDA8D8-53B0-412C-AB02-4830484DC2D6}"/>
    <cellStyle name="Comma 2 11 3 13" xfId="42036" xr:uid="{149BC632-0C88-4EF4-A339-17A3B8B73B86}"/>
    <cellStyle name="Comma 2 11 3 14" xfId="44161" xr:uid="{9A810D86-863E-4CC0-AEC3-B0D041E22995}"/>
    <cellStyle name="Comma 2 11 3 15" xfId="8699" xr:uid="{1EA8D07F-73A6-4A55-9C53-31A9285991FC}"/>
    <cellStyle name="Comma 2 11 3 2" xfId="12698" xr:uid="{7854CEE2-F21B-4967-8603-42FF2811ED90}"/>
    <cellStyle name="Comma 2 11 3 2 2" xfId="31280" xr:uid="{513F5D19-A97B-455F-947F-66D0F3AF090A}"/>
    <cellStyle name="Comma 2 11 3 2 3" xfId="33134" xr:uid="{4282DC92-0F8C-49D3-88DA-F3A3531657DE}"/>
    <cellStyle name="Comma 2 11 3 2 4" xfId="34957" xr:uid="{EAB6EE90-9C74-4733-8AE6-40D8F572DF26}"/>
    <cellStyle name="Comma 2 11 3 2 5" xfId="37055" xr:uid="{F1338870-1B4A-475E-8737-63FDF8E9050F}"/>
    <cellStyle name="Comma 2 11 3 2 6" xfId="40578" xr:uid="{1ACDE89B-DED0-4543-B826-E319DAE8F069}"/>
    <cellStyle name="Comma 2 11 3 2 7" xfId="43364" xr:uid="{A1828DBA-6F52-4491-8674-96E59F3C0EB5}"/>
    <cellStyle name="Comma 2 11 3 2 8" xfId="44162" xr:uid="{246CB474-0544-428B-97A8-B0C91671874E}"/>
    <cellStyle name="Comma 2 11 3 3" xfId="11915" xr:uid="{07A34184-ED5C-4DEC-8403-FA60E49874B0}"/>
    <cellStyle name="Comma 2 11 3 4" xfId="15338" xr:uid="{7E5955A8-C055-4D86-92AF-CC91FE55DB06}"/>
    <cellStyle name="Comma 2 11 3 5" xfId="29836" xr:uid="{A221045C-ACA8-4529-A11B-9BA4023CB720}"/>
    <cellStyle name="Comma 2 11 3 6" xfId="30689" xr:uid="{37641085-58E2-4F23-8D4B-21C1E2A985F5}"/>
    <cellStyle name="Comma 2 11 3 7" xfId="31659" xr:uid="{41078B46-D600-4091-AE4D-1A5D01F41BC1}"/>
    <cellStyle name="Comma 2 11 3 8" xfId="32301" xr:uid="{4CF62ADF-811B-49C6-A61D-0151EAB94A6D}"/>
    <cellStyle name="Comma 2 11 3 9" xfId="33513" xr:uid="{AFD04D0D-B909-4C30-A7BF-51AEA1C372A4}"/>
    <cellStyle name="Comma 2 11 4" xfId="12308" xr:uid="{5ED1BB21-D77B-4B3F-B90A-CBE0B8EFAE0A}"/>
    <cellStyle name="Comma 2 11 4 2" xfId="31080" xr:uid="{B4EF9FAC-F150-4262-B6BE-96082BF31B55}"/>
    <cellStyle name="Comma 2 11 4 2 2" xfId="41195" xr:uid="{6C98AB44-BA5D-4844-83EB-624CA5682287}"/>
    <cellStyle name="Comma 2 11 4 2 3" xfId="43875" xr:uid="{06EDC96C-8D40-407F-9980-9E97E1E11D96}"/>
    <cellStyle name="Comma 2 11 4 2 4" xfId="44163" xr:uid="{CA16542A-E322-483B-9346-22E46FA5CE8C}"/>
    <cellStyle name="Comma 2 11 4 3" xfId="32942" xr:uid="{3969EDC5-D265-4150-80EA-7FC9ABA1C660}"/>
    <cellStyle name="Comma 2 11 4 4" xfId="34757" xr:uid="{F980766D-AA5C-48C8-9CC6-CC39E245816F}"/>
    <cellStyle name="Comma 2 11 4 5" xfId="36863" xr:uid="{BA12F7DB-857C-408F-82BB-D0CF87449EEF}"/>
    <cellStyle name="Comma 2 11 4 6" xfId="39612" xr:uid="{509779F4-CF6D-4015-B10D-06F50770F5DC}"/>
    <cellStyle name="Comma 2 11 4 7" xfId="42547" xr:uid="{0A6052CA-DDEF-47FA-83D3-F547CCEF1B19}"/>
    <cellStyle name="Comma 2 11 4 8" xfId="44164" xr:uid="{05864552-7616-4D64-9341-0B367AB5B56C}"/>
    <cellStyle name="Comma 2 11 5" xfId="11715" xr:uid="{B61EF136-F25E-4142-A466-A175F5103B06}"/>
    <cellStyle name="Comma 2 11 5 2" xfId="39861" xr:uid="{B186FB0D-A2D0-49AA-9805-3C13F9E16F63}"/>
    <cellStyle name="Comma 2 11 5 3" xfId="42760" xr:uid="{0CC01BD6-226D-410E-B2C4-99DE430D678D}"/>
    <cellStyle name="Comma 2 11 5 4" xfId="44165" xr:uid="{78194AB7-8839-47E2-81F5-D7E0A793DEAB}"/>
    <cellStyle name="Comma 2 11 6" xfId="15335" xr:uid="{0C35BE32-38B3-4F15-BFB2-788669181FE7}"/>
    <cellStyle name="Comma 2 11 7" xfId="29833" xr:uid="{AF108D7E-4136-4640-839C-698EFD6BCD3A}"/>
    <cellStyle name="Comma 2 11 8" xfId="30489" xr:uid="{09903DD0-78C0-4F16-BB3A-55BAD21CE4B9}"/>
    <cellStyle name="Comma 2 11 9" xfId="31656" xr:uid="{7FA7EE20-C0CF-412D-944F-3AA915944FA1}"/>
    <cellStyle name="Comma 2 12" xfId="4397" xr:uid="{DF60D096-78C2-4F7E-A6C6-D5000573D357}"/>
    <cellStyle name="Comma 2 12 10" xfId="33514" xr:uid="{01B424DA-C0B8-4263-96D3-CF34CC5B0B2B}"/>
    <cellStyle name="Comma 2 12 11" xfId="34247" xr:uid="{357675B0-2888-4F80-9E5B-508FA5437FF3}"/>
    <cellStyle name="Comma 2 12 12" xfId="35580" xr:uid="{727E0E03-A97A-4FC4-B473-B72C3B4F8878}"/>
    <cellStyle name="Comma 2 12 13" xfId="36452" xr:uid="{71C6D7CC-0049-41B7-916A-EA358404FCD4}"/>
    <cellStyle name="Comma 2 12 14" xfId="38649" xr:uid="{81141291-D022-4472-AE32-31FCBAFC5E6F}"/>
    <cellStyle name="Comma 2 12 15" xfId="41689" xr:uid="{1529ABAE-73E3-43DE-B75A-722BBC9C4117}"/>
    <cellStyle name="Comma 2 12 16" xfId="44166" xr:uid="{FFCB00D7-ED5D-4E9A-B07A-3444CB1CF87D}"/>
    <cellStyle name="Comma 2 12 17" xfId="8410" xr:uid="{CD07EC00-AD28-4F9A-AF9A-79AA55586DA2}"/>
    <cellStyle name="Comma 2 12 2" xfId="5848" xr:uid="{9C781EC2-58FF-4AC6-8ED4-563041F47DCA}"/>
    <cellStyle name="Comma 2 12 2 10" xfId="34368" xr:uid="{CE1FA93C-2A27-43D5-B536-85466CA801E2}"/>
    <cellStyle name="Comma 2 12 2 11" xfId="36536" xr:uid="{5BC81184-D500-404F-8DAA-100E9D65C651}"/>
    <cellStyle name="Comma 2 12 2 12" xfId="39143" xr:uid="{71C26436-4BAB-4BD7-9E3B-8E7FF51B3746}"/>
    <cellStyle name="Comma 2 12 2 13" xfId="42151" xr:uid="{D96DBCC8-2AAD-4864-B142-022574AABE91}"/>
    <cellStyle name="Comma 2 12 2 14" xfId="44167" xr:uid="{C5999C7B-4E82-49BF-AAE6-556BF73F41E1}"/>
    <cellStyle name="Comma 2 12 2 15" xfId="8701" xr:uid="{C826C35C-62D4-4E9B-9995-DE59FD64C04C}"/>
    <cellStyle name="Comma 2 12 2 2" xfId="12700" xr:uid="{B7ED2EEE-20BF-43F1-8331-C58D434285F4}"/>
    <cellStyle name="Comma 2 12 2 2 2" xfId="31282" xr:uid="{6F9DD880-4A25-43D4-BA7C-7AF8DEB19C53}"/>
    <cellStyle name="Comma 2 12 2 2 3" xfId="33136" xr:uid="{CDC5B01E-729F-477C-868B-2D239B939982}"/>
    <cellStyle name="Comma 2 12 2 2 4" xfId="34959" xr:uid="{8E51C028-60C1-4441-857F-17563B8BCE95}"/>
    <cellStyle name="Comma 2 12 2 2 5" xfId="37057" xr:uid="{088969E4-8506-421B-B9AB-5F749A75ACAF}"/>
    <cellStyle name="Comma 2 12 2 2 6" xfId="40716" xr:uid="{4CDD3B52-E3A0-44E2-A48D-2A9EB5118AED}"/>
    <cellStyle name="Comma 2 12 2 2 7" xfId="43479" xr:uid="{B9DB3135-47C7-40C1-93DA-534DC6703BD6}"/>
    <cellStyle name="Comma 2 12 2 2 8" xfId="44168" xr:uid="{2A9349EA-377D-4A8E-BB1C-3BCE6D6D1552}"/>
    <cellStyle name="Comma 2 12 2 3" xfId="11917" xr:uid="{6CD83F83-8002-4A2A-AC4F-10A3B4BDFA84}"/>
    <cellStyle name="Comma 2 12 2 4" xfId="15340" xr:uid="{F3604496-83E4-4F45-B864-D5B67B1CC1F2}"/>
    <cellStyle name="Comma 2 12 2 5" xfId="29838" xr:uid="{6988EEC4-83CE-4FB6-B662-728766560B14}"/>
    <cellStyle name="Comma 2 12 2 6" xfId="30691" xr:uid="{1C00234B-1634-4498-941D-401C496AF0DB}"/>
    <cellStyle name="Comma 2 12 2 7" xfId="31661" xr:uid="{F3586F91-3426-46C2-9D9B-C15317FD258D}"/>
    <cellStyle name="Comma 2 12 2 8" xfId="32303" xr:uid="{0BC8AFAE-304A-4AA6-9FEF-000E9671159A}"/>
    <cellStyle name="Comma 2 12 2 9" xfId="33515" xr:uid="{997BC9BF-CDFC-44C8-8B24-490C71B657CC}"/>
    <cellStyle name="Comma 2 12 3" xfId="12518" xr:uid="{03174D1E-5D11-4E0F-A75E-E95C826AACD0}"/>
    <cellStyle name="Comma 2 12 3 2" xfId="31161" xr:uid="{755EF20E-C869-415B-9209-F1C89F063023}"/>
    <cellStyle name="Comma 2 12 3 2 2" xfId="41023" xr:uid="{7DAD1D96-57AE-4508-AB96-2BC0002C73C9}"/>
    <cellStyle name="Comma 2 12 3 2 3" xfId="43735" xr:uid="{0C534097-F92C-4DAE-9AB3-052CB12D4902}"/>
    <cellStyle name="Comma 2 12 3 2 4" xfId="44169" xr:uid="{75C22F6B-8FCC-4284-A98D-03977ABE22C2}"/>
    <cellStyle name="Comma 2 12 3 3" xfId="33019" xr:uid="{3F51E6CE-203B-49D1-AD70-0B65B02FE792}"/>
    <cellStyle name="Comma 2 12 3 4" xfId="34838" xr:uid="{F150955E-34CF-4CCD-A146-5C7EEE1F84D6}"/>
    <cellStyle name="Comma 2 12 3 5" xfId="36940" xr:uid="{A84AD169-ABE3-414E-A3A6-A5BF3AAD918A}"/>
    <cellStyle name="Comma 2 12 3 6" xfId="39447" xr:uid="{BE97206E-CD11-437F-B9D4-489A525F21EC}"/>
    <cellStyle name="Comma 2 12 3 7" xfId="42407" xr:uid="{F6B00627-5A95-4C05-BBC9-1AFFDCBEAFAF}"/>
    <cellStyle name="Comma 2 12 3 8" xfId="44170" xr:uid="{029939D9-5DD7-4FC4-9343-DD71D88AD40E}"/>
    <cellStyle name="Comma 2 12 4" xfId="11796" xr:uid="{7AB038C4-1DB3-4B3D-A4FC-093746847DEA}"/>
    <cellStyle name="Comma 2 12 4 2" xfId="40168" xr:uid="{09D88498-AD17-41BA-97AE-C8DB383074A5}"/>
    <cellStyle name="Comma 2 12 4 3" xfId="43017" xr:uid="{83F7B1D4-1319-4DCC-9DF1-F141DB0C8FA5}"/>
    <cellStyle name="Comma 2 12 4 4" xfId="44171" xr:uid="{A54075F3-D5E1-4638-A2E2-A81ACDAACAAE}"/>
    <cellStyle name="Comma 2 12 5" xfId="15339" xr:uid="{A4157963-56AC-4A58-8DDA-62174196C19A}"/>
    <cellStyle name="Comma 2 12 6" xfId="29837" xr:uid="{18049709-C447-4717-BB53-449C3213C84F}"/>
    <cellStyle name="Comma 2 12 7" xfId="30570" xr:uid="{A8D3C396-AA3C-4CC3-9FFF-45A063272FEF}"/>
    <cellStyle name="Comma 2 12 8" xfId="31660" xr:uid="{5BA15832-5FF2-44F8-88DF-DF9B77955691}"/>
    <cellStyle name="Comma 2 12 9" xfId="32302" xr:uid="{20A95BF0-9393-43A2-9927-E5E3FA22D3A6}"/>
    <cellStyle name="Comma 2 13" xfId="5710" xr:uid="{734760BC-618C-4972-AEBA-BA4DE87C10E8}"/>
    <cellStyle name="Comma 2 13 10" xfId="33516" xr:uid="{A2CBEC74-56B7-4840-A5FD-E5E6F52271B9}"/>
    <cellStyle name="Comma 2 13 11" xfId="34187" xr:uid="{A5571E7F-B400-412E-AA16-B7737BF7B57F}"/>
    <cellStyle name="Comma 2 13 12" xfId="36421" xr:uid="{476B6495-9F4C-43B8-BB56-BB75C4330D47}"/>
    <cellStyle name="Comma 2 13 13" xfId="38077" xr:uid="{543CD1EE-F7F0-4C98-AC02-1E0F4FE0EB5B}"/>
    <cellStyle name="Comma 2 13 14" xfId="41574" xr:uid="{FD43D1AF-EDB5-4DF4-8253-971FDD034FD3}"/>
    <cellStyle name="Comma 2 13 15" xfId="44172" xr:uid="{C6EDA9B8-3EED-47AA-8921-61B6C83EC50C}"/>
    <cellStyle name="Comma 2 13 16" xfId="8078" xr:uid="{875C38EE-F9DF-477A-B02D-81807B685EE9}"/>
    <cellStyle name="Comma 2 13 2" xfId="8702" xr:uid="{B89119B6-144F-4D47-9DB7-7F747D508B07}"/>
    <cellStyle name="Comma 2 13 2 10" xfId="34369" xr:uid="{8723C075-D3B2-4E5E-8C23-034ADC395B46}"/>
    <cellStyle name="Comma 2 13 2 11" xfId="36537" xr:uid="{9B11FD5B-4334-4188-A41B-ABF9C32E2CF0}"/>
    <cellStyle name="Comma 2 13 2 12" xfId="40033" xr:uid="{9021A6C4-CDAF-4725-955B-E0A967EAE062}"/>
    <cellStyle name="Comma 2 13 2 13" xfId="42902" xr:uid="{45238595-51B3-43EE-9998-C817DEAB0D07}"/>
    <cellStyle name="Comma 2 13 2 14" xfId="44173" xr:uid="{F8EDBF16-A85E-4B70-8625-17E619EAA61C}"/>
    <cellStyle name="Comma 2 13 2 2" xfId="12701" xr:uid="{7E407D86-ABFE-4CA6-91AD-C5576FE757FA}"/>
    <cellStyle name="Comma 2 13 2 2 2" xfId="31283" xr:uid="{41E2685F-A559-402D-B5F4-CEE983F875C4}"/>
    <cellStyle name="Comma 2 13 2 2 3" xfId="33137" xr:uid="{515D28B0-736A-4ABD-BB94-8A8EE7CB8DBC}"/>
    <cellStyle name="Comma 2 13 2 2 4" xfId="34960" xr:uid="{4C98C89A-960F-433D-8DA8-EAAF00093879}"/>
    <cellStyle name="Comma 2 13 2 2 5" xfId="37058" xr:uid="{CAE4646D-734B-457E-B01D-1AF493073B4F}"/>
    <cellStyle name="Comma 2 13 2 3" xfId="11918" xr:uid="{6158423A-6E7E-4857-A839-5D6C8BADFB09}"/>
    <cellStyle name="Comma 2 13 2 4" xfId="15342" xr:uid="{D6D1F5C4-5273-425F-A4DD-959B42B56C2C}"/>
    <cellStyle name="Comma 2 13 2 5" xfId="29840" xr:uid="{5E38BCE6-AB62-4904-AF25-A06E133F3A4F}"/>
    <cellStyle name="Comma 2 13 2 6" xfId="30692" xr:uid="{46EA0910-DBA2-4834-86DA-16B8B38BEAEC}"/>
    <cellStyle name="Comma 2 13 2 7" xfId="31663" xr:uid="{28B3FB53-7E34-4279-8BC5-B6E73EC4B308}"/>
    <cellStyle name="Comma 2 13 2 8" xfId="32305" xr:uid="{3CE9AE13-31FA-4801-8A6C-9BE076DADE1A}"/>
    <cellStyle name="Comma 2 13 2 9" xfId="33517" xr:uid="{C44FFA2D-ADCC-4E9B-AA12-9610D9194A40}"/>
    <cellStyle name="Comma 2 13 3" xfId="12390" xr:uid="{818F0862-A1C1-42F9-9F2C-3E877115C86A}"/>
    <cellStyle name="Comma 2 13 3 2" xfId="31101" xr:uid="{733FB7D5-B0E9-475E-AAEC-DB4655A633FA}"/>
    <cellStyle name="Comma 2 13 3 3" xfId="32963" xr:uid="{A301F3F4-00F8-4556-8D50-2CA7DAA228A6}"/>
    <cellStyle name="Comma 2 13 3 4" xfId="34778" xr:uid="{E52EB545-9FD3-4CC8-B038-BB3643775DC9}"/>
    <cellStyle name="Comma 2 13 3 5" xfId="36884" xr:uid="{A27435BE-2D47-462E-AD74-068573F5E8D9}"/>
    <cellStyle name="Comma 2 13 4" xfId="11736" xr:uid="{65B1DEA3-99E6-4196-A910-3301DFE01C05}"/>
    <cellStyle name="Comma 2 13 5" xfId="15341" xr:uid="{39FB1A85-705F-4451-956F-9B85DEEDDE1C}"/>
    <cellStyle name="Comma 2 13 6" xfId="29839" xr:uid="{7CE073CD-B33D-4273-B4C2-B4F2E06A8BE7}"/>
    <cellStyle name="Comma 2 13 7" xfId="30510" xr:uid="{87DCB5F1-3E07-4027-8E4D-352FEEBA4DC6}"/>
    <cellStyle name="Comma 2 13 8" xfId="31662" xr:uid="{05AFA1E4-461C-452D-B718-1AFFA111210B}"/>
    <cellStyle name="Comma 2 13 9" xfId="32304" xr:uid="{1B2C3C7F-F576-459D-A5DB-6A90164D90B6}"/>
    <cellStyle name="Comma 2 14" xfId="6169" xr:uid="{4764F29E-FB8F-47DF-B8E2-D5E33C8C4086}"/>
    <cellStyle name="Comma 2 14 10" xfId="34370" xr:uid="{3A4EFFA2-FD78-4E86-9D73-68C9E6631FD4}"/>
    <cellStyle name="Comma 2 14 11" xfId="36538" xr:uid="{CA06E477-AB2E-4AB8-9811-9D82CE38FB59}"/>
    <cellStyle name="Comma 2 14 12" xfId="38914" xr:uid="{58B2CAAC-7134-49CE-81D8-35ACC9CAB1AF}"/>
    <cellStyle name="Comma 2 14 13" xfId="41945" xr:uid="{8A8CE45E-FB6A-412C-801C-261C3F585260}"/>
    <cellStyle name="Comma 2 14 14" xfId="44174" xr:uid="{88E87924-9527-4514-BD88-7CC39F6C0E48}"/>
    <cellStyle name="Comma 2 14 15" xfId="8703" xr:uid="{10244FE8-7870-43CE-96FD-5C6C0F413421}"/>
    <cellStyle name="Comma 2 14 2" xfId="12702" xr:uid="{19EFF334-30AF-4775-8434-8D4FEAD9B680}"/>
    <cellStyle name="Comma 2 14 2 2" xfId="31284" xr:uid="{C07F5452-D5D2-4101-A540-536DF169EB5C}"/>
    <cellStyle name="Comma 2 14 2 3" xfId="33138" xr:uid="{45E86641-22EE-41E6-8ACF-A657EA477C96}"/>
    <cellStyle name="Comma 2 14 2 4" xfId="34961" xr:uid="{E6C26D13-996D-4A55-A5D7-912AD7E14317}"/>
    <cellStyle name="Comma 2 14 2 5" xfId="37059" xr:uid="{25BA6617-C7A3-4CBF-BB60-28C9671882DA}"/>
    <cellStyle name="Comma 2 14 2 6" xfId="40472" xr:uid="{249F7CF7-8FD0-4904-8B84-1E07923EB6AA}"/>
    <cellStyle name="Comma 2 14 2 7" xfId="43273" xr:uid="{4B46DE35-23FA-4719-ADCE-18D6049CE599}"/>
    <cellStyle name="Comma 2 14 2 8" xfId="44175" xr:uid="{791925C9-077C-4AEF-9667-58D99D24AA0E}"/>
    <cellStyle name="Comma 2 14 3" xfId="11919" xr:uid="{545B88B8-2DA7-45C5-BECC-7050CFCA7C52}"/>
    <cellStyle name="Comma 2 14 4" xfId="15343" xr:uid="{30A4F88A-D88C-4ECE-BFEA-C4E7629B3008}"/>
    <cellStyle name="Comma 2 14 5" xfId="29841" xr:uid="{436FACE2-5E5F-43D2-BE70-8705BF3B0B08}"/>
    <cellStyle name="Comma 2 14 6" xfId="30693" xr:uid="{2F15C4E5-61B0-4DFA-83C7-1D4A061EA42C}"/>
    <cellStyle name="Comma 2 14 7" xfId="31664" xr:uid="{A9011A15-BACD-41A4-944D-1C210C2378A2}"/>
    <cellStyle name="Comma 2 14 8" xfId="32306" xr:uid="{DE2FF915-8672-439B-B4FE-B8AA70F5B2CD}"/>
    <cellStyle name="Comma 2 14 9" xfId="33518" xr:uid="{E97339A4-010C-490D-B8FF-567A79BEBEF1}"/>
    <cellStyle name="Comma 2 15" xfId="8696" xr:uid="{51049390-22FC-48B7-8ABF-86BCACCF43EC}"/>
    <cellStyle name="Comma 2 15 10" xfId="34363" xr:uid="{ABD7DAF0-C668-4AB2-97DA-7EE1BF437897}"/>
    <cellStyle name="Comma 2 15 11" xfId="36531" xr:uid="{8B7B696B-A20E-4B36-B61C-306881EB0906}"/>
    <cellStyle name="Comma 2 15 12" xfId="39314" xr:uid="{B1241A5F-E484-4D19-8B8E-D1FE74ADCF0C}"/>
    <cellStyle name="Comma 2 15 13" xfId="42292" xr:uid="{C186F613-0174-4410-BF8A-903AA8B60A27}"/>
    <cellStyle name="Comma 2 15 14" xfId="44176" xr:uid="{C77D969E-9B49-4B7D-9B51-94F5F449F4DB}"/>
    <cellStyle name="Comma 2 15 2" xfId="12695" xr:uid="{3F346834-7C8B-475B-995F-2030B26F1ECB}"/>
    <cellStyle name="Comma 2 15 2 2" xfId="31277" xr:uid="{4CA4440B-D497-4110-9FC9-8D95D2F2CF45}"/>
    <cellStyle name="Comma 2 15 2 3" xfId="33131" xr:uid="{7D863EEB-6F73-4033-B957-67032A88C63D}"/>
    <cellStyle name="Comma 2 15 2 4" xfId="34954" xr:uid="{A9E09E0F-E177-4129-9EF8-8A9843491ED2}"/>
    <cellStyle name="Comma 2 15 2 5" xfId="37052" xr:uid="{36AE0304-1E15-406F-B992-A5E87E3706FD}"/>
    <cellStyle name="Comma 2 15 2 6" xfId="40885" xr:uid="{3A875DAD-909C-42C6-88E7-2BB3A309D740}"/>
    <cellStyle name="Comma 2 15 2 7" xfId="43620" xr:uid="{CF5BEFDC-4020-4E86-86B1-90951301701B}"/>
    <cellStyle name="Comma 2 15 2 8" xfId="44177" xr:uid="{20F36556-79DE-429B-9534-0DEB1C0C53D1}"/>
    <cellStyle name="Comma 2 15 3" xfId="11912" xr:uid="{3809E6DE-E3F5-4584-BF66-8B222E3C1A9F}"/>
    <cellStyle name="Comma 2 15 4" xfId="15344" xr:uid="{82F25E26-F601-469F-BD67-4FE2244E8141}"/>
    <cellStyle name="Comma 2 15 5" xfId="29842" xr:uid="{898DA73C-9FDA-42D6-8BC5-51242950510E}"/>
    <cellStyle name="Comma 2 15 6" xfId="30686" xr:uid="{19400031-DC17-4603-8992-14C1BCD6B821}"/>
    <cellStyle name="Comma 2 15 7" xfId="31665" xr:uid="{DC90DB29-0DB6-49FB-81F0-8BEC16772BCE}"/>
    <cellStyle name="Comma 2 15 8" xfId="32307" xr:uid="{96BF982C-C111-4B5B-9696-EEFCF94723B5}"/>
    <cellStyle name="Comma 2 15 9" xfId="33519" xr:uid="{9D0DDD0C-9059-4814-87CC-6410E7B12E12}"/>
    <cellStyle name="Comma 2 16" xfId="11497" xr:uid="{52091CCE-EE5E-486D-8A52-A5709979D13C}"/>
    <cellStyle name="Comma 2 16 10" xfId="34611" xr:uid="{E88B4AE0-AA4A-4282-8F52-1DEFADCA1C25}"/>
    <cellStyle name="Comma 2 16 11" xfId="36739" xr:uid="{A27E6433-242C-4F11-B251-78C367F46DA4}"/>
    <cellStyle name="Comma 2 16 12" xfId="39779" xr:uid="{DFB30BC7-9C18-419F-9BD4-5315DB86FA63}"/>
    <cellStyle name="Comma 2 16 13" xfId="42687" xr:uid="{059C281F-ADD4-446F-B058-B9700A3B5713}"/>
    <cellStyle name="Comma 2 16 14" xfId="44178" xr:uid="{BFAD831C-F716-4F01-B946-BF946EC613B0}"/>
    <cellStyle name="Comma 2 16 2" xfId="15118" xr:uid="{58718AD0-8A0F-4B95-AC48-CFF35B568387}"/>
    <cellStyle name="Comma 2 16 2 2" xfId="31525" xr:uid="{713BCEB3-DA0C-4129-9E71-DD5642F4102A}"/>
    <cellStyle name="Comma 2 16 2 3" xfId="33378" xr:uid="{F95B1443-4F12-455F-A314-CD9B36237B54}"/>
    <cellStyle name="Comma 2 16 2 4" xfId="35202" xr:uid="{57CB4239-3353-4DFD-8426-1A240BA36731}"/>
    <cellStyle name="Comma 2 16 2 5" xfId="37282" xr:uid="{C9E1B630-7FF3-4334-B67A-A06A51CE9E5A}"/>
    <cellStyle name="Comma 2 16 3" xfId="12160" xr:uid="{FFF14C98-832A-458B-9C89-0CEB368688F0}"/>
    <cellStyle name="Comma 2 16 4" xfId="15345" xr:uid="{B249BE13-3D62-4F75-9D76-9FD062FF2003}"/>
    <cellStyle name="Comma 2 16 5" xfId="29843" xr:uid="{13E95397-E139-4240-AF46-57287EAD6B0A}"/>
    <cellStyle name="Comma 2 16 6" xfId="30934" xr:uid="{2570B7C9-CC44-4306-A60C-09055EFBDF28}"/>
    <cellStyle name="Comma 2 16 7" xfId="31666" xr:uid="{A4F4791B-07B2-404A-BC6C-6C3FD8335AAF}"/>
    <cellStyle name="Comma 2 16 8" xfId="32308" xr:uid="{DEFE6AEE-1F7F-4FB9-93F8-B17A6FC96D5C}"/>
    <cellStyle name="Comma 2 16 9" xfId="33520" xr:uid="{97B1480D-7390-4FF6-9883-8AC50D73679B}"/>
    <cellStyle name="Comma 2 17" xfId="11595" xr:uid="{6359B97B-DF2E-40D1-BB45-772B65E56720}"/>
    <cellStyle name="Comma 2 17 2" xfId="15210" xr:uid="{58A84D28-DEEC-46D2-B6A1-0229F9A812A9}"/>
    <cellStyle name="Comma 2 17 2 2" xfId="31589" xr:uid="{24F13845-8BB6-4A56-9B29-E70CB2FF1B51}"/>
    <cellStyle name="Comma 2 17 2 3" xfId="33442" xr:uid="{7B95D682-CED7-4F5E-B7F8-E3268F46BDD9}"/>
    <cellStyle name="Comma 2 17 2 4" xfId="35266" xr:uid="{172A50D1-DD31-43B9-B346-BD2F21178213}"/>
    <cellStyle name="Comma 2 17 2 5" xfId="37340" xr:uid="{1375EF8C-0468-4DD8-8582-0974A42E8C5E}"/>
    <cellStyle name="Comma 2 17 3" xfId="12225" xr:uid="{429DBC24-8AAC-4627-AA03-57A1C4478228}"/>
    <cellStyle name="Comma 2 17 4" xfId="30998" xr:uid="{692D89CA-14F5-4701-9860-422F68AE9C92}"/>
    <cellStyle name="Comma 2 17 5" xfId="32877" xr:uid="{E989DD79-1C6F-474E-B76F-A80E09D90EB9}"/>
    <cellStyle name="Comma 2 17 6" xfId="34675" xr:uid="{4816DD9F-B0C9-4AB9-9FFE-0B39E766CEAF}"/>
    <cellStyle name="Comma 2 17 7" xfId="36783" xr:uid="{51FEA4FA-08D4-48FB-818C-296D14B1F5E6}"/>
    <cellStyle name="Comma 2 18" xfId="12237" xr:uid="{BFAA8C8F-F00F-4CD5-A7E9-E547B4AB566F}"/>
    <cellStyle name="Comma 2 18 2" xfId="31010" xr:uid="{5D147235-09E7-46A7-A3BE-4451506722C3}"/>
    <cellStyle name="Comma 2 18 3" xfId="32885" xr:uid="{16042A23-F6EC-457D-8F4F-933C7E56CF16}"/>
    <cellStyle name="Comma 2 18 4" xfId="34687" xr:uid="{A155DB5B-D1F5-44AA-BB0D-DBF404C90D7B}"/>
    <cellStyle name="Comma 2 18 5" xfId="36795" xr:uid="{2B03DD0F-30CA-4B62-819A-AFCFF7D356C4}"/>
    <cellStyle name="Comma 2 19" xfId="11643" xr:uid="{1337EA4F-39BA-425B-A4C6-2E6665C26C17}"/>
    <cellStyle name="Comma 2 2" xfId="1019" xr:uid="{C7DFBAE1-E0E6-4250-8AAD-F5CE8BBBC299}"/>
    <cellStyle name="Comma 2 2 10" xfId="2748" xr:uid="{593B6DA3-092D-4329-9D07-ABA81A4073BA}"/>
    <cellStyle name="Comma 2 2 10 10" xfId="32310" xr:uid="{4C90728F-197D-48C1-8882-65AC1A427AC3}"/>
    <cellStyle name="Comma 2 2 10 11" xfId="33522" xr:uid="{BB003FC9-C8DB-45EF-9CDF-079F85B10365}"/>
    <cellStyle name="Comma 2 2 10 12" xfId="34167" xr:uid="{6106DAF0-23A3-4373-AB54-950A02F7164A}"/>
    <cellStyle name="Comma 2 2 10 13" xfId="35310" xr:uid="{930EAA5D-2F5B-428B-BEEE-0C67F4E9635E}"/>
    <cellStyle name="Comma 2 2 10 14" xfId="36173" xr:uid="{784424D3-FB5C-41EB-ABCC-A4B331B85BD3}"/>
    <cellStyle name="Comma 2 2 10 15" xfId="37414" xr:uid="{1FD2D042-70C0-4130-B12A-AA7A42BE76DE}"/>
    <cellStyle name="Comma 2 2 10 16" xfId="41361" xr:uid="{C13586A5-F889-4A92-94EF-DB7B4566E062}"/>
    <cellStyle name="Comma 2 2 10 17" xfId="44179" xr:uid="{130CE662-7B8F-4589-A561-0676CF6C9112}"/>
    <cellStyle name="Comma 2 2 10 18" xfId="7330" xr:uid="{4580E4F1-57C6-4321-B05C-7E2B840B17D1}"/>
    <cellStyle name="Comma 2 2 10 2" xfId="5059" xr:uid="{76BA5A33-6F4D-417F-8C2E-35D9F192DFFB}"/>
    <cellStyle name="Comma 2 2 10 2 10" xfId="33523" xr:uid="{1987CE36-D860-4E96-8CF5-F7AE743EE858}"/>
    <cellStyle name="Comma 2 2 10 2 11" xfId="34319" xr:uid="{A5BC452C-27DB-4C38-916F-97451CC0D6F4}"/>
    <cellStyle name="Comma 2 2 10 2 12" xfId="36014" xr:uid="{875406AD-8AE3-4C3F-B8FB-CB00AD1BBB86}"/>
    <cellStyle name="Comma 2 2 10 2 13" xfId="36314" xr:uid="{08A81612-0FA0-4F69-9EFC-8B907D5332A2}"/>
    <cellStyle name="Comma 2 2 10 2 14" xfId="37562" xr:uid="{C3CF4BCB-616D-4628-869C-EF058EE4EE27}"/>
    <cellStyle name="Comma 2 2 10 2 15" xfId="41508" xr:uid="{248CF104-BD5F-44E5-8904-8562402F34FD}"/>
    <cellStyle name="Comma 2 2 10 2 16" xfId="44180" xr:uid="{AEF52D95-0AA8-4E04-9978-D7B7F9EE41CE}"/>
    <cellStyle name="Comma 2 2 10 2 17" xfId="8589" xr:uid="{157C4F35-1C80-4B4F-AE3F-569717D45948}"/>
    <cellStyle name="Comma 2 2 10 2 2" xfId="6028" xr:uid="{FD7CCB99-673B-40B5-AA5D-935D53CA71CE}"/>
    <cellStyle name="Comma 2 2 10 2 2 10" xfId="34373" xr:uid="{CDE17233-BA38-469D-9480-18D58E78C16F}"/>
    <cellStyle name="Comma 2 2 10 2 2 11" xfId="36541" xr:uid="{A8F28FF6-6EA5-483A-96BF-10C4BC0D13FD}"/>
    <cellStyle name="Comma 2 2 10 2 2 12" xfId="38793" xr:uid="{4F51E638-AE38-4DAE-AAB4-4CD460F37C5B}"/>
    <cellStyle name="Comma 2 2 10 2 2 13" xfId="41832" xr:uid="{67F392A0-BEE8-4EC4-B40B-74B9A7309C2A}"/>
    <cellStyle name="Comma 2 2 10 2 2 14" xfId="44181" xr:uid="{CD4264C4-D6C1-4BE5-94E5-4985855B8A98}"/>
    <cellStyle name="Comma 2 2 10 2 2 15" xfId="8706" xr:uid="{7B570D67-A070-4896-A46F-8D9862CC9F9B}"/>
    <cellStyle name="Comma 2 2 10 2 2 2" xfId="12705" xr:uid="{DDD100E1-B57E-4B3D-ADED-0367740F55B5}"/>
    <cellStyle name="Comma 2 2 10 2 2 2 2" xfId="31287" xr:uid="{67C0901F-5441-4D59-8259-E6FF407B61EA}"/>
    <cellStyle name="Comma 2 2 10 2 2 2 3" xfId="33141" xr:uid="{2D41EF0C-6683-47FB-86B3-1406E0AC801E}"/>
    <cellStyle name="Comma 2 2 10 2 2 2 4" xfId="34964" xr:uid="{F60C6055-F659-4FE3-9081-D47D6396739A}"/>
    <cellStyle name="Comma 2 2 10 2 2 2 5" xfId="37062" xr:uid="{38F02E52-03F7-4423-8096-FAD69BFE9E49}"/>
    <cellStyle name="Comma 2 2 10 2 2 2 6" xfId="40342" xr:uid="{1C51448C-0EE3-4E98-90D9-BF693DB8F8E6}"/>
    <cellStyle name="Comma 2 2 10 2 2 2 7" xfId="43160" xr:uid="{68D06522-E27C-4D74-B1AF-701B1A2273DF}"/>
    <cellStyle name="Comma 2 2 10 2 2 2 8" xfId="44182" xr:uid="{5A37F1A8-B248-4AA1-B1E3-53C1539AD289}"/>
    <cellStyle name="Comma 2 2 10 2 2 3" xfId="11922" xr:uid="{A052F7FC-6C85-4236-850C-C3DE9D0014E8}"/>
    <cellStyle name="Comma 2 2 10 2 2 4" xfId="15349" xr:uid="{6ABD9051-C781-4C74-AF0D-FC01358FBE48}"/>
    <cellStyle name="Comma 2 2 10 2 2 5" xfId="29847" xr:uid="{008886D6-9C07-4D13-8D64-38AAFB38FAF0}"/>
    <cellStyle name="Comma 2 2 10 2 2 6" xfId="30696" xr:uid="{05405692-61F8-49B6-B566-949DAD66D4F7}"/>
    <cellStyle name="Comma 2 2 10 2 2 7" xfId="31670" xr:uid="{8E5B660A-7014-4052-B2FC-0B5A388D948E}"/>
    <cellStyle name="Comma 2 2 10 2 2 8" xfId="32312" xr:uid="{A3BD8BAE-6CA3-4016-9950-13E7BA0E777F}"/>
    <cellStyle name="Comma 2 2 10 2 2 9" xfId="33524" xr:uid="{15A7E7DD-0074-4CCF-A895-E315DB19F032}"/>
    <cellStyle name="Comma 2 2 10 2 3" xfId="6348" xr:uid="{B22F51BE-4E5A-40AA-9DE0-6817DDBF650E}"/>
    <cellStyle name="Comma 2 2 10 2 3 2" xfId="31233" xr:uid="{7DA69CA4-BE32-4528-9809-141CCAD42DD6}"/>
    <cellStyle name="Comma 2 2 10 2 3 2 2" xfId="40784" xr:uid="{30E21513-1AFA-457C-8C7F-9D0C3933ED14}"/>
    <cellStyle name="Comma 2 2 10 2 3 2 3" xfId="43539" xr:uid="{9C82BF9A-7234-4BD5-908F-B179F46313A7}"/>
    <cellStyle name="Comma 2 2 10 2 3 2 4" xfId="44183" xr:uid="{37457B88-1C6E-4AA3-9C3A-C6C35FCF0ED3}"/>
    <cellStyle name="Comma 2 2 10 2 3 3" xfId="33087" xr:uid="{CE7A8FC6-C2E1-4EAC-A5FA-87278BD1A366}"/>
    <cellStyle name="Comma 2 2 10 2 3 4" xfId="34910" xr:uid="{5BB939A3-2602-4CB4-B5D8-4AEAAFF1F6A4}"/>
    <cellStyle name="Comma 2 2 10 2 3 5" xfId="37008" xr:uid="{22F8E3A3-5F67-4A8E-A270-FD0610634063}"/>
    <cellStyle name="Comma 2 2 10 2 3 6" xfId="39221" xr:uid="{AA958162-3BCC-4B2C-8907-DD7406FFA3DC}"/>
    <cellStyle name="Comma 2 2 10 2 3 7" xfId="42211" xr:uid="{E77E2C46-0D0B-4BE7-9B8F-19B5894B23C2}"/>
    <cellStyle name="Comma 2 2 10 2 3 8" xfId="44184" xr:uid="{F555CA18-C729-4E58-92CC-47A4D018B8DC}"/>
    <cellStyle name="Comma 2 2 10 2 3 9" xfId="12595" xr:uid="{6BF3DFC3-5D4D-4353-8676-F1AB4F63EBC5}"/>
    <cellStyle name="Comma 2 2 10 2 4" xfId="11868" xr:uid="{BDEC6044-63E6-4F50-94C9-7DC14B3915AB}"/>
    <cellStyle name="Comma 2 2 10 2 4 2" xfId="41198" xr:uid="{4B125B79-E75A-46AC-88E1-F4553AF5948A}"/>
    <cellStyle name="Comma 2 2 10 2 4 2 2" xfId="43878" xr:uid="{D0B1FAA9-8EBD-4F72-87D0-F07B727A8BD3}"/>
    <cellStyle name="Comma 2 2 10 2 4 2 3" xfId="44185" xr:uid="{FD960851-5C07-4E20-A835-4821AFA48C5C}"/>
    <cellStyle name="Comma 2 2 10 2 4 3" xfId="39615" xr:uid="{06ABE6E8-D434-4505-ADC5-DA8134FC764C}"/>
    <cellStyle name="Comma 2 2 10 2 4 4" xfId="42550" xr:uid="{88781A43-4EF0-4619-B8B8-222AC09B98C2}"/>
    <cellStyle name="Comma 2 2 10 2 4 5" xfId="44186" xr:uid="{B34AD1E5-2960-41BF-B26E-3A1F1C7332BA}"/>
    <cellStyle name="Comma 2 2 10 2 5" xfId="15348" xr:uid="{4C6404D3-85B3-4786-B1FA-90006FEF2E6C}"/>
    <cellStyle name="Comma 2 2 10 2 5 2" xfId="39948" xr:uid="{4B334FD1-3675-4426-8349-585A80544804}"/>
    <cellStyle name="Comma 2 2 10 2 5 3" xfId="42836" xr:uid="{2DD655D7-D6D9-4B80-A75E-A0FE7B4905C0}"/>
    <cellStyle name="Comma 2 2 10 2 5 4" xfId="44187" xr:uid="{B3E4E5AA-B9D6-477E-BCA7-9A4DE9B7B0D0}"/>
    <cellStyle name="Comma 2 2 10 2 6" xfId="29846" xr:uid="{D9BFAF67-4281-42BC-BB88-37CF071C26C4}"/>
    <cellStyle name="Comma 2 2 10 2 7" xfId="30642" xr:uid="{B86AE9A3-F733-488C-80C3-BFC691F41FBB}"/>
    <cellStyle name="Comma 2 2 10 2 8" xfId="31669" xr:uid="{9AC68F12-A09D-4313-8C6C-E8C113789F5A}"/>
    <cellStyle name="Comma 2 2 10 2 9" xfId="32311" xr:uid="{B098501B-70F8-461E-9AE1-70FA98D0DCE4}"/>
    <cellStyle name="Comma 2 2 10 3" xfId="4400" xr:uid="{AC8D4C1A-53DF-4FCE-83F7-1E561D88D8DF}"/>
    <cellStyle name="Comma 2 2 10 3 10" xfId="34372" xr:uid="{90536E71-960E-4F4D-A4F4-8BBC1325B851}"/>
    <cellStyle name="Comma 2 2 10 3 11" xfId="35583" xr:uid="{80C16857-B796-43FA-AC69-FA4C2517A3ED}"/>
    <cellStyle name="Comma 2 2 10 3 12" xfId="36540" xr:uid="{B50830CE-8AE4-4F15-8907-889826571D2A}"/>
    <cellStyle name="Comma 2 2 10 3 13" xfId="38652" xr:uid="{DFE5E24F-B6BD-4721-8982-F9427CFF9D90}"/>
    <cellStyle name="Comma 2 2 10 3 14" xfId="41692" xr:uid="{00B87E5D-BDEE-4E1E-A99A-A9969E7352CF}"/>
    <cellStyle name="Comma 2 2 10 3 15" xfId="44188" xr:uid="{B4D00F51-2D8F-4879-A355-F2A645501055}"/>
    <cellStyle name="Comma 2 2 10 3 16" xfId="8705" xr:uid="{EB6E659D-5548-4199-9CEC-0A1C840E028B}"/>
    <cellStyle name="Comma 2 2 10 3 2" xfId="5851" xr:uid="{95FCCA75-440F-43CF-9A77-D002B768D851}"/>
    <cellStyle name="Comma 2 2 10 3 2 2" xfId="31286" xr:uid="{8393D734-1F30-4B1D-95E6-4E781A9849A7}"/>
    <cellStyle name="Comma 2 2 10 3 2 2 2" xfId="41026" xr:uid="{6E62B6B5-3AA9-45C0-AF13-2AE62447AC1C}"/>
    <cellStyle name="Comma 2 2 10 3 2 2 3" xfId="43738" xr:uid="{1A287049-027C-4262-B546-4689E1B76543}"/>
    <cellStyle name="Comma 2 2 10 3 2 2 4" xfId="44189" xr:uid="{B96AD844-A3F4-47C2-B79F-EEC50A57D920}"/>
    <cellStyle name="Comma 2 2 10 3 2 3" xfId="33140" xr:uid="{763ECE5C-FA17-4ACB-83AA-7C4C7EC6FCA3}"/>
    <cellStyle name="Comma 2 2 10 3 2 4" xfId="34963" xr:uid="{5CD55493-96CF-4873-B39F-C302D1AF8048}"/>
    <cellStyle name="Comma 2 2 10 3 2 5" xfId="37061" xr:uid="{418E4A60-48DD-43F1-8DF4-8E44100F135F}"/>
    <cellStyle name="Comma 2 2 10 3 2 6" xfId="39450" xr:uid="{EE7C5C2A-9141-4BF6-92C6-83E1915F3317}"/>
    <cellStyle name="Comma 2 2 10 3 2 7" xfId="42410" xr:uid="{620F2B33-8AD2-4FD9-874D-D1FADE9F0B95}"/>
    <cellStyle name="Comma 2 2 10 3 2 8" xfId="44190" xr:uid="{853C56DA-602A-419B-BA7A-8DB1A3544D6A}"/>
    <cellStyle name="Comma 2 2 10 3 2 9" xfId="12704" xr:uid="{868E93D8-E11A-49B4-ACDC-1F0330F6D775}"/>
    <cellStyle name="Comma 2 2 10 3 3" xfId="11921" xr:uid="{5B3F32BC-59E0-41DE-AB55-8C3BE1EBD279}"/>
    <cellStyle name="Comma 2 2 10 3 3 2" xfId="40171" xr:uid="{A4E9E82D-F1ED-4CDB-BF4E-A7D7CC969007}"/>
    <cellStyle name="Comma 2 2 10 3 3 3" xfId="43020" xr:uid="{B0DFFA2A-72CB-4819-A0FD-3FCBDB9C420C}"/>
    <cellStyle name="Comma 2 2 10 3 3 4" xfId="44191" xr:uid="{847E5FA6-C25C-4759-BA5B-CBE2A6BB13FD}"/>
    <cellStyle name="Comma 2 2 10 3 4" xfId="15350" xr:uid="{59D64A16-080E-4CC9-99A3-7C49B99FAA17}"/>
    <cellStyle name="Comma 2 2 10 3 5" xfId="29848" xr:uid="{D70FE002-C737-4F99-B848-7F860C12F88D}"/>
    <cellStyle name="Comma 2 2 10 3 6" xfId="30695" xr:uid="{CC3B9F2C-820B-4A75-83B3-76D8E3CC74FF}"/>
    <cellStyle name="Comma 2 2 10 3 7" xfId="31671" xr:uid="{4CD8A654-2397-4ED2-B177-F0ABB23C8215}"/>
    <cellStyle name="Comma 2 2 10 3 8" xfId="32313" xr:uid="{0B490EA8-7228-4B1A-A312-69156B379564}"/>
    <cellStyle name="Comma 2 2 10 3 9" xfId="33525" xr:uid="{392FD894-4DAB-4460-998E-6A86CB206E00}"/>
    <cellStyle name="Comma 2 2 10 4" xfId="5713" xr:uid="{9B6EAB48-175C-44AA-A4BE-6A581D25C92D}"/>
    <cellStyle name="Comma 2 2 10 4 2" xfId="31081" xr:uid="{ADF51C9C-511D-4826-B787-66D6ADB69D93}"/>
    <cellStyle name="Comma 2 2 10 4 2 2" xfId="40036" xr:uid="{B1F342CC-849E-4F14-BC76-83A1529A37DD}"/>
    <cellStyle name="Comma 2 2 10 4 2 3" xfId="42905" xr:uid="{C6861B42-3E3D-4624-880B-C34A3CAEAE24}"/>
    <cellStyle name="Comma 2 2 10 4 2 4" xfId="44192" xr:uid="{2DC68BCC-4576-44F6-ACB8-0C4787408743}"/>
    <cellStyle name="Comma 2 2 10 4 3" xfId="32943" xr:uid="{09E66EAE-0E96-4BB1-8FAD-C06DAF6992BF}"/>
    <cellStyle name="Comma 2 2 10 4 4" xfId="34758" xr:uid="{8538FAE8-8B99-4B34-872D-14CA489279EB}"/>
    <cellStyle name="Comma 2 2 10 4 5" xfId="36864" xr:uid="{8FB1320D-9B55-4027-8EA2-96855552AA93}"/>
    <cellStyle name="Comma 2 2 10 4 6" xfId="38080" xr:uid="{6147E7C0-7787-4661-87B4-F3179E4ED895}"/>
    <cellStyle name="Comma 2 2 10 4 7" xfId="41577" xr:uid="{C3044B5D-4CA3-4D3F-91EF-3F298CA4C507}"/>
    <cellStyle name="Comma 2 2 10 4 8" xfId="44193" xr:uid="{F6B0D595-7B15-4C19-92BA-717E07F3B587}"/>
    <cellStyle name="Comma 2 2 10 4 9" xfId="12309" xr:uid="{DCF7B613-5916-4333-A239-B1800118BB52}"/>
    <cellStyle name="Comma 2 2 10 5" xfId="6172" xr:uid="{6AE229AE-19AD-42C2-99BD-E181878B4FDF}"/>
    <cellStyle name="Comma 2 2 10 5 2" xfId="40581" xr:uid="{04027CFB-D802-4578-968A-2A6E52183DB4}"/>
    <cellStyle name="Comma 2 2 10 5 2 2" xfId="43367" xr:uid="{215BA099-700C-4551-9D5F-B4BF2FFCD52C}"/>
    <cellStyle name="Comma 2 2 10 5 2 3" xfId="44194" xr:uid="{8DBEFAFE-BCA0-4A72-8A80-DEF99330D9D5}"/>
    <cellStyle name="Comma 2 2 10 5 3" xfId="39013" xr:uid="{531358AA-501C-429E-9C83-ED903091B5E5}"/>
    <cellStyle name="Comma 2 2 10 5 4" xfId="42039" xr:uid="{B037C8C6-130D-4C7A-8F75-C67BA632F51A}"/>
    <cellStyle name="Comma 2 2 10 5 5" xfId="44195" xr:uid="{9B3B8670-19AF-4901-A661-325BC1E2697F}"/>
    <cellStyle name="Comma 2 2 10 5 6" xfId="11716" xr:uid="{3E4F6A0B-DF7A-482E-AACE-C7A7283C45EB}"/>
    <cellStyle name="Comma 2 2 10 6" xfId="15347" xr:uid="{E5D8AC90-D7E6-4FB3-9A85-C6792D7FB903}"/>
    <cellStyle name="Comma 2 2 10 6 2" xfId="40888" xr:uid="{352FF624-BAB5-4F56-9D01-D2512ADD19A7}"/>
    <cellStyle name="Comma 2 2 10 6 2 2" xfId="43623" xr:uid="{23023409-D1F6-4B79-B748-2A5245122CCB}"/>
    <cellStyle name="Comma 2 2 10 6 2 3" xfId="44196" xr:uid="{FBAE5340-BD86-4821-9E73-12E15A3F6B05}"/>
    <cellStyle name="Comma 2 2 10 6 3" xfId="39317" xr:uid="{C396F05A-C99F-40D4-8D5D-56CD74081BB5}"/>
    <cellStyle name="Comma 2 2 10 6 4" xfId="42295" xr:uid="{CD8BE999-9472-4294-817E-3B8FFB50AE16}"/>
    <cellStyle name="Comma 2 2 10 6 5" xfId="44197" xr:uid="{AEEA2796-C18B-43F8-91E9-4940C625E328}"/>
    <cellStyle name="Comma 2 2 10 7" xfId="29845" xr:uid="{F0F0ABF3-24F9-442C-A0A4-72C32D5FEA35}"/>
    <cellStyle name="Comma 2 2 10 7 2" xfId="39781" xr:uid="{5505C35F-D320-45BA-889D-850044CADFDC}"/>
    <cellStyle name="Comma 2 2 10 7 3" xfId="42689" xr:uid="{EBD5062D-D1FD-4F66-B748-3FE30A3B924D}"/>
    <cellStyle name="Comma 2 2 10 7 4" xfId="44198" xr:uid="{3C454238-45C2-4E98-9D82-72E6E548258B}"/>
    <cellStyle name="Comma 2 2 10 8" xfId="30490" xr:uid="{D8F4575D-1C3A-4320-9E8E-6CEED3F34D98}"/>
    <cellStyle name="Comma 2 2 10 9" xfId="31668" xr:uid="{1E7026F7-0B66-4764-825B-E8BD4C09131B}"/>
    <cellStyle name="Comma 2 2 11" xfId="2747" xr:uid="{7FFAB5EB-0BB1-4B67-BBEE-4C251897497D}"/>
    <cellStyle name="Comma 2 2 11 10" xfId="33526" xr:uid="{65CEE983-E6CA-484C-821B-734A79981AE9}"/>
    <cellStyle name="Comma 2 2 11 11" xfId="34248" xr:uid="{C503208A-0F36-4A85-B441-62E9DCFAF9C6}"/>
    <cellStyle name="Comma 2 2 11 12" xfId="35309" xr:uid="{0058FB7D-54F9-4135-B05B-BAC64ABEDEC0}"/>
    <cellStyle name="Comma 2 2 11 13" xfId="36313" xr:uid="{24C9F545-3A59-4856-A38F-EE1FC26EFA9B}"/>
    <cellStyle name="Comma 2 2 11 14" xfId="37488" xr:uid="{DC923711-70D4-4D34-8045-F90EE21EB38C}"/>
    <cellStyle name="Comma 2 2 11 15" xfId="41434" xr:uid="{7FFA0C7B-5147-45A0-8493-0D79004FAC41}"/>
    <cellStyle name="Comma 2 2 11 16" xfId="44199" xr:uid="{706DC2DF-22A6-4211-A94A-D9626292B3BE}"/>
    <cellStyle name="Comma 2 2 11 17" xfId="8411" xr:uid="{E8DC0FB3-512A-487A-B5C3-3F664AC77F03}"/>
    <cellStyle name="Comma 2 2 11 2" xfId="5058" xr:uid="{A1BFDAC1-75EB-4D19-9890-2A0DF6688737}"/>
    <cellStyle name="Comma 2 2 11 2 10" xfId="34374" xr:uid="{3D27B25C-F466-44C2-B8A4-AE93B21119D7}"/>
    <cellStyle name="Comma 2 2 11 2 11" xfId="36013" xr:uid="{9DBA9B4E-A6A6-447A-AD32-2F628206F58A}"/>
    <cellStyle name="Comma 2 2 11 2 12" xfId="36542" xr:uid="{21FD49AE-5956-42C5-A889-25E17E884804}"/>
    <cellStyle name="Comma 2 2 11 2 13" xfId="38792" xr:uid="{3F60F05E-42A3-41FB-B9EC-BC6E36BBF54C}"/>
    <cellStyle name="Comma 2 2 11 2 14" xfId="41831" xr:uid="{58FFDAAC-79B4-402D-8FAF-90AAAF1640DB}"/>
    <cellStyle name="Comma 2 2 11 2 15" xfId="44200" xr:uid="{523A5E4C-BCE8-4E78-9AF9-3F8231D7BE57}"/>
    <cellStyle name="Comma 2 2 11 2 16" xfId="8707" xr:uid="{A62307A9-836B-4E4C-AD03-03F4B5AF5B99}"/>
    <cellStyle name="Comma 2 2 11 2 2" xfId="6027" xr:uid="{EA5F2AF5-5E50-408D-984A-3670E8FBAD14}"/>
    <cellStyle name="Comma 2 2 11 2 2 2" xfId="31288" xr:uid="{206ACCC1-45CD-4915-8D70-F6556D9CF5CC}"/>
    <cellStyle name="Comma 2 2 11 2 2 2 2" xfId="41197" xr:uid="{34FCBBF7-1EFD-4978-9E47-434AA0022E23}"/>
    <cellStyle name="Comma 2 2 11 2 2 2 3" xfId="43877" xr:uid="{7218E606-4867-4B21-9823-7525B0304BE8}"/>
    <cellStyle name="Comma 2 2 11 2 2 2 4" xfId="44201" xr:uid="{77062132-5999-46F9-A9DF-8A8E8CF5416F}"/>
    <cellStyle name="Comma 2 2 11 2 2 3" xfId="33142" xr:uid="{FE9A3524-5011-4374-9301-27FCFA2B3AC9}"/>
    <cellStyle name="Comma 2 2 11 2 2 4" xfId="34965" xr:uid="{0568863C-66CF-463E-8A1C-A834640D4CA3}"/>
    <cellStyle name="Comma 2 2 11 2 2 5" xfId="37063" xr:uid="{2C1B7D05-0BD4-4BA5-9E4E-3C1EB2542C99}"/>
    <cellStyle name="Comma 2 2 11 2 2 6" xfId="39614" xr:uid="{DD2537B0-74CC-4766-BDD6-64C80A2EF017}"/>
    <cellStyle name="Comma 2 2 11 2 2 7" xfId="42549" xr:uid="{68137229-AB7A-4317-AD3E-4680E35D0CAB}"/>
    <cellStyle name="Comma 2 2 11 2 2 8" xfId="44202" xr:uid="{FF7BFEC8-F5F8-4929-B49B-6F3D522C8EEC}"/>
    <cellStyle name="Comma 2 2 11 2 2 9" xfId="12706" xr:uid="{52D3A8F2-A346-4490-94C2-41F127B26941}"/>
    <cellStyle name="Comma 2 2 11 2 3" xfId="11923" xr:uid="{B8A86C00-1AE5-4FBA-A196-348972E0A46C}"/>
    <cellStyle name="Comma 2 2 11 2 3 2" xfId="40341" xr:uid="{BE6A63DE-DE14-4B92-B8B6-6E2D39A1D4B9}"/>
    <cellStyle name="Comma 2 2 11 2 3 3" xfId="43159" xr:uid="{D41B08A7-1EDC-48DE-8A46-8CC891DF397E}"/>
    <cellStyle name="Comma 2 2 11 2 3 4" xfId="44203" xr:uid="{627EA727-E6EF-40B2-A822-0C6A64DD5A22}"/>
    <cellStyle name="Comma 2 2 11 2 4" xfId="15352" xr:uid="{F3DED6AE-9017-4342-9E9C-BB136A6C2FF7}"/>
    <cellStyle name="Comma 2 2 11 2 5" xfId="29850" xr:uid="{9FF4DA9D-213E-4B26-93CD-8817E3239B1F}"/>
    <cellStyle name="Comma 2 2 11 2 6" xfId="30697" xr:uid="{78678917-992E-4032-8F2E-72D3EE351F2D}"/>
    <cellStyle name="Comma 2 2 11 2 7" xfId="31673" xr:uid="{C4D9538D-D1B5-4CF0-93A9-5B172013707F}"/>
    <cellStyle name="Comma 2 2 11 2 8" xfId="32315" xr:uid="{3EFA7AC9-D288-450C-AB81-8FF86D9207A6}"/>
    <cellStyle name="Comma 2 2 11 2 9" xfId="33527" xr:uid="{0609B18A-695B-404C-8D66-466101899D6F}"/>
    <cellStyle name="Comma 2 2 11 3" xfId="5712" xr:uid="{634A472F-26F4-4934-B7BF-F17642DAF82F}"/>
    <cellStyle name="Comma 2 2 11 3 2" xfId="31162" xr:uid="{27CB8F63-9960-4ED2-B464-BB737F72E6DE}"/>
    <cellStyle name="Comma 2 2 11 3 2 2" xfId="40035" xr:uid="{A3FDF6C7-8769-43B0-BB2C-19C818D98836}"/>
    <cellStyle name="Comma 2 2 11 3 2 3" xfId="42904" xr:uid="{F70DC663-645A-44C3-924B-27A65EF5B659}"/>
    <cellStyle name="Comma 2 2 11 3 2 4" xfId="44204" xr:uid="{2FC38B77-86A3-4768-BC99-EB98BA702D33}"/>
    <cellStyle name="Comma 2 2 11 3 3" xfId="33020" xr:uid="{EB62F2AA-6F9C-42D8-82FD-E3714B7D73C6}"/>
    <cellStyle name="Comma 2 2 11 3 4" xfId="34839" xr:uid="{DD5898A4-6F88-47B7-A74B-DB3FAB812057}"/>
    <cellStyle name="Comma 2 2 11 3 5" xfId="36941" xr:uid="{E5EA7C30-8396-4078-AC19-A8B05E96F0D5}"/>
    <cellStyle name="Comma 2 2 11 3 6" xfId="38079" xr:uid="{C67E3434-ECC8-4D21-8991-D2DD29A34565}"/>
    <cellStyle name="Comma 2 2 11 3 7" xfId="41576" xr:uid="{CBD4DFF2-8850-44F5-AA6F-9C5828018319}"/>
    <cellStyle name="Comma 2 2 11 3 8" xfId="44205" xr:uid="{DCD47C99-BF70-4569-9DF5-F7B8CDFA716C}"/>
    <cellStyle name="Comma 2 2 11 3 9" xfId="12519" xr:uid="{607ACD85-FD48-4107-8B4E-04FC8C021AEB}"/>
    <cellStyle name="Comma 2 2 11 4" xfId="6347" xr:uid="{7C8E3899-6661-48D1-A904-6DC6773597BC}"/>
    <cellStyle name="Comma 2 2 11 4 2" xfId="40580" xr:uid="{723EA9F2-7932-4C30-9A43-B9A06E7200E8}"/>
    <cellStyle name="Comma 2 2 11 4 2 2" xfId="43366" xr:uid="{317C85EE-6B52-478A-B0D5-3C32E4C93716}"/>
    <cellStyle name="Comma 2 2 11 4 2 3" xfId="44206" xr:uid="{16DB54C3-363B-4CF0-B2BC-167CDFA7D7F9}"/>
    <cellStyle name="Comma 2 2 11 4 3" xfId="39012" xr:uid="{AE3CDF18-C778-455F-9155-9AE1733624E4}"/>
    <cellStyle name="Comma 2 2 11 4 4" xfId="42038" xr:uid="{9A8E3A03-C2F3-4508-88EC-6EB9CF177F54}"/>
    <cellStyle name="Comma 2 2 11 4 5" xfId="44207" xr:uid="{7106B348-AC03-4399-898D-3BA788457D6B}"/>
    <cellStyle name="Comma 2 2 11 4 6" xfId="11797" xr:uid="{AAEA1FB5-A414-4828-B613-94643EFBBF7E}"/>
    <cellStyle name="Comma 2 2 11 5" xfId="15351" xr:uid="{CBA92854-2812-4A70-8506-A7507312B576}"/>
    <cellStyle name="Comma 2 2 11 5 2" xfId="40887" xr:uid="{4E7F5FBC-1A7D-4602-90B7-312C848E1275}"/>
    <cellStyle name="Comma 2 2 11 5 2 2" xfId="43622" xr:uid="{31B505AE-604B-4433-BA88-302EDD6E56CE}"/>
    <cellStyle name="Comma 2 2 11 5 2 3" xfId="44208" xr:uid="{AD036897-6681-45C8-97F1-69A524E2D55A}"/>
    <cellStyle name="Comma 2 2 11 5 3" xfId="39316" xr:uid="{7EF6ADF3-A9B7-4A3E-A371-44DF47D3376C}"/>
    <cellStyle name="Comma 2 2 11 5 4" xfId="42294" xr:uid="{8470560C-1951-454F-83FB-B0F4BA855F76}"/>
    <cellStyle name="Comma 2 2 11 5 5" xfId="44209" xr:uid="{FC83316A-8081-47A1-A392-46ECDB32ECB5}"/>
    <cellStyle name="Comma 2 2 11 6" xfId="29849" xr:uid="{4AAE0A68-D3C3-498E-92E0-A9FB234034AC}"/>
    <cellStyle name="Comma 2 2 11 6 2" xfId="39863" xr:uid="{6F1E6A40-8887-4690-8B87-068470DFC7E3}"/>
    <cellStyle name="Comma 2 2 11 6 3" xfId="42762" xr:uid="{5F5A0E7E-F860-44AA-A2E7-912BBBFE74EC}"/>
    <cellStyle name="Comma 2 2 11 6 4" xfId="44210" xr:uid="{F5344339-E7B8-4CA6-B5EA-FCDBCBB29BBE}"/>
    <cellStyle name="Comma 2 2 11 7" xfId="30571" xr:uid="{8C290178-6FBE-4A67-A361-08AA3ED8C653}"/>
    <cellStyle name="Comma 2 2 11 8" xfId="31672" xr:uid="{34418A40-B582-4B84-A9D1-2405940D3978}"/>
    <cellStyle name="Comma 2 2 11 9" xfId="32314" xr:uid="{433D4707-AE21-4B4E-95EF-DC951370C445}"/>
    <cellStyle name="Comma 2 2 12" xfId="4533" xr:uid="{C24512FF-CA81-4CA3-9D33-D268E6DC3455}"/>
    <cellStyle name="Comma 2 2 12 10" xfId="33528" xr:uid="{839F0801-71D3-4112-8081-039DEAD75CC6}"/>
    <cellStyle name="Comma 2 2 12 11" xfId="34188" xr:uid="{CBE62266-E4A9-486F-B664-184A37306D2A}"/>
    <cellStyle name="Comma 2 2 12 12" xfId="35694" xr:uid="{95E9A6CD-266C-4FE0-B4CA-2DF2B81C008C}"/>
    <cellStyle name="Comma 2 2 12 13" xfId="36281" xr:uid="{BD31DD0D-7AB8-4C37-B7B7-DB6BE669E247}"/>
    <cellStyle name="Comma 2 2 12 14" xfId="38759" xr:uid="{30804D2B-8FBA-49E5-AA29-F5D376C011F7}"/>
    <cellStyle name="Comma 2 2 12 15" xfId="41799" xr:uid="{BCAA74AC-1EA5-4E53-A88C-E0BBEA86FB7F}"/>
    <cellStyle name="Comma 2 2 12 16" xfId="44211" xr:uid="{948E7274-244C-4246-921F-C520B61D52E3}"/>
    <cellStyle name="Comma 2 2 12 17" xfId="8079" xr:uid="{83F24B89-72AA-4AB6-8EE6-6C2FE542E7FC}"/>
    <cellStyle name="Comma 2 2 12 2" xfId="5982" xr:uid="{AEE8C02A-8418-4FA6-AA8A-8E021D7D2A43}"/>
    <cellStyle name="Comma 2 2 12 2 10" xfId="34375" xr:uid="{102D58C8-4869-4D66-B825-3051602BDF84}"/>
    <cellStyle name="Comma 2 2 12 2 11" xfId="36543" xr:uid="{534E58F9-88CD-469F-93B8-1E19F25F43F5}"/>
    <cellStyle name="Comma 2 2 12 2 12" xfId="38977" xr:uid="{B37A456F-0445-44C3-9013-56EFE7A6B449}"/>
    <cellStyle name="Comma 2 2 12 2 13" xfId="42006" xr:uid="{AF000C14-864A-44F7-B17A-C8B5F56A0931}"/>
    <cellStyle name="Comma 2 2 12 2 14" xfId="44212" xr:uid="{FD663476-B27D-46B0-B353-CAC286D87E7D}"/>
    <cellStyle name="Comma 2 2 12 2 15" xfId="8708" xr:uid="{E83A022E-CAC5-421A-8A08-F52E1DC448D0}"/>
    <cellStyle name="Comma 2 2 12 2 2" xfId="12707" xr:uid="{E6702B32-86C0-4D6A-B219-57678969C488}"/>
    <cellStyle name="Comma 2 2 12 2 2 2" xfId="31289" xr:uid="{DBFD4C9A-13E9-465C-A90A-83900E218551}"/>
    <cellStyle name="Comma 2 2 12 2 2 3" xfId="33143" xr:uid="{84327E0C-6DE7-433B-836C-DCE344FDDD5D}"/>
    <cellStyle name="Comma 2 2 12 2 2 4" xfId="34966" xr:uid="{9E50CE80-4FFE-4CA4-B469-E093DC473E40}"/>
    <cellStyle name="Comma 2 2 12 2 2 5" xfId="37064" xr:uid="{4BF80A3D-376F-41A8-A3D9-C4A7054E36B8}"/>
    <cellStyle name="Comma 2 2 12 2 2 6" xfId="40540" xr:uid="{76607529-1649-4472-B67A-853EA6B235E4}"/>
    <cellStyle name="Comma 2 2 12 2 2 7" xfId="43334" xr:uid="{7C788DA0-7850-499A-AC6C-4C4482BA8560}"/>
    <cellStyle name="Comma 2 2 12 2 2 8" xfId="44213" xr:uid="{FEB9ADE2-7B50-436B-9FCE-AC538EEF454A}"/>
    <cellStyle name="Comma 2 2 12 2 3" xfId="11924" xr:uid="{921E6CB1-B1AB-4AEB-AA02-287E34A0E9B6}"/>
    <cellStyle name="Comma 2 2 12 2 4" xfId="15354" xr:uid="{A2A03994-3BDA-4EF5-8B32-62679680F9A4}"/>
    <cellStyle name="Comma 2 2 12 2 5" xfId="29852" xr:uid="{77C692CC-C3C7-4C7B-BE04-2C5A28EC176F}"/>
    <cellStyle name="Comma 2 2 12 2 6" xfId="30698" xr:uid="{728885F4-789F-4A78-AACA-9BA2F546D376}"/>
    <cellStyle name="Comma 2 2 12 2 7" xfId="31675" xr:uid="{F73C153C-640B-4FB1-9746-3B80FA00E665}"/>
    <cellStyle name="Comma 2 2 12 2 8" xfId="32317" xr:uid="{7E36AD1A-39DC-47D6-A73D-006171CFCFDE}"/>
    <cellStyle name="Comma 2 2 12 2 9" xfId="33529" xr:uid="{62223866-077F-4C33-BBCA-AF5ADE323B03}"/>
    <cellStyle name="Comma 2 2 12 3" xfId="6303" xr:uid="{2539AF71-B865-4235-9FFE-FAA683B1E982}"/>
    <cellStyle name="Comma 2 2 12 3 2" xfId="31102" xr:uid="{7D613137-6DC7-4690-B9A6-80D0A04B7C24}"/>
    <cellStyle name="Comma 2 2 12 3 2 2" xfId="41155" xr:uid="{1ADEA28E-079D-4658-843B-9D822227D5B4}"/>
    <cellStyle name="Comma 2 2 12 3 2 3" xfId="43845" xr:uid="{6FD98902-4459-43B0-9260-0EFECCED0077}"/>
    <cellStyle name="Comma 2 2 12 3 2 4" xfId="44214" xr:uid="{EE40B86C-460E-4A0A-ABA6-7EF8DAF3DCB7}"/>
    <cellStyle name="Comma 2 2 12 3 3" xfId="32964" xr:uid="{F2531360-CFF3-4AC5-8C4C-D12734B35A65}"/>
    <cellStyle name="Comma 2 2 12 3 4" xfId="34779" xr:uid="{FE4DE96E-B358-4559-83C1-A9C115EADD8B}"/>
    <cellStyle name="Comma 2 2 12 3 5" xfId="36885" xr:uid="{C46DC346-E5C5-4699-80A3-CBEA3689FFDF}"/>
    <cellStyle name="Comma 2 2 12 3 6" xfId="39574" xr:uid="{26BC5854-295B-4FF5-A858-58D13DA46EDF}"/>
    <cellStyle name="Comma 2 2 12 3 7" xfId="42517" xr:uid="{958916AA-7DC6-4F14-BBDB-297D9EDA2B9E}"/>
    <cellStyle name="Comma 2 2 12 3 8" xfId="44215" xr:uid="{20CFBC22-887B-4C83-AAF0-97B69D101AD8}"/>
    <cellStyle name="Comma 2 2 12 3 9" xfId="12391" xr:uid="{A930F484-C17D-4D33-B26D-3A866D25C65A}"/>
    <cellStyle name="Comma 2 2 12 4" xfId="11737" xr:uid="{CFB8BA16-EF00-4165-AF54-957B3FFD41AD}"/>
    <cellStyle name="Comma 2 2 12 4 2" xfId="40300" xr:uid="{3EA20902-9D52-4376-90F2-EA6A8598D190}"/>
    <cellStyle name="Comma 2 2 12 4 3" xfId="43127" xr:uid="{9618929E-3F7A-4D7F-9E68-C1D7CE000DCA}"/>
    <cellStyle name="Comma 2 2 12 4 4" xfId="44216" xr:uid="{F1C9A120-A252-42AF-BD57-F38A6292EC56}"/>
    <cellStyle name="Comma 2 2 12 5" xfId="15353" xr:uid="{16F516B2-3CD3-44F5-A4B2-7C0180448CF5}"/>
    <cellStyle name="Comma 2 2 12 6" xfId="29851" xr:uid="{4C3F9746-ED2A-4BE5-BF5E-5637A5F55E04}"/>
    <cellStyle name="Comma 2 2 12 7" xfId="30511" xr:uid="{E3149B4B-0AAD-4B2B-9228-422E5B7719FA}"/>
    <cellStyle name="Comma 2 2 12 8" xfId="31674" xr:uid="{5AE944C6-5EBF-4779-910F-E12C72571416}"/>
    <cellStyle name="Comma 2 2 12 9" xfId="32316" xr:uid="{11126766-4CCA-4662-AE86-A8FA17F36498}"/>
    <cellStyle name="Comma 2 2 13" xfId="4399" xr:uid="{46ED1C8E-FC3A-4D6B-A552-8E78D6279A9D}"/>
    <cellStyle name="Comma 2 2 13 10" xfId="34376" xr:uid="{46AF857D-5E3E-4F96-A081-791865C06806}"/>
    <cellStyle name="Comma 2 2 13 11" xfId="35582" xr:uid="{6D0B16A5-0EA8-41AD-AB77-DD30B1B0F543}"/>
    <cellStyle name="Comma 2 2 13 12" xfId="36544" xr:uid="{6CF3265C-12AE-4CFB-B22D-67BD3977AA2F}"/>
    <cellStyle name="Comma 2 2 13 13" xfId="38651" xr:uid="{8E778CF7-2A7D-47D9-BE51-13258BD4B5D4}"/>
    <cellStyle name="Comma 2 2 13 14" xfId="41691" xr:uid="{095CAB70-3464-46C2-9D09-609DC798EC95}"/>
    <cellStyle name="Comma 2 2 13 15" xfId="44217" xr:uid="{917F88E4-ADDF-458C-B5EE-21B5D43ED9D8}"/>
    <cellStyle name="Comma 2 2 13 16" xfId="8709" xr:uid="{8EAC2A71-B057-4A32-B6D7-3CE4F5D183DA}"/>
    <cellStyle name="Comma 2 2 13 2" xfId="5850" xr:uid="{5CC09744-4DE0-47AA-AB4F-FB72A7DDCA73}"/>
    <cellStyle name="Comma 2 2 13 2 2" xfId="31290" xr:uid="{187A008F-1B2C-484C-A468-F352F11B5E08}"/>
    <cellStyle name="Comma 2 2 13 2 2 2" xfId="40718" xr:uid="{01D91763-1CF3-407F-B11E-52C9AE3B21FD}"/>
    <cellStyle name="Comma 2 2 13 2 2 3" xfId="43481" xr:uid="{F4EC0B13-4D8C-4010-9C96-CE88B54A9238}"/>
    <cellStyle name="Comma 2 2 13 2 2 4" xfId="44218" xr:uid="{A1EF336D-6D98-4355-8BF2-81864CFED7AB}"/>
    <cellStyle name="Comma 2 2 13 2 3" xfId="33144" xr:uid="{D4ACEDA6-732C-4328-96E3-D6DD40920F38}"/>
    <cellStyle name="Comma 2 2 13 2 4" xfId="34967" xr:uid="{DBCA6E61-8450-4491-B089-3C8CD6F861AA}"/>
    <cellStyle name="Comma 2 2 13 2 5" xfId="37065" xr:uid="{A7F35607-0076-4A35-8D0E-A0FED369A46C}"/>
    <cellStyle name="Comma 2 2 13 2 6" xfId="39145" xr:uid="{1884C0CD-AC8A-4560-9847-2E5C1EFFC49A}"/>
    <cellStyle name="Comma 2 2 13 2 7" xfId="42153" xr:uid="{E0E77AF1-87FC-4F03-9301-7148E7317860}"/>
    <cellStyle name="Comma 2 2 13 2 8" xfId="44219" xr:uid="{9729CE91-62C7-467F-AA8A-99E254EEDD0C}"/>
    <cellStyle name="Comma 2 2 13 2 9" xfId="12708" xr:uid="{E77F8DFE-6CDB-458E-8B10-D5A7C4AA3376}"/>
    <cellStyle name="Comma 2 2 13 3" xfId="11925" xr:uid="{12180582-DA2E-49B9-A298-05E184DC7E85}"/>
    <cellStyle name="Comma 2 2 13 3 2" xfId="41025" xr:uid="{61F26FF3-2FD7-44AF-A917-79ABB370D221}"/>
    <cellStyle name="Comma 2 2 13 3 2 2" xfId="43737" xr:uid="{68E17969-4A8B-41C6-8EC7-14288134722D}"/>
    <cellStyle name="Comma 2 2 13 3 2 3" xfId="44220" xr:uid="{946EA34B-F941-4952-8661-1CDE10A117FD}"/>
    <cellStyle name="Comma 2 2 13 3 3" xfId="39449" xr:uid="{1938B1C9-9E1C-4E73-964D-74BCBB2FC4CC}"/>
    <cellStyle name="Comma 2 2 13 3 4" xfId="42409" xr:uid="{4606F919-31CB-4B90-A9DF-FE62258C0F09}"/>
    <cellStyle name="Comma 2 2 13 3 5" xfId="44221" xr:uid="{DB3EDD0A-A107-4DA9-9DC0-4848EF3429E1}"/>
    <cellStyle name="Comma 2 2 13 4" xfId="15355" xr:uid="{CD35FAA5-3DDB-47B9-86E1-176F188AF002}"/>
    <cellStyle name="Comma 2 2 13 4 2" xfId="40170" xr:uid="{21D52B64-8DC9-4518-9E74-23BCA3FA9A7F}"/>
    <cellStyle name="Comma 2 2 13 4 3" xfId="43019" xr:uid="{C79F02C4-4A30-408F-969A-21FFD85AEC29}"/>
    <cellStyle name="Comma 2 2 13 4 4" xfId="44222" xr:uid="{33137F13-6A15-4F00-991F-F1AC770256BD}"/>
    <cellStyle name="Comma 2 2 13 5" xfId="29853" xr:uid="{8C01347A-DCC9-44DA-A407-F39BB942C0A1}"/>
    <cellStyle name="Comma 2 2 13 6" xfId="30699" xr:uid="{5EA70E66-0822-476A-A8A1-A9729D7F57AD}"/>
    <cellStyle name="Comma 2 2 13 7" xfId="31676" xr:uid="{0C14F590-1FA2-4811-9BDB-8C79D248E4D4}"/>
    <cellStyle name="Comma 2 2 13 8" xfId="32318" xr:uid="{D1700728-7C7F-45DD-A151-2BB77D46755C}"/>
    <cellStyle name="Comma 2 2 13 9" xfId="33530" xr:uid="{6246AA7B-EB9B-4A8A-8B8D-D311A940FFEC}"/>
    <cellStyle name="Comma 2 2 14" xfId="5661" xr:uid="{385511D7-5B05-4871-B131-9BE8752AEA07}"/>
    <cellStyle name="Comma 2 2 14 10" xfId="34371" xr:uid="{1D8974C7-828F-4283-BF4E-0532F666D3F0}"/>
    <cellStyle name="Comma 2 2 14 11" xfId="36539" xr:uid="{175026EB-38BE-4053-A30F-232970F828FD}"/>
    <cellStyle name="Comma 2 2 14 12" xfId="37604" xr:uid="{4F728653-D8AF-4420-A40B-6A03CE368437}"/>
    <cellStyle name="Comma 2 2 14 13" xfId="41544" xr:uid="{B087F83F-3D37-4BC6-A87A-A629703214FD}"/>
    <cellStyle name="Comma 2 2 14 14" xfId="44223" xr:uid="{FA6B28F9-CF84-441B-B33B-803849CBA406}"/>
    <cellStyle name="Comma 2 2 14 15" xfId="8704" xr:uid="{42696CE2-A384-4289-A45A-8CB2F7492E54}"/>
    <cellStyle name="Comma 2 2 14 2" xfId="12703" xr:uid="{56A39D75-C789-4970-A7C3-70EE8FEA23C9}"/>
    <cellStyle name="Comma 2 2 14 2 2" xfId="31285" xr:uid="{9706A9BA-3FC3-4DBB-8A5A-B8835FA1FAB0}"/>
    <cellStyle name="Comma 2 2 14 2 3" xfId="33139" xr:uid="{08241929-B4ED-4C5E-ACFA-0DD5C3B41896}"/>
    <cellStyle name="Comma 2 2 14 2 4" xfId="34962" xr:uid="{21880A07-D161-4DFD-98BA-23DB43C74713}"/>
    <cellStyle name="Comma 2 2 14 2 5" xfId="37060" xr:uid="{ECD0747D-0E01-41D2-9A1C-8B025666F00B}"/>
    <cellStyle name="Comma 2 2 14 2 6" xfId="39995" xr:uid="{DFD0449F-E440-40C7-9A58-0DEA3D953E48}"/>
    <cellStyle name="Comma 2 2 14 2 7" xfId="42872" xr:uid="{A3AEA294-2B67-42C8-AB44-648AAB45F33C}"/>
    <cellStyle name="Comma 2 2 14 2 8" xfId="44224" xr:uid="{B2674360-0332-411F-90D6-5E9FC4C2CD51}"/>
    <cellStyle name="Comma 2 2 14 3" xfId="11920" xr:uid="{E3B9A406-7DCF-4D3A-A03D-4E93BFFCE4A5}"/>
    <cellStyle name="Comma 2 2 14 4" xfId="15356" xr:uid="{99B73C12-4FD3-4B3C-833C-B5413D2EB39A}"/>
    <cellStyle name="Comma 2 2 14 5" xfId="29854" xr:uid="{EFB84D4B-A26D-4803-867C-14824392673E}"/>
    <cellStyle name="Comma 2 2 14 6" xfId="30694" xr:uid="{0B60C1E7-6C43-4305-B053-49A9960581E4}"/>
    <cellStyle name="Comma 2 2 14 7" xfId="31677" xr:uid="{098AF96A-66B3-45CC-BD44-8A08BD79A2CD}"/>
    <cellStyle name="Comma 2 2 14 8" xfId="32319" xr:uid="{23C065B3-BB40-4B8C-B021-00330CA84C21}"/>
    <cellStyle name="Comma 2 2 14 9" xfId="33531" xr:uid="{0E24AD0A-1DA7-485A-82C8-DF89B61D06E9}"/>
    <cellStyle name="Comma 2 2 15" xfId="6171" xr:uid="{978D018E-2EE6-40C8-8E10-D3FC263AE6DF}"/>
    <cellStyle name="Comma 2 2 15 10" xfId="34613" xr:uid="{D4860D85-5A2C-458E-8DB6-9AF1366DD070}"/>
    <cellStyle name="Comma 2 2 15 11" xfId="36741" xr:uid="{BB7B5E86-B223-49CD-A067-FB944736E50D}"/>
    <cellStyle name="Comma 2 2 15 12" xfId="38916" xr:uid="{831B64F7-B51B-43AF-B194-F6A84D16309A}"/>
    <cellStyle name="Comma 2 2 15 13" xfId="41947" xr:uid="{4FB0C73E-4F43-47F5-895E-5B450353D155}"/>
    <cellStyle name="Comma 2 2 15 14" xfId="44225" xr:uid="{5E28DA49-E8B8-4B52-B468-AE2525C63DD0}"/>
    <cellStyle name="Comma 2 2 15 15" xfId="11499" xr:uid="{BD224C13-BBD8-4093-8885-A04F079E3C9E}"/>
    <cellStyle name="Comma 2 2 15 2" xfId="15120" xr:uid="{933ABE79-DA37-4E8B-B0DC-F5D0F9A077B5}"/>
    <cellStyle name="Comma 2 2 15 2 2" xfId="31527" xr:uid="{D07B1615-189B-4803-8C2C-CC9085DC5718}"/>
    <cellStyle name="Comma 2 2 15 2 3" xfId="33380" xr:uid="{FF36BEFE-654E-4DD9-9637-94A8AD100B48}"/>
    <cellStyle name="Comma 2 2 15 2 4" xfId="35204" xr:uid="{B5E5D08D-AC53-4B91-A67E-65B7ED6F2284}"/>
    <cellStyle name="Comma 2 2 15 2 5" xfId="37284" xr:uid="{76EB6CEE-38F8-473E-874C-07F648AF4573}"/>
    <cellStyle name="Comma 2 2 15 2 6" xfId="40474" xr:uid="{1938603B-2082-487A-AB62-4D4DAF202666}"/>
    <cellStyle name="Comma 2 2 15 2 7" xfId="43275" xr:uid="{B7EEAAC1-DAEE-475E-8B8E-BEE40F54CB2C}"/>
    <cellStyle name="Comma 2 2 15 2 8" xfId="44226" xr:uid="{0EF24FB3-84E5-4302-A858-6542231F9C5F}"/>
    <cellStyle name="Comma 2 2 15 3" xfId="12162" xr:uid="{67CBDE66-C356-40CD-897E-C2017B925092}"/>
    <cellStyle name="Comma 2 2 15 4" xfId="15357" xr:uid="{A7DF19EE-F7B6-4AF7-92A7-AAC4546DA2F2}"/>
    <cellStyle name="Comma 2 2 15 5" xfId="29855" xr:uid="{3601887F-D843-4763-A0A0-651B374F7CA3}"/>
    <cellStyle name="Comma 2 2 15 6" xfId="30936" xr:uid="{12CDB7CF-FFE3-4221-AE0E-EF2666CE1182}"/>
    <cellStyle name="Comma 2 2 15 7" xfId="31678" xr:uid="{C2FA7EE4-EAEE-4FF3-9B00-C86D11363C3E}"/>
    <cellStyle name="Comma 2 2 15 8" xfId="32320" xr:uid="{31E1624E-8BA1-4071-B519-DE65DD737585}"/>
    <cellStyle name="Comma 2 2 15 9" xfId="33532" xr:uid="{50737BBF-A9D7-484C-805B-19910D170FD3}"/>
    <cellStyle name="Comma 2 2 16" xfId="11596" xr:uid="{2AD34522-4A15-4557-B3F2-3A1664C18100}"/>
    <cellStyle name="Comma 2 2 16 10" xfId="34676" xr:uid="{D18CDBBB-358E-4FAC-A602-400879BE7032}"/>
    <cellStyle name="Comma 2 2 16 11" xfId="36784" xr:uid="{F6655A1E-6F49-4626-B4A0-DBD044882B23}"/>
    <cellStyle name="Comma 2 2 16 12" xfId="39281" xr:uid="{CE53D8E9-1DED-467E-9D0D-D9100F90BE32}"/>
    <cellStyle name="Comma 2 2 16 13" xfId="42262" xr:uid="{9F92B79F-5942-494C-9879-875F6427F266}"/>
    <cellStyle name="Comma 2 2 16 14" xfId="44227" xr:uid="{02828AC5-0FBD-46F5-A22E-715FAB76FDC8}"/>
    <cellStyle name="Comma 2 2 16 2" xfId="15211" xr:uid="{A954F1FA-0647-4B5C-B5E4-2E3533A508C1}"/>
    <cellStyle name="Comma 2 2 16 2 2" xfId="31590" xr:uid="{90426EED-59A6-4F75-B1FE-C4CA24A183DF}"/>
    <cellStyle name="Comma 2 2 16 2 3" xfId="33443" xr:uid="{CF1E6E4E-4312-454C-ABB8-8CA4D200E28D}"/>
    <cellStyle name="Comma 2 2 16 2 4" xfId="35267" xr:uid="{71F0C2F1-66FF-4E5F-B4D3-49DC945E267E}"/>
    <cellStyle name="Comma 2 2 16 2 5" xfId="37341" xr:uid="{6E3A0815-3834-41F3-9738-25399E33CB19}"/>
    <cellStyle name="Comma 2 2 16 2 6" xfId="40846" xr:uid="{7B1A7702-0284-440C-AFBD-73242E75D6A0}"/>
    <cellStyle name="Comma 2 2 16 2 7" xfId="43590" xr:uid="{33B79246-DBAC-4B20-9A5F-22C4ACDBF327}"/>
    <cellStyle name="Comma 2 2 16 2 8" xfId="44228" xr:uid="{49D7DA0A-5E59-4B8B-B470-DEAA02B8AA55}"/>
    <cellStyle name="Comma 2 2 16 3" xfId="12226" xr:uid="{31136D8C-3455-4CA3-92E8-2F18B480ABF5}"/>
    <cellStyle name="Comma 2 2 16 4" xfId="15358" xr:uid="{C24E0963-3DA7-427F-B75D-9A6B2673B31D}"/>
    <cellStyle name="Comma 2 2 16 5" xfId="29856" xr:uid="{5EA8E74C-2777-4541-A44F-7AF726106B74}"/>
    <cellStyle name="Comma 2 2 16 6" xfId="30999" xr:uid="{92BCCCF9-9AAF-462C-9BAD-AFFD12456E40}"/>
    <cellStyle name="Comma 2 2 16 7" xfId="31679" xr:uid="{DC801783-061E-4EDF-85C2-C596525A80D3}"/>
    <cellStyle name="Comma 2 2 16 8" xfId="32321" xr:uid="{62D43788-FA01-4BC1-B5D0-AC2A10D55027}"/>
    <cellStyle name="Comma 2 2 16 9" xfId="33533" xr:uid="{5DA2B8F0-77AE-4722-90C7-6D5F04E0A42B}"/>
    <cellStyle name="Comma 2 2 17" xfId="12238" xr:uid="{7D35D459-18EF-43A1-A5F7-B894DEF6A96C}"/>
    <cellStyle name="Comma 2 2 17 2" xfId="31011" xr:uid="{9A990CD3-C8FD-4C0D-8B1D-D8F722431156}"/>
    <cellStyle name="Comma 2 2 17 3" xfId="32886" xr:uid="{56596A11-B936-41E1-9DD7-68C3BD39EDCA}"/>
    <cellStyle name="Comma 2 2 17 4" xfId="34688" xr:uid="{F64974D7-04AF-41B3-B858-5895C67C98FF}"/>
    <cellStyle name="Comma 2 2 17 5" xfId="36796" xr:uid="{0BFFE233-9B36-4DBD-8854-C8B00AB8A289}"/>
    <cellStyle name="Comma 2 2 17 6" xfId="39744" xr:uid="{4378D3C7-296C-4211-8115-3C92D1A2F225}"/>
    <cellStyle name="Comma 2 2 17 7" xfId="42657" xr:uid="{BA39D28A-BB14-44BA-A5DC-47D491A26F85}"/>
    <cellStyle name="Comma 2 2 17 8" xfId="44229" xr:uid="{54060BC3-B66B-4F16-94F3-2A20689E109B}"/>
    <cellStyle name="Comma 2 2 18" xfId="11644" xr:uid="{E6B1E44E-44FC-4E54-973B-D44A9A87ABE0}"/>
    <cellStyle name="Comma 2 2 19" xfId="15346" xr:uid="{97FAAEB1-3D7D-4017-ACF7-55B5B6A24584}"/>
    <cellStyle name="Comma 2 2 2" xfId="1020" xr:uid="{4074B692-F165-4C40-B094-B5ECC1F79CA8}"/>
    <cellStyle name="Comma 2 2 2 10" xfId="11597" xr:uid="{D2FA0AE4-3577-470E-AF01-57B031FA5FDA}"/>
    <cellStyle name="Comma 2 2 2 10 10" xfId="34677" xr:uid="{1641A611-7CC4-41C7-9A08-725FFAC8B0AE}"/>
    <cellStyle name="Comma 2 2 2 10 11" xfId="36785" xr:uid="{188C072A-99A5-4E02-8E68-ABCFF8F973DE}"/>
    <cellStyle name="Comma 2 2 2 10 12" xfId="39282" xr:uid="{81009B33-C2C2-4F30-8B07-9862824EEE14}"/>
    <cellStyle name="Comma 2 2 2 10 13" xfId="42263" xr:uid="{13E6A4AA-9194-4E68-BE98-4607E0DD4FAB}"/>
    <cellStyle name="Comma 2 2 2 10 14" xfId="44230" xr:uid="{2B85B66B-4BD5-4A44-8930-F415788A4831}"/>
    <cellStyle name="Comma 2 2 2 10 2" xfId="15212" xr:uid="{4A45E9DF-AF79-4028-B299-A321A08FAE7E}"/>
    <cellStyle name="Comma 2 2 2 10 2 2" xfId="31591" xr:uid="{9076A417-38A5-4138-815E-15209631744E}"/>
    <cellStyle name="Comma 2 2 2 10 2 3" xfId="33444" xr:uid="{A23838DC-2125-4771-AF31-137CA18F3C33}"/>
    <cellStyle name="Comma 2 2 2 10 2 4" xfId="35268" xr:uid="{B97F98AB-5535-4098-9C3D-0D459A3BC8EC}"/>
    <cellStyle name="Comma 2 2 2 10 2 5" xfId="37342" xr:uid="{B5B076BE-BA6C-46FF-94BC-21817E963A5A}"/>
    <cellStyle name="Comma 2 2 2 10 2 6" xfId="40847" xr:uid="{757DCA6A-2125-4013-BC1C-D69FDFBF4877}"/>
    <cellStyle name="Comma 2 2 2 10 2 7" xfId="43591" xr:uid="{0019F640-A804-481D-9AF0-1ECCA98EA9AF}"/>
    <cellStyle name="Comma 2 2 2 10 2 8" xfId="44231" xr:uid="{7735943D-6F99-4FD8-9BD8-B39EB831D0E9}"/>
    <cellStyle name="Comma 2 2 2 10 3" xfId="12227" xr:uid="{91E1E22E-DD06-4520-85E9-7AB03E64265C}"/>
    <cellStyle name="Comma 2 2 2 10 4" xfId="15360" xr:uid="{0FD52F53-47D6-4D0D-B546-604080478CAC}"/>
    <cellStyle name="Comma 2 2 2 10 5" xfId="29858" xr:uid="{C91BFC74-CDAA-4182-93E4-461C058D09A4}"/>
    <cellStyle name="Comma 2 2 2 10 6" xfId="31000" xr:uid="{28F11819-2112-4015-95E2-FE80E7EDE00D}"/>
    <cellStyle name="Comma 2 2 2 10 7" xfId="31681" xr:uid="{3018EFB4-5A5A-4C74-8666-B845533697A6}"/>
    <cellStyle name="Comma 2 2 2 10 8" xfId="32323" xr:uid="{146010B5-6509-4FAA-B7CE-7D5D99E10599}"/>
    <cellStyle name="Comma 2 2 2 10 9" xfId="33535" xr:uid="{27B7FF54-CC39-465C-9760-3BAFD69CBE7F}"/>
    <cellStyle name="Comma 2 2 2 11" xfId="12239" xr:uid="{56DF34C0-DE31-4035-9CC1-76F1C78D24E2}"/>
    <cellStyle name="Comma 2 2 2 11 2" xfId="31012" xr:uid="{C6BE97DA-0DFD-40B9-A68B-5244EFDD2082}"/>
    <cellStyle name="Comma 2 2 2 11 3" xfId="32887" xr:uid="{CCFBFD61-FE5A-4CDA-81F2-CDE7CD9F235D}"/>
    <cellStyle name="Comma 2 2 2 11 4" xfId="34689" xr:uid="{B2D8B47F-D113-47BA-B681-CDE40ADEC1AE}"/>
    <cellStyle name="Comma 2 2 2 11 5" xfId="36797" xr:uid="{6C05B5B8-5A81-48D3-8EDA-EACDA9F9A9AA}"/>
    <cellStyle name="Comma 2 2 2 11 6" xfId="39745" xr:uid="{1BC60339-0393-4513-A6A2-8D3D6DB44B51}"/>
    <cellStyle name="Comma 2 2 2 11 7" xfId="42658" xr:uid="{462BCC29-7154-43FB-86B2-D821AF4C4173}"/>
    <cellStyle name="Comma 2 2 2 11 8" xfId="44232" xr:uid="{4CA0CEB3-6DB5-4384-A2BB-93D0FD980B2D}"/>
    <cellStyle name="Comma 2 2 2 12" xfId="11645" xr:uid="{4DF171C8-5088-4F99-8C6F-1949AC9C3806}"/>
    <cellStyle name="Comma 2 2 2 13" xfId="15359" xr:uid="{4A1A2896-16AF-4B94-B4BF-4D1338E3626C}"/>
    <cellStyle name="Comma 2 2 2 14" xfId="29857" xr:uid="{81CED9D6-B871-4897-BAF4-963D5000E11B}"/>
    <cellStyle name="Comma 2 2 2 15" xfId="30421" xr:uid="{4890D3C3-C913-493B-8145-529835EDFB58}"/>
    <cellStyle name="Comma 2 2 2 16" xfId="31680" xr:uid="{02C969D8-FDF3-440A-91F7-94FC0684D83D}"/>
    <cellStyle name="Comma 2 2 2 17" xfId="32322" xr:uid="{314B9A11-0C6D-4C84-94A6-7B08EA0FA39B}"/>
    <cellStyle name="Comma 2 2 2 18" xfId="33534" xr:uid="{7DD13E57-1649-4026-8E6F-34FA62CB4B0C}"/>
    <cellStyle name="Comma 2 2 2 19" xfId="34098" xr:uid="{3EB0EDF8-9B94-4311-A3FD-B750F622B4E8}"/>
    <cellStyle name="Comma 2 2 2 2" xfId="2750" xr:uid="{538CF335-5748-4F18-935D-6000356C3FB5}"/>
    <cellStyle name="Comma 2 2 2 2 10" xfId="11646" xr:uid="{2967733A-7F64-4D98-AD53-9B02134CA348}"/>
    <cellStyle name="Comma 2 2 2 2 11" xfId="15361" xr:uid="{27F33A3F-0C0D-43D1-ADAD-67D32420103B}"/>
    <cellStyle name="Comma 2 2 2 2 12" xfId="29859" xr:uid="{072B72D4-72D8-4F72-ADF9-2A4E79729EC0}"/>
    <cellStyle name="Comma 2 2 2 2 13" xfId="30422" xr:uid="{1AED2764-4A84-4000-B67F-6625F94DCBFA}"/>
    <cellStyle name="Comma 2 2 2 2 14" xfId="31682" xr:uid="{0FD96D1E-6AE9-4F42-984D-F08CA8182C77}"/>
    <cellStyle name="Comma 2 2 2 2 15" xfId="32324" xr:uid="{0B8705E8-1DCD-4C9D-8571-D2358745620C}"/>
    <cellStyle name="Comma 2 2 2 2 16" xfId="33536" xr:uid="{23BB2329-9179-4803-8EFF-0A80DA81115A}"/>
    <cellStyle name="Comma 2 2 2 2 17" xfId="34099" xr:uid="{C379A454-0CAC-42D6-924B-8E5414D21615}"/>
    <cellStyle name="Comma 2 2 2 2 18" xfId="35312" xr:uid="{35EA78DA-4ED8-4B47-BBFF-7D36D53AF757}"/>
    <cellStyle name="Comma 2 2 2 2 19" xfId="36175" xr:uid="{108D451C-2393-4D43-9405-2420E46C57DE}"/>
    <cellStyle name="Comma 2 2 2 2 2" xfId="2751" xr:uid="{561C002D-2EDE-4078-AB44-33BD241A86A2}"/>
    <cellStyle name="Comma 2 2 2 2 2 10" xfId="29860" xr:uid="{61E783D2-A263-4A2E-8CDC-3AEDE500C422}"/>
    <cellStyle name="Comma 2 2 2 2 2 11" xfId="30423" xr:uid="{1E6F1315-BBCF-4F21-A702-1729C1D51DCD}"/>
    <cellStyle name="Comma 2 2 2 2 2 12" xfId="31683" xr:uid="{53465E9C-6C2F-4C53-8DDE-86419FFDE4C3}"/>
    <cellStyle name="Comma 2 2 2 2 2 13" xfId="32325" xr:uid="{A23BF5BB-7B9E-4039-B0F8-015F62C4CE72}"/>
    <cellStyle name="Comma 2 2 2 2 2 14" xfId="33537" xr:uid="{2BDD5335-ED59-4931-A905-666D13E172B8}"/>
    <cellStyle name="Comma 2 2 2 2 2 15" xfId="34100" xr:uid="{AC5685B4-C693-4728-8F69-E44FB7DB5469}"/>
    <cellStyle name="Comma 2 2 2 2 2 16" xfId="35313" xr:uid="{65DBC071-CC0F-4AB1-8FF7-18549D8E2745}"/>
    <cellStyle name="Comma 2 2 2 2 2 17" xfId="36176" xr:uid="{C147E04C-3F11-4B7F-88D5-1888B93E0EA4}"/>
    <cellStyle name="Comma 2 2 2 2 2 18" xfId="37417" xr:uid="{1D6C7FB9-5CB7-4671-AA5A-9A289975D538}"/>
    <cellStyle name="Comma 2 2 2 2 2 19" xfId="41364" xr:uid="{1C7E87CA-C3B7-499A-BE15-EEEE2AD51A94}"/>
    <cellStyle name="Comma 2 2 2 2 2 2" xfId="5062" xr:uid="{CAB8FEA9-BC4F-4EF5-BE51-F1C147CF7F23}"/>
    <cellStyle name="Comma 2 2 2 2 2 2 10" xfId="32326" xr:uid="{C48D5D32-6F9C-4C0B-B19F-4A4B3F49C25F}"/>
    <cellStyle name="Comma 2 2 2 2 2 2 11" xfId="33538" xr:uid="{88FB69F6-CDCC-4884-A808-108188382A4D}"/>
    <cellStyle name="Comma 2 2 2 2 2 2 12" xfId="34138" xr:uid="{D23E4CFA-CF3E-477F-A061-A94A01D8793F}"/>
    <cellStyle name="Comma 2 2 2 2 2 2 13" xfId="36017" xr:uid="{792791FE-F0B6-4353-8D66-EE6C1F2AB6E0}"/>
    <cellStyle name="Comma 2 2 2 2 2 2 14" xfId="36317" xr:uid="{B58D9E5B-58B2-42B5-8BC5-029F68A953F3}"/>
    <cellStyle name="Comma 2 2 2 2 2 2 15" xfId="37491" xr:uid="{E561C699-BA52-4072-8B25-F004EAF7472D}"/>
    <cellStyle name="Comma 2 2 2 2 2 2 16" xfId="41437" xr:uid="{F3697F0B-0274-420C-B648-4282EE8C4FEF}"/>
    <cellStyle name="Comma 2 2 2 2 2 2 17" xfId="44233" xr:uid="{498332ED-A9A6-4C33-A8D1-FA62926DF548}"/>
    <cellStyle name="Comma 2 2 2 2 2 2 18" xfId="6651" xr:uid="{F88A3A62-5391-4F6F-B0D2-540CFEA2FEDD}"/>
    <cellStyle name="Comma 2 2 2 2 2 2 2" xfId="6031" xr:uid="{7337357B-BDD5-49CC-A6A4-F3492D78BE42}"/>
    <cellStyle name="Comma 2 2 2 2 2 2 2 10" xfId="33539" xr:uid="{71470DF5-8395-4D0D-9898-B22B801B9021}"/>
    <cellStyle name="Comma 2 2 2 2 2 2 2 11" xfId="34290" xr:uid="{20B396F6-5112-463B-A4BF-431EE0FA0BDA}"/>
    <cellStyle name="Comma 2 2 2 2 2 2 2 12" xfId="36477" xr:uid="{474BFC54-5AAD-46F2-A740-9748507725C7}"/>
    <cellStyle name="Comma 2 2 2 2 2 2 2 13" xfId="38796" xr:uid="{15FF1646-26FB-4106-9696-AA9237BA3011}"/>
    <cellStyle name="Comma 2 2 2 2 2 2 2 14" xfId="41835" xr:uid="{94C5C21E-32C4-4DBF-B60E-38C12C162B5D}"/>
    <cellStyle name="Comma 2 2 2 2 2 2 2 15" xfId="44234" xr:uid="{8AB9718E-B50E-44DE-BB94-B9BF707C7E1D}"/>
    <cellStyle name="Comma 2 2 2 2 2 2 2 16" xfId="8527" xr:uid="{FA0FA83F-DE88-46EA-AA87-12810438D1B2}"/>
    <cellStyle name="Comma 2 2 2 2 2 2 2 2" xfId="8714" xr:uid="{CF57E334-7DBC-4C14-A954-E1B315D9F376}"/>
    <cellStyle name="Comma 2 2 2 2 2 2 2 2 10" xfId="34381" xr:uid="{600ED1AD-E38C-48FF-8C42-5052ECCF658E}"/>
    <cellStyle name="Comma 2 2 2 2 2 2 2 2 11" xfId="36549" xr:uid="{4201504A-A76E-4B77-89E1-09C16229F9AD}"/>
    <cellStyle name="Comma 2 2 2 2 2 2 2 2 12" xfId="40345" xr:uid="{2C898E48-2CE0-40FF-980E-B5AF720B4391}"/>
    <cellStyle name="Comma 2 2 2 2 2 2 2 2 13" xfId="43163" xr:uid="{66D92D1A-2597-4824-A0C2-728344516EB9}"/>
    <cellStyle name="Comma 2 2 2 2 2 2 2 2 14" xfId="44235" xr:uid="{A2B0C09D-4B68-4E64-8567-07118560D572}"/>
    <cellStyle name="Comma 2 2 2 2 2 2 2 2 2" xfId="12713" xr:uid="{70B92251-C9C2-4A57-8C2E-7A1ECE01E0EA}"/>
    <cellStyle name="Comma 2 2 2 2 2 2 2 2 2 2" xfId="31295" xr:uid="{640D8CD1-9EF6-4C2F-B32D-8EDB4C254B2C}"/>
    <cellStyle name="Comma 2 2 2 2 2 2 2 2 2 3" xfId="33149" xr:uid="{E21CCEA8-CC89-43DB-90C0-28684FF45056}"/>
    <cellStyle name="Comma 2 2 2 2 2 2 2 2 2 4" xfId="34972" xr:uid="{717905A5-9F3C-4271-BB6B-60A9D567A6EC}"/>
    <cellStyle name="Comma 2 2 2 2 2 2 2 2 2 5" xfId="37070" xr:uid="{F49B3A25-3578-4CF0-A273-844FA06445C9}"/>
    <cellStyle name="Comma 2 2 2 2 2 2 2 2 3" xfId="11930" xr:uid="{E389CF0B-A0D1-4854-BDEB-482CB8B74481}"/>
    <cellStyle name="Comma 2 2 2 2 2 2 2 2 4" xfId="15365" xr:uid="{1A7CC999-8238-4760-B7B4-CCC45ED4E484}"/>
    <cellStyle name="Comma 2 2 2 2 2 2 2 2 5" xfId="29863" xr:uid="{1C6EC961-91DC-458B-A5BE-6C24AB7D3801}"/>
    <cellStyle name="Comma 2 2 2 2 2 2 2 2 6" xfId="30704" xr:uid="{34E6A809-2221-4A10-A47B-F19AB93A0213}"/>
    <cellStyle name="Comma 2 2 2 2 2 2 2 2 7" xfId="31686" xr:uid="{FEAFE3F9-0DE8-4AB9-A4E8-C1A58B225C04}"/>
    <cellStyle name="Comma 2 2 2 2 2 2 2 2 8" xfId="32328" xr:uid="{4B81A456-FEBB-4B45-83AB-E34CA06BCE51}"/>
    <cellStyle name="Comma 2 2 2 2 2 2 2 2 9" xfId="33540" xr:uid="{ADA02D54-C799-40E8-8A84-0D8DAB86DF6A}"/>
    <cellStyle name="Comma 2 2 2 2 2 2 2 3" xfId="12562" xr:uid="{3B270E4B-DEF3-40AA-B50B-7A940B7A4FF6}"/>
    <cellStyle name="Comma 2 2 2 2 2 2 2 3 2" xfId="31204" xr:uid="{17B14831-7555-4E03-BC34-24D5EF1EF112}"/>
    <cellStyle name="Comma 2 2 2 2 2 2 2 3 3" xfId="33060" xr:uid="{A5DA6C14-5711-4ACE-A716-FD7749CF45E4}"/>
    <cellStyle name="Comma 2 2 2 2 2 2 2 3 4" xfId="34881" xr:uid="{48F99B7D-A430-4B0B-A748-A47C4EF2113B}"/>
    <cellStyle name="Comma 2 2 2 2 2 2 2 3 5" xfId="36981" xr:uid="{4B7A521F-0E13-4C41-BBB9-94324242C0DB}"/>
    <cellStyle name="Comma 2 2 2 2 2 2 2 4" xfId="11839" xr:uid="{AAA294E8-AD56-4782-A14C-093EF4FBB119}"/>
    <cellStyle name="Comma 2 2 2 2 2 2 2 5" xfId="15364" xr:uid="{64D62C74-15C3-4AC1-961A-A9A59456BF0D}"/>
    <cellStyle name="Comma 2 2 2 2 2 2 2 6" xfId="29862" xr:uid="{35B2E8DD-9552-4DE7-AEB9-1747DD5A7D78}"/>
    <cellStyle name="Comma 2 2 2 2 2 2 2 7" xfId="30613" xr:uid="{8E5E1877-DC25-4FAD-9FA5-DBBC85FD747E}"/>
    <cellStyle name="Comma 2 2 2 2 2 2 2 8" xfId="31685" xr:uid="{79C71489-B158-4B8A-B27E-611ABD8466EE}"/>
    <cellStyle name="Comma 2 2 2 2 2 2 2 9" xfId="32327" xr:uid="{231AED59-8385-4195-BCE8-56F966E50577}"/>
    <cellStyle name="Comma 2 2 2 2 2 2 3" xfId="6351" xr:uid="{F9A94309-7CD1-4B8C-9456-2E2776FB8A6B}"/>
    <cellStyle name="Comma 2 2 2 2 2 2 3 10" xfId="34380" xr:uid="{F255C28E-44D8-4F4D-BC7B-235038166BC5}"/>
    <cellStyle name="Comma 2 2 2 2 2 2 3 11" xfId="36548" xr:uid="{CA907078-2077-4A33-A2D2-A123C5E63F92}"/>
    <cellStyle name="Comma 2 2 2 2 2 2 3 12" xfId="39016" xr:uid="{F1354B97-E3D6-45D8-A51A-FCDD3732A67A}"/>
    <cellStyle name="Comma 2 2 2 2 2 2 3 13" xfId="42042" xr:uid="{22A3DA3C-2AAF-4572-96AF-4C3BA8B6CCD4}"/>
    <cellStyle name="Comma 2 2 2 2 2 2 3 14" xfId="44236" xr:uid="{6ACF8887-E50A-404B-BA37-ED936ED6455E}"/>
    <cellStyle name="Comma 2 2 2 2 2 2 3 15" xfId="8713" xr:uid="{F0B5C8FC-D1EE-49B1-9F11-54A6D466E6E6}"/>
    <cellStyle name="Comma 2 2 2 2 2 2 3 2" xfId="12712" xr:uid="{4FD20E97-4371-4B83-8298-7C21C05C68F3}"/>
    <cellStyle name="Comma 2 2 2 2 2 2 3 2 2" xfId="31294" xr:uid="{707EDE46-F633-42CA-9818-983C03E9BB0C}"/>
    <cellStyle name="Comma 2 2 2 2 2 2 3 2 3" xfId="33148" xr:uid="{8D14BE2C-2821-428A-9820-C79444D5C729}"/>
    <cellStyle name="Comma 2 2 2 2 2 2 3 2 4" xfId="34971" xr:uid="{71352D77-A83D-4D8F-8C7A-BF0A48A4C1CA}"/>
    <cellStyle name="Comma 2 2 2 2 2 2 3 2 5" xfId="37069" xr:uid="{DD307F24-59A3-42F2-A541-DD613B19922D}"/>
    <cellStyle name="Comma 2 2 2 2 2 2 3 2 6" xfId="40584" xr:uid="{9C2D3D17-63F4-40E6-9271-60215E62F587}"/>
    <cellStyle name="Comma 2 2 2 2 2 2 3 2 7" xfId="43370" xr:uid="{9E31B62D-4D0E-4F06-A0F7-6618E1707B87}"/>
    <cellStyle name="Comma 2 2 2 2 2 2 3 2 8" xfId="44237" xr:uid="{80D6D11E-276D-4DF0-A8D2-DBA050AFCF1B}"/>
    <cellStyle name="Comma 2 2 2 2 2 2 3 3" xfId="11929" xr:uid="{D4614542-70BA-4D97-8671-C8AF051F3456}"/>
    <cellStyle name="Comma 2 2 2 2 2 2 3 4" xfId="15366" xr:uid="{146CB30F-41DC-43A0-90FE-306D3B8B537D}"/>
    <cellStyle name="Comma 2 2 2 2 2 2 3 5" xfId="29864" xr:uid="{C3F34C64-66B1-4D16-BD5B-FB12893F77BC}"/>
    <cellStyle name="Comma 2 2 2 2 2 2 3 6" xfId="30703" xr:uid="{8E4E3E5F-585C-4A29-8135-EE5B1ABADC19}"/>
    <cellStyle name="Comma 2 2 2 2 2 2 3 7" xfId="31687" xr:uid="{95C9BAF4-C604-40A5-B024-B34BC8C0BE67}"/>
    <cellStyle name="Comma 2 2 2 2 2 2 3 8" xfId="32329" xr:uid="{3EB8A7C8-8C70-44CA-A43E-53BC45F53ECA}"/>
    <cellStyle name="Comma 2 2 2 2 2 2 3 9" xfId="33541" xr:uid="{64ECDC16-9129-4B23-BAA9-D7BAE202C7BA}"/>
    <cellStyle name="Comma 2 2 2 2 2 2 4" xfId="12279" xr:uid="{EE26A0E6-2E2A-44B6-BD21-3F7659194E8B}"/>
    <cellStyle name="Comma 2 2 2 2 2 2 4 2" xfId="31052" xr:uid="{51AC0088-B7CD-4821-81D8-8E8A05F6B958}"/>
    <cellStyle name="Comma 2 2 2 2 2 2 4 2 2" xfId="41201" xr:uid="{D83599E8-FDDC-4194-81FA-0EC68E939C59}"/>
    <cellStyle name="Comma 2 2 2 2 2 2 4 2 3" xfId="43881" xr:uid="{2EE28D86-0137-40B3-88DA-3F5C2057BC65}"/>
    <cellStyle name="Comma 2 2 2 2 2 2 4 2 4" xfId="44238" xr:uid="{4DEEAFB8-23E0-421C-9A4F-55B09E9ADCFD}"/>
    <cellStyle name="Comma 2 2 2 2 2 2 4 3" xfId="32920" xr:uid="{EA3A9000-525D-4BAD-991D-71AE58AE566B}"/>
    <cellStyle name="Comma 2 2 2 2 2 2 4 4" xfId="34729" xr:uid="{CF3C6F1F-1587-4206-AC59-BA112EB76348}"/>
    <cellStyle name="Comma 2 2 2 2 2 2 4 5" xfId="36837" xr:uid="{98744C14-5F80-43DF-96DA-7854559E5777}"/>
    <cellStyle name="Comma 2 2 2 2 2 2 4 6" xfId="39618" xr:uid="{BB322D5D-9759-415B-A031-59423345E672}"/>
    <cellStyle name="Comma 2 2 2 2 2 2 4 7" xfId="42553" xr:uid="{61D92D24-6C14-48A5-9C73-572A70101889}"/>
    <cellStyle name="Comma 2 2 2 2 2 2 4 8" xfId="44239" xr:uid="{9897A721-7B15-4590-A64D-756BCA70E0CD}"/>
    <cellStyle name="Comma 2 2 2 2 2 2 5" xfId="11686" xr:uid="{2777ED12-91AE-4B66-9322-6A7E7C8F2B2C}"/>
    <cellStyle name="Comma 2 2 2 2 2 2 5 2" xfId="39866" xr:uid="{62136482-65A3-4E9E-9402-A0AFD71F6AD3}"/>
    <cellStyle name="Comma 2 2 2 2 2 2 5 3" xfId="42765" xr:uid="{66FCA7D4-8AC2-45A9-8AC7-A542C1079F74}"/>
    <cellStyle name="Comma 2 2 2 2 2 2 5 4" xfId="44240" xr:uid="{9D1AF29D-E6F5-4210-A225-67FA65A1EC11}"/>
    <cellStyle name="Comma 2 2 2 2 2 2 6" xfId="15363" xr:uid="{5318F1FD-6F85-4E62-92DC-D5D00271492B}"/>
    <cellStyle name="Comma 2 2 2 2 2 2 7" xfId="29861" xr:uid="{AA0C5FB2-9142-445E-89CA-1516F62B7892}"/>
    <cellStyle name="Comma 2 2 2 2 2 2 8" xfId="30461" xr:uid="{B7530184-0AFD-4E74-8974-B79959A8310E}"/>
    <cellStyle name="Comma 2 2 2 2 2 2 9" xfId="31684" xr:uid="{64AE22FB-D792-4508-943B-2D7187B29993}"/>
    <cellStyle name="Comma 2 2 2 2 2 20" xfId="44241" xr:uid="{3FF9DACE-8142-4E73-9413-29810CC56036}"/>
    <cellStyle name="Comma 2 2 2 2 2 21" xfId="6539" xr:uid="{227A9103-718E-4669-949D-C8BA82BC0052}"/>
    <cellStyle name="Comma 2 2 2 2 2 3" xfId="4403" xr:uid="{476B9505-793D-415B-85A8-2DD8D68DDBB6}"/>
    <cellStyle name="Comma 2 2 2 2 2 3 10" xfId="33542" xr:uid="{52E25444-B343-4013-AA03-485A15C519EC}"/>
    <cellStyle name="Comma 2 2 2 2 2 3 11" xfId="34251" xr:uid="{C233A1C6-C658-4F89-9653-7D9FE81CBD8F}"/>
    <cellStyle name="Comma 2 2 2 2 2 3 12" xfId="35586" xr:uid="{3E2B295A-8A40-4030-9B0B-5AB584097A3A}"/>
    <cellStyle name="Comma 2 2 2 2 2 3 13" xfId="36454" xr:uid="{A2A3CE56-4F36-47CB-82E6-FFA548CB06C8}"/>
    <cellStyle name="Comma 2 2 2 2 2 3 14" xfId="38655" xr:uid="{D05DA88F-867D-48DC-AA59-67BB90D8426E}"/>
    <cellStyle name="Comma 2 2 2 2 2 3 15" xfId="41695" xr:uid="{4A082950-7820-44EB-A8EE-4B1042934676}"/>
    <cellStyle name="Comma 2 2 2 2 2 3 16" xfId="44242" xr:uid="{E731AF74-B70C-499C-AC7B-9D1A84A1A66B}"/>
    <cellStyle name="Comma 2 2 2 2 2 3 17" xfId="8414" xr:uid="{24593F92-D3A5-4A8F-9928-6DDC804E30FB}"/>
    <cellStyle name="Comma 2 2 2 2 2 3 2" xfId="5854" xr:uid="{00FE0F0D-F324-4966-9FC9-472D3AE30A73}"/>
    <cellStyle name="Comma 2 2 2 2 2 3 2 10" xfId="34382" xr:uid="{A8A0271E-A6AE-4641-9413-5AEDA08D4604}"/>
    <cellStyle name="Comma 2 2 2 2 2 3 2 11" xfId="36550" xr:uid="{286976C1-B408-4237-B76E-8A46A932C9C6}"/>
    <cellStyle name="Comma 2 2 2 2 2 3 2 12" xfId="39148" xr:uid="{C0365E34-7687-46E8-85F2-EB3A00DB338B}"/>
    <cellStyle name="Comma 2 2 2 2 2 3 2 13" xfId="42156" xr:uid="{91F2E155-5C8C-4082-A50D-A71FADA5F87F}"/>
    <cellStyle name="Comma 2 2 2 2 2 3 2 14" xfId="44243" xr:uid="{B38A1359-BE44-4B97-8482-B65AB2BE13B4}"/>
    <cellStyle name="Comma 2 2 2 2 2 3 2 15" xfId="8715" xr:uid="{EAF37CFB-C602-43B9-AB76-94B6F50E115B}"/>
    <cellStyle name="Comma 2 2 2 2 2 3 2 2" xfId="12714" xr:uid="{659BC9B1-6F5A-416B-AA68-EBA1567C55F9}"/>
    <cellStyle name="Comma 2 2 2 2 2 3 2 2 2" xfId="31296" xr:uid="{55F20D0C-CCD2-4D0F-8905-0CD67F5FDC21}"/>
    <cellStyle name="Comma 2 2 2 2 2 3 2 2 3" xfId="33150" xr:uid="{29AE3DD5-F8FA-499A-B802-0CCA0001F6E2}"/>
    <cellStyle name="Comma 2 2 2 2 2 3 2 2 4" xfId="34973" xr:uid="{29B4F82A-311F-40ED-8D62-8570028E430F}"/>
    <cellStyle name="Comma 2 2 2 2 2 3 2 2 5" xfId="37071" xr:uid="{9386B1B6-48FF-4E05-8BC0-BC309E86743C}"/>
    <cellStyle name="Comma 2 2 2 2 2 3 2 2 6" xfId="40721" xr:uid="{F110B8D9-7568-4212-B04B-B0FA7367852A}"/>
    <cellStyle name="Comma 2 2 2 2 2 3 2 2 7" xfId="43484" xr:uid="{099202C9-1F6C-4614-B7E0-962A3383FF31}"/>
    <cellStyle name="Comma 2 2 2 2 2 3 2 2 8" xfId="44244" xr:uid="{94D1609C-4B82-48AF-BB7D-ED5A7D08B3C5}"/>
    <cellStyle name="Comma 2 2 2 2 2 3 2 3" xfId="11931" xr:uid="{66C0ACAA-8BC0-452C-9324-3913CBFFF807}"/>
    <cellStyle name="Comma 2 2 2 2 2 3 2 4" xfId="15368" xr:uid="{15B32FA7-5C05-4329-87E1-A51F3079F4C2}"/>
    <cellStyle name="Comma 2 2 2 2 2 3 2 5" xfId="29866" xr:uid="{C6574759-A13D-4795-A366-0AFF68D8B3EA}"/>
    <cellStyle name="Comma 2 2 2 2 2 3 2 6" xfId="30705" xr:uid="{BA5D1654-A5B5-43A6-8883-970D86B3D86A}"/>
    <cellStyle name="Comma 2 2 2 2 2 3 2 7" xfId="31689" xr:uid="{71B326EF-097D-4FC2-A559-CFE651D2D5A0}"/>
    <cellStyle name="Comma 2 2 2 2 2 3 2 8" xfId="32331" xr:uid="{BAA1A7E9-BD86-4DD5-B158-C5E3A72D7D5F}"/>
    <cellStyle name="Comma 2 2 2 2 2 3 2 9" xfId="33543" xr:uid="{874DB755-0193-460D-827E-527249630061}"/>
    <cellStyle name="Comma 2 2 2 2 2 3 3" xfId="12522" xr:uid="{1F4F1245-BB56-4F4D-B952-6B129A2E4E57}"/>
    <cellStyle name="Comma 2 2 2 2 2 3 3 2" xfId="31165" xr:uid="{1474AA8C-D368-4F79-931C-D446D44109E4}"/>
    <cellStyle name="Comma 2 2 2 2 2 3 3 2 2" xfId="41029" xr:uid="{E562EDB7-86B8-4939-B98F-DA33FAC9CD27}"/>
    <cellStyle name="Comma 2 2 2 2 2 3 3 2 3" xfId="43741" xr:uid="{5B775154-143B-41A4-99E2-A875202A2840}"/>
    <cellStyle name="Comma 2 2 2 2 2 3 3 2 4" xfId="44245" xr:uid="{41C26289-9810-4552-9036-67B8EB79F9A2}"/>
    <cellStyle name="Comma 2 2 2 2 2 3 3 3" xfId="33023" xr:uid="{E53F6BCB-111A-4D2A-8FD2-48A3B7F9A6DB}"/>
    <cellStyle name="Comma 2 2 2 2 2 3 3 4" xfId="34842" xr:uid="{0919AEB3-4C24-44BA-9621-D1AD2352AF70}"/>
    <cellStyle name="Comma 2 2 2 2 2 3 3 5" xfId="36944" xr:uid="{FD778BF2-CBDB-4656-AFB0-AD61153360C1}"/>
    <cellStyle name="Comma 2 2 2 2 2 3 3 6" xfId="39453" xr:uid="{E3896D99-EBC2-4726-B7A5-821B0BCBF2E0}"/>
    <cellStyle name="Comma 2 2 2 2 2 3 3 7" xfId="42413" xr:uid="{9455C09B-FCF1-4777-BC79-B0FBD6AB07B5}"/>
    <cellStyle name="Comma 2 2 2 2 2 3 3 8" xfId="44246" xr:uid="{3457DDD8-9C56-4987-B7A8-FDABD9CF6091}"/>
    <cellStyle name="Comma 2 2 2 2 2 3 4" xfId="11800" xr:uid="{BB89EC70-7021-4164-9A83-4327F82A53DE}"/>
    <cellStyle name="Comma 2 2 2 2 2 3 4 2" xfId="40174" xr:uid="{0AA82F21-5283-4F0D-8525-0F6539267E51}"/>
    <cellStyle name="Comma 2 2 2 2 2 3 4 3" xfId="43023" xr:uid="{FB00FA82-CEB3-4264-AFF7-BF479537C170}"/>
    <cellStyle name="Comma 2 2 2 2 2 3 4 4" xfId="44247" xr:uid="{41731022-92D7-4A2F-8593-2CD7DC49B3D6}"/>
    <cellStyle name="Comma 2 2 2 2 2 3 5" xfId="15367" xr:uid="{612D9E3F-9133-49DB-AA39-A4F9C83D3BBA}"/>
    <cellStyle name="Comma 2 2 2 2 2 3 6" xfId="29865" xr:uid="{A85B3619-E544-4674-805E-04777E549615}"/>
    <cellStyle name="Comma 2 2 2 2 2 3 7" xfId="30574" xr:uid="{62E4806B-8559-433D-A167-067B49EBB0FE}"/>
    <cellStyle name="Comma 2 2 2 2 2 3 8" xfId="31688" xr:uid="{4E3421A4-4031-4B6C-A5F3-A4C7AC871D83}"/>
    <cellStyle name="Comma 2 2 2 2 2 3 9" xfId="32330" xr:uid="{E52EF0F9-778B-46A5-9275-AA2B19FFAA70}"/>
    <cellStyle name="Comma 2 2 2 2 2 4" xfId="5716" xr:uid="{4FDCCC21-652C-4D1F-B395-B51C5B9BA275}"/>
    <cellStyle name="Comma 2 2 2 2 2 4 10" xfId="33544" xr:uid="{680D2035-7635-462C-9ACF-77AE5FAEA7C4}"/>
    <cellStyle name="Comma 2 2 2 2 2 4 11" xfId="34236" xr:uid="{BDB00F18-9175-43EB-97CF-A562EF5ECCD9}"/>
    <cellStyle name="Comma 2 2 2 2 2 4 12" xfId="36442" xr:uid="{08B4C42B-6535-4B71-BBB4-54D556E06BD2}"/>
    <cellStyle name="Comma 2 2 2 2 2 4 13" xfId="38083" xr:uid="{90BC7B2F-FBCF-46B0-A596-A5DDC5C0A6A3}"/>
    <cellStyle name="Comma 2 2 2 2 2 4 14" xfId="41580" xr:uid="{93AB195C-445C-4BF1-B6E0-1A3DB70737F9}"/>
    <cellStyle name="Comma 2 2 2 2 2 4 15" xfId="44248" xr:uid="{20787CDF-934B-4E17-B202-ED7D1AD0BF6A}"/>
    <cellStyle name="Comma 2 2 2 2 2 4 16" xfId="8371" xr:uid="{40B282D4-2A24-43F6-8A6E-EFB30EC088B9}"/>
    <cellStyle name="Comma 2 2 2 2 2 4 2" xfId="8716" xr:uid="{3BE615D8-A243-4EB5-A681-8CA7B64FF089}"/>
    <cellStyle name="Comma 2 2 2 2 2 4 2 10" xfId="34383" xr:uid="{FC35DC9B-C005-4D70-96A3-419CA9558FC6}"/>
    <cellStyle name="Comma 2 2 2 2 2 4 2 11" xfId="36551" xr:uid="{FB3D7B52-0443-4C99-B302-C2F5F9334D61}"/>
    <cellStyle name="Comma 2 2 2 2 2 4 2 12" xfId="40039" xr:uid="{8D811286-D5F8-4251-8914-EF4377CB60C4}"/>
    <cellStyle name="Comma 2 2 2 2 2 4 2 13" xfId="42908" xr:uid="{896A4503-185A-4E4E-831D-40D717B3C5A5}"/>
    <cellStyle name="Comma 2 2 2 2 2 4 2 14" xfId="44249" xr:uid="{5F703008-8532-4D0A-8392-6F37FC55009C}"/>
    <cellStyle name="Comma 2 2 2 2 2 4 2 2" xfId="12715" xr:uid="{4C68697B-867B-4CF6-A303-65DE285B0300}"/>
    <cellStyle name="Comma 2 2 2 2 2 4 2 2 2" xfId="31297" xr:uid="{3987D3A6-332F-4B5C-ACEA-8863A252AF94}"/>
    <cellStyle name="Comma 2 2 2 2 2 4 2 2 3" xfId="33151" xr:uid="{3654355F-18AA-4C2B-8C27-13669847F0CF}"/>
    <cellStyle name="Comma 2 2 2 2 2 4 2 2 4" xfId="34974" xr:uid="{853F9525-82E7-40BF-B7C2-B1B19FF5F7BA}"/>
    <cellStyle name="Comma 2 2 2 2 2 4 2 2 5" xfId="37072" xr:uid="{AB68874F-C186-4CCF-92C0-32EA480F6071}"/>
    <cellStyle name="Comma 2 2 2 2 2 4 2 3" xfId="11932" xr:uid="{274A5CD6-9ABD-4FD6-A218-660FD3718C9E}"/>
    <cellStyle name="Comma 2 2 2 2 2 4 2 4" xfId="15370" xr:uid="{EBC27FFB-2A09-4DB8-B3E0-5C69935FEF20}"/>
    <cellStyle name="Comma 2 2 2 2 2 4 2 5" xfId="29868" xr:uid="{2386F612-5F5F-46E3-A51A-BED019C4333B}"/>
    <cellStyle name="Comma 2 2 2 2 2 4 2 6" xfId="30706" xr:uid="{1E80AB9A-90F6-4E16-A663-73B5DF12719C}"/>
    <cellStyle name="Comma 2 2 2 2 2 4 2 7" xfId="31691" xr:uid="{BF732892-81B9-4667-A9A6-851E8375FFF3}"/>
    <cellStyle name="Comma 2 2 2 2 2 4 2 8" xfId="32333" xr:uid="{5444219F-775E-422B-B3CC-8F3469CE1858}"/>
    <cellStyle name="Comma 2 2 2 2 2 4 2 9" xfId="33545" xr:uid="{C7FBD33E-048D-4A53-9136-C19F236EA2D5}"/>
    <cellStyle name="Comma 2 2 2 2 2 4 3" xfId="12496" xr:uid="{0569473C-30C0-49A7-B6AF-B754BBF113F9}"/>
    <cellStyle name="Comma 2 2 2 2 2 4 3 2" xfId="31150" xr:uid="{2E087275-7591-489A-837F-054D9F4AE206}"/>
    <cellStyle name="Comma 2 2 2 2 2 4 3 3" xfId="33008" xr:uid="{BFF4C84E-8750-42C6-A2C5-6D64B8C1D6BD}"/>
    <cellStyle name="Comma 2 2 2 2 2 4 3 4" xfId="34827" xr:uid="{75F2D335-0BEB-40E1-AFC8-D82F88984CBF}"/>
    <cellStyle name="Comma 2 2 2 2 2 4 3 5" xfId="36929" xr:uid="{8D5BC5E0-431D-497D-99F7-0C6F2B6191BD}"/>
    <cellStyle name="Comma 2 2 2 2 2 4 4" xfId="11785" xr:uid="{ACCFBB59-ED7E-47D7-8011-3D6D70E4B2D9}"/>
    <cellStyle name="Comma 2 2 2 2 2 4 5" xfId="15369" xr:uid="{BC8AF404-4A6A-4C48-92C8-EE5B8B6BC92E}"/>
    <cellStyle name="Comma 2 2 2 2 2 4 6" xfId="29867" xr:uid="{A5D12E12-3EBC-471E-B4EC-2B6C41E6C0CF}"/>
    <cellStyle name="Comma 2 2 2 2 2 4 7" xfId="30559" xr:uid="{371D9143-D6A5-4322-8235-3DD33635A441}"/>
    <cellStyle name="Comma 2 2 2 2 2 4 8" xfId="31690" xr:uid="{A26FB519-EA72-4EFC-AFA1-48DAF7374A71}"/>
    <cellStyle name="Comma 2 2 2 2 2 4 9" xfId="32332" xr:uid="{D9287C57-4EF9-45AC-B573-04EDF36217B3}"/>
    <cellStyle name="Comma 2 2 2 2 2 5" xfId="6175" xr:uid="{118281E8-12C6-4F88-B7BC-32372512D739}"/>
    <cellStyle name="Comma 2 2 2 2 2 5 10" xfId="34384" xr:uid="{BED7842A-E02D-426A-9E1F-0C6619EB3B02}"/>
    <cellStyle name="Comma 2 2 2 2 2 5 11" xfId="36552" xr:uid="{9996C1C4-BDB7-4A6D-9448-5C9D7F4C36E2}"/>
    <cellStyle name="Comma 2 2 2 2 2 5 12" xfId="38919" xr:uid="{F35FE7D1-6DDE-4D50-830A-B50B8CDA4811}"/>
    <cellStyle name="Comma 2 2 2 2 2 5 13" xfId="41950" xr:uid="{F08F3BEE-A90A-4239-9E44-2A2F5113B2A0}"/>
    <cellStyle name="Comma 2 2 2 2 2 5 14" xfId="44250" xr:uid="{359ADD28-D4B4-4CD5-ADD7-46967D08C6DE}"/>
    <cellStyle name="Comma 2 2 2 2 2 5 15" xfId="8717" xr:uid="{9C5922CF-0CE9-430F-9A28-69500E9D0841}"/>
    <cellStyle name="Comma 2 2 2 2 2 5 2" xfId="12716" xr:uid="{0114365A-0E20-4673-B44B-20803DC46452}"/>
    <cellStyle name="Comma 2 2 2 2 2 5 2 2" xfId="31298" xr:uid="{792351C7-7593-4F44-9CC5-D79FDF4181A2}"/>
    <cellStyle name="Comma 2 2 2 2 2 5 2 3" xfId="33152" xr:uid="{144D9E81-ECA3-4F60-B2FF-6377D7EDCFCD}"/>
    <cellStyle name="Comma 2 2 2 2 2 5 2 4" xfId="34975" xr:uid="{E06BEC37-F12A-4B48-8B04-41A67E67021D}"/>
    <cellStyle name="Comma 2 2 2 2 2 5 2 5" xfId="37073" xr:uid="{011EE8C7-8D18-421E-B104-422B2E8B8BDA}"/>
    <cellStyle name="Comma 2 2 2 2 2 5 2 6" xfId="40477" xr:uid="{0FB7A856-1B5B-4D42-8E90-4563858CC05A}"/>
    <cellStyle name="Comma 2 2 2 2 2 5 2 7" xfId="43278" xr:uid="{5778980D-0429-486F-9D42-19F9DC67026B}"/>
    <cellStyle name="Comma 2 2 2 2 2 5 2 8" xfId="44251" xr:uid="{200F0837-6DF2-4201-AD55-DB7C78362738}"/>
    <cellStyle name="Comma 2 2 2 2 2 5 3" xfId="11933" xr:uid="{6D95F220-7E4A-42D2-8102-48B0802B78FA}"/>
    <cellStyle name="Comma 2 2 2 2 2 5 4" xfId="15371" xr:uid="{6D3434D8-B0C4-4FEB-8DC3-2B9C76961F61}"/>
    <cellStyle name="Comma 2 2 2 2 2 5 5" xfId="29869" xr:uid="{178056A9-5B3E-450F-A2A5-EDE9F9ABFC14}"/>
    <cellStyle name="Comma 2 2 2 2 2 5 6" xfId="30707" xr:uid="{C65D6942-05BE-4502-AEA5-D44DC0869F3D}"/>
    <cellStyle name="Comma 2 2 2 2 2 5 7" xfId="31692" xr:uid="{B01FBC68-E1D5-4194-87C3-A71FD79568F5}"/>
    <cellStyle name="Comma 2 2 2 2 2 5 8" xfId="32334" xr:uid="{1D7FC19F-F693-4BF9-97FF-5A6682250F77}"/>
    <cellStyle name="Comma 2 2 2 2 2 5 9" xfId="33546" xr:uid="{38885E95-5E92-4EC8-9430-D5C86583B791}"/>
    <cellStyle name="Comma 2 2 2 2 2 6" xfId="8712" xr:uid="{FEEDFAA4-4D80-4402-86E7-0DAF2E08A4C2}"/>
    <cellStyle name="Comma 2 2 2 2 2 6 10" xfId="34379" xr:uid="{485CEF03-5ABB-4BD1-804E-A09CA5C191BE}"/>
    <cellStyle name="Comma 2 2 2 2 2 6 11" xfId="36547" xr:uid="{69F2635B-1A23-4965-AB15-5C498036897B}"/>
    <cellStyle name="Comma 2 2 2 2 2 6 12" xfId="39320" xr:uid="{F9ED5505-58A6-4BB1-8BD7-1B1BC502D719}"/>
    <cellStyle name="Comma 2 2 2 2 2 6 13" xfId="42298" xr:uid="{6BB703F5-ADE8-4D39-9ADF-6C92DF5BE267}"/>
    <cellStyle name="Comma 2 2 2 2 2 6 14" xfId="44252" xr:uid="{5B6451C9-E4F2-42A0-95E2-2B3FB3C1456B}"/>
    <cellStyle name="Comma 2 2 2 2 2 6 2" xfId="12711" xr:uid="{12D2AB1C-8636-4E3C-8F12-C47C78EFAC27}"/>
    <cellStyle name="Comma 2 2 2 2 2 6 2 2" xfId="31293" xr:uid="{130A1B6B-0CC8-4330-A697-7C5C550C8B5D}"/>
    <cellStyle name="Comma 2 2 2 2 2 6 2 3" xfId="33147" xr:uid="{EC082953-FECE-42A0-8264-656A804B2111}"/>
    <cellStyle name="Comma 2 2 2 2 2 6 2 4" xfId="34970" xr:uid="{A2A372C2-213B-4BA7-8F1C-31AFAAB0BEBB}"/>
    <cellStyle name="Comma 2 2 2 2 2 6 2 5" xfId="37068" xr:uid="{BEDF3675-96EA-407D-B7F6-5AA83B1A05C7}"/>
    <cellStyle name="Comma 2 2 2 2 2 6 2 6" xfId="40891" xr:uid="{2F8447C0-8C24-484E-9A0D-E8D0B1809504}"/>
    <cellStyle name="Comma 2 2 2 2 2 6 2 7" xfId="43626" xr:uid="{BEA54093-0527-4210-AD6C-446F74FE7D8E}"/>
    <cellStyle name="Comma 2 2 2 2 2 6 2 8" xfId="44253" xr:uid="{5B767A63-7788-4995-9E08-842E60284298}"/>
    <cellStyle name="Comma 2 2 2 2 2 6 3" xfId="11928" xr:uid="{1DAD8EA7-4B1B-4982-89D3-9A4A55DB8C4D}"/>
    <cellStyle name="Comma 2 2 2 2 2 6 4" xfId="15372" xr:uid="{9C1FFDE4-AAAE-4E1B-A57B-B4F1C7A6C6B8}"/>
    <cellStyle name="Comma 2 2 2 2 2 6 5" xfId="29870" xr:uid="{3404B169-6799-4AD4-B803-C7F736F43D2B}"/>
    <cellStyle name="Comma 2 2 2 2 2 6 6" xfId="30702" xr:uid="{803E0B7D-6570-4CC5-9991-F10BD777D20D}"/>
    <cellStyle name="Comma 2 2 2 2 2 6 7" xfId="31693" xr:uid="{B50D8F60-B573-44E9-97AD-3EAF49892AFA}"/>
    <cellStyle name="Comma 2 2 2 2 2 6 8" xfId="32335" xr:uid="{0AAF16D6-C1D0-4A91-AD85-74AC5AC699DD}"/>
    <cellStyle name="Comma 2 2 2 2 2 6 9" xfId="33547" xr:uid="{BD2D78FD-1D65-4E8C-BCEB-3BCAEF8865C9}"/>
    <cellStyle name="Comma 2 2 2 2 2 7" xfId="12241" xr:uid="{0DE5293E-C514-4A24-B1E7-1D1F9C0C61C3}"/>
    <cellStyle name="Comma 2 2 2 2 2 7 10" xfId="39784" xr:uid="{876CEFEC-D67F-4152-93DF-DFC92B336C4F}"/>
    <cellStyle name="Comma 2 2 2 2 2 7 11" xfId="42692" xr:uid="{6DF543D0-5BA3-442D-A835-06146737F661}"/>
    <cellStyle name="Comma 2 2 2 2 2 7 12" xfId="44254" xr:uid="{38F22D23-A73C-4BDE-84B2-D824F11F5B61}"/>
    <cellStyle name="Comma 2 2 2 2 2 7 2" xfId="15373" xr:uid="{871E2B2B-2016-423C-A763-AF731C0EF0AB}"/>
    <cellStyle name="Comma 2 2 2 2 2 7 3" xfId="29871" xr:uid="{393C17D6-6346-4385-B558-0A565B775209}"/>
    <cellStyle name="Comma 2 2 2 2 2 7 4" xfId="31014" xr:uid="{E9A19777-AE10-4019-9767-5F1BC4C64B65}"/>
    <cellStyle name="Comma 2 2 2 2 2 7 5" xfId="31694" xr:uid="{375F497C-1EB2-4721-8416-8F0D0EA0E0C0}"/>
    <cellStyle name="Comma 2 2 2 2 2 7 6" xfId="32336" xr:uid="{D4FBD8AC-DACD-41C2-AC7B-DC28F64AD4FB}"/>
    <cellStyle name="Comma 2 2 2 2 2 7 7" xfId="33548" xr:uid="{DC037BA0-5DB5-4376-9CC9-65D778FAA808}"/>
    <cellStyle name="Comma 2 2 2 2 2 7 8" xfId="34691" xr:uid="{0D1234FE-C037-4E44-8B9A-62655BA3FB25}"/>
    <cellStyle name="Comma 2 2 2 2 2 7 9" xfId="36799" xr:uid="{4459C295-FD3D-4060-8636-58AC6224E670}"/>
    <cellStyle name="Comma 2 2 2 2 2 8" xfId="11647" xr:uid="{094A9CE2-CCE0-496B-847C-E73182D24251}"/>
    <cellStyle name="Comma 2 2 2 2 2 9" xfId="15362" xr:uid="{414B9375-99C8-4444-B4BE-3B5D45427634}"/>
    <cellStyle name="Comma 2 2 2 2 20" xfId="37416" xr:uid="{36BDBB68-6198-435F-BD55-561C6E4785D4}"/>
    <cellStyle name="Comma 2 2 2 2 21" xfId="41363" xr:uid="{BA0D8CB9-CC9A-4D2A-995C-B938E3099216}"/>
    <cellStyle name="Comma 2 2 2 2 22" xfId="44255" xr:uid="{426F5398-E8E4-4495-B113-30D5FEE3ADDD}"/>
    <cellStyle name="Comma 2 2 2 2 23" xfId="6538" xr:uid="{216BB711-F6BF-4B42-A1F7-3FBB507B8D3A}"/>
    <cellStyle name="Comma 2 2 2 2 3" xfId="5061" xr:uid="{DF73CAF0-5FA2-42E3-94F7-EC9B58BDB6A0}"/>
    <cellStyle name="Comma 2 2 2 2 3 10" xfId="32337" xr:uid="{E6457738-7111-4BB4-A647-F800FE377481}"/>
    <cellStyle name="Comma 2 2 2 2 3 11" xfId="33549" xr:uid="{3384CFC4-1B94-4BE6-94B9-E47CA878DBC0}"/>
    <cellStyle name="Comma 2 2 2 2 3 12" xfId="34137" xr:uid="{91CA7326-F240-41F7-9886-9DFF7D4099FC}"/>
    <cellStyle name="Comma 2 2 2 2 3 13" xfId="36016" xr:uid="{B6D3B336-F2D0-4174-97A1-6A94EB71EAE2}"/>
    <cellStyle name="Comma 2 2 2 2 3 14" xfId="36316" xr:uid="{14401890-8A85-4C2A-9D31-6A33407FED66}"/>
    <cellStyle name="Comma 2 2 2 2 3 15" xfId="37490" xr:uid="{32F243E8-A383-4485-ADF1-258631DDD5E1}"/>
    <cellStyle name="Comma 2 2 2 2 3 16" xfId="41436" xr:uid="{D2E53B02-5CDE-4AC7-912A-B8CE37CAFD2F}"/>
    <cellStyle name="Comma 2 2 2 2 3 17" xfId="44256" xr:uid="{4C6E9836-A799-4061-80CA-0A44C72A42F0}"/>
    <cellStyle name="Comma 2 2 2 2 3 18" xfId="6650" xr:uid="{DDE8E2A8-FAA9-4565-B5C5-D27BA0358AB3}"/>
    <cellStyle name="Comma 2 2 2 2 3 2" xfId="6030" xr:uid="{BAABAD33-EB49-41BC-A271-B79431A330F3}"/>
    <cellStyle name="Comma 2 2 2 2 3 2 10" xfId="33550" xr:uid="{C6946ADA-C05B-4C17-A5EA-DB210F446C6D}"/>
    <cellStyle name="Comma 2 2 2 2 3 2 11" xfId="34289" xr:uid="{FDDE55DB-1053-4664-8438-F69E74954E7B}"/>
    <cellStyle name="Comma 2 2 2 2 3 2 12" xfId="36476" xr:uid="{8E81930E-D107-4C37-8473-EA1E2EF7B10F}"/>
    <cellStyle name="Comma 2 2 2 2 3 2 13" xfId="38795" xr:uid="{4101FA59-0AA4-4FC5-9EC7-A6F3B3997F3A}"/>
    <cellStyle name="Comma 2 2 2 2 3 2 14" xfId="41834" xr:uid="{0BBCB764-FBAD-4E88-9413-BE3F819E9822}"/>
    <cellStyle name="Comma 2 2 2 2 3 2 15" xfId="44257" xr:uid="{B7AF00CD-BFAC-48BA-9B5B-ED9FD4718D35}"/>
    <cellStyle name="Comma 2 2 2 2 3 2 16" xfId="8526" xr:uid="{48F39DA5-D12C-4A88-A5DA-06B89E5A64E9}"/>
    <cellStyle name="Comma 2 2 2 2 3 2 2" xfId="8719" xr:uid="{CB2A93C9-BF50-46C0-996A-34C4562BDE17}"/>
    <cellStyle name="Comma 2 2 2 2 3 2 2 10" xfId="34386" xr:uid="{A9576C11-42A5-47EC-9993-9682734C83CD}"/>
    <cellStyle name="Comma 2 2 2 2 3 2 2 11" xfId="36554" xr:uid="{4F69A441-95CA-4F05-ADC8-F860E82F894F}"/>
    <cellStyle name="Comma 2 2 2 2 3 2 2 12" xfId="40344" xr:uid="{06519C59-439C-4312-BBEF-932620F1BCA5}"/>
    <cellStyle name="Comma 2 2 2 2 3 2 2 13" xfId="43162" xr:uid="{610A7E95-5D37-4471-AC47-93C16EC824E9}"/>
    <cellStyle name="Comma 2 2 2 2 3 2 2 14" xfId="44258" xr:uid="{4186944C-54F8-4517-B68A-5AE55B91C587}"/>
    <cellStyle name="Comma 2 2 2 2 3 2 2 2" xfId="12718" xr:uid="{761F7BBD-F024-4D05-B6F9-60F49C5709E4}"/>
    <cellStyle name="Comma 2 2 2 2 3 2 2 2 2" xfId="31300" xr:uid="{1BC6A614-7288-47C2-B09B-F28136F8C8B5}"/>
    <cellStyle name="Comma 2 2 2 2 3 2 2 2 3" xfId="33154" xr:uid="{8DF28026-A2D9-405C-A332-8D16983EB251}"/>
    <cellStyle name="Comma 2 2 2 2 3 2 2 2 4" xfId="34977" xr:uid="{6CB2B0D5-6F39-4534-9F35-A4F1DC377FB7}"/>
    <cellStyle name="Comma 2 2 2 2 3 2 2 2 5" xfId="37075" xr:uid="{DFE8B84D-ED4C-4B73-ADEB-1C61E98887D4}"/>
    <cellStyle name="Comma 2 2 2 2 3 2 2 3" xfId="11935" xr:uid="{FC73546C-A8A9-4626-8C01-A3CB314FB8EC}"/>
    <cellStyle name="Comma 2 2 2 2 3 2 2 4" xfId="15376" xr:uid="{271AF3C0-D863-4909-88F5-58BC0B9314D1}"/>
    <cellStyle name="Comma 2 2 2 2 3 2 2 5" xfId="29874" xr:uid="{638059A1-5A14-4EF0-BA24-4DCE8E9D6CEC}"/>
    <cellStyle name="Comma 2 2 2 2 3 2 2 6" xfId="30709" xr:uid="{631E6056-A8C7-4D62-87F6-E58E08AB4163}"/>
    <cellStyle name="Comma 2 2 2 2 3 2 2 7" xfId="31697" xr:uid="{AE3E5C01-B922-4A84-AEE6-AE2422F74008}"/>
    <cellStyle name="Comma 2 2 2 2 3 2 2 8" xfId="32339" xr:uid="{C48DE93C-0CDC-4FA7-A78E-5F7F63E6E65B}"/>
    <cellStyle name="Comma 2 2 2 2 3 2 2 9" xfId="33551" xr:uid="{C7C9AE6A-EFDE-4226-B6EE-7872F08ADCB3}"/>
    <cellStyle name="Comma 2 2 2 2 3 2 3" xfId="12561" xr:uid="{ED995387-8EB5-412F-8351-64213FC96F01}"/>
    <cellStyle name="Comma 2 2 2 2 3 2 3 2" xfId="31203" xr:uid="{3D0EF84E-0B56-4976-8B5B-A9863002C9EB}"/>
    <cellStyle name="Comma 2 2 2 2 3 2 3 3" xfId="33059" xr:uid="{1412FC31-DF9F-4656-9824-2063B5B2ABA2}"/>
    <cellStyle name="Comma 2 2 2 2 3 2 3 4" xfId="34880" xr:uid="{BAFD45BB-1427-4C1F-A11B-7E1AA4CD016A}"/>
    <cellStyle name="Comma 2 2 2 2 3 2 3 5" xfId="36980" xr:uid="{52C3C505-DCC0-439A-8218-B9CF446FCB18}"/>
    <cellStyle name="Comma 2 2 2 2 3 2 4" xfId="11838" xr:uid="{A1EEB7E3-8893-47EF-95C9-64647CCCEBDB}"/>
    <cellStyle name="Comma 2 2 2 2 3 2 5" xfId="15375" xr:uid="{32CBD889-E6D3-49DD-AA21-8A6ECC7A65B2}"/>
    <cellStyle name="Comma 2 2 2 2 3 2 6" xfId="29873" xr:uid="{5716776E-D67A-47A8-B5AC-1A30BAD8DB3A}"/>
    <cellStyle name="Comma 2 2 2 2 3 2 7" xfId="30612" xr:uid="{56729B40-F7B6-46D7-996E-B0F2D3C908BA}"/>
    <cellStyle name="Comma 2 2 2 2 3 2 8" xfId="31696" xr:uid="{79D1EB32-7BEC-43CD-BA05-6CD4BEE31948}"/>
    <cellStyle name="Comma 2 2 2 2 3 2 9" xfId="32338" xr:uid="{7AA7DBEB-08B1-4C21-8D39-46A0C70E84B1}"/>
    <cellStyle name="Comma 2 2 2 2 3 3" xfId="6350" xr:uid="{B9940A13-3E87-4B10-B983-4C9CA9B59275}"/>
    <cellStyle name="Comma 2 2 2 2 3 3 10" xfId="34385" xr:uid="{E3495BEC-709E-49D3-B050-FF9F522456BA}"/>
    <cellStyle name="Comma 2 2 2 2 3 3 11" xfId="36553" xr:uid="{ACD1FB73-598F-4AC1-B433-BE8D352B6C22}"/>
    <cellStyle name="Comma 2 2 2 2 3 3 12" xfId="39015" xr:uid="{4A78C142-D63E-4FAD-8B36-B70DA78613F6}"/>
    <cellStyle name="Comma 2 2 2 2 3 3 13" xfId="42041" xr:uid="{84B5DB5A-B7E6-4E8E-93E9-6C2D0E7C7E2E}"/>
    <cellStyle name="Comma 2 2 2 2 3 3 14" xfId="44259" xr:uid="{EF0DCBF3-1996-468D-9220-BA5E3A487315}"/>
    <cellStyle name="Comma 2 2 2 2 3 3 15" xfId="8718" xr:uid="{9A760159-791C-4252-BC51-E1584013E180}"/>
    <cellStyle name="Comma 2 2 2 2 3 3 2" xfId="12717" xr:uid="{5CCE476E-B1EB-4F65-987D-1FABBC98610B}"/>
    <cellStyle name="Comma 2 2 2 2 3 3 2 2" xfId="31299" xr:uid="{61EE26C6-FB36-4ECE-88E2-F8FD7F30DB71}"/>
    <cellStyle name="Comma 2 2 2 2 3 3 2 3" xfId="33153" xr:uid="{A1CAA140-FB5A-4B26-A8F1-ECFF2EC13928}"/>
    <cellStyle name="Comma 2 2 2 2 3 3 2 4" xfId="34976" xr:uid="{5699377C-1D59-43F1-A4D7-A5B6D9411821}"/>
    <cellStyle name="Comma 2 2 2 2 3 3 2 5" xfId="37074" xr:uid="{4D02B699-8421-46DA-B8C0-442D79582D69}"/>
    <cellStyle name="Comma 2 2 2 2 3 3 2 6" xfId="40583" xr:uid="{46D6BE31-B201-47AF-AE54-947967CB91D5}"/>
    <cellStyle name="Comma 2 2 2 2 3 3 2 7" xfId="43369" xr:uid="{5ED9AD37-9B9D-415B-971B-6C239601C990}"/>
    <cellStyle name="Comma 2 2 2 2 3 3 2 8" xfId="44260" xr:uid="{95BEEE6F-A7E6-404A-83EB-B0BF206A0951}"/>
    <cellStyle name="Comma 2 2 2 2 3 3 3" xfId="11934" xr:uid="{EF0F6CF3-0496-4AA2-8878-46CAB45FB806}"/>
    <cellStyle name="Comma 2 2 2 2 3 3 4" xfId="15377" xr:uid="{05DB7966-955B-4C40-B9C0-6E486E0A6565}"/>
    <cellStyle name="Comma 2 2 2 2 3 3 5" xfId="29875" xr:uid="{2AD6E451-F261-4150-B758-0674FA7A5F65}"/>
    <cellStyle name="Comma 2 2 2 2 3 3 6" xfId="30708" xr:uid="{AEC1C858-F432-4F48-8DF8-8F4EBC5C8A06}"/>
    <cellStyle name="Comma 2 2 2 2 3 3 7" xfId="31698" xr:uid="{6D24747C-0258-42E9-9468-20A4FE09D840}"/>
    <cellStyle name="Comma 2 2 2 2 3 3 8" xfId="32340" xr:uid="{4B8BC2EB-87E2-434E-A3B1-637F667C71BD}"/>
    <cellStyle name="Comma 2 2 2 2 3 3 9" xfId="33552" xr:uid="{D2C8C38C-2A92-44FE-9424-A6C4954E4533}"/>
    <cellStyle name="Comma 2 2 2 2 3 4" xfId="12278" xr:uid="{9105B7D9-5F71-495B-B7C6-73903C3CA8A8}"/>
    <cellStyle name="Comma 2 2 2 2 3 4 2" xfId="31051" xr:uid="{22144560-4F6A-4592-A0F2-FE18D132846C}"/>
    <cellStyle name="Comma 2 2 2 2 3 4 2 2" xfId="41200" xr:uid="{428A3D3C-9C62-4A32-AA22-32F06844F28E}"/>
    <cellStyle name="Comma 2 2 2 2 3 4 2 3" xfId="43880" xr:uid="{51A88A39-539B-47DC-987F-50BCA99010D9}"/>
    <cellStyle name="Comma 2 2 2 2 3 4 2 4" xfId="44261" xr:uid="{0FB5D97C-79D9-4FDB-92CD-2AB57D257516}"/>
    <cellStyle name="Comma 2 2 2 2 3 4 3" xfId="32919" xr:uid="{F7E0F052-F62F-4998-A4D8-7857AC720683}"/>
    <cellStyle name="Comma 2 2 2 2 3 4 4" xfId="34728" xr:uid="{C44603A8-E8AA-4C5F-BDF3-A16854795F08}"/>
    <cellStyle name="Comma 2 2 2 2 3 4 5" xfId="36836" xr:uid="{047ED56C-52E0-49D3-8562-6AF8DAADDE9B}"/>
    <cellStyle name="Comma 2 2 2 2 3 4 6" xfId="39617" xr:uid="{A3F132D5-2322-44A5-B5BE-CD0409DC9E9D}"/>
    <cellStyle name="Comma 2 2 2 2 3 4 7" xfId="42552" xr:uid="{D45FDC3E-33F2-4B6C-920C-5DE29FFAF91A}"/>
    <cellStyle name="Comma 2 2 2 2 3 4 8" xfId="44262" xr:uid="{EEA059B1-17D1-4DF2-8CE2-D9CA42364C89}"/>
    <cellStyle name="Comma 2 2 2 2 3 5" xfId="11685" xr:uid="{86F12E22-8F2B-46CC-8BAF-052AD7CB312A}"/>
    <cellStyle name="Comma 2 2 2 2 3 5 2" xfId="39865" xr:uid="{03A5AFE6-31CE-4C65-836B-24E61F1DC908}"/>
    <cellStyle name="Comma 2 2 2 2 3 5 3" xfId="42764" xr:uid="{2C1C1184-C27D-41CD-B9B0-CAD93358BD41}"/>
    <cellStyle name="Comma 2 2 2 2 3 5 4" xfId="44263" xr:uid="{B250576C-CAE1-45F2-9D6B-4E01B223429F}"/>
    <cellStyle name="Comma 2 2 2 2 3 6" xfId="15374" xr:uid="{2F4F68CE-BCEE-4FE5-8F89-75D2070059C3}"/>
    <cellStyle name="Comma 2 2 2 2 3 7" xfId="29872" xr:uid="{D39F9088-6020-4BB7-8DAB-9DA2A6D8E36D}"/>
    <cellStyle name="Comma 2 2 2 2 3 8" xfId="30460" xr:uid="{5C7AB6E6-D4CB-4745-8CA0-F0A04C7373A6}"/>
    <cellStyle name="Comma 2 2 2 2 3 9" xfId="31695" xr:uid="{C9A846C9-FBB7-49EC-969D-A7A797E9E04B}"/>
    <cellStyle name="Comma 2 2 2 2 4" xfId="4402" xr:uid="{CDD11A33-2030-4C14-A038-D8BFEC980745}"/>
    <cellStyle name="Comma 2 2 2 2 4 10" xfId="33553" xr:uid="{4D3340F3-C851-4D23-9679-84F0A5781E77}"/>
    <cellStyle name="Comma 2 2 2 2 4 11" xfId="34250" xr:uid="{54BD872D-20EE-4979-90F4-0435BD3A4E5D}"/>
    <cellStyle name="Comma 2 2 2 2 4 12" xfId="35585" xr:uid="{7857F5D9-C8C6-4771-9256-31352AE85021}"/>
    <cellStyle name="Comma 2 2 2 2 4 13" xfId="36453" xr:uid="{29D6D59D-0E54-4090-8834-64DACD108268}"/>
    <cellStyle name="Comma 2 2 2 2 4 14" xfId="38654" xr:uid="{E9DF2741-B370-4BCD-B774-A2F9D67676B3}"/>
    <cellStyle name="Comma 2 2 2 2 4 15" xfId="41694" xr:uid="{AA9D7EAF-A021-426D-BB1F-8313E0A31D36}"/>
    <cellStyle name="Comma 2 2 2 2 4 16" xfId="44264" xr:uid="{CD0C2969-99C2-4E7C-903C-7BCBEE0433A6}"/>
    <cellStyle name="Comma 2 2 2 2 4 17" xfId="8413" xr:uid="{91C10F2B-97FC-4591-BF6F-A9F1B259DC38}"/>
    <cellStyle name="Comma 2 2 2 2 4 2" xfId="5853" xr:uid="{8A4F89BA-4C4C-4260-BD34-554E8DD28362}"/>
    <cellStyle name="Comma 2 2 2 2 4 2 10" xfId="34387" xr:uid="{BF752C19-02C4-480A-856D-910E0FC6F5BE}"/>
    <cellStyle name="Comma 2 2 2 2 4 2 11" xfId="36555" xr:uid="{4843E4CB-FE4F-4513-8A54-7DCDA86D03C1}"/>
    <cellStyle name="Comma 2 2 2 2 4 2 12" xfId="39147" xr:uid="{04AA9832-A63B-4037-84F4-A8EB4101B285}"/>
    <cellStyle name="Comma 2 2 2 2 4 2 13" xfId="42155" xr:uid="{2A4EFF30-85F4-4623-872D-01124BDC3F8A}"/>
    <cellStyle name="Comma 2 2 2 2 4 2 14" xfId="44265" xr:uid="{A52C2270-F8B7-4E7F-A2FC-E1866D364078}"/>
    <cellStyle name="Comma 2 2 2 2 4 2 15" xfId="8720" xr:uid="{B86EE011-DFDD-49F4-B2DE-B3C1C23DB85D}"/>
    <cellStyle name="Comma 2 2 2 2 4 2 2" xfId="12719" xr:uid="{2B0D3E04-5D46-4321-A20E-0600A700F975}"/>
    <cellStyle name="Comma 2 2 2 2 4 2 2 2" xfId="31301" xr:uid="{FB159906-C27D-44E0-BC02-4FE74B1C804B}"/>
    <cellStyle name="Comma 2 2 2 2 4 2 2 3" xfId="33155" xr:uid="{4CD88D3D-ED04-4F3E-87BB-C20F99082297}"/>
    <cellStyle name="Comma 2 2 2 2 4 2 2 4" xfId="34978" xr:uid="{7BF871DC-5CDC-4968-B8A8-A52DB0BE7DB2}"/>
    <cellStyle name="Comma 2 2 2 2 4 2 2 5" xfId="37076" xr:uid="{C530E1AD-46E8-4E23-A59E-D25F8E697E68}"/>
    <cellStyle name="Comma 2 2 2 2 4 2 2 6" xfId="40720" xr:uid="{9F076DC0-041A-4B28-AA73-D9970B44ADB3}"/>
    <cellStyle name="Comma 2 2 2 2 4 2 2 7" xfId="43483" xr:uid="{AE80AE2B-2B37-4BDC-B40A-98AEBE422BC4}"/>
    <cellStyle name="Comma 2 2 2 2 4 2 2 8" xfId="44266" xr:uid="{2546F897-5CE4-45BE-A912-2C66B988B4C5}"/>
    <cellStyle name="Comma 2 2 2 2 4 2 3" xfId="11936" xr:uid="{5DB1AE83-615C-48AB-A82C-EC44977146DD}"/>
    <cellStyle name="Comma 2 2 2 2 4 2 4" xfId="15379" xr:uid="{5D64C3F1-F44E-4B2E-B8D8-F39E55F6047E}"/>
    <cellStyle name="Comma 2 2 2 2 4 2 5" xfId="29877" xr:uid="{CA874A94-89FF-4F54-814D-7C06740793A6}"/>
    <cellStyle name="Comma 2 2 2 2 4 2 6" xfId="30710" xr:uid="{D7660184-3653-4460-8AB6-6CB0E0ACE8D8}"/>
    <cellStyle name="Comma 2 2 2 2 4 2 7" xfId="31700" xr:uid="{AE16253D-D9D6-4B43-802C-DCFC3524C8DA}"/>
    <cellStyle name="Comma 2 2 2 2 4 2 8" xfId="32342" xr:uid="{62629DB1-3B47-498A-8E61-F207CDE915B0}"/>
    <cellStyle name="Comma 2 2 2 2 4 2 9" xfId="33554" xr:uid="{6C26F8DD-6016-4E71-841E-1E542C809901}"/>
    <cellStyle name="Comma 2 2 2 2 4 3" xfId="12521" xr:uid="{C4EA066B-16EA-4C40-B4D5-F13C3FD6B876}"/>
    <cellStyle name="Comma 2 2 2 2 4 3 2" xfId="31164" xr:uid="{EBC35DF8-56B9-4183-9352-9DEF152FA0E6}"/>
    <cellStyle name="Comma 2 2 2 2 4 3 2 2" xfId="41028" xr:uid="{44D085A7-24B7-4809-A0E6-A9F6ECCF6ED6}"/>
    <cellStyle name="Comma 2 2 2 2 4 3 2 3" xfId="43740" xr:uid="{F5C03BBE-D3FD-4A66-A8ED-DDF6FA8585DC}"/>
    <cellStyle name="Comma 2 2 2 2 4 3 2 4" xfId="44267" xr:uid="{6B7FE3AA-07E6-4F5B-B6CB-6924D668D810}"/>
    <cellStyle name="Comma 2 2 2 2 4 3 3" xfId="33022" xr:uid="{F01B48AF-F21A-410A-B7E9-91D235796B2C}"/>
    <cellStyle name="Comma 2 2 2 2 4 3 4" xfId="34841" xr:uid="{02F5CBFF-AF46-4E99-9CE0-04A891B2DADB}"/>
    <cellStyle name="Comma 2 2 2 2 4 3 5" xfId="36943" xr:uid="{38261BB7-B8D8-4884-A314-6B719F35DD58}"/>
    <cellStyle name="Comma 2 2 2 2 4 3 6" xfId="39452" xr:uid="{D447F3A8-BD06-409E-9B61-34E0B8E8E7CA}"/>
    <cellStyle name="Comma 2 2 2 2 4 3 7" xfId="42412" xr:uid="{BCC4C43E-15B7-4ECB-82C3-7603F2D938D7}"/>
    <cellStyle name="Comma 2 2 2 2 4 3 8" xfId="44268" xr:uid="{F5483A10-9A98-4649-94ED-CDB06492365A}"/>
    <cellStyle name="Comma 2 2 2 2 4 4" xfId="11799" xr:uid="{B22FDB28-2E9F-4827-AE66-57802FBBBE9D}"/>
    <cellStyle name="Comma 2 2 2 2 4 4 2" xfId="40173" xr:uid="{431A2BB5-D4E8-4EB7-98A0-8074BE7980F7}"/>
    <cellStyle name="Comma 2 2 2 2 4 4 3" xfId="43022" xr:uid="{5F2C4985-FE1F-4D39-9519-D861AA25009B}"/>
    <cellStyle name="Comma 2 2 2 2 4 4 4" xfId="44269" xr:uid="{D4E0D059-6950-455B-8890-68563270E5EF}"/>
    <cellStyle name="Comma 2 2 2 2 4 5" xfId="15378" xr:uid="{C8DD1FB3-7540-40D3-B0AA-7E61C4295234}"/>
    <cellStyle name="Comma 2 2 2 2 4 6" xfId="29876" xr:uid="{483B9246-3B96-4B72-B4D4-76E6A23323B6}"/>
    <cellStyle name="Comma 2 2 2 2 4 7" xfId="30573" xr:uid="{9252F9EE-1ED0-4F10-A92C-F4236B70C360}"/>
    <cellStyle name="Comma 2 2 2 2 4 8" xfId="31699" xr:uid="{76F3A09D-E03F-409B-8B7C-32CCAF50D038}"/>
    <cellStyle name="Comma 2 2 2 2 4 9" xfId="32341" xr:uid="{D6D9A24D-4967-43A8-97C9-D3712C29A283}"/>
    <cellStyle name="Comma 2 2 2 2 5" xfId="5715" xr:uid="{5F114AF1-FAEA-4FA6-87EE-1E14C69B2DE6}"/>
    <cellStyle name="Comma 2 2 2 2 5 10" xfId="33555" xr:uid="{22794B2D-AFC5-4CF6-9A7F-F7161DE3A8C4}"/>
    <cellStyle name="Comma 2 2 2 2 5 11" xfId="34190" xr:uid="{EB3B8BF3-BA4D-439E-B54B-8296D6A38389}"/>
    <cellStyle name="Comma 2 2 2 2 5 12" xfId="36422" xr:uid="{28A7477F-BAC9-4E48-B13E-A9F286E289A5}"/>
    <cellStyle name="Comma 2 2 2 2 5 13" xfId="38082" xr:uid="{62D2341A-06B1-4C4B-A2C9-A256100A2D25}"/>
    <cellStyle name="Comma 2 2 2 2 5 14" xfId="41579" xr:uid="{71207F24-9061-422F-BE06-34E4D31A31B8}"/>
    <cellStyle name="Comma 2 2 2 2 5 15" xfId="44270" xr:uid="{0B9C5E76-A986-4800-92AA-C06483C83DE7}"/>
    <cellStyle name="Comma 2 2 2 2 5 16" xfId="8081" xr:uid="{C656D7B8-69DF-4AC8-96AD-7F14E74B608B}"/>
    <cellStyle name="Comma 2 2 2 2 5 2" xfId="8721" xr:uid="{7117CAC3-23EE-4265-ACC8-0827571B595B}"/>
    <cellStyle name="Comma 2 2 2 2 5 2 10" xfId="34388" xr:uid="{D2BFEAAD-2266-48D5-AD0E-4D7DB3F3DAF5}"/>
    <cellStyle name="Comma 2 2 2 2 5 2 11" xfId="36556" xr:uid="{6157C3DC-D6F3-475D-8A88-DCA30AE642E0}"/>
    <cellStyle name="Comma 2 2 2 2 5 2 12" xfId="40038" xr:uid="{8A85D0B4-D56B-412F-95FD-9DEE5120345A}"/>
    <cellStyle name="Comma 2 2 2 2 5 2 13" xfId="42907" xr:uid="{76B8273D-3119-4C9B-8231-23088A417ADE}"/>
    <cellStyle name="Comma 2 2 2 2 5 2 14" xfId="44271" xr:uid="{1EB23CD8-16E8-4E1C-9431-5E9D8F74D16D}"/>
    <cellStyle name="Comma 2 2 2 2 5 2 2" xfId="12720" xr:uid="{1FC973EE-2EE6-497D-AEE3-F838EB77A048}"/>
    <cellStyle name="Comma 2 2 2 2 5 2 2 2" xfId="31302" xr:uid="{F7FFB5F3-5AF5-4344-B618-09738D7D75F9}"/>
    <cellStyle name="Comma 2 2 2 2 5 2 2 3" xfId="33156" xr:uid="{FC0A7330-1737-4AA2-9697-30280C2CCC79}"/>
    <cellStyle name="Comma 2 2 2 2 5 2 2 4" xfId="34979" xr:uid="{519CAFAC-C8C6-4156-8467-78A8F3AEEB45}"/>
    <cellStyle name="Comma 2 2 2 2 5 2 2 5" xfId="37077" xr:uid="{CC466368-404B-48D4-AAE4-79E5E4932768}"/>
    <cellStyle name="Comma 2 2 2 2 5 2 3" xfId="11937" xr:uid="{36FD6785-1EF7-4D6B-88D3-4B02F2F108E4}"/>
    <cellStyle name="Comma 2 2 2 2 5 2 4" xfId="15381" xr:uid="{04A9FCE5-026B-4E64-8EB0-91972D8F8EE9}"/>
    <cellStyle name="Comma 2 2 2 2 5 2 5" xfId="29879" xr:uid="{8C21A279-4F83-4A65-8838-FE1C8941113A}"/>
    <cellStyle name="Comma 2 2 2 2 5 2 6" xfId="30711" xr:uid="{32744A6C-D532-4352-9838-FA8FA20E3386}"/>
    <cellStyle name="Comma 2 2 2 2 5 2 7" xfId="31702" xr:uid="{B61F8729-960B-41B4-A556-891B0AA6ED18}"/>
    <cellStyle name="Comma 2 2 2 2 5 2 8" xfId="32344" xr:uid="{006322EC-9A7E-4AD5-8896-D53E6AA6DC32}"/>
    <cellStyle name="Comma 2 2 2 2 5 2 9" xfId="33556" xr:uid="{C090B104-6CDA-407B-A1E0-8EB602F14CFD}"/>
    <cellStyle name="Comma 2 2 2 2 5 3" xfId="12393" xr:uid="{3A127B3B-5D06-4CCF-914A-3DDAA9602A0F}"/>
    <cellStyle name="Comma 2 2 2 2 5 3 2" xfId="31104" xr:uid="{1E25A9AA-4A83-4030-9B2E-29556A37193B}"/>
    <cellStyle name="Comma 2 2 2 2 5 3 3" xfId="32966" xr:uid="{7CEF1555-A329-47F0-9941-3C7BF67B900F}"/>
    <cellStyle name="Comma 2 2 2 2 5 3 4" xfId="34781" xr:uid="{D8C7EEC2-64FD-40DC-92A7-D3B9CE25EE2D}"/>
    <cellStyle name="Comma 2 2 2 2 5 3 5" xfId="36887" xr:uid="{99CF3D58-8838-403C-975B-52F073C1209A}"/>
    <cellStyle name="Comma 2 2 2 2 5 4" xfId="11739" xr:uid="{7F66E024-E7AF-47C7-9A23-53AB2A4F10F4}"/>
    <cellStyle name="Comma 2 2 2 2 5 5" xfId="15380" xr:uid="{DC087807-65A7-4072-B3AD-944FAD88A746}"/>
    <cellStyle name="Comma 2 2 2 2 5 6" xfId="29878" xr:uid="{2707090F-6628-43D6-86D5-E6A3C37397EF}"/>
    <cellStyle name="Comma 2 2 2 2 5 7" xfId="30513" xr:uid="{57308794-C97F-44DE-B9F2-872D035065B1}"/>
    <cellStyle name="Comma 2 2 2 2 5 8" xfId="31701" xr:uid="{5B9A9063-75D8-4A8C-ABAF-FE441207BFF1}"/>
    <cellStyle name="Comma 2 2 2 2 5 9" xfId="32343" xr:uid="{24937F19-682C-43F9-A36B-25131C1D1F5B}"/>
    <cellStyle name="Comma 2 2 2 2 6" xfId="6174" xr:uid="{0E7E3107-7132-4458-B523-EF99266A95E6}"/>
    <cellStyle name="Comma 2 2 2 2 6 10" xfId="34389" xr:uid="{AB3111E5-23A2-42D0-99C8-25D1C1269660}"/>
    <cellStyle name="Comma 2 2 2 2 6 11" xfId="36557" xr:uid="{00FA3A3D-B279-4745-8515-6F0D269DF687}"/>
    <cellStyle name="Comma 2 2 2 2 6 12" xfId="38918" xr:uid="{15982D11-C365-4512-8905-0C755E22F9D6}"/>
    <cellStyle name="Comma 2 2 2 2 6 13" xfId="41949" xr:uid="{414E5502-F35E-404E-8E0F-ADAE6B0D255A}"/>
    <cellStyle name="Comma 2 2 2 2 6 14" xfId="44272" xr:uid="{7D690D3F-8212-4C3D-B0AF-368D7BB8428B}"/>
    <cellStyle name="Comma 2 2 2 2 6 15" xfId="8722" xr:uid="{6A661C82-2046-4E30-9609-E078923ECDE1}"/>
    <cellStyle name="Comma 2 2 2 2 6 2" xfId="12721" xr:uid="{6ACF8F12-659B-454D-9546-36250BC85A05}"/>
    <cellStyle name="Comma 2 2 2 2 6 2 2" xfId="31303" xr:uid="{49D53448-4FF3-4AF6-8E13-62BBD8B4BFF6}"/>
    <cellStyle name="Comma 2 2 2 2 6 2 3" xfId="33157" xr:uid="{06B3746B-7B59-47C7-BC3A-5891FB670AE1}"/>
    <cellStyle name="Comma 2 2 2 2 6 2 4" xfId="34980" xr:uid="{11D4ADC5-17A8-4E71-ABE2-46DA05A3B16C}"/>
    <cellStyle name="Comma 2 2 2 2 6 2 5" xfId="37078" xr:uid="{578543DF-5BB9-42A9-8E60-9AD7C89BD57C}"/>
    <cellStyle name="Comma 2 2 2 2 6 2 6" xfId="40476" xr:uid="{10F7BCDF-0A09-4B84-88F8-6A400AA6BFE1}"/>
    <cellStyle name="Comma 2 2 2 2 6 2 7" xfId="43277" xr:uid="{4762C17A-CA0A-4AFA-9BF9-0D2169D27BCE}"/>
    <cellStyle name="Comma 2 2 2 2 6 2 8" xfId="44273" xr:uid="{1860037D-F01C-432C-AF69-16693408CD15}"/>
    <cellStyle name="Comma 2 2 2 2 6 3" xfId="11938" xr:uid="{92306009-7BA3-4D4D-95A3-3E3F13190A0D}"/>
    <cellStyle name="Comma 2 2 2 2 6 4" xfId="15382" xr:uid="{4B2745A7-DECD-4C2A-946B-DA5F009DD3AE}"/>
    <cellStyle name="Comma 2 2 2 2 6 5" xfId="29880" xr:uid="{3E359D86-B4CE-4685-BEBA-EE4A7CFBDCA7}"/>
    <cellStyle name="Comma 2 2 2 2 6 6" xfId="30712" xr:uid="{25894572-26D3-49A8-B6D8-106B5E36D8D0}"/>
    <cellStyle name="Comma 2 2 2 2 6 7" xfId="31703" xr:uid="{B15BFCE4-981D-47C5-869B-6823ABCAFB9E}"/>
    <cellStyle name="Comma 2 2 2 2 6 8" xfId="32345" xr:uid="{89A60862-DA75-49A2-BA65-26DEF5CAC14C}"/>
    <cellStyle name="Comma 2 2 2 2 6 9" xfId="33557" xr:uid="{AF076248-95AB-4BCD-B992-EEE18E7903D0}"/>
    <cellStyle name="Comma 2 2 2 2 7" xfId="8711" xr:uid="{69C718AC-19AE-4543-B676-A3EA5CB45AD6}"/>
    <cellStyle name="Comma 2 2 2 2 7 10" xfId="34378" xr:uid="{E975D8EE-C986-4B08-97EC-05E5C933BFE1}"/>
    <cellStyle name="Comma 2 2 2 2 7 11" xfId="36546" xr:uid="{5B329EC2-4115-41C2-95DD-78AAC8933F11}"/>
    <cellStyle name="Comma 2 2 2 2 7 12" xfId="39319" xr:uid="{A2017B65-1CA7-4EAD-8FBF-9039167DEF8A}"/>
    <cellStyle name="Comma 2 2 2 2 7 13" xfId="42297" xr:uid="{7821E419-F80E-475F-8635-DB9A4EF93AFE}"/>
    <cellStyle name="Comma 2 2 2 2 7 14" xfId="44274" xr:uid="{431C856B-175F-4A79-8A73-092EEBD249A7}"/>
    <cellStyle name="Comma 2 2 2 2 7 2" xfId="12710" xr:uid="{145C833D-CB45-4108-B6CA-4FB1501A0EF6}"/>
    <cellStyle name="Comma 2 2 2 2 7 2 2" xfId="31292" xr:uid="{61356752-8019-460A-8FB7-C15B81816DF5}"/>
    <cellStyle name="Comma 2 2 2 2 7 2 3" xfId="33146" xr:uid="{EEE866E7-B50A-44E1-8B6C-05F5BC4EE89B}"/>
    <cellStyle name="Comma 2 2 2 2 7 2 4" xfId="34969" xr:uid="{7A7EE4B7-694C-4A7F-A5D1-7041CB91136F}"/>
    <cellStyle name="Comma 2 2 2 2 7 2 5" xfId="37067" xr:uid="{5B059FF0-F37C-47C9-B8C2-C203CE026DA4}"/>
    <cellStyle name="Comma 2 2 2 2 7 2 6" xfId="40890" xr:uid="{47946DBF-5D60-4B9E-8B5A-250118887E60}"/>
    <cellStyle name="Comma 2 2 2 2 7 2 7" xfId="43625" xr:uid="{83FE56DE-795F-4DCE-8885-B99D5C469737}"/>
    <cellStyle name="Comma 2 2 2 2 7 2 8" xfId="44275" xr:uid="{4A4D6F94-F9B7-422E-8BEE-939CF0C6A8FB}"/>
    <cellStyle name="Comma 2 2 2 2 7 3" xfId="11927" xr:uid="{D1AFEF41-D3CD-42A2-B8D6-4CDE4D0613F6}"/>
    <cellStyle name="Comma 2 2 2 2 7 4" xfId="15383" xr:uid="{97B249D7-7B7A-40C4-AAF2-7C059C936E7E}"/>
    <cellStyle name="Comma 2 2 2 2 7 5" xfId="29881" xr:uid="{FB7059A1-DC8F-47DE-972D-ECEAA5B0C98D}"/>
    <cellStyle name="Comma 2 2 2 2 7 6" xfId="30701" xr:uid="{D2F1F2C4-5244-453F-8896-847D8220E02E}"/>
    <cellStyle name="Comma 2 2 2 2 7 7" xfId="31704" xr:uid="{006CF55A-4A39-4ED2-BB96-949B6BCB0E18}"/>
    <cellStyle name="Comma 2 2 2 2 7 8" xfId="32346" xr:uid="{66AD8BEB-8BB7-4E09-93D2-F0268F727936}"/>
    <cellStyle name="Comma 2 2 2 2 7 9" xfId="33558" xr:uid="{88626C7D-933F-43D8-8CE2-7B2BADA8F6D5}"/>
    <cellStyle name="Comma 2 2 2 2 8" xfId="11598" xr:uid="{64217CC1-1069-4DC5-A29E-0DF1936A9902}"/>
    <cellStyle name="Comma 2 2 2 2 8 10" xfId="34678" xr:uid="{5E593F2E-5922-445C-9EAB-C10E132CDF3C}"/>
    <cellStyle name="Comma 2 2 2 2 8 11" xfId="36786" xr:uid="{4DC720AA-9DD5-4065-86A1-2273AF8D4D01}"/>
    <cellStyle name="Comma 2 2 2 2 8 12" xfId="39783" xr:uid="{49A34FEA-1EFB-4E2F-B7C6-56F62323191A}"/>
    <cellStyle name="Comma 2 2 2 2 8 13" xfId="42691" xr:uid="{EF8E2244-5337-4025-BF07-82F0CD37E673}"/>
    <cellStyle name="Comma 2 2 2 2 8 14" xfId="44276" xr:uid="{F70DA38D-173D-4F8C-B2B5-56F09FBF1F83}"/>
    <cellStyle name="Comma 2 2 2 2 8 2" xfId="15213" xr:uid="{85C64A61-E436-4AE6-8D36-271A2530D9EF}"/>
    <cellStyle name="Comma 2 2 2 2 8 2 2" xfId="31592" xr:uid="{CB1ADB4D-A7D5-4D95-8CF0-461A0410FF86}"/>
    <cellStyle name="Comma 2 2 2 2 8 2 3" xfId="33445" xr:uid="{07A23D61-ACCB-437F-9583-15EF020ACAD6}"/>
    <cellStyle name="Comma 2 2 2 2 8 2 4" xfId="35269" xr:uid="{28372058-ECB9-4B2E-95CD-C81F8108E822}"/>
    <cellStyle name="Comma 2 2 2 2 8 2 5" xfId="37343" xr:uid="{64C16AF6-8962-4925-8468-70D73A41759B}"/>
    <cellStyle name="Comma 2 2 2 2 8 3" xfId="12228" xr:uid="{EB2CA41A-4ED4-4876-B39F-C63C12580623}"/>
    <cellStyle name="Comma 2 2 2 2 8 4" xfId="15384" xr:uid="{ABF6FA5C-F1AE-4C0D-BC35-318031EEE5B6}"/>
    <cellStyle name="Comma 2 2 2 2 8 5" xfId="29882" xr:uid="{DFFB5ADF-90C5-4B70-9001-39EAF88EA28E}"/>
    <cellStyle name="Comma 2 2 2 2 8 6" xfId="31001" xr:uid="{653C5CED-E91D-4980-A7EF-A52315E7219B}"/>
    <cellStyle name="Comma 2 2 2 2 8 7" xfId="31705" xr:uid="{55D845D9-078E-480D-AB55-F4E4A021E7DB}"/>
    <cellStyle name="Comma 2 2 2 2 8 8" xfId="32347" xr:uid="{D9279237-E3BF-43A0-BC3F-F25426B3DA09}"/>
    <cellStyle name="Comma 2 2 2 2 8 9" xfId="33559" xr:uid="{5113B48B-3693-4476-BBDB-00D68B71C009}"/>
    <cellStyle name="Comma 2 2 2 2 9" xfId="12240" xr:uid="{67023F2C-AD59-45D0-8499-C28A0BD4559C}"/>
    <cellStyle name="Comma 2 2 2 2 9 2" xfId="31013" xr:uid="{A51E0709-C2A8-4ACE-AD25-270AB9AA6829}"/>
    <cellStyle name="Comma 2 2 2 2 9 3" xfId="32888" xr:uid="{53FECA46-9BA6-4D81-A370-510ED4BE47C0}"/>
    <cellStyle name="Comma 2 2 2 2 9 4" xfId="34690" xr:uid="{E6224CD8-A003-4C56-81A8-9F90BC447882}"/>
    <cellStyle name="Comma 2 2 2 2 9 5" xfId="36798" xr:uid="{FCEE6DDA-7A63-496C-A842-D72B8731FDEB}"/>
    <cellStyle name="Comma 2 2 2 20" xfId="35275" xr:uid="{4491683D-05FE-4933-8A4B-EAA6C1465BA6}"/>
    <cellStyle name="Comma 2 2 2 21" xfId="36174" xr:uid="{21D6F8DA-C838-4CB3-BB58-295491B77FE4}"/>
    <cellStyle name="Comma 2 2 2 22" xfId="37382" xr:uid="{B3EED8BF-A1B3-4D99-B0A9-8430D92A8563}"/>
    <cellStyle name="Comma 2 2 2 23" xfId="41330" xr:uid="{F18DBE85-DC78-47B9-8806-D0846AA6D5FC}"/>
    <cellStyle name="Comma 2 2 2 24" xfId="44277" xr:uid="{092E59CF-4177-4E23-B462-A06DE21E8F8D}"/>
    <cellStyle name="Comma 2 2 2 25" xfId="6537" xr:uid="{D6810004-5A32-4528-AD28-E7B9D8CA4590}"/>
    <cellStyle name="Comma 2 2 2 3" xfId="2752" xr:uid="{91B65645-E671-4CA7-969C-9190AB672E26}"/>
    <cellStyle name="Comma 2 2 2 3 10" xfId="30459" xr:uid="{3EBDE097-E6F3-4A3F-96D5-C2883CE3DE9D}"/>
    <cellStyle name="Comma 2 2 2 3 11" xfId="31706" xr:uid="{649B417C-58B1-4E07-B429-AEC3DF9DA6DA}"/>
    <cellStyle name="Comma 2 2 2 3 12" xfId="32348" xr:uid="{9FA4BD49-69A8-4D05-A750-D9CB1DD34479}"/>
    <cellStyle name="Comma 2 2 2 3 13" xfId="33560" xr:uid="{07251D71-1088-4064-84C7-6E91DAE698C1}"/>
    <cellStyle name="Comma 2 2 2 3 14" xfId="34136" xr:uid="{B30EB8ED-3C82-40B2-A46C-EFDC4DE77F0A}"/>
    <cellStyle name="Comma 2 2 2 3 15" xfId="35314" xr:uid="{9F1C9A39-EDA4-4875-AD68-EDAFD4C8DA08}"/>
    <cellStyle name="Comma 2 2 2 3 16" xfId="36177" xr:uid="{D64BA231-0AA6-410F-9B08-0C684F29B1E3}"/>
    <cellStyle name="Comma 2 2 2 3 17" xfId="37418" xr:uid="{AA252340-0F11-4F93-BA1C-1743C16C4911}"/>
    <cellStyle name="Comma 2 2 2 3 18" xfId="41365" xr:uid="{FDF1A936-3C03-40B1-A2E5-0D4DB05DD87A}"/>
    <cellStyle name="Comma 2 2 2 3 19" xfId="44278" xr:uid="{1AC3A232-AE79-4A33-8939-5DE9FA6634C3}"/>
    <cellStyle name="Comma 2 2 2 3 2" xfId="5063" xr:uid="{B11B05D0-F38F-4298-A8B5-EDBE216F89A2}"/>
    <cellStyle name="Comma 2 2 2 3 2 10" xfId="33561" xr:uid="{98F76A19-911E-4FD2-9694-23AE7B7E388F}"/>
    <cellStyle name="Comma 2 2 2 3 2 11" xfId="34288" xr:uid="{C275C938-72EB-49F7-B870-0F217F2E6D15}"/>
    <cellStyle name="Comma 2 2 2 3 2 12" xfId="36018" xr:uid="{F00620DA-560A-4ADE-AE60-E1E042FACB71}"/>
    <cellStyle name="Comma 2 2 2 3 2 13" xfId="36318" xr:uid="{9353C0F1-95A8-4AA8-AF4A-3F3485FB9AE5}"/>
    <cellStyle name="Comma 2 2 2 3 2 14" xfId="37492" xr:uid="{5C9BF132-4834-4E03-880A-801EE97809CD}"/>
    <cellStyle name="Comma 2 2 2 3 2 15" xfId="41438" xr:uid="{DC4F7706-FA9D-439E-8183-16ADDBB92D8B}"/>
    <cellStyle name="Comma 2 2 2 3 2 16" xfId="44279" xr:uid="{7A4CEF5B-5CAC-4652-BC62-06C1FD417F55}"/>
    <cellStyle name="Comma 2 2 2 3 2 17" xfId="8525" xr:uid="{C6F20427-2D17-4CC3-915D-7BF606BA654D}"/>
    <cellStyle name="Comma 2 2 2 3 2 2" xfId="6032" xr:uid="{22F62296-F687-4323-A977-8F6951A67FB0}"/>
    <cellStyle name="Comma 2 2 2 3 2 2 10" xfId="34391" xr:uid="{310E8D8A-4927-482C-AB5C-CC1278AF6DCC}"/>
    <cellStyle name="Comma 2 2 2 3 2 2 11" xfId="36559" xr:uid="{47948FAB-6FA8-4DAD-AC53-10D52A6F558E}"/>
    <cellStyle name="Comma 2 2 2 3 2 2 12" xfId="38797" xr:uid="{37798BEA-21FC-456C-ACE4-7A039F1B2156}"/>
    <cellStyle name="Comma 2 2 2 3 2 2 13" xfId="41836" xr:uid="{C4BE3772-49DC-41C6-95B0-460251F46491}"/>
    <cellStyle name="Comma 2 2 2 3 2 2 14" xfId="44280" xr:uid="{7C50F611-56A6-4A0D-835F-4DDCDC97301A}"/>
    <cellStyle name="Comma 2 2 2 3 2 2 15" xfId="8724" xr:uid="{396C3723-D7B2-41E9-9188-47C2CC52095A}"/>
    <cellStyle name="Comma 2 2 2 3 2 2 2" xfId="12723" xr:uid="{9BC5BDA1-D4A9-4841-B3A9-172C6E714000}"/>
    <cellStyle name="Comma 2 2 2 3 2 2 2 2" xfId="31305" xr:uid="{83FA743F-2BAC-49C4-8EA6-360D7E67737F}"/>
    <cellStyle name="Comma 2 2 2 3 2 2 2 3" xfId="33159" xr:uid="{99CA819C-0AD5-40A5-AD64-99BB718E200A}"/>
    <cellStyle name="Comma 2 2 2 3 2 2 2 4" xfId="34982" xr:uid="{3D3EFCA6-1A53-47B0-B924-CAAC424AF6E8}"/>
    <cellStyle name="Comma 2 2 2 3 2 2 2 5" xfId="37080" xr:uid="{CF5DF49B-B0A9-4670-AAD4-62D82F96D290}"/>
    <cellStyle name="Comma 2 2 2 3 2 2 2 6" xfId="40346" xr:uid="{D56D29E0-802E-4F65-9367-497F92C3E8E1}"/>
    <cellStyle name="Comma 2 2 2 3 2 2 2 7" xfId="43164" xr:uid="{8301FF16-0E54-4469-A90B-65C3FCB90E2A}"/>
    <cellStyle name="Comma 2 2 2 3 2 2 2 8" xfId="44281" xr:uid="{4CF524D5-0995-47DE-A26A-FC59B0DEBBB4}"/>
    <cellStyle name="Comma 2 2 2 3 2 2 3" xfId="11940" xr:uid="{80A242F7-49B6-48A0-AC86-9D914E1D42F2}"/>
    <cellStyle name="Comma 2 2 2 3 2 2 4" xfId="15387" xr:uid="{27BF25A8-1B73-4203-92EC-5604DDC96B24}"/>
    <cellStyle name="Comma 2 2 2 3 2 2 5" xfId="29885" xr:uid="{034EBCC5-CBB2-49AB-B8E9-4994B1911A04}"/>
    <cellStyle name="Comma 2 2 2 3 2 2 6" xfId="30714" xr:uid="{B21B0885-C369-4EB7-AB3C-0D442A4D1438}"/>
    <cellStyle name="Comma 2 2 2 3 2 2 7" xfId="31708" xr:uid="{90B2D01B-DE1E-4D7E-9C2F-8C42EC010303}"/>
    <cellStyle name="Comma 2 2 2 3 2 2 8" xfId="32350" xr:uid="{773C50E4-77DA-4C16-BA6A-7374FB7A2025}"/>
    <cellStyle name="Comma 2 2 2 3 2 2 9" xfId="33562" xr:uid="{6347401A-D4CF-455F-BC0C-3AC7E6A643DB}"/>
    <cellStyle name="Comma 2 2 2 3 2 3" xfId="6352" xr:uid="{4CA46B69-EF6F-4B8D-AA3A-4C8DC1633A98}"/>
    <cellStyle name="Comma 2 2 2 3 2 3 2" xfId="31202" xr:uid="{D3144B50-CDA2-4271-A0C3-384FEF3AD1C8}"/>
    <cellStyle name="Comma 2 2 2 3 2 3 2 2" xfId="40585" xr:uid="{A737586E-AEA2-47C0-ABF5-3A60A18C8F71}"/>
    <cellStyle name="Comma 2 2 2 3 2 3 2 3" xfId="43371" xr:uid="{012441DB-860B-4ECD-8CC4-BA7F540C0B53}"/>
    <cellStyle name="Comma 2 2 2 3 2 3 2 4" xfId="44282" xr:uid="{9D374711-372B-4D0F-848F-3DCFF786E2D7}"/>
    <cellStyle name="Comma 2 2 2 3 2 3 3" xfId="33058" xr:uid="{650F092E-6F12-4B02-B0E6-1AA1309E1555}"/>
    <cellStyle name="Comma 2 2 2 3 2 3 4" xfId="34879" xr:uid="{8FFF840C-BB12-4F94-A861-D7D006CD4F4A}"/>
    <cellStyle name="Comma 2 2 2 3 2 3 5" xfId="36979" xr:uid="{D6628A04-BA38-4D36-94AA-8F60631AB20B}"/>
    <cellStyle name="Comma 2 2 2 3 2 3 6" xfId="39017" xr:uid="{349B91EA-CF8B-4E1A-A179-478B6F4893A0}"/>
    <cellStyle name="Comma 2 2 2 3 2 3 7" xfId="42043" xr:uid="{9FB9B162-FAC5-4330-80E5-1E80E272480C}"/>
    <cellStyle name="Comma 2 2 2 3 2 3 8" xfId="44283" xr:uid="{244AA22A-C7D2-45C3-9F80-25260DF8501A}"/>
    <cellStyle name="Comma 2 2 2 3 2 3 9" xfId="12560" xr:uid="{99BBB74F-6B75-4B1C-9EF0-A36DF7E6EFA8}"/>
    <cellStyle name="Comma 2 2 2 3 2 4" xfId="11837" xr:uid="{3A8EBDA8-5500-4967-AAC7-5145C381EC22}"/>
    <cellStyle name="Comma 2 2 2 3 2 4 2" xfId="41202" xr:uid="{57EED847-0296-42B7-9DE7-86A25ED6202D}"/>
    <cellStyle name="Comma 2 2 2 3 2 4 2 2" xfId="43882" xr:uid="{779BE8A2-8392-4CD5-9394-0F1500548C2E}"/>
    <cellStyle name="Comma 2 2 2 3 2 4 2 3" xfId="44284" xr:uid="{AEACB4E8-7349-4789-B676-24CF0F6F009E}"/>
    <cellStyle name="Comma 2 2 2 3 2 4 3" xfId="39619" xr:uid="{3A5CB180-B350-4669-AE28-EF399CF0FF3B}"/>
    <cellStyle name="Comma 2 2 2 3 2 4 4" xfId="42554" xr:uid="{8631360B-3770-429A-8837-6BC32047D700}"/>
    <cellStyle name="Comma 2 2 2 3 2 4 5" xfId="44285" xr:uid="{5711263B-FA16-468C-BD6E-B33DE4A8331D}"/>
    <cellStyle name="Comma 2 2 2 3 2 5" xfId="15386" xr:uid="{4FDB0DEA-39D3-4712-815C-3C1042C7EDC9}"/>
    <cellStyle name="Comma 2 2 2 3 2 5 2" xfId="39867" xr:uid="{B0E7BC11-4173-472A-9923-037EBC0149A9}"/>
    <cellStyle name="Comma 2 2 2 3 2 5 3" xfId="42766" xr:uid="{A423C16C-4F27-421B-A3A0-D28FA3D5D94F}"/>
    <cellStyle name="Comma 2 2 2 3 2 5 4" xfId="44286" xr:uid="{F6308C9C-4541-41DE-9601-44B437A3966C}"/>
    <cellStyle name="Comma 2 2 2 3 2 6" xfId="29884" xr:uid="{193FC3B7-29B4-4EFD-AAA4-A2CAEB5A7C63}"/>
    <cellStyle name="Comma 2 2 2 3 2 7" xfId="30611" xr:uid="{EDB68EAD-35EA-4686-A82B-8EBF21DC1D8D}"/>
    <cellStyle name="Comma 2 2 2 3 2 8" xfId="31707" xr:uid="{68A08E51-59B3-4278-AE01-CFD253900DFE}"/>
    <cellStyle name="Comma 2 2 2 3 2 9" xfId="32349" xr:uid="{E7552B94-C2FB-4F61-8479-713A84DB8497}"/>
    <cellStyle name="Comma 2 2 2 3 20" xfId="6649" xr:uid="{573FF5FC-1FD1-4414-AD44-00B6106C0C10}"/>
    <cellStyle name="Comma 2 2 2 3 3" xfId="4404" xr:uid="{E0E431ED-750B-4CA9-973A-83AA7EED2F24}"/>
    <cellStyle name="Comma 2 2 2 3 3 10" xfId="33563" xr:uid="{61311ADA-0F13-4470-817F-E082F2698C9A}"/>
    <cellStyle name="Comma 2 2 2 3 3 11" xfId="34237" xr:uid="{DABE6732-D0D3-4606-8CB6-A7F3650EE557}"/>
    <cellStyle name="Comma 2 2 2 3 3 12" xfId="35587" xr:uid="{4222EDF1-A751-4D33-8137-B7BAF4CAA440}"/>
    <cellStyle name="Comma 2 2 2 3 3 13" xfId="36443" xr:uid="{3E5C6365-9C17-4A04-9D52-9C12B53CA4EF}"/>
    <cellStyle name="Comma 2 2 2 3 3 14" xfId="38656" xr:uid="{309CC541-3932-465D-B7B7-32DC805321A4}"/>
    <cellStyle name="Comma 2 2 2 3 3 15" xfId="41696" xr:uid="{1B10446B-3BD5-4202-8835-F0E2DF708BB7}"/>
    <cellStyle name="Comma 2 2 2 3 3 16" xfId="44287" xr:uid="{DB2DB633-451B-473A-93F5-09D9629BE020}"/>
    <cellStyle name="Comma 2 2 2 3 3 17" xfId="8372" xr:uid="{70F73100-DA0A-4EF5-9CB8-0A6A0BD45208}"/>
    <cellStyle name="Comma 2 2 2 3 3 2" xfId="5855" xr:uid="{9BBA0BC5-BDA0-482D-BB59-7E5DCA9BE52A}"/>
    <cellStyle name="Comma 2 2 2 3 3 2 10" xfId="34392" xr:uid="{0266447C-C12A-4ACA-910D-6CDB25477626}"/>
    <cellStyle name="Comma 2 2 2 3 3 2 11" xfId="36560" xr:uid="{D5169E19-699D-4ABE-B93B-309DDE05F007}"/>
    <cellStyle name="Comma 2 2 2 3 3 2 12" xfId="39149" xr:uid="{B0F2E859-0696-4D72-AC37-A0645A78519D}"/>
    <cellStyle name="Comma 2 2 2 3 3 2 13" xfId="42157" xr:uid="{47E78556-1356-4562-AC4A-B29F688C88EF}"/>
    <cellStyle name="Comma 2 2 2 3 3 2 14" xfId="44288" xr:uid="{3E369AC2-31B8-43D7-A011-1B9ED824E8E9}"/>
    <cellStyle name="Comma 2 2 2 3 3 2 15" xfId="8725" xr:uid="{690222F8-96D0-440B-983B-1B0699DA5FE2}"/>
    <cellStyle name="Comma 2 2 2 3 3 2 2" xfId="12724" xr:uid="{68323A9B-81C2-4BCC-8A1C-C5A75EA7DEE5}"/>
    <cellStyle name="Comma 2 2 2 3 3 2 2 2" xfId="31306" xr:uid="{BC3A38FF-6011-4E21-BC58-7507D02FF662}"/>
    <cellStyle name="Comma 2 2 2 3 3 2 2 3" xfId="33160" xr:uid="{30365C7E-1F3D-4136-A7F8-E3EB87EE74A7}"/>
    <cellStyle name="Comma 2 2 2 3 3 2 2 4" xfId="34983" xr:uid="{E077719A-F77C-46F1-9598-CF42E309EBDA}"/>
    <cellStyle name="Comma 2 2 2 3 3 2 2 5" xfId="37081" xr:uid="{12BBF6BE-A5DC-4BDE-9750-CC84C90EFBAB}"/>
    <cellStyle name="Comma 2 2 2 3 3 2 2 6" xfId="40722" xr:uid="{B6A5721A-77A5-4099-A1EB-F41CF70FA4A7}"/>
    <cellStyle name="Comma 2 2 2 3 3 2 2 7" xfId="43485" xr:uid="{8E6B8954-404C-4F0D-9914-9EA395CEFB08}"/>
    <cellStyle name="Comma 2 2 2 3 3 2 2 8" xfId="44289" xr:uid="{475015AE-B7E0-4EB7-A057-5C06191EBE01}"/>
    <cellStyle name="Comma 2 2 2 3 3 2 3" xfId="11941" xr:uid="{84FA1C9F-FA46-48E7-88D2-6D9631A17CCD}"/>
    <cellStyle name="Comma 2 2 2 3 3 2 4" xfId="15389" xr:uid="{58F78A90-8DE3-4499-9B88-C12E26EEC279}"/>
    <cellStyle name="Comma 2 2 2 3 3 2 5" xfId="29887" xr:uid="{AE4075EA-5911-498E-9188-EDA1B130A5C2}"/>
    <cellStyle name="Comma 2 2 2 3 3 2 6" xfId="30715" xr:uid="{6987B435-8E74-446E-994E-A5D417B30461}"/>
    <cellStyle name="Comma 2 2 2 3 3 2 7" xfId="31710" xr:uid="{EF1FC473-ACDE-4562-B8EB-1758126EF46F}"/>
    <cellStyle name="Comma 2 2 2 3 3 2 8" xfId="32352" xr:uid="{D2C3CD12-384C-4CAC-8157-32C0EA3212F6}"/>
    <cellStyle name="Comma 2 2 2 3 3 2 9" xfId="33564" xr:uid="{E8013F97-C9D5-4BC8-8ADD-02800EFEFF04}"/>
    <cellStyle name="Comma 2 2 2 3 3 3" xfId="12497" xr:uid="{14D92959-7BB6-4A89-BC10-23B9DB518BF5}"/>
    <cellStyle name="Comma 2 2 2 3 3 3 2" xfId="31151" xr:uid="{E5666E32-9032-4153-B1E1-1D865D0C270D}"/>
    <cellStyle name="Comma 2 2 2 3 3 3 2 2" xfId="41030" xr:uid="{EBFC661E-B9FF-4A84-9D12-51864B6FA4BA}"/>
    <cellStyle name="Comma 2 2 2 3 3 3 2 3" xfId="43742" xr:uid="{A432C1DC-5C5E-4701-A319-448709B2F9A0}"/>
    <cellStyle name="Comma 2 2 2 3 3 3 2 4" xfId="44290" xr:uid="{FB000138-D5A0-4DA7-AAD7-15A5C8ADDEB8}"/>
    <cellStyle name="Comma 2 2 2 3 3 3 3" xfId="33009" xr:uid="{06C1BD33-DA05-4BBB-82A3-CBB8A193435E}"/>
    <cellStyle name="Comma 2 2 2 3 3 3 4" xfId="34828" xr:uid="{4F208A7B-0D09-4557-AC67-C3B69ABB5BB4}"/>
    <cellStyle name="Comma 2 2 2 3 3 3 5" xfId="36930" xr:uid="{2CA0E206-45F6-42E9-BF8A-FE45A546C1FB}"/>
    <cellStyle name="Comma 2 2 2 3 3 3 6" xfId="39454" xr:uid="{6AABCC32-E63B-4433-8791-553BC6866BB1}"/>
    <cellStyle name="Comma 2 2 2 3 3 3 7" xfId="42414" xr:uid="{DFFEDCF1-9D3C-4669-9462-8E6BB0EE1885}"/>
    <cellStyle name="Comma 2 2 2 3 3 3 8" xfId="44291" xr:uid="{C2A8275B-00CD-441A-82B6-7119B1BC8430}"/>
    <cellStyle name="Comma 2 2 2 3 3 4" xfId="11786" xr:uid="{A4B89244-68D4-4AE8-9517-4DEF62AEB533}"/>
    <cellStyle name="Comma 2 2 2 3 3 4 2" xfId="40175" xr:uid="{8F7D67BA-FB40-4D51-8B98-FE3FCE91C388}"/>
    <cellStyle name="Comma 2 2 2 3 3 4 3" xfId="43024" xr:uid="{A4257690-ECB4-4DA5-A122-2DE4A1FC92D6}"/>
    <cellStyle name="Comma 2 2 2 3 3 4 4" xfId="44292" xr:uid="{FB952D68-0D4D-43A2-B086-F31FFF56684E}"/>
    <cellStyle name="Comma 2 2 2 3 3 5" xfId="15388" xr:uid="{866ADEFA-8722-4045-BB8E-4E1972ED9D10}"/>
    <cellStyle name="Comma 2 2 2 3 3 6" xfId="29886" xr:uid="{B17A5968-128B-479B-B977-CAEDBEB60CE6}"/>
    <cellStyle name="Comma 2 2 2 3 3 7" xfId="30560" xr:uid="{1D9C2C92-843C-4047-BAB9-CC2ED7824A7F}"/>
    <cellStyle name="Comma 2 2 2 3 3 8" xfId="31709" xr:uid="{2239C45B-D62F-4DCE-91BA-D5A19FC78C07}"/>
    <cellStyle name="Comma 2 2 2 3 3 9" xfId="32351" xr:uid="{4693E6CB-BAC5-47AC-9F68-E069565692D5}"/>
    <cellStyle name="Comma 2 2 2 3 4" xfId="5717" xr:uid="{E15B6990-9D95-400A-9C4C-0205E96A4A50}"/>
    <cellStyle name="Comma 2 2 2 3 4 10" xfId="34393" xr:uid="{52D5A614-F41A-4B85-9569-295AA2592495}"/>
    <cellStyle name="Comma 2 2 2 3 4 11" xfId="36561" xr:uid="{467EBD2F-33A3-4A64-9BB7-422782267D37}"/>
    <cellStyle name="Comma 2 2 2 3 4 12" xfId="38084" xr:uid="{0B11C738-171A-4958-A852-258BC1EB184B}"/>
    <cellStyle name="Comma 2 2 2 3 4 13" xfId="41581" xr:uid="{ADF73F69-6A65-4E3F-B24C-ED315ED45DC3}"/>
    <cellStyle name="Comma 2 2 2 3 4 14" xfId="44293" xr:uid="{8CC347CB-0277-44E4-842E-01429A80DE1F}"/>
    <cellStyle name="Comma 2 2 2 3 4 15" xfId="8726" xr:uid="{E2716FF7-F7BE-47DA-AF07-8C9A7CA40CD3}"/>
    <cellStyle name="Comma 2 2 2 3 4 2" xfId="12725" xr:uid="{27FCF321-EC0C-4D5B-A568-8B5646614202}"/>
    <cellStyle name="Comma 2 2 2 3 4 2 2" xfId="31307" xr:uid="{CEBC4D94-92C7-4FBB-8140-A5D2561F263D}"/>
    <cellStyle name="Comma 2 2 2 3 4 2 3" xfId="33161" xr:uid="{B71C8DC7-7A42-48EB-BD77-C40BB58CBBD3}"/>
    <cellStyle name="Comma 2 2 2 3 4 2 4" xfId="34984" xr:uid="{22C8C59F-B0BB-45AC-92C5-D754D51F07B3}"/>
    <cellStyle name="Comma 2 2 2 3 4 2 5" xfId="37082" xr:uid="{9E3D5F38-580E-48B3-9458-7339CAF9E12E}"/>
    <cellStyle name="Comma 2 2 2 3 4 2 6" xfId="40040" xr:uid="{AD267432-FED4-45B8-98A9-DE75CB71E1AD}"/>
    <cellStyle name="Comma 2 2 2 3 4 2 7" xfId="42909" xr:uid="{8C100A67-C03D-44B2-8F22-7EA0FD0B3945}"/>
    <cellStyle name="Comma 2 2 2 3 4 2 8" xfId="44294" xr:uid="{B61D542E-6EAD-43FE-A8D0-D8E572D87C7C}"/>
    <cellStyle name="Comma 2 2 2 3 4 3" xfId="11942" xr:uid="{616B7BCD-1796-4D5C-8011-65245AA0F626}"/>
    <cellStyle name="Comma 2 2 2 3 4 4" xfId="15390" xr:uid="{5C1128A1-6A66-4F39-A430-E5DD5AFC9D5C}"/>
    <cellStyle name="Comma 2 2 2 3 4 5" xfId="29888" xr:uid="{C517029D-097E-407C-9F63-3F8C28750AFE}"/>
    <cellStyle name="Comma 2 2 2 3 4 6" xfId="30716" xr:uid="{B4A59075-EC7F-4D75-A6EE-C535496446E8}"/>
    <cellStyle name="Comma 2 2 2 3 4 7" xfId="31711" xr:uid="{194C1A44-F13F-45A2-9C48-4F014B4BD81B}"/>
    <cellStyle name="Comma 2 2 2 3 4 8" xfId="32353" xr:uid="{38DE9168-3E62-4C27-AB4A-D3CEE2EBE918}"/>
    <cellStyle name="Comma 2 2 2 3 4 9" xfId="33565" xr:uid="{8E40BA9E-860F-44FB-AD01-535EB2375442}"/>
    <cellStyle name="Comma 2 2 2 3 5" xfId="6176" xr:uid="{CE12D780-A1C0-4350-9F4A-36EE836D14B1}"/>
    <cellStyle name="Comma 2 2 2 3 5 10" xfId="34390" xr:uid="{80F627F9-A196-4B1C-A220-C48C9ABD38BE}"/>
    <cellStyle name="Comma 2 2 2 3 5 11" xfId="36558" xr:uid="{4D8698C7-F7BE-483C-A8C1-FE1CCEEF5D3E}"/>
    <cellStyle name="Comma 2 2 2 3 5 12" xfId="38920" xr:uid="{7177EAE7-5B2A-47FC-AB29-11997B5B22C3}"/>
    <cellStyle name="Comma 2 2 2 3 5 13" xfId="41951" xr:uid="{82F6E2A2-7505-44A0-BAB0-1FFCEB27A91E}"/>
    <cellStyle name="Comma 2 2 2 3 5 14" xfId="44295" xr:uid="{1D3963C8-62C3-49A3-B98B-21F5E3B2A5AF}"/>
    <cellStyle name="Comma 2 2 2 3 5 15" xfId="8723" xr:uid="{19AA659F-8BE8-46B3-9290-417146A09E9E}"/>
    <cellStyle name="Comma 2 2 2 3 5 2" xfId="12722" xr:uid="{92AB7CE6-2707-4F70-89C5-81144E437B6D}"/>
    <cellStyle name="Comma 2 2 2 3 5 2 2" xfId="31304" xr:uid="{EB4E2789-6445-48D5-AC6C-4BC8E5459563}"/>
    <cellStyle name="Comma 2 2 2 3 5 2 3" xfId="33158" xr:uid="{81624A62-A680-4AE4-9A4D-529D2D646541}"/>
    <cellStyle name="Comma 2 2 2 3 5 2 4" xfId="34981" xr:uid="{9CF55C56-00B9-42B8-A09A-6C607F9498EB}"/>
    <cellStyle name="Comma 2 2 2 3 5 2 5" xfId="37079" xr:uid="{DFCD7CBE-95F8-4FEE-8802-DD323F3DD264}"/>
    <cellStyle name="Comma 2 2 2 3 5 2 6" xfId="40478" xr:uid="{35E82F48-46B0-4A6D-A775-3E22111DDF96}"/>
    <cellStyle name="Comma 2 2 2 3 5 2 7" xfId="43279" xr:uid="{7176E817-E0C0-45FF-8DEB-B6910679656C}"/>
    <cellStyle name="Comma 2 2 2 3 5 2 8" xfId="44296" xr:uid="{16D55C72-6AE3-4326-BD60-343C180666BC}"/>
    <cellStyle name="Comma 2 2 2 3 5 3" xfId="11939" xr:uid="{A467C314-7536-48CE-97E0-9700EB4CBEBB}"/>
    <cellStyle name="Comma 2 2 2 3 5 4" xfId="15391" xr:uid="{BC92552A-D5A4-43D3-90BD-88711FAE8617}"/>
    <cellStyle name="Comma 2 2 2 3 5 5" xfId="29889" xr:uid="{34789309-090A-4379-8AB0-7BD7F1721CBE}"/>
    <cellStyle name="Comma 2 2 2 3 5 6" xfId="30713" xr:uid="{2FB0E3A8-FADD-4D02-822E-C7FD31D29F81}"/>
    <cellStyle name="Comma 2 2 2 3 5 7" xfId="31712" xr:uid="{8654B852-16D9-4197-B5C4-0CB340A62D7F}"/>
    <cellStyle name="Comma 2 2 2 3 5 8" xfId="32354" xr:uid="{DD7E9634-9D60-49A7-921D-377E4E11F26F}"/>
    <cellStyle name="Comma 2 2 2 3 5 9" xfId="33566" xr:uid="{B1766603-041A-4589-9530-AC575E879E0C}"/>
    <cellStyle name="Comma 2 2 2 3 6" xfId="12277" xr:uid="{4D175AC6-A8E5-4704-BACE-9578CFA1B411}"/>
    <cellStyle name="Comma 2 2 2 3 6 10" xfId="39321" xr:uid="{9BC05B90-7BEC-4451-AA8D-E03473A9A6E1}"/>
    <cellStyle name="Comma 2 2 2 3 6 11" xfId="42299" xr:uid="{0AC7FAC4-3CB6-48B3-9942-600E99E59D09}"/>
    <cellStyle name="Comma 2 2 2 3 6 12" xfId="44297" xr:uid="{EF7F2BF4-A66A-432F-AE11-1C9A36D843A4}"/>
    <cellStyle name="Comma 2 2 2 3 6 2" xfId="15392" xr:uid="{849BFA56-2E36-4B33-95FF-F9DC14DBC55F}"/>
    <cellStyle name="Comma 2 2 2 3 6 2 2" xfId="40892" xr:uid="{B2190661-9EAF-4129-800C-7B6AFDAA7108}"/>
    <cellStyle name="Comma 2 2 2 3 6 2 3" xfId="43627" xr:uid="{55B859C1-9EF5-480E-9310-8757CB35E942}"/>
    <cellStyle name="Comma 2 2 2 3 6 2 4" xfId="44298" xr:uid="{F33970FF-E315-419E-8ED2-7D1F67ACA4B1}"/>
    <cellStyle name="Comma 2 2 2 3 6 3" xfId="29890" xr:uid="{45A9EEA4-D6AF-4D38-B1F4-8531B387D771}"/>
    <cellStyle name="Comma 2 2 2 3 6 4" xfId="31050" xr:uid="{38E3288E-B3FD-476B-85F3-739BD414B6C6}"/>
    <cellStyle name="Comma 2 2 2 3 6 5" xfId="31713" xr:uid="{D0F71394-3786-4BB8-A507-AAFF0987182E}"/>
    <cellStyle name="Comma 2 2 2 3 6 6" xfId="32355" xr:uid="{19BF7CBB-177F-496A-B697-E60D49254D07}"/>
    <cellStyle name="Comma 2 2 2 3 6 7" xfId="33567" xr:uid="{FC43E076-E44B-4FC8-9683-1B8AFDFCE0A3}"/>
    <cellStyle name="Comma 2 2 2 3 6 8" xfId="34727" xr:uid="{8C76C749-C2D2-406A-88B5-5951ECBA31CA}"/>
    <cellStyle name="Comma 2 2 2 3 6 9" xfId="36835" xr:uid="{482226F3-B545-4725-8867-42D138EE5D2B}"/>
    <cellStyle name="Comma 2 2 2 3 7" xfId="11684" xr:uid="{7EE734DE-A0A5-4805-B249-63A73BDB9489}"/>
    <cellStyle name="Comma 2 2 2 3 7 2" xfId="39785" xr:uid="{DABB8133-AEF3-4705-9578-0A697BD246E8}"/>
    <cellStyle name="Comma 2 2 2 3 7 3" xfId="42693" xr:uid="{2AC8B5D8-6ADB-4DF6-BE8B-85E31A5179A0}"/>
    <cellStyle name="Comma 2 2 2 3 7 4" xfId="44299" xr:uid="{6FB64FFE-6C70-469A-89D9-7B8CAE69546D}"/>
    <cellStyle name="Comma 2 2 2 3 8" xfId="15385" xr:uid="{ABCEC77A-9B8F-4C67-AE1A-D1F174D63C7E}"/>
    <cellStyle name="Comma 2 2 2 3 9" xfId="29883" xr:uid="{DABB5C30-9678-4AEF-84B5-76D96CE69592}"/>
    <cellStyle name="Comma 2 2 2 4" xfId="2753" xr:uid="{BC2115C3-2A9D-484A-A55C-77AE17285A09}"/>
    <cellStyle name="Comma 2 2 2 4 10" xfId="30491" xr:uid="{9992246E-953F-4DC1-83F8-3B722EA9659A}"/>
    <cellStyle name="Comma 2 2 2 4 11" xfId="31714" xr:uid="{14B332CB-6DD4-4067-8A6F-A85AC0AC1B92}"/>
    <cellStyle name="Comma 2 2 2 4 12" xfId="32356" xr:uid="{6C4F2DB0-6062-4620-BA9D-AE787F309996}"/>
    <cellStyle name="Comma 2 2 2 4 13" xfId="33568" xr:uid="{F920BD16-0C17-4051-82F5-A3D86B1E3779}"/>
    <cellStyle name="Comma 2 2 2 4 14" xfId="34168" xr:uid="{D169406C-789B-4FCC-9830-B8F157170BB7}"/>
    <cellStyle name="Comma 2 2 2 4 15" xfId="35315" xr:uid="{9B086ED5-74D9-4CC2-AF2F-9C68E45ECDAB}"/>
    <cellStyle name="Comma 2 2 2 4 16" xfId="36178" xr:uid="{ECED8438-5D4F-4846-B468-4ABE5417BDA2}"/>
    <cellStyle name="Comma 2 2 2 4 17" xfId="37415" xr:uid="{6F70E0DE-C979-4A75-B909-A0B13E8289B2}"/>
    <cellStyle name="Comma 2 2 2 4 18" xfId="41362" xr:uid="{DC0DAE99-9611-4FE0-BDCE-C60E49DD5B4D}"/>
    <cellStyle name="Comma 2 2 2 4 19" xfId="44300" xr:uid="{422BA756-79DB-46D7-B657-D50B0E4F3A1A}"/>
    <cellStyle name="Comma 2 2 2 4 2" xfId="5064" xr:uid="{076BADA7-FC0E-4AC9-8A73-FCF2092BE0DD}"/>
    <cellStyle name="Comma 2 2 2 4 2 10" xfId="33569" xr:uid="{CB559643-C54F-4B5C-A904-BF7AF01E8EF4}"/>
    <cellStyle name="Comma 2 2 2 4 2 11" xfId="34320" xr:uid="{5B795329-4C27-4993-952E-FC505AB45A2C}"/>
    <cellStyle name="Comma 2 2 2 4 2 12" xfId="36019" xr:uid="{B98488D4-D42D-4161-8966-71E60A0D30BC}"/>
    <cellStyle name="Comma 2 2 2 4 2 13" xfId="36319" xr:uid="{314908EC-58FF-4593-A4E7-568193E2AD4D}"/>
    <cellStyle name="Comma 2 2 2 4 2 14" xfId="37563" xr:uid="{69E757B2-E817-4346-A2D6-EDC2908D2B74}"/>
    <cellStyle name="Comma 2 2 2 4 2 15" xfId="41509" xr:uid="{127ACB3D-C244-45D1-8A18-68CD310741E1}"/>
    <cellStyle name="Comma 2 2 2 4 2 16" xfId="44301" xr:uid="{A3B01E46-D4AE-4928-95C5-781B3FBF9F6E}"/>
    <cellStyle name="Comma 2 2 2 4 2 17" xfId="8590" xr:uid="{E188B4AB-863C-4449-876E-1BE95D1202E6}"/>
    <cellStyle name="Comma 2 2 2 4 2 2" xfId="6033" xr:uid="{B0CFFF2B-C86D-45CE-B557-8AE2455A9D07}"/>
    <cellStyle name="Comma 2 2 2 4 2 2 10" xfId="34395" xr:uid="{CE8118B8-B223-4088-B564-576DB2EDDCA1}"/>
    <cellStyle name="Comma 2 2 2 4 2 2 11" xfId="36563" xr:uid="{58D1001D-B479-48B5-9996-3EBA26596556}"/>
    <cellStyle name="Comma 2 2 2 4 2 2 12" xfId="38798" xr:uid="{9398C014-05CF-4039-8783-3F3305C7740F}"/>
    <cellStyle name="Comma 2 2 2 4 2 2 13" xfId="41837" xr:uid="{DBB551F3-7ADE-405A-9785-6F375061DB63}"/>
    <cellStyle name="Comma 2 2 2 4 2 2 14" xfId="44302" xr:uid="{C01721F4-3834-4F31-86FA-C04DA5819460}"/>
    <cellStyle name="Comma 2 2 2 4 2 2 15" xfId="8728" xr:uid="{F5646944-4140-45CD-84D3-3B2958B207B6}"/>
    <cellStyle name="Comma 2 2 2 4 2 2 2" xfId="12727" xr:uid="{8BCF381A-0EBE-4F05-862C-616F537518E9}"/>
    <cellStyle name="Comma 2 2 2 4 2 2 2 2" xfId="31309" xr:uid="{798501A6-823B-4D54-A0D1-E39432121443}"/>
    <cellStyle name="Comma 2 2 2 4 2 2 2 3" xfId="33163" xr:uid="{F49906F3-E918-48F5-8820-198FAB5CF88B}"/>
    <cellStyle name="Comma 2 2 2 4 2 2 2 4" xfId="34986" xr:uid="{3B52D6E6-EE8F-4948-A1A7-7B7F2F91F25D}"/>
    <cellStyle name="Comma 2 2 2 4 2 2 2 5" xfId="37084" xr:uid="{02C8A476-E1E2-4713-A3EF-5FEB05E6A25F}"/>
    <cellStyle name="Comma 2 2 2 4 2 2 2 6" xfId="40347" xr:uid="{5A05F958-2082-40E3-822E-CB56A4A6FF94}"/>
    <cellStyle name="Comma 2 2 2 4 2 2 2 7" xfId="43165" xr:uid="{95BA2299-7439-4F4C-941B-E7D426F85E84}"/>
    <cellStyle name="Comma 2 2 2 4 2 2 2 8" xfId="44303" xr:uid="{9F5140F4-BFAE-4F7D-8FD1-0F473D2B8484}"/>
    <cellStyle name="Comma 2 2 2 4 2 2 3" xfId="11944" xr:uid="{5950800A-841E-4250-9106-03BBEDF61617}"/>
    <cellStyle name="Comma 2 2 2 4 2 2 4" xfId="15395" xr:uid="{F00CF4B5-72B4-4A86-83CE-9EA217427A73}"/>
    <cellStyle name="Comma 2 2 2 4 2 2 5" xfId="29893" xr:uid="{D8C16E50-1740-44EF-B257-C34199B0C430}"/>
    <cellStyle name="Comma 2 2 2 4 2 2 6" xfId="30718" xr:uid="{9389CAD8-A6E3-40F4-8D8E-CE0CC51206EF}"/>
    <cellStyle name="Comma 2 2 2 4 2 2 7" xfId="31716" xr:uid="{64426AAD-A821-4BF6-B975-D95C31842F16}"/>
    <cellStyle name="Comma 2 2 2 4 2 2 8" xfId="32358" xr:uid="{9827F2F9-2232-44E7-B633-FA67A02A53CF}"/>
    <cellStyle name="Comma 2 2 2 4 2 2 9" xfId="33570" xr:uid="{DB0BC002-F3C7-43DB-AB15-F89F5BCAEF10}"/>
    <cellStyle name="Comma 2 2 2 4 2 3" xfId="6353" xr:uid="{F2E42DFA-2ADC-4F67-B3F9-CD8454D34E60}"/>
    <cellStyle name="Comma 2 2 2 4 2 3 2" xfId="31234" xr:uid="{B5E2B9FA-4206-4CA6-8173-ECB56C843D01}"/>
    <cellStyle name="Comma 2 2 2 4 2 3 2 2" xfId="40785" xr:uid="{CA2EC950-BE18-44D6-9520-FB239721E542}"/>
    <cellStyle name="Comma 2 2 2 4 2 3 2 3" xfId="43540" xr:uid="{5476D5FC-F017-4217-9DA6-851610BBFBFA}"/>
    <cellStyle name="Comma 2 2 2 4 2 3 2 4" xfId="44304" xr:uid="{167B2F60-8AE9-484C-932B-723A54CB951C}"/>
    <cellStyle name="Comma 2 2 2 4 2 3 3" xfId="33088" xr:uid="{E0401287-A6F9-4BDE-AA4E-71D80CD2783E}"/>
    <cellStyle name="Comma 2 2 2 4 2 3 4" xfId="34911" xr:uid="{5A6E3D92-F25E-4F28-BE57-EA7DBBB4F721}"/>
    <cellStyle name="Comma 2 2 2 4 2 3 5" xfId="37009" xr:uid="{93F75BC3-92D6-4F32-A414-DC8400503DE4}"/>
    <cellStyle name="Comma 2 2 2 4 2 3 6" xfId="39222" xr:uid="{ADF8BD39-9909-4FA6-A7D6-E03E57724A63}"/>
    <cellStyle name="Comma 2 2 2 4 2 3 7" xfId="42212" xr:uid="{F3A34536-DE1C-4A47-B1B7-62C59657A91C}"/>
    <cellStyle name="Comma 2 2 2 4 2 3 8" xfId="44305" xr:uid="{549B2674-5616-41D7-A25C-D9BABFB8C535}"/>
    <cellStyle name="Comma 2 2 2 4 2 3 9" xfId="12596" xr:uid="{96F1AE3B-B789-4ED2-9C20-76CFF9D49E39}"/>
    <cellStyle name="Comma 2 2 2 4 2 4" xfId="11869" xr:uid="{690C0664-5356-45AB-B3CA-9137B576EBA0}"/>
    <cellStyle name="Comma 2 2 2 4 2 4 2" xfId="41203" xr:uid="{D6493B98-EDFC-4D29-802E-C0C395F0F83C}"/>
    <cellStyle name="Comma 2 2 2 4 2 4 2 2" xfId="43883" xr:uid="{DCD15527-D81B-4BE7-925C-61605AA31E22}"/>
    <cellStyle name="Comma 2 2 2 4 2 4 2 3" xfId="44306" xr:uid="{159D5AF2-CD2D-479F-8836-34886585B1E1}"/>
    <cellStyle name="Comma 2 2 2 4 2 4 3" xfId="39620" xr:uid="{EAB66C0F-4D41-4747-BF86-C7CC3644F508}"/>
    <cellStyle name="Comma 2 2 2 4 2 4 4" xfId="42555" xr:uid="{F51A518D-36C8-4F06-95F7-B8102E8685C8}"/>
    <cellStyle name="Comma 2 2 2 4 2 4 5" xfId="44307" xr:uid="{D79DE9A5-8081-4507-BD8E-555C65FDC29B}"/>
    <cellStyle name="Comma 2 2 2 4 2 5" xfId="15394" xr:uid="{5DEF9708-CF1E-4993-A813-544801E803AF}"/>
    <cellStyle name="Comma 2 2 2 4 2 5 2" xfId="39949" xr:uid="{E0EF49A9-2B45-4524-BED7-87DBC8B57CD0}"/>
    <cellStyle name="Comma 2 2 2 4 2 5 3" xfId="42837" xr:uid="{14260F8A-CC8C-4FE2-BA30-8EF1C4E074BD}"/>
    <cellStyle name="Comma 2 2 2 4 2 5 4" xfId="44308" xr:uid="{D6D4523E-34E0-4B00-A18A-0ACF42893AD3}"/>
    <cellStyle name="Comma 2 2 2 4 2 6" xfId="29892" xr:uid="{097CC1C8-2372-4903-B2F5-BD83276F5386}"/>
    <cellStyle name="Comma 2 2 2 4 2 7" xfId="30643" xr:uid="{896BC041-DC11-4588-B5C9-4BA36B43BF4C}"/>
    <cellStyle name="Comma 2 2 2 4 2 8" xfId="31715" xr:uid="{A30E25E3-62EC-4981-9A26-B2912AEECAF8}"/>
    <cellStyle name="Comma 2 2 2 4 2 9" xfId="32357" xr:uid="{B2348E11-A307-427B-8E3B-798AD44CBA2D}"/>
    <cellStyle name="Comma 2 2 2 4 20" xfId="7331" xr:uid="{485F25EA-18E3-4AB3-9889-FAE01F298F26}"/>
    <cellStyle name="Comma 2 2 2 4 3" xfId="4405" xr:uid="{255318D8-C497-4DA9-8795-2B1D6F48E501}"/>
    <cellStyle name="Comma 2 2 2 4 3 10" xfId="33571" xr:uid="{D2E3A3EF-B2E3-4C2F-B028-20F52858B263}"/>
    <cellStyle name="Comma 2 2 2 4 3 11" xfId="34238" xr:uid="{58736D75-422F-45A1-9E01-5D799E4EBABC}"/>
    <cellStyle name="Comma 2 2 2 4 3 12" xfId="35588" xr:uid="{CEBC5BA3-BEFC-439F-9E4E-170FE55D5112}"/>
    <cellStyle name="Comma 2 2 2 4 3 13" xfId="36444" xr:uid="{84F2ADE8-777A-4E86-9FF2-021222FEBE13}"/>
    <cellStyle name="Comma 2 2 2 4 3 14" xfId="38657" xr:uid="{C5AC121C-AE02-48D7-9129-F9A83F858909}"/>
    <cellStyle name="Comma 2 2 2 4 3 15" xfId="41697" xr:uid="{A9622152-2651-45EF-8365-2DDA324604B8}"/>
    <cellStyle name="Comma 2 2 2 4 3 16" xfId="44309" xr:uid="{600D1A34-7BF1-4A54-B86B-3142AAE3655C}"/>
    <cellStyle name="Comma 2 2 2 4 3 17" xfId="8373" xr:uid="{794BA205-2AD0-4E45-89E1-08ABF04FD903}"/>
    <cellStyle name="Comma 2 2 2 4 3 2" xfId="5856" xr:uid="{6E20CDBB-0506-4B70-A679-FD6BDA784540}"/>
    <cellStyle name="Comma 2 2 2 4 3 2 10" xfId="34396" xr:uid="{ECD402C0-ED75-4432-80B1-12DBAFCEA4A7}"/>
    <cellStyle name="Comma 2 2 2 4 3 2 11" xfId="36564" xr:uid="{91687F6D-74DE-4E4C-B392-633E37D181BB}"/>
    <cellStyle name="Comma 2 2 2 4 3 2 12" xfId="39455" xr:uid="{7B76AE8B-28EF-4693-A5FB-67CBBA33EF59}"/>
    <cellStyle name="Comma 2 2 2 4 3 2 13" xfId="42415" xr:uid="{3C92A5CE-3B49-403D-AB93-5C7E2CF81964}"/>
    <cellStyle name="Comma 2 2 2 4 3 2 14" xfId="44310" xr:uid="{BBA95B6A-7862-4606-B730-27DCE91E0C81}"/>
    <cellStyle name="Comma 2 2 2 4 3 2 15" xfId="8729" xr:uid="{61BC478D-BB78-4BC1-A5A3-B324400124DD}"/>
    <cellStyle name="Comma 2 2 2 4 3 2 2" xfId="12728" xr:uid="{4953C674-0417-4288-9774-C05A6FF16283}"/>
    <cellStyle name="Comma 2 2 2 4 3 2 2 10" xfId="37085" xr:uid="{6CC1E63C-A602-41AB-8C43-9E0CF860BF8C}"/>
    <cellStyle name="Comma 2 2 2 4 3 2 2 11" xfId="41031" xr:uid="{E404E439-3E13-4AD9-80C1-F5A18AA25D4C}"/>
    <cellStyle name="Comma 2 2 2 4 3 2 2 12" xfId="43743" xr:uid="{4DFDBA89-C105-46BE-AE2C-ED612E5106DC}"/>
    <cellStyle name="Comma 2 2 2 4 3 2 2 13" xfId="44311" xr:uid="{425E7478-539C-4866-98F9-4A0F5CF80B75}"/>
    <cellStyle name="Comma 2 2 2 4 3 2 2 2" xfId="15398" xr:uid="{6C7BC457-598B-47DA-A0DA-C359BA227BB0}"/>
    <cellStyle name="Comma 2 2 2 4 3 2 2 3" xfId="29896" xr:uid="{8D6AF9D0-1BA3-4222-BB99-7283E2B37701}"/>
    <cellStyle name="Comma 2 2 2 4 3 2 2 4" xfId="31310" xr:uid="{34873691-7790-43F7-A19A-218A8EA8C15C}"/>
    <cellStyle name="Comma 2 2 2 4 3 2 2 5" xfId="31719" xr:uid="{1B09A1E6-5DA8-4CEA-89F6-CF61C5479C8E}"/>
    <cellStyle name="Comma 2 2 2 4 3 2 2 6" xfId="32361" xr:uid="{09C2EB2A-77B9-4939-BBA2-8FE82BCBCBCD}"/>
    <cellStyle name="Comma 2 2 2 4 3 2 2 7" xfId="33164" xr:uid="{6F038E51-D029-4F7D-8272-2E7851F5E067}"/>
    <cellStyle name="Comma 2 2 2 4 3 2 2 8" xfId="33573" xr:uid="{BFF2C428-E1C2-4C86-BFCB-24A1B64BC8DB}"/>
    <cellStyle name="Comma 2 2 2 4 3 2 2 9" xfId="34987" xr:uid="{0752AE38-0110-4487-A7F6-201C2ADF3A03}"/>
    <cellStyle name="Comma 2 2 2 4 3 2 3" xfId="11945" xr:uid="{63BAAC96-AA2E-4A51-B96B-10E77A8FBECB}"/>
    <cellStyle name="Comma 2 2 2 4 3 2 4" xfId="15397" xr:uid="{A752AA5C-B8FD-49DF-8683-0B56EF597A65}"/>
    <cellStyle name="Comma 2 2 2 4 3 2 5" xfId="29895" xr:uid="{D94F35BA-8DDA-42DF-B8F3-6D1585BF4D8D}"/>
    <cellStyle name="Comma 2 2 2 4 3 2 6" xfId="30719" xr:uid="{3DA1767B-A5B1-4E27-8247-162CBDE5BF67}"/>
    <cellStyle name="Comma 2 2 2 4 3 2 7" xfId="31718" xr:uid="{13C805D3-85FB-4544-A84F-10702C93C9D2}"/>
    <cellStyle name="Comma 2 2 2 4 3 2 8" xfId="32360" xr:uid="{83E4099D-CB9B-4EEC-9F05-D5D34993B6C0}"/>
    <cellStyle name="Comma 2 2 2 4 3 2 9" xfId="33572" xr:uid="{6131BC8A-598E-490D-9B9D-72653BB7B584}"/>
    <cellStyle name="Comma 2 2 2 4 3 3" xfId="12498" xr:uid="{F046B5F6-3F9C-4A99-8747-C206104B8A36}"/>
    <cellStyle name="Comma 2 2 2 4 3 3 10" xfId="36931" xr:uid="{08FF9BA7-188F-4F97-BD85-9F88C545ED94}"/>
    <cellStyle name="Comma 2 2 2 4 3 3 11" xfId="40176" xr:uid="{BB878482-D41B-43A7-ADC5-F0B50B740649}"/>
    <cellStyle name="Comma 2 2 2 4 3 3 12" xfId="43025" xr:uid="{1A11DA0A-BB2E-4018-BE56-9C230B53AD5C}"/>
    <cellStyle name="Comma 2 2 2 4 3 3 13" xfId="44312" xr:uid="{A9407E39-E8DA-4CEA-909B-97A7FB0147A0}"/>
    <cellStyle name="Comma 2 2 2 4 3 3 2" xfId="15399" xr:uid="{1F179B1A-5D08-4752-AE0B-B8557022E89E}"/>
    <cellStyle name="Comma 2 2 2 4 3 3 3" xfId="29897" xr:uid="{88FEE4FC-0FC0-48A0-99BF-020DE645F3C0}"/>
    <cellStyle name="Comma 2 2 2 4 3 3 4" xfId="31152" xr:uid="{77A0D08B-503E-4DEA-A5B8-99EF38AFA266}"/>
    <cellStyle name="Comma 2 2 2 4 3 3 5" xfId="31720" xr:uid="{D9524CEA-442B-4AAF-A525-063570649A90}"/>
    <cellStyle name="Comma 2 2 2 4 3 3 6" xfId="32362" xr:uid="{E7E5A35F-22BD-4639-8A4B-D9CF7E378CFE}"/>
    <cellStyle name="Comma 2 2 2 4 3 3 7" xfId="33010" xr:uid="{40EC17EC-5536-4383-BB0F-989B5F34CA0F}"/>
    <cellStyle name="Comma 2 2 2 4 3 3 8" xfId="33574" xr:uid="{B585D5C8-BE51-4A86-9E49-498853B17E8F}"/>
    <cellStyle name="Comma 2 2 2 4 3 3 9" xfId="34829" xr:uid="{70CE4B50-417D-4D51-A48F-696194E517BD}"/>
    <cellStyle name="Comma 2 2 2 4 3 4" xfId="11787" xr:uid="{8BA04F99-B68E-48EF-A131-1FC3EE09EA79}"/>
    <cellStyle name="Comma 2 2 2 4 3 5" xfId="15396" xr:uid="{C7C9A1AD-2DAC-485A-8C2C-4662180BE30B}"/>
    <cellStyle name="Comma 2 2 2 4 3 6" xfId="29894" xr:uid="{258716E0-4B0F-4C93-B81F-6F18FB3875C6}"/>
    <cellStyle name="Comma 2 2 2 4 3 7" xfId="30561" xr:uid="{BA99C1D1-44F1-4EB5-9C97-3C222E8144BE}"/>
    <cellStyle name="Comma 2 2 2 4 3 8" xfId="31717" xr:uid="{02923682-BDF9-41A3-953D-0645662FA786}"/>
    <cellStyle name="Comma 2 2 2 4 3 9" xfId="32359" xr:uid="{D21A9740-C46C-482E-B90B-B609B71CA025}"/>
    <cellStyle name="Comma 2 2 2 4 4" xfId="5718" xr:uid="{5174E7B3-1E90-4EF4-8AE4-1ED2B785CAFF}"/>
    <cellStyle name="Comma 2 2 2 4 4 10" xfId="34397" xr:uid="{C934DDFA-4FC7-4E00-8084-AFC9989D733D}"/>
    <cellStyle name="Comma 2 2 2 4 4 11" xfId="36565" xr:uid="{CC1AFC79-E3F6-4549-BE1D-6A82C4640142}"/>
    <cellStyle name="Comma 2 2 2 4 4 12" xfId="38085" xr:uid="{0B6080B5-94DA-4AFB-9A7B-E3DF892707DE}"/>
    <cellStyle name="Comma 2 2 2 4 4 13" xfId="41582" xr:uid="{91D0D132-AB06-4E30-8F26-8A131CD2AD6E}"/>
    <cellStyle name="Comma 2 2 2 4 4 14" xfId="44313" xr:uid="{7BE74E5C-E166-48AC-A395-16F0825E0AA7}"/>
    <cellStyle name="Comma 2 2 2 4 4 15" xfId="8730" xr:uid="{61125BBF-A3AB-487E-9331-3575E1DAC26F}"/>
    <cellStyle name="Comma 2 2 2 4 4 2" xfId="12729" xr:uid="{C221E712-3C24-42A1-B859-8CB8237EA98C}"/>
    <cellStyle name="Comma 2 2 2 4 4 2 2" xfId="31311" xr:uid="{78458F84-C8A0-4CE8-9C63-12C0F6DE1CD1}"/>
    <cellStyle name="Comma 2 2 2 4 4 2 3" xfId="33165" xr:uid="{4D0A92FD-7033-43F6-AD3E-F308BC973908}"/>
    <cellStyle name="Comma 2 2 2 4 4 2 4" xfId="34988" xr:uid="{42DA950D-15F5-4524-B592-3F98684B29E2}"/>
    <cellStyle name="Comma 2 2 2 4 4 2 5" xfId="37086" xr:uid="{BE628A7C-234A-4D98-B707-2CBD5B0057C3}"/>
    <cellStyle name="Comma 2 2 2 4 4 2 6" xfId="40041" xr:uid="{5F893B34-8E6E-4E97-94A9-AC5433962D74}"/>
    <cellStyle name="Comma 2 2 2 4 4 2 7" xfId="42910" xr:uid="{D61DE985-7949-4FA2-B9E9-0869144E559A}"/>
    <cellStyle name="Comma 2 2 2 4 4 2 8" xfId="44314" xr:uid="{C5BDF569-CF1B-41FC-B032-7BFBC3D20F3B}"/>
    <cellStyle name="Comma 2 2 2 4 4 3" xfId="11946" xr:uid="{29C263C0-08D8-440D-A951-A939EAC11D2F}"/>
    <cellStyle name="Comma 2 2 2 4 4 4" xfId="15400" xr:uid="{D23AB632-ED3E-4538-907D-39925EA2E1E3}"/>
    <cellStyle name="Comma 2 2 2 4 4 5" xfId="29898" xr:uid="{4D093049-8B04-491B-BF79-ADFE803D8F07}"/>
    <cellStyle name="Comma 2 2 2 4 4 6" xfId="30720" xr:uid="{4CEFFBED-57FF-4357-AD51-2E06B8ED4C64}"/>
    <cellStyle name="Comma 2 2 2 4 4 7" xfId="31721" xr:uid="{9AC693B0-4D5B-48D5-A852-331062EF9BB9}"/>
    <cellStyle name="Comma 2 2 2 4 4 8" xfId="32363" xr:uid="{CF590F28-CF6A-4B08-9828-17EA6513B207}"/>
    <cellStyle name="Comma 2 2 2 4 4 9" xfId="33575" xr:uid="{62830F2A-FC08-4CFF-9AB9-1C8FE568BA9F}"/>
    <cellStyle name="Comma 2 2 2 4 5" xfId="6177" xr:uid="{999BA97D-CF45-477A-A904-30D9706B85CA}"/>
    <cellStyle name="Comma 2 2 2 4 5 10" xfId="34394" xr:uid="{9DEB3AD8-50CE-420A-8F1A-067504083A44}"/>
    <cellStyle name="Comma 2 2 2 4 5 11" xfId="36562" xr:uid="{A31CA780-08BD-45B5-8DB3-391FC5001521}"/>
    <cellStyle name="Comma 2 2 2 4 5 12" xfId="39018" xr:uid="{D2BF811F-27E4-43D1-9D36-D08E18FA1336}"/>
    <cellStyle name="Comma 2 2 2 4 5 13" xfId="42044" xr:uid="{50AEC153-E331-462A-B5AF-47DAFCBBBE2D}"/>
    <cellStyle name="Comma 2 2 2 4 5 14" xfId="44315" xr:uid="{7FB19F13-63F8-44E8-A866-0658D6B13094}"/>
    <cellStyle name="Comma 2 2 2 4 5 15" xfId="8727" xr:uid="{A3219BA3-D1AC-4D9B-8265-3DFAAE54E628}"/>
    <cellStyle name="Comma 2 2 2 4 5 2" xfId="12726" xr:uid="{D3B3D39E-81EC-407E-984B-FFA1BD7DED5A}"/>
    <cellStyle name="Comma 2 2 2 4 5 2 10" xfId="37083" xr:uid="{16C6E3B3-5E25-47D3-ADDB-199DC2686E3D}"/>
    <cellStyle name="Comma 2 2 2 4 5 2 11" xfId="40586" xr:uid="{266290A2-806F-4BBA-8928-6F9D68EAC085}"/>
    <cellStyle name="Comma 2 2 2 4 5 2 12" xfId="43372" xr:uid="{60C5CFE9-1DA7-4802-AD68-2DBD1DD88B57}"/>
    <cellStyle name="Comma 2 2 2 4 5 2 13" xfId="44316" xr:uid="{EFA99BE3-A4A9-4100-AC2F-738DDCA4C7E0}"/>
    <cellStyle name="Comma 2 2 2 4 5 2 2" xfId="15402" xr:uid="{4436ECB1-EE3A-46D4-BAD6-6CEF73092809}"/>
    <cellStyle name="Comma 2 2 2 4 5 2 3" xfId="29900" xr:uid="{E81AC70F-8A04-42A0-9FDB-E6B1AC82FEEC}"/>
    <cellStyle name="Comma 2 2 2 4 5 2 4" xfId="31308" xr:uid="{CA444649-16BB-4179-8C5A-C76126E381C8}"/>
    <cellStyle name="Comma 2 2 2 4 5 2 5" xfId="31723" xr:uid="{4690C5E8-0833-40EF-AF97-EAEF06B7A424}"/>
    <cellStyle name="Comma 2 2 2 4 5 2 6" xfId="32365" xr:uid="{B83DEF47-5D2A-4F58-8422-770232E62A3E}"/>
    <cellStyle name="Comma 2 2 2 4 5 2 7" xfId="33162" xr:uid="{EB3B2E68-4200-4077-BCC4-53417338D02F}"/>
    <cellStyle name="Comma 2 2 2 4 5 2 8" xfId="33577" xr:uid="{803A3509-0592-4C6D-9F18-614F8A2139F0}"/>
    <cellStyle name="Comma 2 2 2 4 5 2 9" xfId="34985" xr:uid="{0C0B554E-08CB-41FB-9672-C29B9F49E449}"/>
    <cellStyle name="Comma 2 2 2 4 5 3" xfId="11943" xr:uid="{2CBAEE22-4B52-4137-B036-35FFDC3BF8FF}"/>
    <cellStyle name="Comma 2 2 2 4 5 4" xfId="15401" xr:uid="{93ADFF7E-7E9B-4C51-A09F-698E27DB300F}"/>
    <cellStyle name="Comma 2 2 2 4 5 5" xfId="29899" xr:uid="{9EFE85B9-A0B7-40E3-9781-C9A3B3414A3C}"/>
    <cellStyle name="Comma 2 2 2 4 5 6" xfId="30717" xr:uid="{E841C35C-7661-4066-9BD8-9F929F31EBBC}"/>
    <cellStyle name="Comma 2 2 2 4 5 7" xfId="31722" xr:uid="{B2270B23-D805-456B-B917-7E6F013DB4D1}"/>
    <cellStyle name="Comma 2 2 2 4 5 8" xfId="32364" xr:uid="{960A2727-446D-4912-BB3C-DDDD834A0175}"/>
    <cellStyle name="Comma 2 2 2 4 5 9" xfId="33576" xr:uid="{B39842EB-5BF4-45B8-BA6C-5FB3C331381A}"/>
    <cellStyle name="Comma 2 2 2 4 6" xfId="12310" xr:uid="{961BBF37-0917-4AD7-98D4-3C132077B875}"/>
    <cellStyle name="Comma 2 2 2 4 6 10" xfId="36865" xr:uid="{1A3CD976-AD30-4FD8-9EF1-075D52050E0B}"/>
    <cellStyle name="Comma 2 2 2 4 6 11" xfId="39322" xr:uid="{83BC7552-5514-462E-9FB5-9BAC9195D955}"/>
    <cellStyle name="Comma 2 2 2 4 6 12" xfId="42300" xr:uid="{72EF5B93-AFAA-4251-868B-198FE01CF6A4}"/>
    <cellStyle name="Comma 2 2 2 4 6 13" xfId="44317" xr:uid="{B79775AD-63C7-4A74-993B-754BC9245237}"/>
    <cellStyle name="Comma 2 2 2 4 6 2" xfId="15403" xr:uid="{8333B404-848D-4262-AE9C-F3531D30CC57}"/>
    <cellStyle name="Comma 2 2 2 4 6 2 2" xfId="40893" xr:uid="{6AD686E7-3EF0-436F-94B1-780EEB252A23}"/>
    <cellStyle name="Comma 2 2 2 4 6 2 3" xfId="43628" xr:uid="{291F99CC-90BF-4745-9C88-794D80600D8D}"/>
    <cellStyle name="Comma 2 2 2 4 6 2 4" xfId="44318" xr:uid="{CA9D8BFB-BFB7-416B-8CE8-41B9D01FAD56}"/>
    <cellStyle name="Comma 2 2 2 4 6 3" xfId="29901" xr:uid="{CEE14F1F-B42D-499E-BA26-32FAF67C2BA1}"/>
    <cellStyle name="Comma 2 2 2 4 6 4" xfId="31082" xr:uid="{FD1D7224-EE5B-48FA-9905-06570D74F53D}"/>
    <cellStyle name="Comma 2 2 2 4 6 5" xfId="31724" xr:uid="{416795DD-41D0-4D01-9967-D53949D6FD26}"/>
    <cellStyle name="Comma 2 2 2 4 6 6" xfId="32366" xr:uid="{BC8BE849-5A10-45BF-9C4E-F8D61EBFCB07}"/>
    <cellStyle name="Comma 2 2 2 4 6 7" xfId="32944" xr:uid="{A59304E9-5001-493C-92AE-F6C983A45AB2}"/>
    <cellStyle name="Comma 2 2 2 4 6 8" xfId="33578" xr:uid="{07D16F7D-6E91-47CC-B643-0501AD47832C}"/>
    <cellStyle name="Comma 2 2 2 4 6 9" xfId="34759" xr:uid="{225DCDC5-CB7D-4FD0-B79A-A0204D62BB05}"/>
    <cellStyle name="Comma 2 2 2 4 7" xfId="11717" xr:uid="{7569096A-1BDC-4690-82E5-23DA8168D0D7}"/>
    <cellStyle name="Comma 2 2 2 4 7 2" xfId="39782" xr:uid="{21663E2B-B3F4-4959-9BCF-7AA8528705BA}"/>
    <cellStyle name="Comma 2 2 2 4 7 3" xfId="42690" xr:uid="{8CB7C02E-B3C5-4108-ABAF-A4CC821D0DBF}"/>
    <cellStyle name="Comma 2 2 2 4 7 4" xfId="44319" xr:uid="{18990511-87C8-49B8-A06A-93AF46451227}"/>
    <cellStyle name="Comma 2 2 2 4 8" xfId="15393" xr:uid="{465DE6CE-B6D0-4F73-807A-048D3D979C7B}"/>
    <cellStyle name="Comma 2 2 2 4 9" xfId="29891" xr:uid="{EFD7B36A-34E8-413F-AB62-8B2057B879AF}"/>
    <cellStyle name="Comma 2 2 2 5" xfId="2749" xr:uid="{213328AB-E6C0-4FF1-A7E0-9138DF39FE6E}"/>
    <cellStyle name="Comma 2 2 2 5 10" xfId="33579" xr:uid="{D1A9BDE0-FFA3-437E-9C97-BC1D68464E70}"/>
    <cellStyle name="Comma 2 2 2 5 11" xfId="34249" xr:uid="{829B4EF2-0C61-41CE-A670-3E3F3A9C1437}"/>
    <cellStyle name="Comma 2 2 2 5 12" xfId="35311" xr:uid="{805D26EC-6E92-489A-BA29-CF90F337AE43}"/>
    <cellStyle name="Comma 2 2 2 5 13" xfId="36315" xr:uid="{720F4C0B-7B24-47C3-AB17-DF026BE1383A}"/>
    <cellStyle name="Comma 2 2 2 5 14" xfId="37489" xr:uid="{AA40BA9E-1F91-43B6-9534-AFBB10D347DE}"/>
    <cellStyle name="Comma 2 2 2 5 15" xfId="41435" xr:uid="{92AF15B4-7FCF-49AD-8C9F-D086EB7C9853}"/>
    <cellStyle name="Comma 2 2 2 5 16" xfId="44320" xr:uid="{D849295C-6140-4651-BF7F-45E4DE032593}"/>
    <cellStyle name="Comma 2 2 2 5 17" xfId="8412" xr:uid="{B4C6E410-188B-48BB-8B74-26E9EBC302D1}"/>
    <cellStyle name="Comma 2 2 2 5 2" xfId="5060" xr:uid="{C180CCB2-22F6-4ACE-8917-E22CC44A1E4F}"/>
    <cellStyle name="Comma 2 2 2 5 2 10" xfId="34398" xr:uid="{4E16085E-28F0-4323-95E7-ED84A5A6E4D3}"/>
    <cellStyle name="Comma 2 2 2 5 2 11" xfId="36015" xr:uid="{97D30517-696A-4D40-B45B-A97251A40F86}"/>
    <cellStyle name="Comma 2 2 2 5 2 12" xfId="36566" xr:uid="{89F5DFE0-C9FE-492C-84AB-952A9A9D71CC}"/>
    <cellStyle name="Comma 2 2 2 5 2 13" xfId="38794" xr:uid="{467FB177-5F5D-4301-BBEE-7858E666BEB1}"/>
    <cellStyle name="Comma 2 2 2 5 2 14" xfId="41833" xr:uid="{9CEA9A5D-E139-4BFA-9F39-57CA3813B7AA}"/>
    <cellStyle name="Comma 2 2 2 5 2 15" xfId="44321" xr:uid="{132EC49C-5139-4AAB-B0FE-FB109C639FED}"/>
    <cellStyle name="Comma 2 2 2 5 2 16" xfId="8731" xr:uid="{E2DAA072-B037-4175-A09D-D304D097B984}"/>
    <cellStyle name="Comma 2 2 2 5 2 2" xfId="6029" xr:uid="{21C9D016-5B63-41E8-BEEE-E5AEAB85A00E}"/>
    <cellStyle name="Comma 2 2 2 5 2 2 2" xfId="31312" xr:uid="{AE6B3404-4ECF-46A6-BE09-931D00E5BA64}"/>
    <cellStyle name="Comma 2 2 2 5 2 2 2 2" xfId="41199" xr:uid="{D38AA0B2-8400-4A55-8D8C-41B4D23A1F4F}"/>
    <cellStyle name="Comma 2 2 2 5 2 2 2 3" xfId="43879" xr:uid="{E1CA8BC3-3ECA-45D7-B4DC-7F16A5E35683}"/>
    <cellStyle name="Comma 2 2 2 5 2 2 2 4" xfId="44322" xr:uid="{42A57420-4C92-4067-9D4C-6C651170C2EC}"/>
    <cellStyle name="Comma 2 2 2 5 2 2 3" xfId="33166" xr:uid="{ED4C1A31-BB49-4D1A-9C9C-0497480194BD}"/>
    <cellStyle name="Comma 2 2 2 5 2 2 4" xfId="34989" xr:uid="{E53479CD-9861-4D5E-989F-B99C04609E4B}"/>
    <cellStyle name="Comma 2 2 2 5 2 2 5" xfId="37087" xr:uid="{34ACAF53-9B3F-40BB-A9FA-70ED9E381B84}"/>
    <cellStyle name="Comma 2 2 2 5 2 2 6" xfId="39616" xr:uid="{8214D5FE-06ED-4F22-B880-49491FC570E7}"/>
    <cellStyle name="Comma 2 2 2 5 2 2 7" xfId="42551" xr:uid="{4E969CA2-71CA-4938-BEB8-F925283643B0}"/>
    <cellStyle name="Comma 2 2 2 5 2 2 8" xfId="44323" xr:uid="{1B8A0939-3FBF-486A-81BD-C797D346CB9C}"/>
    <cellStyle name="Comma 2 2 2 5 2 2 9" xfId="12730" xr:uid="{04C9E1E0-0EBF-4EA2-A6EA-7AE461583274}"/>
    <cellStyle name="Comma 2 2 2 5 2 3" xfId="11947" xr:uid="{FD59C4D4-3552-4E74-BDCD-8DECB5719C86}"/>
    <cellStyle name="Comma 2 2 2 5 2 3 2" xfId="40343" xr:uid="{27252BBA-071A-4123-8DA2-09062D9E38F2}"/>
    <cellStyle name="Comma 2 2 2 5 2 3 3" xfId="43161" xr:uid="{0A5C6C95-2459-4A1B-85E8-36587D9087F0}"/>
    <cellStyle name="Comma 2 2 2 5 2 3 4" xfId="44324" xr:uid="{17866A3C-E6FE-40DD-9010-25FEE61CB21A}"/>
    <cellStyle name="Comma 2 2 2 5 2 4" xfId="15405" xr:uid="{3DF03B18-EC87-42BA-847D-0217146B5F17}"/>
    <cellStyle name="Comma 2 2 2 5 2 5" xfId="29903" xr:uid="{D8CCB914-BD88-4A3B-9926-559D83D24AB4}"/>
    <cellStyle name="Comma 2 2 2 5 2 6" xfId="30721" xr:uid="{9ADC0122-72B9-4FBD-BC58-919CA54F2371}"/>
    <cellStyle name="Comma 2 2 2 5 2 7" xfId="31726" xr:uid="{C82E3B31-B99A-4232-A76D-952EFD2B23E6}"/>
    <cellStyle name="Comma 2 2 2 5 2 8" xfId="32368" xr:uid="{DB0F71A8-49A5-476D-B200-5E91E2F7C87C}"/>
    <cellStyle name="Comma 2 2 2 5 2 9" xfId="33580" xr:uid="{57A9167C-58A9-4415-A72B-942805E4835C}"/>
    <cellStyle name="Comma 2 2 2 5 3" xfId="5714" xr:uid="{680F3204-A6C4-4A8D-B0CA-2B1EDBDB9989}"/>
    <cellStyle name="Comma 2 2 2 5 3 2" xfId="31163" xr:uid="{337403F9-8B3B-437B-B53A-A46DA198125A}"/>
    <cellStyle name="Comma 2 2 2 5 3 2 2" xfId="40037" xr:uid="{9FEF3194-ECC3-49A8-ADA3-7A508C4735A4}"/>
    <cellStyle name="Comma 2 2 2 5 3 2 3" xfId="42906" xr:uid="{DE877F8B-61BB-414A-8F70-FE0343AFA4DE}"/>
    <cellStyle name="Comma 2 2 2 5 3 2 4" xfId="44325" xr:uid="{9DCFEF0D-DF27-4027-BEE9-9635B5A4B02A}"/>
    <cellStyle name="Comma 2 2 2 5 3 3" xfId="33021" xr:uid="{D1BC6A93-D571-4A7E-9A1B-2480C6BF99B2}"/>
    <cellStyle name="Comma 2 2 2 5 3 4" xfId="34840" xr:uid="{4D1362B4-C235-4EDC-998B-1843DCF3C5C6}"/>
    <cellStyle name="Comma 2 2 2 5 3 5" xfId="36942" xr:uid="{E8419A44-FA25-42F3-96EE-1D2A1E011DC4}"/>
    <cellStyle name="Comma 2 2 2 5 3 6" xfId="38081" xr:uid="{86AD3C10-C47C-4870-B6A9-84A933B878BF}"/>
    <cellStyle name="Comma 2 2 2 5 3 7" xfId="41578" xr:uid="{7B4EBAE1-45BA-40A5-AA68-9E2CA2DF7CCA}"/>
    <cellStyle name="Comma 2 2 2 5 3 8" xfId="44326" xr:uid="{ECE2548B-5EC5-45DB-A7B5-386D1B5ED3ED}"/>
    <cellStyle name="Comma 2 2 2 5 3 9" xfId="12520" xr:uid="{EEEAAA76-8D68-49EC-A245-0DEA45265032}"/>
    <cellStyle name="Comma 2 2 2 5 4" xfId="6349" xr:uid="{867B3F4B-9B1C-4C51-9004-201931A49CF7}"/>
    <cellStyle name="Comma 2 2 2 5 4 2" xfId="40582" xr:uid="{E244EE7B-5151-4A5A-B439-EFC99F141F4A}"/>
    <cellStyle name="Comma 2 2 2 5 4 2 2" xfId="43368" xr:uid="{4062E537-49C4-4809-89DD-CFDB3992CA68}"/>
    <cellStyle name="Comma 2 2 2 5 4 2 3" xfId="44327" xr:uid="{66E82E88-94E7-4355-B8BC-86DFC7705C3E}"/>
    <cellStyle name="Comma 2 2 2 5 4 3" xfId="39014" xr:uid="{534368D4-6525-4024-93DF-05696378CF6B}"/>
    <cellStyle name="Comma 2 2 2 5 4 4" xfId="42040" xr:uid="{826DCF08-DCD2-40DA-940B-A62C7052A5DC}"/>
    <cellStyle name="Comma 2 2 2 5 4 5" xfId="44328" xr:uid="{B0767CE1-4E59-4001-A7DC-7B68E83038B3}"/>
    <cellStyle name="Comma 2 2 2 5 4 6" xfId="11798" xr:uid="{849EEA8A-67C9-4341-BEA4-15941EAEA9FB}"/>
    <cellStyle name="Comma 2 2 2 5 5" xfId="15404" xr:uid="{BA337634-668A-4F12-9692-3B37C3E19316}"/>
    <cellStyle name="Comma 2 2 2 5 5 2" xfId="40889" xr:uid="{33B34EF1-A678-448A-8CB1-8EC12CE8A91A}"/>
    <cellStyle name="Comma 2 2 2 5 5 2 2" xfId="43624" xr:uid="{E806EDC8-EA53-423C-9FB3-58AD06A096EC}"/>
    <cellStyle name="Comma 2 2 2 5 5 2 3" xfId="44329" xr:uid="{6022A9C0-E86A-446C-A265-0595CA416EA4}"/>
    <cellStyle name="Comma 2 2 2 5 5 3" xfId="39318" xr:uid="{E7BC4D15-7995-4A8D-BC94-604ED19C21A1}"/>
    <cellStyle name="Comma 2 2 2 5 5 4" xfId="42296" xr:uid="{4B4228EC-1F82-4906-89D3-0FADF576CB30}"/>
    <cellStyle name="Comma 2 2 2 5 5 5" xfId="44330" xr:uid="{8DA42E57-FC17-4D16-BB4E-0BC27E78F534}"/>
    <cellStyle name="Comma 2 2 2 5 6" xfId="29902" xr:uid="{BF50C72B-2AE0-4F11-A24B-5DF8EBAD3039}"/>
    <cellStyle name="Comma 2 2 2 5 6 2" xfId="39864" xr:uid="{8272AB72-39EC-492F-A39C-F190611530F7}"/>
    <cellStyle name="Comma 2 2 2 5 6 3" xfId="42763" xr:uid="{C41A893E-132F-44CD-97EC-BDE59077ADDE}"/>
    <cellStyle name="Comma 2 2 2 5 6 4" xfId="44331" xr:uid="{B2E6A734-8094-4166-AE04-DEBBE783CED8}"/>
    <cellStyle name="Comma 2 2 2 5 7" xfId="30572" xr:uid="{2F97440D-50BF-4926-BD41-7E77087F579D}"/>
    <cellStyle name="Comma 2 2 2 5 8" xfId="31725" xr:uid="{082376D2-490A-46E2-B10A-5A0D045498B3}"/>
    <cellStyle name="Comma 2 2 2 5 9" xfId="32367" xr:uid="{8DA4D734-1879-4075-818C-7CA8A8C3E152}"/>
    <cellStyle name="Comma 2 2 2 6" xfId="4534" xr:uid="{A6767AB6-BEEF-499D-9B00-966FF9CAF6F9}"/>
    <cellStyle name="Comma 2 2 2 6 10" xfId="33581" xr:uid="{D42CB666-9A25-48DA-98FF-650042A49142}"/>
    <cellStyle name="Comma 2 2 2 6 11" xfId="34189" xr:uid="{487BF24E-9A69-4720-A3B0-44C619DE7022}"/>
    <cellStyle name="Comma 2 2 2 6 12" xfId="35695" xr:uid="{6DAB2A90-19C4-4CE7-8EFF-84CC8384ACE2}"/>
    <cellStyle name="Comma 2 2 2 6 13" xfId="36282" xr:uid="{ECEB76E9-165B-487B-89CC-93E00FBE3B15}"/>
    <cellStyle name="Comma 2 2 2 6 14" xfId="38760" xr:uid="{DAF2C4CD-C2BC-48F3-8888-E40800171C20}"/>
    <cellStyle name="Comma 2 2 2 6 15" xfId="41800" xr:uid="{6F6E42B8-FEEA-4929-A7DA-29A6889965E9}"/>
    <cellStyle name="Comma 2 2 2 6 16" xfId="44332" xr:uid="{59595B13-FEEB-43D8-B6C6-7786A74AAC38}"/>
    <cellStyle name="Comma 2 2 2 6 17" xfId="8080" xr:uid="{A7E2E084-F426-4AF7-8B5F-F9F7436614DC}"/>
    <cellStyle name="Comma 2 2 2 6 2" xfId="5983" xr:uid="{F9425861-AC69-4325-983D-EEBCEFA639E6}"/>
    <cellStyle name="Comma 2 2 2 6 2 10" xfId="34399" xr:uid="{992E1344-4A8C-4D69-AF01-CA4934B1AF94}"/>
    <cellStyle name="Comma 2 2 2 6 2 11" xfId="36567" xr:uid="{AB6F438D-9B81-485C-9164-965984005E17}"/>
    <cellStyle name="Comma 2 2 2 6 2 12" xfId="38978" xr:uid="{1AD7FEB1-22EC-4F47-BA13-4170287C1797}"/>
    <cellStyle name="Comma 2 2 2 6 2 13" xfId="42007" xr:uid="{4FB43B53-FB71-44EF-B164-8AE7FF9F8971}"/>
    <cellStyle name="Comma 2 2 2 6 2 14" xfId="44333" xr:uid="{A47F0F6C-C135-4E1E-94C7-50C005357F51}"/>
    <cellStyle name="Comma 2 2 2 6 2 15" xfId="8732" xr:uid="{3CA1C5C4-AE37-4038-BA1C-6D75FB542AD9}"/>
    <cellStyle name="Comma 2 2 2 6 2 2" xfId="12731" xr:uid="{4B2CB4F7-7D26-423A-942F-773264AB5424}"/>
    <cellStyle name="Comma 2 2 2 6 2 2 2" xfId="31313" xr:uid="{3853C7F0-FC04-4A20-8DE2-0596629E69A8}"/>
    <cellStyle name="Comma 2 2 2 6 2 2 3" xfId="33167" xr:uid="{AABB70D1-C8A9-4D49-8071-631FD4C69286}"/>
    <cellStyle name="Comma 2 2 2 6 2 2 4" xfId="34990" xr:uid="{940983BE-F1AB-4B85-9BC8-1F2ABC25EF1B}"/>
    <cellStyle name="Comma 2 2 2 6 2 2 5" xfId="37088" xr:uid="{A872C7E4-1C2A-408E-9C3A-22095F33A79A}"/>
    <cellStyle name="Comma 2 2 2 6 2 2 6" xfId="40541" xr:uid="{3E84D414-E70E-44F8-9C3C-9966F462B2BD}"/>
    <cellStyle name="Comma 2 2 2 6 2 2 7" xfId="43335" xr:uid="{B4CA5C3B-A811-4E6D-8E77-C5B33AD9A88B}"/>
    <cellStyle name="Comma 2 2 2 6 2 2 8" xfId="44334" xr:uid="{FF747F82-65A9-4B26-A136-0701D7968F13}"/>
    <cellStyle name="Comma 2 2 2 6 2 3" xfId="11948" xr:uid="{90C2CB0D-517F-4F47-BFE5-3A7150C6DE27}"/>
    <cellStyle name="Comma 2 2 2 6 2 4" xfId="15407" xr:uid="{FF15417C-06DB-46B5-ACE2-FC4F1144ECC4}"/>
    <cellStyle name="Comma 2 2 2 6 2 5" xfId="29905" xr:uid="{F4CDEA29-C5A0-4ACB-8CC6-56846A1B202B}"/>
    <cellStyle name="Comma 2 2 2 6 2 6" xfId="30722" xr:uid="{F9D43CA8-E9F5-46E5-8256-AF0FD6C143E5}"/>
    <cellStyle name="Comma 2 2 2 6 2 7" xfId="31728" xr:uid="{17B4B1B9-D640-4FB3-BD71-E675CCDB3E7A}"/>
    <cellStyle name="Comma 2 2 2 6 2 8" xfId="32370" xr:uid="{AA050DF2-CD67-4270-80F2-63F642BA708B}"/>
    <cellStyle name="Comma 2 2 2 6 2 9" xfId="33582" xr:uid="{7C041071-787E-4C21-B789-1DB2B770B6D3}"/>
    <cellStyle name="Comma 2 2 2 6 3" xfId="6304" xr:uid="{A890D740-9324-41BE-A96D-9C326A32665F}"/>
    <cellStyle name="Comma 2 2 2 6 3 2" xfId="31103" xr:uid="{940E7E65-86EC-4255-B77C-17DB5AA6061E}"/>
    <cellStyle name="Comma 2 2 2 6 3 2 2" xfId="41156" xr:uid="{D3653793-BE04-4211-BEC4-9AA2219E68AB}"/>
    <cellStyle name="Comma 2 2 2 6 3 2 3" xfId="43846" xr:uid="{40CD0608-A543-4722-890E-C2158017199A}"/>
    <cellStyle name="Comma 2 2 2 6 3 2 4" xfId="44335" xr:uid="{8C0715F5-94AF-4980-BE8E-375AFF594E60}"/>
    <cellStyle name="Comma 2 2 2 6 3 3" xfId="32965" xr:uid="{D6EF4EAC-9E78-4CD2-BC6D-EE8CF2F3B406}"/>
    <cellStyle name="Comma 2 2 2 6 3 4" xfId="34780" xr:uid="{1FCABF05-3918-4350-B126-07B935B40BFD}"/>
    <cellStyle name="Comma 2 2 2 6 3 5" xfId="36886" xr:uid="{8B411439-2DBC-4E16-90A5-D66E5B7CA619}"/>
    <cellStyle name="Comma 2 2 2 6 3 6" xfId="39575" xr:uid="{2E9BCCE4-5896-46DD-B52C-79DE76DF1500}"/>
    <cellStyle name="Comma 2 2 2 6 3 7" xfId="42518" xr:uid="{C9F7E07E-CFF2-4224-AD97-41009B020BB8}"/>
    <cellStyle name="Comma 2 2 2 6 3 8" xfId="44336" xr:uid="{7E825643-8B37-49EC-AD57-EE549696894C}"/>
    <cellStyle name="Comma 2 2 2 6 3 9" xfId="12392" xr:uid="{7582AE44-805B-4E8B-A10F-3B4AABCF42CE}"/>
    <cellStyle name="Comma 2 2 2 6 4" xfId="11738" xr:uid="{7DF88FB1-C1BD-4725-8D24-B0D7E9DB9EAC}"/>
    <cellStyle name="Comma 2 2 2 6 4 2" xfId="40301" xr:uid="{5B442ED3-9C92-4907-A0C8-3ACA9BA88F1E}"/>
    <cellStyle name="Comma 2 2 2 6 4 3" xfId="43128" xr:uid="{1D182981-234C-49D4-BD24-DAB60963C201}"/>
    <cellStyle name="Comma 2 2 2 6 4 4" xfId="44337" xr:uid="{23A5E250-C446-4E50-A646-93DD902F4A93}"/>
    <cellStyle name="Comma 2 2 2 6 5" xfId="15406" xr:uid="{4BA538E7-323A-4439-B259-60CCB15FCD2A}"/>
    <cellStyle name="Comma 2 2 2 6 6" xfId="29904" xr:uid="{63D6366A-D06E-4144-A9BA-80DCA4991232}"/>
    <cellStyle name="Comma 2 2 2 6 7" xfId="30512" xr:uid="{0F0290AA-A1D3-4FE2-951B-225301A5953C}"/>
    <cellStyle name="Comma 2 2 2 6 8" xfId="31727" xr:uid="{AE341DDD-9CF2-4F09-9489-B30763301169}"/>
    <cellStyle name="Comma 2 2 2 6 9" xfId="32369" xr:uid="{8FE46021-BF3E-4D7A-B485-DC8D45C0A5DB}"/>
    <cellStyle name="Comma 2 2 2 7" xfId="4401" xr:uid="{F05E1919-3AF5-4947-8C23-D862EE259BC2}"/>
    <cellStyle name="Comma 2 2 2 7 10" xfId="34400" xr:uid="{91D9BD6A-0CE7-4B11-AAD9-40D9DF5A842F}"/>
    <cellStyle name="Comma 2 2 2 7 11" xfId="35584" xr:uid="{F5A49B33-52EB-432F-8D6F-AB429CC72DE6}"/>
    <cellStyle name="Comma 2 2 2 7 12" xfId="36568" xr:uid="{1684E3FC-FDD1-4DD6-A071-2CA5FE18F0AF}"/>
    <cellStyle name="Comma 2 2 2 7 13" xfId="38653" xr:uid="{8CB6877A-C56F-48AB-8C8C-DAD61C5C2655}"/>
    <cellStyle name="Comma 2 2 2 7 14" xfId="41693" xr:uid="{13371655-4823-445F-9398-F2D9118C65CC}"/>
    <cellStyle name="Comma 2 2 2 7 15" xfId="44338" xr:uid="{F189A18C-2FEA-42EB-9E4D-72AEB23DE548}"/>
    <cellStyle name="Comma 2 2 2 7 16" xfId="8733" xr:uid="{381EF18E-9E39-46F8-8E68-BA67EAA7F810}"/>
    <cellStyle name="Comma 2 2 2 7 2" xfId="5852" xr:uid="{143EF8DA-BDE1-4AC9-A5CE-AC033A57D035}"/>
    <cellStyle name="Comma 2 2 2 7 2 2" xfId="31314" xr:uid="{ADB2FDFA-A144-45F9-93F0-66ECA8CD53FE}"/>
    <cellStyle name="Comma 2 2 2 7 2 2 2" xfId="40719" xr:uid="{BE589611-2EC3-4C40-917F-653098A1115F}"/>
    <cellStyle name="Comma 2 2 2 7 2 2 3" xfId="43482" xr:uid="{0C9FAEC4-F565-4869-AFB6-7EADC832D414}"/>
    <cellStyle name="Comma 2 2 2 7 2 2 4" xfId="44339" xr:uid="{5CCD69E2-8739-4B83-90F6-C4AD8E86110C}"/>
    <cellStyle name="Comma 2 2 2 7 2 3" xfId="33168" xr:uid="{B2FABE61-7089-41C9-A902-218C71B19BC9}"/>
    <cellStyle name="Comma 2 2 2 7 2 4" xfId="34991" xr:uid="{1D5EA0C4-3D2E-428B-AA32-2955DA56C64B}"/>
    <cellStyle name="Comma 2 2 2 7 2 5" xfId="37089" xr:uid="{682AFC51-66B3-4E4C-ABC5-4D72A3832C65}"/>
    <cellStyle name="Comma 2 2 2 7 2 6" xfId="39146" xr:uid="{E657DF4B-F512-456D-9394-33A8E346C91A}"/>
    <cellStyle name="Comma 2 2 2 7 2 7" xfId="42154" xr:uid="{620396C0-0E85-4E02-9ED7-11918D043745}"/>
    <cellStyle name="Comma 2 2 2 7 2 8" xfId="44340" xr:uid="{C9EB762D-3305-4DF9-A903-618ABB0AEE22}"/>
    <cellStyle name="Comma 2 2 2 7 2 9" xfId="12732" xr:uid="{271AA3D6-7B37-4254-A36D-28FE14657B7D}"/>
    <cellStyle name="Comma 2 2 2 7 3" xfId="11949" xr:uid="{A1C71034-5FBE-4619-8624-76F284E24F17}"/>
    <cellStyle name="Comma 2 2 2 7 3 2" xfId="41027" xr:uid="{42F8EC87-987B-47AF-9E3D-8E25EC6505F1}"/>
    <cellStyle name="Comma 2 2 2 7 3 2 2" xfId="43739" xr:uid="{159A2AD3-137C-4C2A-A156-69D2E8F08EB2}"/>
    <cellStyle name="Comma 2 2 2 7 3 2 3" xfId="44341" xr:uid="{871D7121-8E6B-46DA-B2BB-E14591E1635F}"/>
    <cellStyle name="Comma 2 2 2 7 3 3" xfId="39451" xr:uid="{9E34FC2F-8B59-4E3A-8F1E-BC97905113C7}"/>
    <cellStyle name="Comma 2 2 2 7 3 4" xfId="42411" xr:uid="{73AD7C3A-13DE-448A-8C7F-9602E194B093}"/>
    <cellStyle name="Comma 2 2 2 7 3 5" xfId="44342" xr:uid="{B94FC664-C63A-4407-BDF7-4FE35607D11E}"/>
    <cellStyle name="Comma 2 2 2 7 4" xfId="15408" xr:uid="{BBAC03BF-B842-45B7-8198-33D35B8E4FCF}"/>
    <cellStyle name="Comma 2 2 2 7 4 2" xfId="40172" xr:uid="{AE864DF2-69FD-467A-A6E2-B2C9DCDCA84A}"/>
    <cellStyle name="Comma 2 2 2 7 4 3" xfId="43021" xr:uid="{68993D7D-5268-4D5D-9469-41E8835629D3}"/>
    <cellStyle name="Comma 2 2 2 7 4 4" xfId="44343" xr:uid="{F1BE4390-EDC1-48DD-8D8E-CE7DC41A9804}"/>
    <cellStyle name="Comma 2 2 2 7 5" xfId="29906" xr:uid="{C473D64D-B3DA-4993-9CEA-D7B2FAE93C69}"/>
    <cellStyle name="Comma 2 2 2 7 6" xfId="30723" xr:uid="{8F05FE39-C7DE-4E28-B6E6-B37DE20B6705}"/>
    <cellStyle name="Comma 2 2 2 7 7" xfId="31729" xr:uid="{50437C14-D760-478B-88DF-5919C01792B4}"/>
    <cellStyle name="Comma 2 2 2 7 8" xfId="32371" xr:uid="{71964AA3-B427-45F1-B837-1EF379F3F928}"/>
    <cellStyle name="Comma 2 2 2 7 9" xfId="33583" xr:uid="{FC7934D9-DE7F-4F51-B594-204CEDA8E3C5}"/>
    <cellStyle name="Comma 2 2 2 8" xfId="5662" xr:uid="{F591D2F6-E879-4E1E-96BA-B77D7BA5382E}"/>
    <cellStyle name="Comma 2 2 2 8 10" xfId="34377" xr:uid="{2CCD39BD-95B8-4E1E-BD09-3DD7445921F8}"/>
    <cellStyle name="Comma 2 2 2 8 11" xfId="36545" xr:uid="{5591F104-C7D9-4CA6-9E7A-23127A7FAE1F}"/>
    <cellStyle name="Comma 2 2 2 8 12" xfId="37605" xr:uid="{A74D8082-D776-4FAF-AD0F-0E4E4C77A2D2}"/>
    <cellStyle name="Comma 2 2 2 8 13" xfId="41545" xr:uid="{B0DD3032-4153-447D-BC62-5426CC105ED4}"/>
    <cellStyle name="Comma 2 2 2 8 14" xfId="44344" xr:uid="{A503F303-59A7-4DA7-B123-0E2C9FF7E26F}"/>
    <cellStyle name="Comma 2 2 2 8 15" xfId="8710" xr:uid="{631F1696-0E8B-4FD5-96BA-09BD82651AD2}"/>
    <cellStyle name="Comma 2 2 2 8 2" xfId="12709" xr:uid="{CE7E5C88-58E1-4DAF-8A6E-E9D8A9C88DC0}"/>
    <cellStyle name="Comma 2 2 2 8 2 2" xfId="31291" xr:uid="{F27367D0-3A42-45A3-B7DC-A08D41478955}"/>
    <cellStyle name="Comma 2 2 2 8 2 3" xfId="33145" xr:uid="{ED21D55D-D6F2-42EE-A5EB-CFFA8ECFF2F0}"/>
    <cellStyle name="Comma 2 2 2 8 2 4" xfId="34968" xr:uid="{B36CA4F3-02E9-4D23-B428-FFC49F406735}"/>
    <cellStyle name="Comma 2 2 2 8 2 5" xfId="37066" xr:uid="{97358121-1AC0-4EC2-9572-05141C2753D8}"/>
    <cellStyle name="Comma 2 2 2 8 2 6" xfId="39996" xr:uid="{FBEAADCA-AA73-40F7-A38A-53517B5ED753}"/>
    <cellStyle name="Comma 2 2 2 8 2 7" xfId="42873" xr:uid="{7D69B562-7DFB-406A-B1B9-864AB2EAB05F}"/>
    <cellStyle name="Comma 2 2 2 8 2 8" xfId="44345" xr:uid="{2F2AEAF9-D918-46BF-BAE3-89E0D3164D5E}"/>
    <cellStyle name="Comma 2 2 2 8 3" xfId="11926" xr:uid="{04179338-DAC3-4A64-A7D5-A70C4F9DB17E}"/>
    <cellStyle name="Comma 2 2 2 8 4" xfId="15409" xr:uid="{D4EE609D-78BB-4373-8C16-9B2F2EB22D9E}"/>
    <cellStyle name="Comma 2 2 2 8 5" xfId="29907" xr:uid="{8CD42D26-DBBB-4341-B928-A23968560B2B}"/>
    <cellStyle name="Comma 2 2 2 8 6" xfId="30700" xr:uid="{0732B8E2-6394-4534-A48D-B64DE35F9EFB}"/>
    <cellStyle name="Comma 2 2 2 8 7" xfId="31730" xr:uid="{AC2D7AFB-411E-4419-8459-91D43924CC65}"/>
    <cellStyle name="Comma 2 2 2 8 8" xfId="32372" xr:uid="{093ED670-B146-4C26-89CC-76BF6B12AE16}"/>
    <cellStyle name="Comma 2 2 2 8 9" xfId="33584" xr:uid="{A1952D1B-BB64-469A-B031-EA2F6FE66DC2}"/>
    <cellStyle name="Comma 2 2 2 9" xfId="6173" xr:uid="{79275825-85E8-439C-A672-A61A0B25A0C2}"/>
    <cellStyle name="Comma 2 2 2 9 10" xfId="34614" xr:uid="{3DB8C0BE-377E-400B-B114-7030EE9BA312}"/>
    <cellStyle name="Comma 2 2 2 9 11" xfId="36742" xr:uid="{8C556E4F-72C4-434A-BAB9-0A875A6F48E8}"/>
    <cellStyle name="Comma 2 2 2 9 12" xfId="38917" xr:uid="{24F50973-25D7-4D0A-B203-4D31AB4BC5DE}"/>
    <cellStyle name="Comma 2 2 2 9 13" xfId="41948" xr:uid="{FAA14447-32C9-45DD-8C16-D386B7956B89}"/>
    <cellStyle name="Comma 2 2 2 9 14" xfId="44346" xr:uid="{9AF571D0-AC88-47FC-813C-CF1708F782DC}"/>
    <cellStyle name="Comma 2 2 2 9 15" xfId="11500" xr:uid="{313995B1-F08A-45A5-ACD6-56606709F7B9}"/>
    <cellStyle name="Comma 2 2 2 9 2" xfId="15121" xr:uid="{5008C6E3-C057-4B94-856F-39EBBDADB6B3}"/>
    <cellStyle name="Comma 2 2 2 9 2 2" xfId="31528" xr:uid="{282B1C3F-9653-48C4-A8E9-5C766A27C959}"/>
    <cellStyle name="Comma 2 2 2 9 2 3" xfId="33381" xr:uid="{2ABED28D-13FB-4BA9-A7C8-DE2E640289F1}"/>
    <cellStyle name="Comma 2 2 2 9 2 4" xfId="35205" xr:uid="{B610F903-DE85-425F-987D-6154AAB9924D}"/>
    <cellStyle name="Comma 2 2 2 9 2 5" xfId="37285" xr:uid="{44DB0636-EF83-4C6A-9A5A-274EB4660B74}"/>
    <cellStyle name="Comma 2 2 2 9 2 6" xfId="40475" xr:uid="{F53C90E0-611C-4570-B52D-1AB1F96ABFD2}"/>
    <cellStyle name="Comma 2 2 2 9 2 7" xfId="43276" xr:uid="{B00707A9-D11B-4131-889B-4628B82152E8}"/>
    <cellStyle name="Comma 2 2 2 9 2 8" xfId="44347" xr:uid="{32BF433A-A070-4FFB-9A75-BCE2C3B6530C}"/>
    <cellStyle name="Comma 2 2 2 9 3" xfId="12163" xr:uid="{363C35A1-41BB-4666-A0F8-6309CBE1F80F}"/>
    <cellStyle name="Comma 2 2 2 9 4" xfId="15410" xr:uid="{E35308E0-D8B4-469D-94DD-3B0D82A1F631}"/>
    <cellStyle name="Comma 2 2 2 9 5" xfId="29908" xr:uid="{86F549C7-F033-4577-A577-B570C80CFBCF}"/>
    <cellStyle name="Comma 2 2 2 9 6" xfId="30937" xr:uid="{6F50BE40-5B6F-41ED-B5D2-5C35C31CA4E4}"/>
    <cellStyle name="Comma 2 2 2 9 7" xfId="31731" xr:uid="{3B0A0BA9-B0A7-4D52-924A-8AE840766041}"/>
    <cellStyle name="Comma 2 2 2 9 8" xfId="32373" xr:uid="{89196B23-7495-48CE-8E76-D62BA8436E5C}"/>
    <cellStyle name="Comma 2 2 2 9 9" xfId="33585" xr:uid="{727293C2-BEBD-47D0-B5AC-2F2BDE7BA4F9}"/>
    <cellStyle name="Comma 2 2 20" xfId="29844" xr:uid="{A65895AC-9D7F-47D5-80A6-6FD5CF5A829F}"/>
    <cellStyle name="Comma 2 2 21" xfId="30420" xr:uid="{17441A99-4F6C-4780-A192-74FC7BCE0140}"/>
    <cellStyle name="Comma 2 2 22" xfId="31667" xr:uid="{3B2CBF54-4F2E-4A06-891B-C43E44E4EE67}"/>
    <cellStyle name="Comma 2 2 23" xfId="32309" xr:uid="{5A65044C-C442-459D-A919-DCEB7DD3DFC7}"/>
    <cellStyle name="Comma 2 2 24" xfId="33521" xr:uid="{6F11DEF0-A5FD-425F-9015-D4748F1D8CEE}"/>
    <cellStyle name="Comma 2 2 25" xfId="34097" xr:uid="{F3D19F9D-9C80-43E1-9739-6E4E47DD0198}"/>
    <cellStyle name="Comma 2 2 26" xfId="35274" xr:uid="{8200E393-03F2-4D97-BBCB-20D13CF618C6}"/>
    <cellStyle name="Comma 2 2 27" xfId="36172" xr:uid="{803C37C6-21C7-41E0-9C47-FEE08C38DF84}"/>
    <cellStyle name="Comma 2 2 28" xfId="37381" xr:uid="{1D8565E2-7905-42A9-ADD0-7C4E9EEAA865}"/>
    <cellStyle name="Comma 2 2 29" xfId="41329" xr:uid="{5B320C5E-0D11-413F-B07C-B4D883A81E3E}"/>
    <cellStyle name="Comma 2 2 3" xfId="1021" xr:uid="{4EA62B44-6404-4249-8DE0-B6AE07DE189F}"/>
    <cellStyle name="Comma 2 2 3 10" xfId="6178" xr:uid="{E6FA4126-97BE-4DEB-9548-41ABC08EE0CF}"/>
    <cellStyle name="Comma 2 2 3 10 10" xfId="34615" xr:uid="{66DDA426-FF29-4D24-9BA3-1A8297372366}"/>
    <cellStyle name="Comma 2 2 3 10 11" xfId="36743" xr:uid="{8C88789B-2DE1-4ACA-A117-3EA7DBBD5542}"/>
    <cellStyle name="Comma 2 2 3 10 12" xfId="38921" xr:uid="{E6795447-2CB5-4709-8FC1-C3BAA43BBE91}"/>
    <cellStyle name="Comma 2 2 3 10 13" xfId="41952" xr:uid="{82CA5E07-537F-4A05-8397-1B4487634E3A}"/>
    <cellStyle name="Comma 2 2 3 10 14" xfId="44348" xr:uid="{09EE38D7-F005-4B11-8626-80608100E743}"/>
    <cellStyle name="Comma 2 2 3 10 15" xfId="11501" xr:uid="{1C8C25BA-636A-4006-A71D-F926FA43DFA0}"/>
    <cellStyle name="Comma 2 2 3 10 2" xfId="15122" xr:uid="{F095DD7E-D068-4A86-A426-4F9DDFE687A1}"/>
    <cellStyle name="Comma 2 2 3 10 2 2" xfId="31529" xr:uid="{A2C7D089-D5A9-4CB9-A4F7-4453A2654C75}"/>
    <cellStyle name="Comma 2 2 3 10 2 3" xfId="33382" xr:uid="{493DE9C8-A801-4736-BA86-033AC6CC1679}"/>
    <cellStyle name="Comma 2 2 3 10 2 4" xfId="35206" xr:uid="{5D95C948-F7DE-4483-B255-EB3E41A5DBCC}"/>
    <cellStyle name="Comma 2 2 3 10 2 5" xfId="37286" xr:uid="{48E110A4-1878-4FAD-A7B8-B053AD70A74D}"/>
    <cellStyle name="Comma 2 2 3 10 2 6" xfId="40479" xr:uid="{25C3A293-D231-449E-9810-A1E804D78F17}"/>
    <cellStyle name="Comma 2 2 3 10 2 7" xfId="43280" xr:uid="{7CA93C63-B445-4A60-8254-D82B47F1F900}"/>
    <cellStyle name="Comma 2 2 3 10 2 8" xfId="44349" xr:uid="{6E367175-AC73-4728-979D-83ACE285587E}"/>
    <cellStyle name="Comma 2 2 3 10 3" xfId="12164" xr:uid="{447626BD-3978-421A-8A26-B1804B2B35EA}"/>
    <cellStyle name="Comma 2 2 3 10 4" xfId="15412" xr:uid="{2C372FDE-EF49-4E34-8873-13257D205D9D}"/>
    <cellStyle name="Comma 2 2 3 10 5" xfId="29910" xr:uid="{07BACF50-D2DB-4C3F-854D-F66AC0EC03B2}"/>
    <cellStyle name="Comma 2 2 3 10 6" xfId="30938" xr:uid="{4E3DB858-D71C-4FFA-BE4E-1EDF09479DE4}"/>
    <cellStyle name="Comma 2 2 3 10 7" xfId="31733" xr:uid="{DBC0DDDE-15AD-4A1F-88A1-79416D078592}"/>
    <cellStyle name="Comma 2 2 3 10 8" xfId="32375" xr:uid="{6CDD10C0-DB11-4B7C-AFFA-7108D4DB74A7}"/>
    <cellStyle name="Comma 2 2 3 10 9" xfId="33587" xr:uid="{D8B7BC8B-CC14-4BAF-8557-F500EF522271}"/>
    <cellStyle name="Comma 2 2 3 11" xfId="12242" xr:uid="{FDB95B76-5583-4680-9351-F65CCE24978C}"/>
    <cellStyle name="Comma 2 2 3 11 10" xfId="39283" xr:uid="{2952CBB9-E4F8-4BBE-9595-07715B43A8BF}"/>
    <cellStyle name="Comma 2 2 3 11 11" xfId="42264" xr:uid="{24EBA22C-2B88-40F1-AF01-8EE0325B56FD}"/>
    <cellStyle name="Comma 2 2 3 11 12" xfId="44350" xr:uid="{AC21A6B9-BEF7-4EEC-9CE4-5F381A7D26F5}"/>
    <cellStyle name="Comma 2 2 3 11 2" xfId="15413" xr:uid="{A47F5BCB-B2DE-405E-B094-4FC78D2ABB28}"/>
    <cellStyle name="Comma 2 2 3 11 2 2" xfId="40848" xr:uid="{EB06D6FD-B819-46DE-B6AE-ACC0B3E88AA6}"/>
    <cellStyle name="Comma 2 2 3 11 2 3" xfId="43592" xr:uid="{A4643E33-03AE-44DF-8411-945CB21E7287}"/>
    <cellStyle name="Comma 2 2 3 11 2 4" xfId="44351" xr:uid="{13B4D551-E44E-4F90-B027-AC877D6D039D}"/>
    <cellStyle name="Comma 2 2 3 11 3" xfId="29911" xr:uid="{8D42028D-67F3-486C-A0EE-D6436CC85594}"/>
    <cellStyle name="Comma 2 2 3 11 4" xfId="31015" xr:uid="{78C77204-7D97-4AE6-895A-4C2D4EB4289C}"/>
    <cellStyle name="Comma 2 2 3 11 5" xfId="31734" xr:uid="{22EEEEEF-7F6B-4206-983D-2F693BF49C86}"/>
    <cellStyle name="Comma 2 2 3 11 6" xfId="32376" xr:uid="{16D5AA46-D762-47BE-9FD1-B673F28AEF77}"/>
    <cellStyle name="Comma 2 2 3 11 7" xfId="33588" xr:uid="{AFB7A635-DA3B-4544-AF69-A7A0D2159485}"/>
    <cellStyle name="Comma 2 2 3 11 8" xfId="34692" xr:uid="{8175CE4C-88BD-40C3-BC40-8B756BDC0360}"/>
    <cellStyle name="Comma 2 2 3 11 9" xfId="36800" xr:uid="{9CB16C98-5384-44F8-84BB-B4624C19DE9C}"/>
    <cellStyle name="Comma 2 2 3 12" xfId="11648" xr:uid="{3E8613FB-4052-4DA9-9DB0-C34A664E1C68}"/>
    <cellStyle name="Comma 2 2 3 12 2" xfId="39746" xr:uid="{5A694690-5586-4CD2-8477-F430AC89510F}"/>
    <cellStyle name="Comma 2 2 3 12 3" xfId="42659" xr:uid="{438A4634-D80F-4790-82C5-F4A8E78D26AC}"/>
    <cellStyle name="Comma 2 2 3 12 4" xfId="44352" xr:uid="{ABFE54D1-DF81-4EF7-AF3A-4FC8274B89E3}"/>
    <cellStyle name="Comma 2 2 3 13" xfId="15411" xr:uid="{92C5E919-7FA9-40DE-8221-DA384B776187}"/>
    <cellStyle name="Comma 2 2 3 14" xfId="29909" xr:uid="{A565DE6C-0106-4AF6-92A7-13674F264C05}"/>
    <cellStyle name="Comma 2 2 3 15" xfId="30424" xr:uid="{32B05B18-66D8-4CE4-8875-E6ACFC18C1F5}"/>
    <cellStyle name="Comma 2 2 3 16" xfId="31732" xr:uid="{C7228AA6-907F-4CD9-B7B1-78EA4DB7EFCE}"/>
    <cellStyle name="Comma 2 2 3 17" xfId="32374" xr:uid="{CD7B3BA3-78CE-49F4-ADCC-E2FB88D57087}"/>
    <cellStyle name="Comma 2 2 3 18" xfId="33586" xr:uid="{CB93B1E3-0D76-4ECF-9B42-F518C2925BAD}"/>
    <cellStyle name="Comma 2 2 3 19" xfId="34101" xr:uid="{9F063320-5AC4-4429-A6F8-15C44EE5735A}"/>
    <cellStyle name="Comma 2 2 3 2" xfId="2755" xr:uid="{A49CE3EA-8A6A-4C6D-A91A-512F458C6842}"/>
    <cellStyle name="Comma 2 2 3 2 10" xfId="29912" xr:uid="{75A62591-1FC8-4FB4-BDAA-A04959EDD406}"/>
    <cellStyle name="Comma 2 2 3 2 11" xfId="30425" xr:uid="{78333879-0136-44D0-9185-D9DA49999007}"/>
    <cellStyle name="Comma 2 2 3 2 12" xfId="31735" xr:uid="{FDB00629-98B4-4873-8A39-E06D61CCB67B}"/>
    <cellStyle name="Comma 2 2 3 2 13" xfId="32377" xr:uid="{CEBA46B5-911A-4A06-BC80-BC41B61CAF88}"/>
    <cellStyle name="Comma 2 2 3 2 14" xfId="33589" xr:uid="{E4B281C6-7E8C-460C-8218-5A41AA32696B}"/>
    <cellStyle name="Comma 2 2 3 2 15" xfId="34102" xr:uid="{D686130C-6D23-4389-87D2-C542845333AC}"/>
    <cellStyle name="Comma 2 2 3 2 16" xfId="35317" xr:uid="{A1AF1641-A822-44D2-AD19-FCB15009A409}"/>
    <cellStyle name="Comma 2 2 3 2 17" xfId="36180" xr:uid="{0451D8BB-AB69-42FB-8C7F-D284404F7C82}"/>
    <cellStyle name="Comma 2 2 3 2 18" xfId="37420" xr:uid="{54448090-0550-4434-A6CC-5506F8DD4E28}"/>
    <cellStyle name="Comma 2 2 3 2 19" xfId="41367" xr:uid="{EA243A09-5803-407F-B595-40EC7E5807A0}"/>
    <cellStyle name="Comma 2 2 3 2 2" xfId="5066" xr:uid="{8299BF1F-F888-4813-8FC6-5E40F9FA8F17}"/>
    <cellStyle name="Comma 2 2 3 2 2 10" xfId="32378" xr:uid="{0826A714-D098-45DE-AA14-A08C9AAAFA9E}"/>
    <cellStyle name="Comma 2 2 3 2 2 11" xfId="33590" xr:uid="{67AEC986-627C-4216-8104-A0B4A9B5FEE7}"/>
    <cellStyle name="Comma 2 2 3 2 2 12" xfId="34140" xr:uid="{589EBB31-AF08-4F93-98D9-3909DBA54BFA}"/>
    <cellStyle name="Comma 2 2 3 2 2 13" xfId="36021" xr:uid="{FC9FBC8F-68F4-4325-906E-15F67AC863C1}"/>
    <cellStyle name="Comma 2 2 3 2 2 14" xfId="36321" xr:uid="{55CF3F24-983A-4C8E-BC52-DE5E4339B482}"/>
    <cellStyle name="Comma 2 2 3 2 2 15" xfId="37494" xr:uid="{C3E202FE-6223-46CB-8CD6-011444FDB566}"/>
    <cellStyle name="Comma 2 2 3 2 2 16" xfId="41440" xr:uid="{5B851ECE-1BD9-47A0-9062-5A6D06D03E2F}"/>
    <cellStyle name="Comma 2 2 3 2 2 17" xfId="44353" xr:uid="{9C23EFC8-1E50-42F5-B466-9672196B15CB}"/>
    <cellStyle name="Comma 2 2 3 2 2 18" xfId="6653" xr:uid="{607DB816-B365-4347-A7DD-8A29DEB8824B}"/>
    <cellStyle name="Comma 2 2 3 2 2 2" xfId="6035" xr:uid="{B5A54EC5-BF97-4599-B831-0BA689CC1189}"/>
    <cellStyle name="Comma 2 2 3 2 2 2 10" xfId="33591" xr:uid="{3F219C78-5868-4B2B-B40C-29D52FCD7094}"/>
    <cellStyle name="Comma 2 2 3 2 2 2 11" xfId="34292" xr:uid="{F22ABABA-C733-4BB6-8982-D3DDD4BA8BAE}"/>
    <cellStyle name="Comma 2 2 3 2 2 2 12" xfId="36478" xr:uid="{A44D49F4-325A-4C10-91AF-8AFC072AD55D}"/>
    <cellStyle name="Comma 2 2 3 2 2 2 13" xfId="38800" xr:uid="{DC4C667D-37E7-423C-9B74-9B911831B609}"/>
    <cellStyle name="Comma 2 2 3 2 2 2 14" xfId="41839" xr:uid="{4E0CC981-BB23-4364-83C5-7D5E9A96F6E7}"/>
    <cellStyle name="Comma 2 2 3 2 2 2 15" xfId="44354" xr:uid="{7F161168-A6D7-4A62-A292-7DAF980936BC}"/>
    <cellStyle name="Comma 2 2 3 2 2 2 16" xfId="8529" xr:uid="{525A6025-D81C-4020-A539-1B5DA88593D4}"/>
    <cellStyle name="Comma 2 2 3 2 2 2 2" xfId="8737" xr:uid="{27E78BE5-E755-43B6-94BF-6A8A8B1CC3F2}"/>
    <cellStyle name="Comma 2 2 3 2 2 2 2 10" xfId="34404" xr:uid="{74D2E2F7-E76A-40D4-B33B-CDF5AAC013BD}"/>
    <cellStyle name="Comma 2 2 3 2 2 2 2 11" xfId="36572" xr:uid="{E428362D-8B69-4469-831F-8011FF93A708}"/>
    <cellStyle name="Comma 2 2 3 2 2 2 2 12" xfId="40349" xr:uid="{6C5AAF72-CB10-48C5-93DB-C46C5AE57BE6}"/>
    <cellStyle name="Comma 2 2 3 2 2 2 2 13" xfId="43167" xr:uid="{9F2F6CA7-3D9C-4B06-B6CF-12A698C2A452}"/>
    <cellStyle name="Comma 2 2 3 2 2 2 2 14" xfId="44355" xr:uid="{41906A21-7E55-47D4-B3D6-8B521BEF0B58}"/>
    <cellStyle name="Comma 2 2 3 2 2 2 2 2" xfId="12736" xr:uid="{7F105087-007C-4810-8079-6728F3D28080}"/>
    <cellStyle name="Comma 2 2 3 2 2 2 2 2 2" xfId="31318" xr:uid="{9CB3A8A1-C1E7-49FC-B568-FC442EF3309D}"/>
    <cellStyle name="Comma 2 2 3 2 2 2 2 2 3" xfId="33172" xr:uid="{AFFBD625-0ACB-4585-AD03-E32BEC4465C0}"/>
    <cellStyle name="Comma 2 2 3 2 2 2 2 2 4" xfId="34995" xr:uid="{93632019-5D07-4371-8D1C-810F8C1C3D53}"/>
    <cellStyle name="Comma 2 2 3 2 2 2 2 2 5" xfId="37093" xr:uid="{4467BCD0-8115-4DC6-856C-06BD34621146}"/>
    <cellStyle name="Comma 2 2 3 2 2 2 2 3" xfId="11953" xr:uid="{174096B8-B19C-42D5-97AF-1431D9E022D3}"/>
    <cellStyle name="Comma 2 2 3 2 2 2 2 4" xfId="15417" xr:uid="{78C1F584-8537-4BB0-A513-E8150FE8956D}"/>
    <cellStyle name="Comma 2 2 3 2 2 2 2 5" xfId="29915" xr:uid="{E2B3099D-314A-42DA-B605-9D57F90438EB}"/>
    <cellStyle name="Comma 2 2 3 2 2 2 2 6" xfId="30727" xr:uid="{23885FA3-8AD4-47A8-8E37-819A052B76E1}"/>
    <cellStyle name="Comma 2 2 3 2 2 2 2 7" xfId="31738" xr:uid="{F0894D35-1E45-4CF5-B4F7-AFBB722062AD}"/>
    <cellStyle name="Comma 2 2 3 2 2 2 2 8" xfId="32380" xr:uid="{8138BC44-1D2B-4480-A945-D8AE2C39C060}"/>
    <cellStyle name="Comma 2 2 3 2 2 2 2 9" xfId="33592" xr:uid="{EF5FEC06-643E-4209-ADF2-F57D8385F365}"/>
    <cellStyle name="Comma 2 2 3 2 2 2 3" xfId="12564" xr:uid="{8281D4B9-20B5-4EB3-9B60-A666F10DC692}"/>
    <cellStyle name="Comma 2 2 3 2 2 2 3 2" xfId="31206" xr:uid="{06B7A356-C995-4385-866C-8492CA44371C}"/>
    <cellStyle name="Comma 2 2 3 2 2 2 3 3" xfId="33062" xr:uid="{E69426DB-8DE6-4D77-829C-BEAC4615FC38}"/>
    <cellStyle name="Comma 2 2 3 2 2 2 3 4" xfId="34883" xr:uid="{F8CF1CAB-5399-4F68-A08C-CE1DB1595676}"/>
    <cellStyle name="Comma 2 2 3 2 2 2 3 5" xfId="36983" xr:uid="{F4197718-7B92-4327-8EE3-B0B1A0140224}"/>
    <cellStyle name="Comma 2 2 3 2 2 2 4" xfId="11841" xr:uid="{008CCFCE-84B8-43F6-9BCE-D82510ECBED7}"/>
    <cellStyle name="Comma 2 2 3 2 2 2 5" xfId="15416" xr:uid="{21D6163D-3C5F-4B87-AE86-FECBDC6589D3}"/>
    <cellStyle name="Comma 2 2 3 2 2 2 6" xfId="29914" xr:uid="{73AA668D-107C-47DB-9E06-DB07038D4D61}"/>
    <cellStyle name="Comma 2 2 3 2 2 2 7" xfId="30615" xr:uid="{E987C68B-A607-4724-9999-7EF4E8391361}"/>
    <cellStyle name="Comma 2 2 3 2 2 2 8" xfId="31737" xr:uid="{0698762E-FD07-4C84-B359-D9ED148C616A}"/>
    <cellStyle name="Comma 2 2 3 2 2 2 9" xfId="32379" xr:uid="{923FE3F8-5B18-4024-8D8B-152279DDB55C}"/>
    <cellStyle name="Comma 2 2 3 2 2 3" xfId="6355" xr:uid="{AF783417-B2CC-4C44-BAF1-C7554322A5C5}"/>
    <cellStyle name="Comma 2 2 3 2 2 3 10" xfId="34403" xr:uid="{7B3EFFA6-D0D4-4FCF-AA18-1F22ECB1AB00}"/>
    <cellStyle name="Comma 2 2 3 2 2 3 11" xfId="36571" xr:uid="{64742DEB-E6C1-4965-B26E-5F9D60FDCF91}"/>
    <cellStyle name="Comma 2 2 3 2 2 3 12" xfId="39020" xr:uid="{27DFB326-4184-4102-89D0-0C743A8E4267}"/>
    <cellStyle name="Comma 2 2 3 2 2 3 13" xfId="42046" xr:uid="{872B112F-C383-4873-A996-5A31C83FE0FB}"/>
    <cellStyle name="Comma 2 2 3 2 2 3 14" xfId="44356" xr:uid="{0D402207-6AA4-4E66-ABD2-E694E3770DAF}"/>
    <cellStyle name="Comma 2 2 3 2 2 3 15" xfId="8736" xr:uid="{A52123BB-56D1-42D7-952B-9670F3DAD79B}"/>
    <cellStyle name="Comma 2 2 3 2 2 3 2" xfId="12735" xr:uid="{B4D44DA1-FE26-43F2-8A41-676564471494}"/>
    <cellStyle name="Comma 2 2 3 2 2 3 2 2" xfId="31317" xr:uid="{CF690984-FFDD-4B6E-8315-58FCF9DBD4E6}"/>
    <cellStyle name="Comma 2 2 3 2 2 3 2 3" xfId="33171" xr:uid="{932F4973-2AB3-4117-BCE3-A3C911F03445}"/>
    <cellStyle name="Comma 2 2 3 2 2 3 2 4" xfId="34994" xr:uid="{7F9FB262-597E-43D0-BDBF-93AC66989E7E}"/>
    <cellStyle name="Comma 2 2 3 2 2 3 2 5" xfId="37092" xr:uid="{09F53C2A-043F-4007-B02F-060F70845D15}"/>
    <cellStyle name="Comma 2 2 3 2 2 3 2 6" xfId="40588" xr:uid="{1A916DE9-F83A-4408-9F72-F62242F78CC4}"/>
    <cellStyle name="Comma 2 2 3 2 2 3 2 7" xfId="43374" xr:uid="{5B960D67-A679-495A-BE73-36D5F190014D}"/>
    <cellStyle name="Comma 2 2 3 2 2 3 2 8" xfId="44357" xr:uid="{9B016D15-9C06-42CB-9218-A555E78837CC}"/>
    <cellStyle name="Comma 2 2 3 2 2 3 3" xfId="11952" xr:uid="{F29DDD2B-DFEF-4A87-9CC4-5304DC48674B}"/>
    <cellStyle name="Comma 2 2 3 2 2 3 4" xfId="15418" xr:uid="{D9125F9A-8728-413C-BC1D-2C502C3C471A}"/>
    <cellStyle name="Comma 2 2 3 2 2 3 5" xfId="29916" xr:uid="{6A96FE3D-1204-42FF-8EC5-5C827EC11CD0}"/>
    <cellStyle name="Comma 2 2 3 2 2 3 6" xfId="30726" xr:uid="{EA3522B8-E7B8-4832-9951-0448E9A59A83}"/>
    <cellStyle name="Comma 2 2 3 2 2 3 7" xfId="31739" xr:uid="{A46FE943-4327-4582-BC93-EB1B2E96F9C2}"/>
    <cellStyle name="Comma 2 2 3 2 2 3 8" xfId="32381" xr:uid="{39505252-C1CD-4588-8DE2-521FD222C5D1}"/>
    <cellStyle name="Comma 2 2 3 2 2 3 9" xfId="33593" xr:uid="{F53D605C-C9AF-4132-A793-65640C261F90}"/>
    <cellStyle name="Comma 2 2 3 2 2 4" xfId="12281" xr:uid="{2B2886CB-87F0-4474-A49C-2FB1374645DA}"/>
    <cellStyle name="Comma 2 2 3 2 2 4 2" xfId="31054" xr:uid="{FD6FAD96-9FAC-4363-958D-39450F9AF226}"/>
    <cellStyle name="Comma 2 2 3 2 2 4 2 2" xfId="41205" xr:uid="{F6455FC5-A0E3-477E-95E0-182795300DBE}"/>
    <cellStyle name="Comma 2 2 3 2 2 4 2 3" xfId="43885" xr:uid="{15272E81-81A3-47CD-8DAC-5AB67BF87DBB}"/>
    <cellStyle name="Comma 2 2 3 2 2 4 2 4" xfId="44358" xr:uid="{6C4ABC3E-F8BB-4E93-A280-58AC79CEF0B7}"/>
    <cellStyle name="Comma 2 2 3 2 2 4 3" xfId="32922" xr:uid="{222A8E51-00D5-4A24-AD08-DAD01E079974}"/>
    <cellStyle name="Comma 2 2 3 2 2 4 4" xfId="34731" xr:uid="{88240D9D-9E25-4740-A58F-D05CA772AC35}"/>
    <cellStyle name="Comma 2 2 3 2 2 4 5" xfId="36839" xr:uid="{580DED55-E729-429A-8189-97C8F5DFC152}"/>
    <cellStyle name="Comma 2 2 3 2 2 4 6" xfId="39622" xr:uid="{BC73484B-5BF1-4F2A-A2CE-30C734DCF3F5}"/>
    <cellStyle name="Comma 2 2 3 2 2 4 7" xfId="42557" xr:uid="{EC9F50EE-57B5-4956-8F4B-EF5EEC23AEA4}"/>
    <cellStyle name="Comma 2 2 3 2 2 4 8" xfId="44359" xr:uid="{7114B91F-AE16-4AF4-90C0-954954B7E36B}"/>
    <cellStyle name="Comma 2 2 3 2 2 5" xfId="11688" xr:uid="{1581620B-03CA-4F8B-B2C8-A7C14E258426}"/>
    <cellStyle name="Comma 2 2 3 2 2 5 2" xfId="39869" xr:uid="{B9B5A226-E156-469B-B822-D74B4479A45D}"/>
    <cellStyle name="Comma 2 2 3 2 2 5 3" xfId="42768" xr:uid="{60C5D868-AA78-4691-8565-1DA86B8EDD3A}"/>
    <cellStyle name="Comma 2 2 3 2 2 5 4" xfId="44360" xr:uid="{497F5005-07E6-4A50-83C9-B0D8A147B587}"/>
    <cellStyle name="Comma 2 2 3 2 2 6" xfId="15415" xr:uid="{35E3D615-25D8-4269-81D8-567EC231AF4D}"/>
    <cellStyle name="Comma 2 2 3 2 2 7" xfId="29913" xr:uid="{F7B4A8DE-AD6E-4269-8AD4-CD8D22D09022}"/>
    <cellStyle name="Comma 2 2 3 2 2 8" xfId="30463" xr:uid="{E4E5B759-190C-46C1-B37C-CD4CD8310C98}"/>
    <cellStyle name="Comma 2 2 3 2 2 9" xfId="31736" xr:uid="{9C01E957-AC3D-40DD-8360-1BEC9BD5C3F5}"/>
    <cellStyle name="Comma 2 2 3 2 20" xfId="44361" xr:uid="{895CBFB0-15A7-4CC6-8ADA-98F3EC891B73}"/>
    <cellStyle name="Comma 2 2 3 2 21" xfId="6541" xr:uid="{48B411CF-BE18-4383-A7CD-D93930449098}"/>
    <cellStyle name="Comma 2 2 3 2 3" xfId="4407" xr:uid="{388FDCD0-F752-4E5A-944A-F301EC33E0E4}"/>
    <cellStyle name="Comma 2 2 3 2 3 10" xfId="33594" xr:uid="{F898E946-B61B-433E-A04E-A032BC2F4C8C}"/>
    <cellStyle name="Comma 2 2 3 2 3 11" xfId="34253" xr:uid="{0740BB3E-75A7-4126-953E-D834BE5F7340}"/>
    <cellStyle name="Comma 2 2 3 2 3 12" xfId="35590" xr:uid="{9647AAC6-3D45-454E-8534-40DCC8F1E7D8}"/>
    <cellStyle name="Comma 2 2 3 2 3 13" xfId="36455" xr:uid="{FC0A78F9-66EA-4040-A6AF-874911DAE709}"/>
    <cellStyle name="Comma 2 2 3 2 3 14" xfId="38659" xr:uid="{CF019183-CDF6-4E7D-B418-C1E2FD560D6E}"/>
    <cellStyle name="Comma 2 2 3 2 3 15" xfId="41699" xr:uid="{DB10C9CF-2564-41DA-A136-D7BA35457CA9}"/>
    <cellStyle name="Comma 2 2 3 2 3 16" xfId="44362" xr:uid="{F8A5EF7A-DCA0-4AF3-9D12-906EE0B77B79}"/>
    <cellStyle name="Comma 2 2 3 2 3 17" xfId="8416" xr:uid="{EF8CA2AD-221D-426C-8AA4-FE419F674DA8}"/>
    <cellStyle name="Comma 2 2 3 2 3 2" xfId="5858" xr:uid="{89589BE6-B8F4-45E3-B17E-7623FC76076D}"/>
    <cellStyle name="Comma 2 2 3 2 3 2 10" xfId="34405" xr:uid="{3D431D96-F0E0-4AE4-8EF5-11B3F99F682F}"/>
    <cellStyle name="Comma 2 2 3 2 3 2 11" xfId="36573" xr:uid="{A7BF90AE-5D8C-45D6-A2DB-3FF1A882FE44}"/>
    <cellStyle name="Comma 2 2 3 2 3 2 12" xfId="39151" xr:uid="{8CBEB1DC-2A7F-46B7-A347-0344441286DB}"/>
    <cellStyle name="Comma 2 2 3 2 3 2 13" xfId="42159" xr:uid="{A50024DC-BA9C-4E21-8C46-BDAA705BF42D}"/>
    <cellStyle name="Comma 2 2 3 2 3 2 14" xfId="44363" xr:uid="{673338FC-478C-46AA-8495-5698DD094E7C}"/>
    <cellStyle name="Comma 2 2 3 2 3 2 15" xfId="8738" xr:uid="{7A6E9931-1176-47FB-8B07-ADF54BF75372}"/>
    <cellStyle name="Comma 2 2 3 2 3 2 2" xfId="12737" xr:uid="{2A6FE466-3E35-4668-8488-6CA379A1B48D}"/>
    <cellStyle name="Comma 2 2 3 2 3 2 2 2" xfId="31319" xr:uid="{4092DEB9-9827-475A-A28B-289B8D07A214}"/>
    <cellStyle name="Comma 2 2 3 2 3 2 2 3" xfId="33173" xr:uid="{7D2F765D-406F-4FD0-9616-BDF391B7897D}"/>
    <cellStyle name="Comma 2 2 3 2 3 2 2 4" xfId="34996" xr:uid="{7044E863-7FC5-4265-887B-C475A6693621}"/>
    <cellStyle name="Comma 2 2 3 2 3 2 2 5" xfId="37094" xr:uid="{47497DA8-3523-4FB7-91D0-830D43582CA1}"/>
    <cellStyle name="Comma 2 2 3 2 3 2 2 6" xfId="40724" xr:uid="{2521D728-E676-46E1-A80D-625717CA18D0}"/>
    <cellStyle name="Comma 2 2 3 2 3 2 2 7" xfId="43487" xr:uid="{AC41874A-211A-4C26-BFD8-399A956350F9}"/>
    <cellStyle name="Comma 2 2 3 2 3 2 2 8" xfId="44364" xr:uid="{E7822296-CC2C-44A2-A071-75CEE220E0E4}"/>
    <cellStyle name="Comma 2 2 3 2 3 2 3" xfId="11954" xr:uid="{87103384-E78A-47BC-8C48-CF0DE2195D51}"/>
    <cellStyle name="Comma 2 2 3 2 3 2 4" xfId="15420" xr:uid="{A8BC9771-F719-4171-8E93-00C0C814871B}"/>
    <cellStyle name="Comma 2 2 3 2 3 2 5" xfId="29918" xr:uid="{FC43C237-1834-484B-B5CE-6911810FE07A}"/>
    <cellStyle name="Comma 2 2 3 2 3 2 6" xfId="30728" xr:uid="{5AACCDBF-8E60-4B78-B6FD-71EF0951A198}"/>
    <cellStyle name="Comma 2 2 3 2 3 2 7" xfId="31741" xr:uid="{162FEED9-532B-47AD-B769-EE5CA5311EF4}"/>
    <cellStyle name="Comma 2 2 3 2 3 2 8" xfId="32383" xr:uid="{AB3FEE81-70AD-40DB-8ED1-73F58BC2F7D0}"/>
    <cellStyle name="Comma 2 2 3 2 3 2 9" xfId="33595" xr:uid="{5EB45079-FE0B-4ABE-8BF2-378239FC5EBF}"/>
    <cellStyle name="Comma 2 2 3 2 3 3" xfId="12524" xr:uid="{9A60EBC9-E0C5-492D-B336-38BA99B698BE}"/>
    <cellStyle name="Comma 2 2 3 2 3 3 2" xfId="31167" xr:uid="{525D7C2E-DA23-4974-A127-DC3396C8D5D2}"/>
    <cellStyle name="Comma 2 2 3 2 3 3 2 2" xfId="41033" xr:uid="{C3E9E85F-F57A-426A-8DD0-92B809A0B638}"/>
    <cellStyle name="Comma 2 2 3 2 3 3 2 3" xfId="43745" xr:uid="{2D3C4181-863A-43C5-B2C0-D423AEBCD437}"/>
    <cellStyle name="Comma 2 2 3 2 3 3 2 4" xfId="44365" xr:uid="{7BDDB8C1-7B38-4F5E-95E3-993A6F6B5F57}"/>
    <cellStyle name="Comma 2 2 3 2 3 3 3" xfId="33025" xr:uid="{AED4825C-305B-405B-83C9-A879A73C660A}"/>
    <cellStyle name="Comma 2 2 3 2 3 3 4" xfId="34844" xr:uid="{C3B41FC1-3FC8-46B0-B317-3D8BF37638C9}"/>
    <cellStyle name="Comma 2 2 3 2 3 3 5" xfId="36946" xr:uid="{153674BC-2D5C-4E0C-B364-B7D42DB85D29}"/>
    <cellStyle name="Comma 2 2 3 2 3 3 6" xfId="39457" xr:uid="{A639A013-3014-4C6C-A3E9-0C7303C4D09D}"/>
    <cellStyle name="Comma 2 2 3 2 3 3 7" xfId="42417" xr:uid="{08C6EE0E-2844-42A3-8AB6-8393D844DFDA}"/>
    <cellStyle name="Comma 2 2 3 2 3 3 8" xfId="44366" xr:uid="{FFA3221C-D74B-4313-BA0A-02D116F5214E}"/>
    <cellStyle name="Comma 2 2 3 2 3 4" xfId="11802" xr:uid="{C3CBDE59-5C9C-432D-8337-7B090C3A16BA}"/>
    <cellStyle name="Comma 2 2 3 2 3 4 2" xfId="40178" xr:uid="{290DEC19-2F7C-4659-91FE-28309F8E6909}"/>
    <cellStyle name="Comma 2 2 3 2 3 4 3" xfId="43027" xr:uid="{4664E588-A551-485D-B4A8-3F073BE8B436}"/>
    <cellStyle name="Comma 2 2 3 2 3 4 4" xfId="44367" xr:uid="{ACA74FE8-7936-4F0F-9DF6-EDA652E4AC72}"/>
    <cellStyle name="Comma 2 2 3 2 3 5" xfId="15419" xr:uid="{968D036F-04DB-40ED-BECC-92C25F34EF35}"/>
    <cellStyle name="Comma 2 2 3 2 3 6" xfId="29917" xr:uid="{D5E49809-DBF7-40E9-BD1F-3C23E917A650}"/>
    <cellStyle name="Comma 2 2 3 2 3 7" xfId="30576" xr:uid="{1C6D7AED-88B7-4106-A0FA-3B42F1946F80}"/>
    <cellStyle name="Comma 2 2 3 2 3 8" xfId="31740" xr:uid="{F78E82CC-03E1-49BB-A496-4D87CE64BFDA}"/>
    <cellStyle name="Comma 2 2 3 2 3 9" xfId="32382" xr:uid="{D6CEA814-320D-4CBD-AB49-6929AD5C8584}"/>
    <cellStyle name="Comma 2 2 3 2 4" xfId="5720" xr:uid="{B9A442E1-003C-460B-9C03-5CFBF1C807BC}"/>
    <cellStyle name="Comma 2 2 3 2 4 10" xfId="33596" xr:uid="{97F6888A-D0C5-43B7-9AEF-E05EAB197591}"/>
    <cellStyle name="Comma 2 2 3 2 4 11" xfId="34192" xr:uid="{B56FCB78-E65A-4B5B-9B2E-4714655D80C4}"/>
    <cellStyle name="Comma 2 2 3 2 4 12" xfId="36423" xr:uid="{DDC3C8F8-0FD4-4E69-9564-1B27946B8745}"/>
    <cellStyle name="Comma 2 2 3 2 4 13" xfId="38087" xr:uid="{FAD55C6E-0C2A-457A-A2BF-618B73B6E7DD}"/>
    <cellStyle name="Comma 2 2 3 2 4 14" xfId="41584" xr:uid="{D35EA1A3-627A-4E64-A3E5-469B0911BBAB}"/>
    <cellStyle name="Comma 2 2 3 2 4 15" xfId="44368" xr:uid="{88A758A7-CD57-4DAB-AF8D-C445BA957F7C}"/>
    <cellStyle name="Comma 2 2 3 2 4 16" xfId="8083" xr:uid="{81AD1B00-EA8A-429C-A820-17F89FA976FD}"/>
    <cellStyle name="Comma 2 2 3 2 4 2" xfId="8739" xr:uid="{CA708A81-6198-4BC5-81C4-3350E93BAA7F}"/>
    <cellStyle name="Comma 2 2 3 2 4 2 10" xfId="34406" xr:uid="{7422DED4-41AE-46A7-AEE9-935CEDAB9159}"/>
    <cellStyle name="Comma 2 2 3 2 4 2 11" xfId="36574" xr:uid="{09DD6478-6BD7-4026-9EE9-748E4D08DCAB}"/>
    <cellStyle name="Comma 2 2 3 2 4 2 12" xfId="40043" xr:uid="{F5EA7616-7D87-49EA-8533-15941C585D07}"/>
    <cellStyle name="Comma 2 2 3 2 4 2 13" xfId="42912" xr:uid="{33D3495E-796E-49D3-B36E-7D4A83EEC5A9}"/>
    <cellStyle name="Comma 2 2 3 2 4 2 14" xfId="44369" xr:uid="{9AF79420-8399-4C58-90E8-E6F7AFAC8C1A}"/>
    <cellStyle name="Comma 2 2 3 2 4 2 2" xfId="12738" xr:uid="{E953BAA1-300E-4252-8E3C-2D0F6ACBDDE3}"/>
    <cellStyle name="Comma 2 2 3 2 4 2 2 2" xfId="31320" xr:uid="{F5352BD8-33D0-4522-BF91-BC162D702FEA}"/>
    <cellStyle name="Comma 2 2 3 2 4 2 2 3" xfId="33174" xr:uid="{9C603F74-D4C7-4B6A-AF36-E30DA2B294A3}"/>
    <cellStyle name="Comma 2 2 3 2 4 2 2 4" xfId="34997" xr:uid="{6FB1CE32-631E-41A8-AB7B-88ECA6705DF6}"/>
    <cellStyle name="Comma 2 2 3 2 4 2 2 5" xfId="37095" xr:uid="{D3332599-6162-44C5-A5DE-B4FE140B40BC}"/>
    <cellStyle name="Comma 2 2 3 2 4 2 3" xfId="11955" xr:uid="{896C9D54-7070-4281-8531-F4EBCBC0AF1B}"/>
    <cellStyle name="Comma 2 2 3 2 4 2 4" xfId="15422" xr:uid="{4AE9C3C1-A60D-4A71-BBA3-2A567680F8D2}"/>
    <cellStyle name="Comma 2 2 3 2 4 2 5" xfId="29920" xr:uid="{91C579D4-1961-4E9E-8AD1-5BBA6D46FE22}"/>
    <cellStyle name="Comma 2 2 3 2 4 2 6" xfId="30729" xr:uid="{A31EC516-4638-4F51-B9D4-086A95F86CA6}"/>
    <cellStyle name="Comma 2 2 3 2 4 2 7" xfId="31743" xr:uid="{BD9AB009-0D31-42AB-BD65-112371A5531D}"/>
    <cellStyle name="Comma 2 2 3 2 4 2 8" xfId="32385" xr:uid="{86F17120-5723-4359-88B7-6720C2226BD5}"/>
    <cellStyle name="Comma 2 2 3 2 4 2 9" xfId="33597" xr:uid="{2E0CB91C-E843-4223-AC71-0DA558D8A7E4}"/>
    <cellStyle name="Comma 2 2 3 2 4 3" xfId="12395" xr:uid="{73A0C455-C218-43FA-89FF-A4B91F09BA4C}"/>
    <cellStyle name="Comma 2 2 3 2 4 3 2" xfId="31106" xr:uid="{FA8DB08F-0979-4FEC-B32D-C3364759339E}"/>
    <cellStyle name="Comma 2 2 3 2 4 3 3" xfId="32968" xr:uid="{0BD68E57-77CA-43D4-9176-36F88DBEED28}"/>
    <cellStyle name="Comma 2 2 3 2 4 3 4" xfId="34783" xr:uid="{9315821F-4105-4125-B834-073F53C8DF67}"/>
    <cellStyle name="Comma 2 2 3 2 4 3 5" xfId="36889" xr:uid="{47C20C8E-C9DC-45DD-B328-065C7EF3EF3C}"/>
    <cellStyle name="Comma 2 2 3 2 4 4" xfId="11741" xr:uid="{DCB0251F-B0E6-4D86-89ED-AD6E26B54003}"/>
    <cellStyle name="Comma 2 2 3 2 4 5" xfId="15421" xr:uid="{0AAABE6E-CECC-4763-A35A-865129290077}"/>
    <cellStyle name="Comma 2 2 3 2 4 6" xfId="29919" xr:uid="{D7673E26-BFE8-4419-84D5-09CE6F24D291}"/>
    <cellStyle name="Comma 2 2 3 2 4 7" xfId="30515" xr:uid="{DE657A01-E8ED-4896-AFFE-0CC5C9F95723}"/>
    <cellStyle name="Comma 2 2 3 2 4 8" xfId="31742" xr:uid="{061B3C24-41F8-41D6-8DA4-0F2A71205616}"/>
    <cellStyle name="Comma 2 2 3 2 4 9" xfId="32384" xr:uid="{E28B2F96-7561-4529-8ABE-2DECCE2AC52D}"/>
    <cellStyle name="Comma 2 2 3 2 5" xfId="6179" xr:uid="{0704C385-E5AF-4237-81F3-535E7FC65F4B}"/>
    <cellStyle name="Comma 2 2 3 2 5 10" xfId="34402" xr:uid="{52A81EE3-EB3B-42ED-BE4B-9A8DAA1DAA68}"/>
    <cellStyle name="Comma 2 2 3 2 5 11" xfId="36570" xr:uid="{A11B52EB-51EC-4614-9D1F-B0EA17A4AC34}"/>
    <cellStyle name="Comma 2 2 3 2 5 12" xfId="38922" xr:uid="{60FF8B74-2E56-4EA7-B3F0-F5358B7158E7}"/>
    <cellStyle name="Comma 2 2 3 2 5 13" xfId="41953" xr:uid="{0A3BAE22-312A-4A0B-8F9B-8A15DEC7CA43}"/>
    <cellStyle name="Comma 2 2 3 2 5 14" xfId="44370" xr:uid="{2DC5F785-B1DD-471A-8D0B-D2D665D81010}"/>
    <cellStyle name="Comma 2 2 3 2 5 15" xfId="8735" xr:uid="{1E0179C5-3471-4CCD-8B66-9BA172811E5A}"/>
    <cellStyle name="Comma 2 2 3 2 5 2" xfId="12734" xr:uid="{D4D9D8F0-3D01-4714-91B6-256D85D9039A}"/>
    <cellStyle name="Comma 2 2 3 2 5 2 2" xfId="31316" xr:uid="{7BA14F65-A3DD-463C-9F07-F90B3A5EE613}"/>
    <cellStyle name="Comma 2 2 3 2 5 2 3" xfId="33170" xr:uid="{3D267F76-E67B-439A-B3FC-B2878171A48B}"/>
    <cellStyle name="Comma 2 2 3 2 5 2 4" xfId="34993" xr:uid="{53C70CF0-F4B7-400B-84E8-AEBD7E1A5FA9}"/>
    <cellStyle name="Comma 2 2 3 2 5 2 5" xfId="37091" xr:uid="{A92404CF-4794-4358-9AA0-D040CF2F5FCE}"/>
    <cellStyle name="Comma 2 2 3 2 5 2 6" xfId="40480" xr:uid="{1C9548DC-AFAB-4154-AFC2-96B9BCCAF5C6}"/>
    <cellStyle name="Comma 2 2 3 2 5 2 7" xfId="43281" xr:uid="{BBFCECC1-AB3D-4A6F-BC8F-3D12C2D950E4}"/>
    <cellStyle name="Comma 2 2 3 2 5 2 8" xfId="44371" xr:uid="{F846A142-90C7-4FFB-B6FA-3DF8A6860E3D}"/>
    <cellStyle name="Comma 2 2 3 2 5 3" xfId="11951" xr:uid="{343A93F3-9919-4E53-A01E-4A5D918DA954}"/>
    <cellStyle name="Comma 2 2 3 2 5 4" xfId="15423" xr:uid="{46B1A88B-6696-49DB-A438-008D10E86E78}"/>
    <cellStyle name="Comma 2 2 3 2 5 5" xfId="29921" xr:uid="{40149F75-5341-4134-A281-E7FFBE51FD37}"/>
    <cellStyle name="Comma 2 2 3 2 5 6" xfId="30725" xr:uid="{CF6594A4-7B97-43E8-97C9-FEAD78FE54B3}"/>
    <cellStyle name="Comma 2 2 3 2 5 7" xfId="31744" xr:uid="{48DEB18F-5929-4EF8-8836-C3CA7A80DC65}"/>
    <cellStyle name="Comma 2 2 3 2 5 8" xfId="32386" xr:uid="{F8F16C0D-B983-40A4-B053-0F0607FBE322}"/>
    <cellStyle name="Comma 2 2 3 2 5 9" xfId="33598" xr:uid="{B66FAE8A-F403-4D1C-B5A8-40F441B951CC}"/>
    <cellStyle name="Comma 2 2 3 2 6" xfId="11502" xr:uid="{BD808832-5BBF-4893-94ED-0F0A579EB185}"/>
    <cellStyle name="Comma 2 2 3 2 6 10" xfId="34616" xr:uid="{8DC46504-8BD5-4C96-B1BC-F212B479003B}"/>
    <cellStyle name="Comma 2 2 3 2 6 11" xfId="36744" xr:uid="{F7105E8A-3C5E-4A17-A161-08862AE2FBEC}"/>
    <cellStyle name="Comma 2 2 3 2 6 12" xfId="39324" xr:uid="{3719B9A3-A8DD-4350-BAE3-338F170776E4}"/>
    <cellStyle name="Comma 2 2 3 2 6 13" xfId="42302" xr:uid="{5D20A564-B87D-48D9-8937-1B8130ED5109}"/>
    <cellStyle name="Comma 2 2 3 2 6 14" xfId="44372" xr:uid="{812134BC-E024-47C4-B5C3-2567736CE975}"/>
    <cellStyle name="Comma 2 2 3 2 6 2" xfId="15123" xr:uid="{BE198D77-0DFF-4295-B428-D83489ADA4F1}"/>
    <cellStyle name="Comma 2 2 3 2 6 2 2" xfId="31530" xr:uid="{87EE671E-DD15-4BDB-8A9E-A4E317F32227}"/>
    <cellStyle name="Comma 2 2 3 2 6 2 3" xfId="33383" xr:uid="{9095ED2D-1A7F-46D4-8903-1E6D10DC46EC}"/>
    <cellStyle name="Comma 2 2 3 2 6 2 4" xfId="35207" xr:uid="{762FBC01-37C0-4ABF-9575-5298100439DF}"/>
    <cellStyle name="Comma 2 2 3 2 6 2 5" xfId="37287" xr:uid="{1A537BEC-C975-4DE5-BC60-E2165231CE7D}"/>
    <cellStyle name="Comma 2 2 3 2 6 2 6" xfId="40895" xr:uid="{48B66321-A7D6-4F33-8F33-B573AB713F5B}"/>
    <cellStyle name="Comma 2 2 3 2 6 2 7" xfId="43630" xr:uid="{121CEBCB-29FD-4CD4-A5E0-5076F6DF898C}"/>
    <cellStyle name="Comma 2 2 3 2 6 2 8" xfId="44373" xr:uid="{9C5FA446-D1C4-4721-B9B0-F26A3D5FFC96}"/>
    <cellStyle name="Comma 2 2 3 2 6 3" xfId="12165" xr:uid="{04CAB84E-BC9C-4B87-B64D-748DEC4CB8F3}"/>
    <cellStyle name="Comma 2 2 3 2 6 4" xfId="15424" xr:uid="{8D0386AD-1725-4C13-A895-D692CA9B68B2}"/>
    <cellStyle name="Comma 2 2 3 2 6 5" xfId="29922" xr:uid="{55E649BD-1F5D-45FF-9F04-DC86E68730F7}"/>
    <cellStyle name="Comma 2 2 3 2 6 6" xfId="30939" xr:uid="{38381651-136C-4185-89B6-EF6C9B60F788}"/>
    <cellStyle name="Comma 2 2 3 2 6 7" xfId="31745" xr:uid="{67F3F355-1C5D-45C8-A747-D07E4B56FA1A}"/>
    <cellStyle name="Comma 2 2 3 2 6 8" xfId="32387" xr:uid="{1F0F2F64-27E7-4325-8097-9DB949CA6587}"/>
    <cellStyle name="Comma 2 2 3 2 6 9" xfId="33599" xr:uid="{E18F88DE-2199-40A0-88F0-76C6CEFD0D60}"/>
    <cellStyle name="Comma 2 2 3 2 7" xfId="12243" xr:uid="{B5689652-2D99-4F31-999C-5880EF69D389}"/>
    <cellStyle name="Comma 2 2 3 2 7 2" xfId="31016" xr:uid="{22B8BDD6-81D6-4F9D-9B67-9F76F3C00ACD}"/>
    <cellStyle name="Comma 2 2 3 2 7 3" xfId="32889" xr:uid="{87EDAE08-7314-4080-BF21-10AAC9C84E12}"/>
    <cellStyle name="Comma 2 2 3 2 7 4" xfId="34693" xr:uid="{F33E7461-CE43-4696-8B73-9B455022AFEA}"/>
    <cellStyle name="Comma 2 2 3 2 7 5" xfId="36801" xr:uid="{0E688BBE-8CF1-4862-813F-6AE725A2C5EA}"/>
    <cellStyle name="Comma 2 2 3 2 7 6" xfId="39787" xr:uid="{B5AC8350-FAD3-444F-852E-899D5F7AA953}"/>
    <cellStyle name="Comma 2 2 3 2 7 7" xfId="42695" xr:uid="{9997E5B3-5A84-4DE2-B3CB-0FA1DBAFE828}"/>
    <cellStyle name="Comma 2 2 3 2 7 8" xfId="44374" xr:uid="{131FEB99-144F-4325-829E-D7BA20A2AD9D}"/>
    <cellStyle name="Comma 2 2 3 2 8" xfId="11649" xr:uid="{514A9033-0238-48B0-8104-81E513ABFA83}"/>
    <cellStyle name="Comma 2 2 3 2 9" xfId="15414" xr:uid="{3F733137-2435-409A-BBDC-BFE13FF0B623}"/>
    <cellStyle name="Comma 2 2 3 20" xfId="35276" xr:uid="{F359AED8-21EB-440C-A58B-54BF1181E297}"/>
    <cellStyle name="Comma 2 2 3 21" xfId="36179" xr:uid="{CF45F78A-1813-4237-9DDC-E960C92C22D8}"/>
    <cellStyle name="Comma 2 2 3 22" xfId="37383" xr:uid="{203D1DB6-B1C8-4897-BFC3-AA52B185168C}"/>
    <cellStyle name="Comma 2 2 3 23" xfId="41331" xr:uid="{A43DB05C-3121-4C2D-9F8B-072B715F1648}"/>
    <cellStyle name="Comma 2 2 3 24" xfId="44375" xr:uid="{C678F5B4-4E2B-49AE-92CF-7DB1D66C9C07}"/>
    <cellStyle name="Comma 2 2 3 25" xfId="6540" xr:uid="{1036B93B-AC44-490F-876E-EAED4A4831B7}"/>
    <cellStyle name="Comma 2 2 3 3" xfId="2756" xr:uid="{68A7039C-3820-4A21-B7D6-11526335D722}"/>
    <cellStyle name="Comma 2 2 3 3 10" xfId="29923" xr:uid="{97A64091-FD02-41F0-9966-98A3C96167BC}"/>
    <cellStyle name="Comma 2 2 3 3 11" xfId="30426" xr:uid="{951F3CFA-0289-43BC-A203-75EB2FE680A8}"/>
    <cellStyle name="Comma 2 2 3 3 12" xfId="31746" xr:uid="{6EDF81AD-556F-4AAB-80CD-C32096D1EF57}"/>
    <cellStyle name="Comma 2 2 3 3 13" xfId="32388" xr:uid="{43C32EA9-D63D-4441-83AC-DF8407EA0945}"/>
    <cellStyle name="Comma 2 2 3 3 14" xfId="33600" xr:uid="{73C3984B-6360-4477-8A1B-69F9A13261BD}"/>
    <cellStyle name="Comma 2 2 3 3 15" xfId="34103" xr:uid="{DF501DD9-90FC-4C01-8118-5CA2F0BB6664}"/>
    <cellStyle name="Comma 2 2 3 3 16" xfId="35318" xr:uid="{3BB1C290-5DB7-4C11-925B-D4AD3B7E9CBB}"/>
    <cellStyle name="Comma 2 2 3 3 17" xfId="36181" xr:uid="{A18795F4-BB12-455D-AFA5-E0D0A2CCEAD8}"/>
    <cellStyle name="Comma 2 2 3 3 18" xfId="37421" xr:uid="{97D9F901-DBE3-4140-8264-02324F21F4CF}"/>
    <cellStyle name="Comma 2 2 3 3 19" xfId="41368" xr:uid="{9D023C57-71B2-4A4C-8D23-A4D43F534569}"/>
    <cellStyle name="Comma 2 2 3 3 2" xfId="5067" xr:uid="{C61B9F92-82DF-45B3-B9E5-8F51EE489899}"/>
    <cellStyle name="Comma 2 2 3 3 2 10" xfId="32389" xr:uid="{A8FA940B-13D2-42D8-88A0-6F7BD2C431E5}"/>
    <cellStyle name="Comma 2 2 3 3 2 11" xfId="33601" xr:uid="{D2560573-4363-4B15-906E-E9E69BCF5782}"/>
    <cellStyle name="Comma 2 2 3 3 2 12" xfId="34141" xr:uid="{0080B088-2C57-4EA4-977D-A5B6A7A9F79A}"/>
    <cellStyle name="Comma 2 2 3 3 2 13" xfId="36022" xr:uid="{630C561B-87A0-4AAA-9F1A-9731B9FF937B}"/>
    <cellStyle name="Comma 2 2 3 3 2 14" xfId="36322" xr:uid="{68A2DB17-DCBF-4893-B143-ED738761A7D5}"/>
    <cellStyle name="Comma 2 2 3 3 2 15" xfId="37495" xr:uid="{0AFB8B9B-634A-43D5-8A87-FCE3B0363110}"/>
    <cellStyle name="Comma 2 2 3 3 2 16" xfId="41441" xr:uid="{A305C05F-5023-4BAC-B4B9-FAFA9CA8350C}"/>
    <cellStyle name="Comma 2 2 3 3 2 17" xfId="44376" xr:uid="{C25C2919-85E6-4F4E-8449-E5508603A25A}"/>
    <cellStyle name="Comma 2 2 3 3 2 18" xfId="6654" xr:uid="{189BDC9D-6DF6-449F-B610-A99CC03F5695}"/>
    <cellStyle name="Comma 2 2 3 3 2 2" xfId="6036" xr:uid="{19AE6423-5267-4F63-B235-B7A58C8DCD1E}"/>
    <cellStyle name="Comma 2 2 3 3 2 2 10" xfId="33602" xr:uid="{065369C7-A603-4FFF-9E9C-7B9F5BDAA94A}"/>
    <cellStyle name="Comma 2 2 3 3 2 2 11" xfId="34293" xr:uid="{B3F4B62D-C0FD-497F-8859-46C0A6E7D4C3}"/>
    <cellStyle name="Comma 2 2 3 3 2 2 12" xfId="36479" xr:uid="{767F358E-A844-45C6-9AE6-29A2450F51B4}"/>
    <cellStyle name="Comma 2 2 3 3 2 2 13" xfId="38801" xr:uid="{C0F9F42D-FBE4-4931-997C-84F49F8E528A}"/>
    <cellStyle name="Comma 2 2 3 3 2 2 14" xfId="41840" xr:uid="{58C62175-217E-4530-8B0D-E791A03D4E4B}"/>
    <cellStyle name="Comma 2 2 3 3 2 2 15" xfId="44377" xr:uid="{6DB942AE-9478-4FB9-BF74-4F88B8B60F9E}"/>
    <cellStyle name="Comma 2 2 3 3 2 2 16" xfId="8530" xr:uid="{C5FED8BE-80F8-4870-8B85-C041FE8B0F7F}"/>
    <cellStyle name="Comma 2 2 3 3 2 2 2" xfId="8742" xr:uid="{F22A5812-2977-463D-A461-5ADB381316B5}"/>
    <cellStyle name="Comma 2 2 3 3 2 2 2 10" xfId="34409" xr:uid="{72CEC195-461B-4491-BC40-3F1FF6814A00}"/>
    <cellStyle name="Comma 2 2 3 3 2 2 2 11" xfId="36577" xr:uid="{DB2B213C-0A20-4E18-8CD6-F85D6CE6515D}"/>
    <cellStyle name="Comma 2 2 3 3 2 2 2 12" xfId="40350" xr:uid="{750525C8-6A59-4EC6-9DC8-3FCE647D8E35}"/>
    <cellStyle name="Comma 2 2 3 3 2 2 2 13" xfId="43168" xr:uid="{83586B88-ED75-4F30-B024-E6950C81C456}"/>
    <cellStyle name="Comma 2 2 3 3 2 2 2 14" xfId="44378" xr:uid="{98019DD9-A686-4DE8-A8B9-DD33ED473E71}"/>
    <cellStyle name="Comma 2 2 3 3 2 2 2 2" xfId="12741" xr:uid="{23EA6CB4-1432-4061-8FA8-4C4CD6C3D439}"/>
    <cellStyle name="Comma 2 2 3 3 2 2 2 2 2" xfId="31323" xr:uid="{0060FDCD-89E8-49DE-B2F7-75512B1886E7}"/>
    <cellStyle name="Comma 2 2 3 3 2 2 2 2 3" xfId="33177" xr:uid="{71F09C98-29DD-45AE-BBEE-0AF594562937}"/>
    <cellStyle name="Comma 2 2 3 3 2 2 2 2 4" xfId="35000" xr:uid="{6451F85C-6802-4763-BB1D-2FE5EE7E2490}"/>
    <cellStyle name="Comma 2 2 3 3 2 2 2 2 5" xfId="37098" xr:uid="{5267AC22-131A-458E-9FBB-2D2A20E938A9}"/>
    <cellStyle name="Comma 2 2 3 3 2 2 2 3" xfId="11958" xr:uid="{705A8037-A334-4243-9D2A-18AACF2D83BA}"/>
    <cellStyle name="Comma 2 2 3 3 2 2 2 4" xfId="15428" xr:uid="{0C82910C-F693-41EE-A098-AA54B386B772}"/>
    <cellStyle name="Comma 2 2 3 3 2 2 2 5" xfId="29926" xr:uid="{F9421E29-F6D6-45D2-A929-1EE0AA93842B}"/>
    <cellStyle name="Comma 2 2 3 3 2 2 2 6" xfId="30732" xr:uid="{1969E45D-22DC-4404-9790-905C6C3A5252}"/>
    <cellStyle name="Comma 2 2 3 3 2 2 2 7" xfId="31749" xr:uid="{3CC8D83E-F09A-4CD0-9908-86AB59A5566F}"/>
    <cellStyle name="Comma 2 2 3 3 2 2 2 8" xfId="32391" xr:uid="{9C3E2EF2-8946-4136-ABE9-5D1A4880860B}"/>
    <cellStyle name="Comma 2 2 3 3 2 2 2 9" xfId="33603" xr:uid="{50E86B41-2925-4699-9CD3-27F2886E022C}"/>
    <cellStyle name="Comma 2 2 3 3 2 2 3" xfId="12565" xr:uid="{F4180963-AE3E-4EE8-993D-FA2133BE95EB}"/>
    <cellStyle name="Comma 2 2 3 3 2 2 3 2" xfId="31207" xr:uid="{D52AE452-4475-4B17-8CA2-50A5423E5C9F}"/>
    <cellStyle name="Comma 2 2 3 3 2 2 3 3" xfId="33063" xr:uid="{AA453980-3C67-4E07-BDA4-FC72630097FF}"/>
    <cellStyle name="Comma 2 2 3 3 2 2 3 4" xfId="34884" xr:uid="{104720ED-8964-4AC7-AFA4-F546865DC0A3}"/>
    <cellStyle name="Comma 2 2 3 3 2 2 3 5" xfId="36984" xr:uid="{AA43E149-5B5A-45FA-894D-8E75FC947BCF}"/>
    <cellStyle name="Comma 2 2 3 3 2 2 4" xfId="11842" xr:uid="{D2955C74-1894-4ADC-A857-B11DFEC12F36}"/>
    <cellStyle name="Comma 2 2 3 3 2 2 5" xfId="15427" xr:uid="{2763C8BA-5D5A-41F0-B684-D3CBF5CAFEC7}"/>
    <cellStyle name="Comma 2 2 3 3 2 2 6" xfId="29925" xr:uid="{8FA2505E-6DDE-4B8B-B344-A0ABE3F8E088}"/>
    <cellStyle name="Comma 2 2 3 3 2 2 7" xfId="30616" xr:uid="{E6CBFB65-AC89-4997-BCE7-315DFE71B4EB}"/>
    <cellStyle name="Comma 2 2 3 3 2 2 8" xfId="31748" xr:uid="{646BD592-9721-4B6C-9AF8-3F7EEDAEE878}"/>
    <cellStyle name="Comma 2 2 3 3 2 2 9" xfId="32390" xr:uid="{2A469F64-4EAC-4C34-AE9F-CB59139AE3BE}"/>
    <cellStyle name="Comma 2 2 3 3 2 3" xfId="6356" xr:uid="{65932128-8A61-464C-AB9E-FD3E93747B70}"/>
    <cellStyle name="Comma 2 2 3 3 2 3 10" xfId="34408" xr:uid="{B69BB249-52A5-4BFD-A31A-D2C878139776}"/>
    <cellStyle name="Comma 2 2 3 3 2 3 11" xfId="36576" xr:uid="{C929BA31-3DA4-4B3E-80F6-AC111BEE4F0F}"/>
    <cellStyle name="Comma 2 2 3 3 2 3 12" xfId="39021" xr:uid="{A7FE8D23-C917-4988-A80F-79730252CC52}"/>
    <cellStyle name="Comma 2 2 3 3 2 3 13" xfId="42047" xr:uid="{B0B5BB54-D709-41D1-8A35-30BB55695162}"/>
    <cellStyle name="Comma 2 2 3 3 2 3 14" xfId="44379" xr:uid="{4C509AE9-445C-41B7-B628-D57BA04472CD}"/>
    <cellStyle name="Comma 2 2 3 3 2 3 15" xfId="8741" xr:uid="{DF3BD0B6-432D-4D67-835E-B345CC332195}"/>
    <cellStyle name="Comma 2 2 3 3 2 3 2" xfId="12740" xr:uid="{FAC8EC22-ACAC-4910-84CF-34A136FDA3C4}"/>
    <cellStyle name="Comma 2 2 3 3 2 3 2 2" xfId="31322" xr:uid="{55DCBF3F-6741-4447-ACE2-543E73CD1960}"/>
    <cellStyle name="Comma 2 2 3 3 2 3 2 3" xfId="33176" xr:uid="{60C49911-8F67-4A3C-96F6-CF09FBA8ED84}"/>
    <cellStyle name="Comma 2 2 3 3 2 3 2 4" xfId="34999" xr:uid="{C5235C79-E8B0-4681-8A9A-4316BC1C5388}"/>
    <cellStyle name="Comma 2 2 3 3 2 3 2 5" xfId="37097" xr:uid="{AE307985-0936-40BD-BB55-8A563C180DED}"/>
    <cellStyle name="Comma 2 2 3 3 2 3 2 6" xfId="40589" xr:uid="{A37BD0C5-9ABF-4090-9586-6E3105834F63}"/>
    <cellStyle name="Comma 2 2 3 3 2 3 2 7" xfId="43375" xr:uid="{1E0C9F18-53BA-41AA-9452-1B83AAE72D28}"/>
    <cellStyle name="Comma 2 2 3 3 2 3 2 8" xfId="44380" xr:uid="{90FD1EBE-B9B6-4077-AEDA-96B8AFC9EB32}"/>
    <cellStyle name="Comma 2 2 3 3 2 3 3" xfId="11957" xr:uid="{8EB85632-334B-4D68-A98A-DB38D2063834}"/>
    <cellStyle name="Comma 2 2 3 3 2 3 4" xfId="15429" xr:uid="{2010D96F-BF5A-4231-99DC-A92931AED0F0}"/>
    <cellStyle name="Comma 2 2 3 3 2 3 5" xfId="29927" xr:uid="{8101E97A-C3F6-474A-9F39-453DE12A39F5}"/>
    <cellStyle name="Comma 2 2 3 3 2 3 6" xfId="30731" xr:uid="{160514DB-3CD0-4656-AA63-B3F6F4BA2EBF}"/>
    <cellStyle name="Comma 2 2 3 3 2 3 7" xfId="31750" xr:uid="{E15ACE69-8673-45AA-8E3A-7F1DA98A7D53}"/>
    <cellStyle name="Comma 2 2 3 3 2 3 8" xfId="32392" xr:uid="{8EA1D5F1-8628-43ED-8D25-2A0C4B8D0F5A}"/>
    <cellStyle name="Comma 2 2 3 3 2 3 9" xfId="33604" xr:uid="{B51399BB-77CA-436C-948E-B46ADB0DBE28}"/>
    <cellStyle name="Comma 2 2 3 3 2 4" xfId="12282" xr:uid="{B0300AAD-E575-4065-A46A-D9676161B91C}"/>
    <cellStyle name="Comma 2 2 3 3 2 4 2" xfId="31055" xr:uid="{6C29EC31-9A46-49E6-8D7F-DE44E84E757A}"/>
    <cellStyle name="Comma 2 2 3 3 2 4 2 2" xfId="41206" xr:uid="{5DC98323-BA89-4D24-A095-2776DF368F29}"/>
    <cellStyle name="Comma 2 2 3 3 2 4 2 3" xfId="43886" xr:uid="{05AA134A-25E8-4CC9-8395-D4E7F5BFB8C7}"/>
    <cellStyle name="Comma 2 2 3 3 2 4 2 4" xfId="44381" xr:uid="{720203A7-A5B7-489C-829E-B096084F983E}"/>
    <cellStyle name="Comma 2 2 3 3 2 4 3" xfId="32923" xr:uid="{587E459F-BCCA-4713-A484-0AB70822B7A8}"/>
    <cellStyle name="Comma 2 2 3 3 2 4 4" xfId="34732" xr:uid="{E2B22E6D-25D2-49DD-A587-0802AAA81697}"/>
    <cellStyle name="Comma 2 2 3 3 2 4 5" xfId="36840" xr:uid="{DCFB5B17-074D-4919-9070-ED2321ACE8D1}"/>
    <cellStyle name="Comma 2 2 3 3 2 4 6" xfId="39623" xr:uid="{19D70B6D-7B2E-4A54-B7C6-6AD9B90A72C6}"/>
    <cellStyle name="Comma 2 2 3 3 2 4 7" xfId="42558" xr:uid="{2AEA651B-A987-43E4-BEAC-9B725B14EC7E}"/>
    <cellStyle name="Comma 2 2 3 3 2 4 8" xfId="44382" xr:uid="{781ACC83-26EF-4CE2-95DC-F6352F846A01}"/>
    <cellStyle name="Comma 2 2 3 3 2 5" xfId="11689" xr:uid="{79D1730A-F188-4C2F-B5EF-2097BCF53B11}"/>
    <cellStyle name="Comma 2 2 3 3 2 5 2" xfId="39870" xr:uid="{17427ACE-3D47-481A-BC5C-5A80F165FEBA}"/>
    <cellStyle name="Comma 2 2 3 3 2 5 3" xfId="42769" xr:uid="{B21F4755-6179-408D-A7D7-8B8516CB3561}"/>
    <cellStyle name="Comma 2 2 3 3 2 5 4" xfId="44383" xr:uid="{95959719-878E-429A-8C3E-765322B0A813}"/>
    <cellStyle name="Comma 2 2 3 3 2 6" xfId="15426" xr:uid="{318F5CF4-6214-49DD-9541-994F1B843DA6}"/>
    <cellStyle name="Comma 2 2 3 3 2 7" xfId="29924" xr:uid="{5C607F83-AEEC-44A6-B4A5-6C6DC35D2BB0}"/>
    <cellStyle name="Comma 2 2 3 3 2 8" xfId="30464" xr:uid="{C06C2C25-C75E-47CF-A7BC-E32C1BABB2C7}"/>
    <cellStyle name="Comma 2 2 3 3 2 9" xfId="31747" xr:uid="{FEF11736-F3ED-4AE4-8CD6-C2734F268C2C}"/>
    <cellStyle name="Comma 2 2 3 3 20" xfId="44384" xr:uid="{BD4338DB-4747-4D77-8ACE-9D7EDC632B8E}"/>
    <cellStyle name="Comma 2 2 3 3 21" xfId="6542" xr:uid="{68FC242B-D8D9-4015-9C5A-AFC193263BBC}"/>
    <cellStyle name="Comma 2 2 3 3 3" xfId="4408" xr:uid="{EDD0289B-EA68-4836-AE85-B16ED9428888}"/>
    <cellStyle name="Comma 2 2 3 3 3 10" xfId="33605" xr:uid="{2B24FACF-D7A4-4882-8E6D-00F92F8C3E89}"/>
    <cellStyle name="Comma 2 2 3 3 3 11" xfId="34254" xr:uid="{2D344402-DF66-4863-A926-0E25FEBE78D4}"/>
    <cellStyle name="Comma 2 2 3 3 3 12" xfId="35591" xr:uid="{D3BBCDF2-4762-4416-9442-4499E35532B2}"/>
    <cellStyle name="Comma 2 2 3 3 3 13" xfId="36456" xr:uid="{E96C64F5-7DFA-4CEE-B681-2D94360B1C24}"/>
    <cellStyle name="Comma 2 2 3 3 3 14" xfId="38660" xr:uid="{5C3EC033-0516-4D05-9854-9CB0960264A2}"/>
    <cellStyle name="Comma 2 2 3 3 3 15" xfId="41700" xr:uid="{A5D2134A-3335-4266-8FB2-790553F07024}"/>
    <cellStyle name="Comma 2 2 3 3 3 16" xfId="44385" xr:uid="{6C3486B8-97D4-4D6B-8CBE-5C9C140E62E5}"/>
    <cellStyle name="Comma 2 2 3 3 3 17" xfId="8417" xr:uid="{00335B8A-A275-40BA-825B-BF00C56449CF}"/>
    <cellStyle name="Comma 2 2 3 3 3 2" xfId="5859" xr:uid="{74D56104-60D8-45D4-A869-C2C9443A3F37}"/>
    <cellStyle name="Comma 2 2 3 3 3 2 10" xfId="34410" xr:uid="{619BC340-B0A7-4B41-88E8-01B35B729D99}"/>
    <cellStyle name="Comma 2 2 3 3 3 2 11" xfId="36578" xr:uid="{9A1B6FCF-E3A9-4EE9-8020-ABE203894174}"/>
    <cellStyle name="Comma 2 2 3 3 3 2 12" xfId="39152" xr:uid="{BA9BBCF4-8326-4E50-9974-37D5EED797DF}"/>
    <cellStyle name="Comma 2 2 3 3 3 2 13" xfId="42160" xr:uid="{D5F499D7-18F6-4C7C-8E6F-26402080DF51}"/>
    <cellStyle name="Comma 2 2 3 3 3 2 14" xfId="44386" xr:uid="{3DBD7C62-A389-4725-BDB3-8F5433A338AB}"/>
    <cellStyle name="Comma 2 2 3 3 3 2 15" xfId="8743" xr:uid="{42584998-524A-4139-A08E-5104D644FF29}"/>
    <cellStyle name="Comma 2 2 3 3 3 2 2" xfId="12742" xr:uid="{6F6B1DEC-1AFB-4DEA-AEAC-F8D135BC0D9C}"/>
    <cellStyle name="Comma 2 2 3 3 3 2 2 2" xfId="31324" xr:uid="{56C621B8-2501-4129-A4D8-B7E5E42F69A8}"/>
    <cellStyle name="Comma 2 2 3 3 3 2 2 3" xfId="33178" xr:uid="{C0D00577-434F-4974-9726-9569C4A1DA74}"/>
    <cellStyle name="Comma 2 2 3 3 3 2 2 4" xfId="35001" xr:uid="{E9AA8956-C3BE-4018-A461-A836E1551C3D}"/>
    <cellStyle name="Comma 2 2 3 3 3 2 2 5" xfId="37099" xr:uid="{C2327A3A-291A-43FF-A829-A5400D965C4A}"/>
    <cellStyle name="Comma 2 2 3 3 3 2 2 6" xfId="40725" xr:uid="{CDCF2C49-6756-4E35-8CB9-26E134D41349}"/>
    <cellStyle name="Comma 2 2 3 3 3 2 2 7" xfId="43488" xr:uid="{B40184EF-9262-49D0-A547-87A9DCBE1907}"/>
    <cellStyle name="Comma 2 2 3 3 3 2 2 8" xfId="44387" xr:uid="{B6131F79-912A-49BA-9D9B-818E3A4A4FFC}"/>
    <cellStyle name="Comma 2 2 3 3 3 2 3" xfId="11959" xr:uid="{21E6CE15-1691-47A0-AC26-CED1C62341D9}"/>
    <cellStyle name="Comma 2 2 3 3 3 2 4" xfId="15431" xr:uid="{D8C49707-6947-4D1C-862F-823ED6867E23}"/>
    <cellStyle name="Comma 2 2 3 3 3 2 5" xfId="29929" xr:uid="{BE757112-8CA2-44A5-BC06-1A2D4DDF94D4}"/>
    <cellStyle name="Comma 2 2 3 3 3 2 6" xfId="30733" xr:uid="{2080D57F-DDFD-4A66-94B8-15C3B57AADCA}"/>
    <cellStyle name="Comma 2 2 3 3 3 2 7" xfId="31752" xr:uid="{7B9C6333-553F-4664-984E-89F920C5B301}"/>
    <cellStyle name="Comma 2 2 3 3 3 2 8" xfId="32394" xr:uid="{5FBC417C-7554-48C1-B414-8959E38AEB0E}"/>
    <cellStyle name="Comma 2 2 3 3 3 2 9" xfId="33606" xr:uid="{9CAD139C-2A7D-4EC6-AD4B-19DA4F4595BE}"/>
    <cellStyle name="Comma 2 2 3 3 3 3" xfId="12525" xr:uid="{10F23FD1-09BA-4883-B226-C5CB3CB1DD4B}"/>
    <cellStyle name="Comma 2 2 3 3 3 3 2" xfId="31168" xr:uid="{AE6A67F2-3863-4524-953A-96F0D7F1F3BC}"/>
    <cellStyle name="Comma 2 2 3 3 3 3 2 2" xfId="41034" xr:uid="{08A9BB2F-D368-469A-B9B4-6ACF679F24B9}"/>
    <cellStyle name="Comma 2 2 3 3 3 3 2 3" xfId="43746" xr:uid="{6877AEDB-B843-44BD-8423-FD8588B9217C}"/>
    <cellStyle name="Comma 2 2 3 3 3 3 2 4" xfId="44388" xr:uid="{6AACF5DD-C78C-419D-8489-93AB109D9F14}"/>
    <cellStyle name="Comma 2 2 3 3 3 3 3" xfId="33026" xr:uid="{8F5A3B99-D2C5-415C-940F-960F8A28766E}"/>
    <cellStyle name="Comma 2 2 3 3 3 3 4" xfId="34845" xr:uid="{33D3CA8C-BCC1-4A92-99A1-78C87547D546}"/>
    <cellStyle name="Comma 2 2 3 3 3 3 5" xfId="36947" xr:uid="{35AD8DFD-65F5-4669-89C9-06A25AC2BE00}"/>
    <cellStyle name="Comma 2 2 3 3 3 3 6" xfId="39458" xr:uid="{C9A55E3F-CAC6-4ECD-9313-AB691CAA671D}"/>
    <cellStyle name="Comma 2 2 3 3 3 3 7" xfId="42418" xr:uid="{89689BFF-9AAF-4B9A-B4D8-F47BAF112756}"/>
    <cellStyle name="Comma 2 2 3 3 3 3 8" xfId="44389" xr:uid="{44003370-FECF-4B7F-A865-47033F8D2E4B}"/>
    <cellStyle name="Comma 2 2 3 3 3 4" xfId="11803" xr:uid="{BBCD2A34-B57B-481F-8C75-896D4895827A}"/>
    <cellStyle name="Comma 2 2 3 3 3 4 2" xfId="40179" xr:uid="{019752B5-CAAA-41FD-BEDC-4AD246946678}"/>
    <cellStyle name="Comma 2 2 3 3 3 4 3" xfId="43028" xr:uid="{5960B0B1-01E2-4238-A44E-CD3E34CD885D}"/>
    <cellStyle name="Comma 2 2 3 3 3 4 4" xfId="44390" xr:uid="{258B88AE-4ED1-4079-8C65-5D317C371955}"/>
    <cellStyle name="Comma 2 2 3 3 3 5" xfId="15430" xr:uid="{37E67025-8575-42B7-A145-01FE396F63C0}"/>
    <cellStyle name="Comma 2 2 3 3 3 6" xfId="29928" xr:uid="{02004AB0-3C9F-4066-8E2C-312E0544F6D6}"/>
    <cellStyle name="Comma 2 2 3 3 3 7" xfId="30577" xr:uid="{E2E12673-B470-4723-A8C9-4F343A59D327}"/>
    <cellStyle name="Comma 2 2 3 3 3 8" xfId="31751" xr:uid="{3A44322F-6D1C-44CF-8B0D-8D3B2D5E35BF}"/>
    <cellStyle name="Comma 2 2 3 3 3 9" xfId="32393" xr:uid="{43604C67-6697-4259-9623-F3101DCE6AB0}"/>
    <cellStyle name="Comma 2 2 3 3 4" xfId="5721" xr:uid="{940DCA0D-03A6-4F92-815E-680ECAD6D2C3}"/>
    <cellStyle name="Comma 2 2 3 3 4 10" xfId="33607" xr:uid="{5D729C98-D9C8-4FC5-B8CC-4ED6C2C2A9FA}"/>
    <cellStyle name="Comma 2 2 3 3 4 11" xfId="34193" xr:uid="{1846EC90-A6DE-4C53-AD68-A36B8EEC8734}"/>
    <cellStyle name="Comma 2 2 3 3 4 12" xfId="36424" xr:uid="{B58362BF-42A5-43AF-8089-870B50579A60}"/>
    <cellStyle name="Comma 2 2 3 3 4 13" xfId="38088" xr:uid="{3C25D3E8-A5FF-428F-A0BA-DA44507B0296}"/>
    <cellStyle name="Comma 2 2 3 3 4 14" xfId="41585" xr:uid="{DEAECA8B-18C6-4985-8A7D-EDF47AC247C2}"/>
    <cellStyle name="Comma 2 2 3 3 4 15" xfId="44391" xr:uid="{082A7D09-3CA6-433C-AFD5-81AB8E34134E}"/>
    <cellStyle name="Comma 2 2 3 3 4 16" xfId="8084" xr:uid="{B6DA5A73-EA4E-4BB7-8408-9D6A7E5D3AF5}"/>
    <cellStyle name="Comma 2 2 3 3 4 2" xfId="8744" xr:uid="{31BBB8B9-472C-4032-BE28-69530DB928A1}"/>
    <cellStyle name="Comma 2 2 3 3 4 2 10" xfId="34411" xr:uid="{C57834C7-88CD-47AB-B3EC-B70E33439E9A}"/>
    <cellStyle name="Comma 2 2 3 3 4 2 11" xfId="36579" xr:uid="{0F1BDCA8-1337-4F7F-AD1B-1B71F826D3D9}"/>
    <cellStyle name="Comma 2 2 3 3 4 2 12" xfId="40044" xr:uid="{CF7B2144-0070-4AA0-A80F-E358476A8B30}"/>
    <cellStyle name="Comma 2 2 3 3 4 2 13" xfId="42913" xr:uid="{D67A0581-D244-498D-B73E-B859E5DE1168}"/>
    <cellStyle name="Comma 2 2 3 3 4 2 14" xfId="44392" xr:uid="{DDFEDA5D-B9C1-4705-87D6-C9683FAC1938}"/>
    <cellStyle name="Comma 2 2 3 3 4 2 2" xfId="12743" xr:uid="{445CE5D5-F824-4CFB-962D-8D685133A280}"/>
    <cellStyle name="Comma 2 2 3 3 4 2 2 2" xfId="31325" xr:uid="{6DA3CABF-F4D6-45B7-A16E-EA3F35D1B870}"/>
    <cellStyle name="Comma 2 2 3 3 4 2 2 3" xfId="33179" xr:uid="{A0CAE233-FC5F-45CB-800A-DFAFC1EC6BC6}"/>
    <cellStyle name="Comma 2 2 3 3 4 2 2 4" xfId="35002" xr:uid="{6883D25D-690D-4C1E-BAFE-D3E72A51274E}"/>
    <cellStyle name="Comma 2 2 3 3 4 2 2 5" xfId="37100" xr:uid="{1B8EE24D-4177-4EE3-AD89-EF819E932138}"/>
    <cellStyle name="Comma 2 2 3 3 4 2 3" xfId="11960" xr:uid="{E8D83A17-6F37-415A-AE29-A6F3E283FC36}"/>
    <cellStyle name="Comma 2 2 3 3 4 2 4" xfId="15433" xr:uid="{727C53F9-8C03-4B9F-8A30-1175D1C29E36}"/>
    <cellStyle name="Comma 2 2 3 3 4 2 5" xfId="29931" xr:uid="{A0A9AE97-C287-478A-8811-13540FBC759D}"/>
    <cellStyle name="Comma 2 2 3 3 4 2 6" xfId="30734" xr:uid="{596FFD0E-B192-44A5-B8B3-6617C0C4A260}"/>
    <cellStyle name="Comma 2 2 3 3 4 2 7" xfId="31754" xr:uid="{E5D10C32-363F-402D-A995-CC91D0811F7B}"/>
    <cellStyle name="Comma 2 2 3 3 4 2 8" xfId="32396" xr:uid="{630DEED6-EA55-456D-8F19-FF5BF5DE93D6}"/>
    <cellStyle name="Comma 2 2 3 3 4 2 9" xfId="33608" xr:uid="{4A70F28F-7EB8-4D9E-A54F-49691E546426}"/>
    <cellStyle name="Comma 2 2 3 3 4 3" xfId="12396" xr:uid="{CFFE7F3B-1D38-4395-B5F3-0EA44BCA7908}"/>
    <cellStyle name="Comma 2 2 3 3 4 3 2" xfId="31107" xr:uid="{DB707632-74A4-430A-A959-04CD9DF886D6}"/>
    <cellStyle name="Comma 2 2 3 3 4 3 3" xfId="32969" xr:uid="{815315C3-27C6-4D88-A754-6129C5CC8361}"/>
    <cellStyle name="Comma 2 2 3 3 4 3 4" xfId="34784" xr:uid="{119209BB-085A-4E00-9912-7BE39150CB42}"/>
    <cellStyle name="Comma 2 2 3 3 4 3 5" xfId="36890" xr:uid="{44B03BD8-ABCB-4A12-8643-FEA29E4B7302}"/>
    <cellStyle name="Comma 2 2 3 3 4 4" xfId="11742" xr:uid="{9816CF98-69E5-4AB5-94F9-1E0EFE9199AD}"/>
    <cellStyle name="Comma 2 2 3 3 4 5" xfId="15432" xr:uid="{9D53C531-718A-48D5-9E14-14A04474A406}"/>
    <cellStyle name="Comma 2 2 3 3 4 6" xfId="29930" xr:uid="{BAE3959F-6D3D-4FC4-8799-D0289C15010F}"/>
    <cellStyle name="Comma 2 2 3 3 4 7" xfId="30516" xr:uid="{554171E0-460C-4207-A7EF-B17F82CFC8F3}"/>
    <cellStyle name="Comma 2 2 3 3 4 8" xfId="31753" xr:uid="{1B8E6ECE-34D5-49CE-B4F4-D0E75166F168}"/>
    <cellStyle name="Comma 2 2 3 3 4 9" xfId="32395" xr:uid="{96EAD977-CD1E-4DA1-B4E9-2B2CA9F7D94C}"/>
    <cellStyle name="Comma 2 2 3 3 5" xfId="6180" xr:uid="{8B733673-E8C8-4818-9893-4B2AFAA3E6CE}"/>
    <cellStyle name="Comma 2 2 3 3 5 10" xfId="34407" xr:uid="{C5BEFF17-DAD5-482C-BF41-3A5710DC01D2}"/>
    <cellStyle name="Comma 2 2 3 3 5 11" xfId="36575" xr:uid="{185D8218-B69D-4A87-91B4-EFBAC1E8698B}"/>
    <cellStyle name="Comma 2 2 3 3 5 12" xfId="38923" xr:uid="{D9384E6D-658F-4FAC-8006-07290126A239}"/>
    <cellStyle name="Comma 2 2 3 3 5 13" xfId="41954" xr:uid="{3B9B14C6-F513-4C44-AADF-1A54F508E710}"/>
    <cellStyle name="Comma 2 2 3 3 5 14" xfId="44393" xr:uid="{BE847E64-472D-44A9-B691-A9B9EEB417CF}"/>
    <cellStyle name="Comma 2 2 3 3 5 15" xfId="8740" xr:uid="{A993A32E-0D39-4524-B083-356311DD0C4D}"/>
    <cellStyle name="Comma 2 2 3 3 5 2" xfId="12739" xr:uid="{28CB0B50-36BE-4E70-A7F8-77B49659D015}"/>
    <cellStyle name="Comma 2 2 3 3 5 2 2" xfId="31321" xr:uid="{8B1D05CA-888A-456B-9A01-A6A141D0CFA0}"/>
    <cellStyle name="Comma 2 2 3 3 5 2 3" xfId="33175" xr:uid="{0079FC9E-9A9A-4056-8770-9A37B521BDE1}"/>
    <cellStyle name="Comma 2 2 3 3 5 2 4" xfId="34998" xr:uid="{A84DC991-D2B0-491E-8F04-B8F699E90F01}"/>
    <cellStyle name="Comma 2 2 3 3 5 2 5" xfId="37096" xr:uid="{63315AC4-2CF7-42D2-910A-0FBC3E91E755}"/>
    <cellStyle name="Comma 2 2 3 3 5 2 6" xfId="40481" xr:uid="{266940EB-3C60-4377-9131-EB23B193B3C0}"/>
    <cellStyle name="Comma 2 2 3 3 5 2 7" xfId="43282" xr:uid="{32C6C222-C360-4B71-9E89-7D601C6F3DC1}"/>
    <cellStyle name="Comma 2 2 3 3 5 2 8" xfId="44394" xr:uid="{B3CBE486-F2B1-49E4-A4B4-6FBD54BC471C}"/>
    <cellStyle name="Comma 2 2 3 3 5 3" xfId="11956" xr:uid="{3EE4A767-6B96-478F-BC47-2FEDF4EDCA69}"/>
    <cellStyle name="Comma 2 2 3 3 5 4" xfId="15434" xr:uid="{9DD42545-088B-4297-9459-4D7A66012A4B}"/>
    <cellStyle name="Comma 2 2 3 3 5 5" xfId="29932" xr:uid="{04C3CE01-8A83-4F5A-9F50-492EC422B7AB}"/>
    <cellStyle name="Comma 2 2 3 3 5 6" xfId="30730" xr:uid="{376951CA-E48F-4B40-948F-C525EFD74503}"/>
    <cellStyle name="Comma 2 2 3 3 5 7" xfId="31755" xr:uid="{760A029E-EB06-466D-8C82-13F35C60F72B}"/>
    <cellStyle name="Comma 2 2 3 3 5 8" xfId="32397" xr:uid="{74CF0050-6B75-44CA-ABFA-6940DA058B4D}"/>
    <cellStyle name="Comma 2 2 3 3 5 9" xfId="33609" xr:uid="{65128002-3483-4F73-88F6-54C2F3A4FB8F}"/>
    <cellStyle name="Comma 2 2 3 3 6" xfId="11503" xr:uid="{E280CA93-69B5-4E55-B7B4-B0AB1928B056}"/>
    <cellStyle name="Comma 2 2 3 3 6 10" xfId="34617" xr:uid="{6C96ABD6-1B06-4993-B952-B04F2D1707B8}"/>
    <cellStyle name="Comma 2 2 3 3 6 11" xfId="36745" xr:uid="{768851B0-EEAC-44D9-A316-FFC63CCD22D1}"/>
    <cellStyle name="Comma 2 2 3 3 6 12" xfId="39325" xr:uid="{D25B390F-A956-4959-BE40-5E86C3782E5F}"/>
    <cellStyle name="Comma 2 2 3 3 6 13" xfId="42303" xr:uid="{7BC5F47F-2052-459B-8445-30604CAFE069}"/>
    <cellStyle name="Comma 2 2 3 3 6 14" xfId="44395" xr:uid="{9803A7C8-FC08-4F8B-A7DD-5D926EA7A3EF}"/>
    <cellStyle name="Comma 2 2 3 3 6 2" xfId="15124" xr:uid="{D45F98FF-06CE-413F-B6C7-4B780E8B1452}"/>
    <cellStyle name="Comma 2 2 3 3 6 2 2" xfId="31531" xr:uid="{8442CF48-6CC7-4B91-BBCA-7EFB1E84A819}"/>
    <cellStyle name="Comma 2 2 3 3 6 2 3" xfId="33384" xr:uid="{E3A53270-2ECA-4D09-AB18-411602BD1E4D}"/>
    <cellStyle name="Comma 2 2 3 3 6 2 4" xfId="35208" xr:uid="{D766E1FF-4DC4-475E-BDCD-71FC8950A6F8}"/>
    <cellStyle name="Comma 2 2 3 3 6 2 5" xfId="37288" xr:uid="{351F52AB-5E7E-4A22-BC74-07A203918412}"/>
    <cellStyle name="Comma 2 2 3 3 6 2 6" xfId="40896" xr:uid="{708327B7-903C-4722-9D08-53D6DC8C0202}"/>
    <cellStyle name="Comma 2 2 3 3 6 2 7" xfId="43631" xr:uid="{23C1B36D-F535-4337-93A5-CB8569847BC8}"/>
    <cellStyle name="Comma 2 2 3 3 6 2 8" xfId="44396" xr:uid="{DD5000C1-44F8-4102-A3D1-C7D8DB234C90}"/>
    <cellStyle name="Comma 2 2 3 3 6 3" xfId="12166" xr:uid="{CA0DF8C2-2249-4B12-B1D3-FF6DE0000D3A}"/>
    <cellStyle name="Comma 2 2 3 3 6 4" xfId="15435" xr:uid="{15588361-8AB1-4BA6-8F6E-35A13B2105AC}"/>
    <cellStyle name="Comma 2 2 3 3 6 5" xfId="29933" xr:uid="{87CBE7C0-E262-4080-8163-96B3F7D0D816}"/>
    <cellStyle name="Comma 2 2 3 3 6 6" xfId="30940" xr:uid="{96CCE4FC-06B0-4E93-BCFE-883D42DB5389}"/>
    <cellStyle name="Comma 2 2 3 3 6 7" xfId="31756" xr:uid="{F192E866-C2D3-4DA5-BD28-8D12EC719A74}"/>
    <cellStyle name="Comma 2 2 3 3 6 8" xfId="32398" xr:uid="{CA6EC500-23ED-4912-9A92-F6ABD3F525D7}"/>
    <cellStyle name="Comma 2 2 3 3 6 9" xfId="33610" xr:uid="{527C6B9F-3C12-4852-AE3B-1DB5D15CECC8}"/>
    <cellStyle name="Comma 2 2 3 3 7" xfId="12244" xr:uid="{69B63FEE-9A9B-4F36-AA56-04ACED903406}"/>
    <cellStyle name="Comma 2 2 3 3 7 2" xfId="31017" xr:uid="{2A0C8118-9DDB-4685-BBD8-7AA1D79EE16C}"/>
    <cellStyle name="Comma 2 2 3 3 7 3" xfId="32890" xr:uid="{6DD49A7C-ED91-4164-8399-FD5AC3F6A66D}"/>
    <cellStyle name="Comma 2 2 3 3 7 4" xfId="34694" xr:uid="{78855860-9EE5-4401-9666-85E665875EA4}"/>
    <cellStyle name="Comma 2 2 3 3 7 5" xfId="36802" xr:uid="{C81838D0-6948-408B-B0B1-D37A3FAAE526}"/>
    <cellStyle name="Comma 2 2 3 3 7 6" xfId="39788" xr:uid="{777B7519-05E6-412C-A34B-2843D94E0D5D}"/>
    <cellStyle name="Comma 2 2 3 3 7 7" xfId="42696" xr:uid="{25006FAF-9CF5-414E-A0AC-DC185DD24838}"/>
    <cellStyle name="Comma 2 2 3 3 7 8" xfId="44397" xr:uid="{3B8CF325-9C8A-490B-80E1-3513CD22AB38}"/>
    <cellStyle name="Comma 2 2 3 3 8" xfId="11650" xr:uid="{797F2391-3947-47B6-90F2-45ECF6539E65}"/>
    <cellStyle name="Comma 2 2 3 3 9" xfId="15425" xr:uid="{CA632F7B-3DDB-4150-8F55-1686E8198DAA}"/>
    <cellStyle name="Comma 2 2 3 4" xfId="2757" xr:uid="{579E14B1-A716-42BB-B471-11B569A967AC}"/>
    <cellStyle name="Comma 2 2 3 4 10" xfId="31757" xr:uid="{D465FD8D-E7FD-4B0F-80F3-9F611C34C203}"/>
    <cellStyle name="Comma 2 2 3 4 11" xfId="32399" xr:uid="{03BC5C6C-F273-42E7-8639-C6FACC9E27CD}"/>
    <cellStyle name="Comma 2 2 3 4 12" xfId="33611" xr:uid="{87BB5666-4AD8-462F-897F-E03B37F6C0BF}"/>
    <cellStyle name="Comma 2 2 3 4 13" xfId="34139" xr:uid="{8F9EE6A5-9F25-41E7-941B-24E8EE5A6BA8}"/>
    <cellStyle name="Comma 2 2 3 4 14" xfId="35319" xr:uid="{407B719F-B02B-4408-A41A-19B0EAEDBE45}"/>
    <cellStyle name="Comma 2 2 3 4 15" xfId="36182" xr:uid="{F955963E-2106-45EE-8EC3-47C130187E8A}"/>
    <cellStyle name="Comma 2 2 3 4 16" xfId="37422" xr:uid="{30683A8C-527A-46B8-A782-6D83BBA037FA}"/>
    <cellStyle name="Comma 2 2 3 4 17" xfId="41369" xr:uid="{7A92CCB6-C781-4520-A0F5-DED86F64A0B6}"/>
    <cellStyle name="Comma 2 2 3 4 18" xfId="44398" xr:uid="{AC26FE15-1A9E-4CE2-AFDD-0AB728D3A20D}"/>
    <cellStyle name="Comma 2 2 3 4 19" xfId="6652" xr:uid="{D0138EC7-21A5-430B-950A-ACFD26A22D19}"/>
    <cellStyle name="Comma 2 2 3 4 2" xfId="5068" xr:uid="{2E3FAB8B-3E1D-45B0-B0E4-0F9007B78927}"/>
    <cellStyle name="Comma 2 2 3 4 2 10" xfId="33612" xr:uid="{B486C732-6C55-4D41-8461-5A3C8CD56E13}"/>
    <cellStyle name="Comma 2 2 3 4 2 11" xfId="34291" xr:uid="{CA0BC9C1-96C9-42B9-B55A-CB4ADE255A52}"/>
    <cellStyle name="Comma 2 2 3 4 2 12" xfId="36023" xr:uid="{30F2A6C8-FE10-4946-B16F-380F77D3D61C}"/>
    <cellStyle name="Comma 2 2 3 4 2 13" xfId="36323" xr:uid="{E82F3D31-5550-482C-8313-2D2CB904DBBB}"/>
    <cellStyle name="Comma 2 2 3 4 2 14" xfId="37496" xr:uid="{ED9B23F4-895C-4475-86A8-EE4A2652C40A}"/>
    <cellStyle name="Comma 2 2 3 4 2 15" xfId="41442" xr:uid="{C5F138A0-32DC-422F-9ED4-BC681A6FE362}"/>
    <cellStyle name="Comma 2 2 3 4 2 16" xfId="44399" xr:uid="{3A9C58E2-383B-4881-B5CD-A7D975FACD12}"/>
    <cellStyle name="Comma 2 2 3 4 2 17" xfId="8528" xr:uid="{FA7FA67C-977A-4CBB-88BA-ADC83B207E11}"/>
    <cellStyle name="Comma 2 2 3 4 2 2" xfId="6037" xr:uid="{A174610C-7627-4E16-A691-A2DB2B066DEF}"/>
    <cellStyle name="Comma 2 2 3 4 2 2 10" xfId="34413" xr:uid="{FD22E541-05F4-4D65-8F5E-D1AAF44CC3DE}"/>
    <cellStyle name="Comma 2 2 3 4 2 2 11" xfId="36581" xr:uid="{43E28FB2-CDC9-4ED2-AF32-AE9D4DD026E9}"/>
    <cellStyle name="Comma 2 2 3 4 2 2 12" xfId="38802" xr:uid="{F21E9143-7761-4DD2-950C-E6483C85FC15}"/>
    <cellStyle name="Comma 2 2 3 4 2 2 13" xfId="41841" xr:uid="{3BD911F8-475D-488B-BDA6-22D55B2BDFC9}"/>
    <cellStyle name="Comma 2 2 3 4 2 2 14" xfId="44400" xr:uid="{9E452CBF-CFD7-45CB-8EEB-8D01F9E4CA40}"/>
    <cellStyle name="Comma 2 2 3 4 2 2 15" xfId="8746" xr:uid="{73A3D901-E2BB-4A60-A105-95E81BCF4FAB}"/>
    <cellStyle name="Comma 2 2 3 4 2 2 2" xfId="12745" xr:uid="{1811E799-B735-48B3-AD11-3FD08F03F6E2}"/>
    <cellStyle name="Comma 2 2 3 4 2 2 2 2" xfId="31327" xr:uid="{025D251C-F2B7-44EF-B68B-1D39A62AFB35}"/>
    <cellStyle name="Comma 2 2 3 4 2 2 2 3" xfId="33181" xr:uid="{58E59FF4-EF7C-4048-8F07-80F442E1A526}"/>
    <cellStyle name="Comma 2 2 3 4 2 2 2 4" xfId="35004" xr:uid="{0EEDF98B-1FB0-4543-A4BA-F7797F93AF22}"/>
    <cellStyle name="Comma 2 2 3 4 2 2 2 5" xfId="37102" xr:uid="{60627959-AAD0-41EA-85E8-35F0038EE4E7}"/>
    <cellStyle name="Comma 2 2 3 4 2 2 2 6" xfId="40351" xr:uid="{5A190902-96A9-4B07-98A0-B1B17DEDA961}"/>
    <cellStyle name="Comma 2 2 3 4 2 2 2 7" xfId="43169" xr:uid="{A735B4ED-FE80-4894-9D06-1F9C425D2015}"/>
    <cellStyle name="Comma 2 2 3 4 2 2 2 8" xfId="44401" xr:uid="{42FFF577-4A46-4B56-99E5-D78C9DF81070}"/>
    <cellStyle name="Comma 2 2 3 4 2 2 3" xfId="11962" xr:uid="{8DC55E75-89DC-43C5-8404-5993B9385B0D}"/>
    <cellStyle name="Comma 2 2 3 4 2 2 4" xfId="15438" xr:uid="{552779C3-0CCB-49C3-8D65-BDA749751DEB}"/>
    <cellStyle name="Comma 2 2 3 4 2 2 5" xfId="29936" xr:uid="{FA30EE44-6133-48BB-95AD-90D6C532B425}"/>
    <cellStyle name="Comma 2 2 3 4 2 2 6" xfId="30736" xr:uid="{9E646DE1-615A-46B5-AE25-CB9551096315}"/>
    <cellStyle name="Comma 2 2 3 4 2 2 7" xfId="31759" xr:uid="{176F584C-3F16-4B57-9194-DBDB8D0AC86D}"/>
    <cellStyle name="Comma 2 2 3 4 2 2 8" xfId="32401" xr:uid="{54BF2D4E-7C2E-47AF-8F77-17E3D46FEB90}"/>
    <cellStyle name="Comma 2 2 3 4 2 2 9" xfId="33613" xr:uid="{119E23AC-40C4-4CAD-88DB-2D8FE5528BC2}"/>
    <cellStyle name="Comma 2 2 3 4 2 3" xfId="6357" xr:uid="{D9A6DCB3-6133-4C52-893F-FACE2D4D1D42}"/>
    <cellStyle name="Comma 2 2 3 4 2 3 2" xfId="31205" xr:uid="{DA5A1FC6-F646-4775-8955-32E36CCDF054}"/>
    <cellStyle name="Comma 2 2 3 4 2 3 2 2" xfId="40590" xr:uid="{3D42F624-C1ED-4917-9C79-C16DDE50A924}"/>
    <cellStyle name="Comma 2 2 3 4 2 3 2 3" xfId="43376" xr:uid="{482C08D9-2D6A-48B1-B13F-C835D70AAE35}"/>
    <cellStyle name="Comma 2 2 3 4 2 3 2 4" xfId="44402" xr:uid="{FCB371AE-5950-4010-9175-FB0EC0362051}"/>
    <cellStyle name="Comma 2 2 3 4 2 3 3" xfId="33061" xr:uid="{BFCBF01C-6FF9-4D3E-B181-42ADF1C467B9}"/>
    <cellStyle name="Comma 2 2 3 4 2 3 4" xfId="34882" xr:uid="{F96017A0-0E0D-42F2-BF59-A6BFDA64A818}"/>
    <cellStyle name="Comma 2 2 3 4 2 3 5" xfId="36982" xr:uid="{02E48C17-07BC-4BBA-8832-0F131D7A91AA}"/>
    <cellStyle name="Comma 2 2 3 4 2 3 6" xfId="39022" xr:uid="{1BF0FD87-0701-464F-9EC5-E7EF8126AD44}"/>
    <cellStyle name="Comma 2 2 3 4 2 3 7" xfId="42048" xr:uid="{4E9CD55A-82B3-457A-AFF8-4494B80E5C45}"/>
    <cellStyle name="Comma 2 2 3 4 2 3 8" xfId="44403" xr:uid="{0C4F6E3E-FABF-47F5-B16B-5B3391D5B351}"/>
    <cellStyle name="Comma 2 2 3 4 2 3 9" xfId="12563" xr:uid="{C7E0388A-CB0C-4813-80EC-733158097446}"/>
    <cellStyle name="Comma 2 2 3 4 2 4" xfId="11840" xr:uid="{B2A61946-267C-44A6-BDB4-7BB2FC67EC2F}"/>
    <cellStyle name="Comma 2 2 3 4 2 4 2" xfId="41207" xr:uid="{EC53D104-5CD0-4FDC-AA3A-AD478867EC13}"/>
    <cellStyle name="Comma 2 2 3 4 2 4 2 2" xfId="43887" xr:uid="{3EEC74C5-437F-4DC5-A525-E6EBFE00F255}"/>
    <cellStyle name="Comma 2 2 3 4 2 4 2 3" xfId="44404" xr:uid="{E854C24D-3F64-4CE0-AF70-A580E768108D}"/>
    <cellStyle name="Comma 2 2 3 4 2 4 3" xfId="39624" xr:uid="{9A818320-8CF3-47EA-B0FF-1D9F33EAB747}"/>
    <cellStyle name="Comma 2 2 3 4 2 4 4" xfId="42559" xr:uid="{E1C7E71C-F90B-48F7-8AE2-1F629310F7C4}"/>
    <cellStyle name="Comma 2 2 3 4 2 4 5" xfId="44405" xr:uid="{F8F58198-8709-43F7-A1F3-DEB13FC15D48}"/>
    <cellStyle name="Comma 2 2 3 4 2 5" xfId="15437" xr:uid="{5754E914-F4D1-4636-8610-DE850B90C763}"/>
    <cellStyle name="Comma 2 2 3 4 2 5 2" xfId="39871" xr:uid="{E32055E8-3008-4783-B28A-F9F15F2F5077}"/>
    <cellStyle name="Comma 2 2 3 4 2 5 3" xfId="42770" xr:uid="{9EBC0016-8987-488F-AFA8-E76118A44804}"/>
    <cellStyle name="Comma 2 2 3 4 2 5 4" xfId="44406" xr:uid="{677E5DF5-2512-4541-A0F6-93D76AF07967}"/>
    <cellStyle name="Comma 2 2 3 4 2 6" xfId="29935" xr:uid="{25F4196E-7027-41DF-8640-18713F42BD8D}"/>
    <cellStyle name="Comma 2 2 3 4 2 7" xfId="30614" xr:uid="{408BD2B0-C011-4D74-9EA7-4283D191FC07}"/>
    <cellStyle name="Comma 2 2 3 4 2 8" xfId="31758" xr:uid="{F5C33FCD-9C6D-44C8-B70C-042D3A4872D3}"/>
    <cellStyle name="Comma 2 2 3 4 2 9" xfId="32400" xr:uid="{1C82E3F8-E703-4C56-A657-54EBEC5CE806}"/>
    <cellStyle name="Comma 2 2 3 4 3" xfId="4409" xr:uid="{461C31A6-EC24-4371-8391-D5FC80DD5EFC}"/>
    <cellStyle name="Comma 2 2 3 4 3 10" xfId="34412" xr:uid="{E7AE5204-6B50-423A-B59A-1965A7BFD2E7}"/>
    <cellStyle name="Comma 2 2 3 4 3 11" xfId="35592" xr:uid="{74866D7F-C86C-487C-8007-1F27FE677930}"/>
    <cellStyle name="Comma 2 2 3 4 3 12" xfId="36580" xr:uid="{3BF50A3E-D74B-44E8-A632-A349FA0854CC}"/>
    <cellStyle name="Comma 2 2 3 4 3 13" xfId="38661" xr:uid="{A510453B-9FB9-40FA-A12F-8CEF23DF62ED}"/>
    <cellStyle name="Comma 2 2 3 4 3 14" xfId="41701" xr:uid="{420CD065-9D43-4B8E-8BF6-B34DE45F3FA5}"/>
    <cellStyle name="Comma 2 2 3 4 3 15" xfId="44407" xr:uid="{14A08DA3-DEF1-4366-9D0F-723B8073F6F6}"/>
    <cellStyle name="Comma 2 2 3 4 3 16" xfId="8745" xr:uid="{CC6D2A8D-CAFE-47D0-8FC2-A007AEAB6C89}"/>
    <cellStyle name="Comma 2 2 3 4 3 2" xfId="5860" xr:uid="{00855C7C-5068-4555-B174-E1460DF8883B}"/>
    <cellStyle name="Comma 2 2 3 4 3 2 2" xfId="31326" xr:uid="{26D865EF-DF4E-452A-84E1-324BE1B490DA}"/>
    <cellStyle name="Comma 2 2 3 4 3 2 2 2" xfId="40726" xr:uid="{995EEABC-1E91-4B4B-AF85-85CB2957F25B}"/>
    <cellStyle name="Comma 2 2 3 4 3 2 2 3" xfId="43489" xr:uid="{7A847509-7C4B-4A60-90B8-B8486A4F7262}"/>
    <cellStyle name="Comma 2 2 3 4 3 2 2 4" xfId="44408" xr:uid="{01C6EE86-992B-4E86-A027-48931355BF47}"/>
    <cellStyle name="Comma 2 2 3 4 3 2 3" xfId="33180" xr:uid="{09679671-D742-497A-A258-953DC72E4A7A}"/>
    <cellStyle name="Comma 2 2 3 4 3 2 4" xfId="35003" xr:uid="{35BB3C8D-47A4-4716-B26A-183707D15DD8}"/>
    <cellStyle name="Comma 2 2 3 4 3 2 5" xfId="37101" xr:uid="{3C8CB288-1566-4065-9586-BC5BFBB75A5E}"/>
    <cellStyle name="Comma 2 2 3 4 3 2 6" xfId="39153" xr:uid="{14929571-0635-43F0-8872-7EBFC37E64D2}"/>
    <cellStyle name="Comma 2 2 3 4 3 2 7" xfId="42161" xr:uid="{8759A3BE-3431-484C-A2D7-00FC699D2E9D}"/>
    <cellStyle name="Comma 2 2 3 4 3 2 8" xfId="44409" xr:uid="{E9C762B6-CC9F-4139-BCFF-033CE52CC134}"/>
    <cellStyle name="Comma 2 2 3 4 3 2 9" xfId="12744" xr:uid="{05350BEF-50BD-467E-A269-E4BD41896B5F}"/>
    <cellStyle name="Comma 2 2 3 4 3 3" xfId="11961" xr:uid="{282011F5-5A31-42B5-8970-A98CFBB946D1}"/>
    <cellStyle name="Comma 2 2 3 4 3 3 2" xfId="41035" xr:uid="{00111BDB-DA2D-418F-A6DE-48101179DEBF}"/>
    <cellStyle name="Comma 2 2 3 4 3 3 2 2" xfId="43747" xr:uid="{DAA1E106-AB21-48CA-9227-861AD93C9F16}"/>
    <cellStyle name="Comma 2 2 3 4 3 3 2 3" xfId="44410" xr:uid="{D63CF3F5-974C-45CA-872C-964C699B05F6}"/>
    <cellStyle name="Comma 2 2 3 4 3 3 3" xfId="39459" xr:uid="{58E5B7DE-8ED0-4940-A6F8-24964039D7F9}"/>
    <cellStyle name="Comma 2 2 3 4 3 3 4" xfId="42419" xr:uid="{8815B8A1-7831-4D43-B313-EBACAB4368B0}"/>
    <cellStyle name="Comma 2 2 3 4 3 3 5" xfId="44411" xr:uid="{E47937E7-85DC-4A32-AE58-05C6A6FF4444}"/>
    <cellStyle name="Comma 2 2 3 4 3 4" xfId="15439" xr:uid="{A74A6512-D2E0-462A-A249-ADE4FB6C581F}"/>
    <cellStyle name="Comma 2 2 3 4 3 4 2" xfId="40180" xr:uid="{FC917565-1E37-495E-AECB-7ED238EE4C9C}"/>
    <cellStyle name="Comma 2 2 3 4 3 4 3" xfId="43029" xr:uid="{891DE198-C780-4BCD-A127-35D71A02CBA1}"/>
    <cellStyle name="Comma 2 2 3 4 3 4 4" xfId="44412" xr:uid="{A7F8DF93-4AFC-4B1A-9DED-B2E148C787B1}"/>
    <cellStyle name="Comma 2 2 3 4 3 5" xfId="29937" xr:uid="{A44266C0-11D3-45F6-B27A-B463435DE782}"/>
    <cellStyle name="Comma 2 2 3 4 3 6" xfId="30735" xr:uid="{3B3A1E1F-7611-4566-812C-75729C5433C4}"/>
    <cellStyle name="Comma 2 2 3 4 3 7" xfId="31760" xr:uid="{3C4499B5-097C-46EC-8ECD-2A3047E1BDC7}"/>
    <cellStyle name="Comma 2 2 3 4 3 8" xfId="32402" xr:uid="{E2A265A0-C07B-4E8B-A5B3-85AB037B1FF4}"/>
    <cellStyle name="Comma 2 2 3 4 3 9" xfId="33614" xr:uid="{7600F752-9A27-418B-BC81-07306C6730CD}"/>
    <cellStyle name="Comma 2 2 3 4 4" xfId="5722" xr:uid="{B2B0B1FE-43AC-472D-95DE-66501FD9B359}"/>
    <cellStyle name="Comma 2 2 3 4 4 10" xfId="34618" xr:uid="{C7DCAA36-107C-4693-A3DC-A2726B84AB39}"/>
    <cellStyle name="Comma 2 2 3 4 4 11" xfId="36746" xr:uid="{64D5F299-DC65-4233-BEDD-D32C758482C2}"/>
    <cellStyle name="Comma 2 2 3 4 4 12" xfId="38089" xr:uid="{7E58E3BE-016C-454D-AABF-3F15A14B2156}"/>
    <cellStyle name="Comma 2 2 3 4 4 13" xfId="41586" xr:uid="{86291D0A-6817-4DC9-8DA5-F4D6D2A71E90}"/>
    <cellStyle name="Comma 2 2 3 4 4 14" xfId="44413" xr:uid="{3EF7B9DE-BAAB-4DEE-AEC8-E7FAD2B976E7}"/>
    <cellStyle name="Comma 2 2 3 4 4 15" xfId="11504" xr:uid="{F081A79F-CDB7-432D-9A2C-09ECD6516AED}"/>
    <cellStyle name="Comma 2 2 3 4 4 2" xfId="15125" xr:uid="{E0C9447F-1285-4F33-B488-8B4CF2FE1252}"/>
    <cellStyle name="Comma 2 2 3 4 4 2 2" xfId="31532" xr:uid="{6C29D1B9-2215-49D1-BD72-1C9C0209CCAF}"/>
    <cellStyle name="Comma 2 2 3 4 4 2 3" xfId="33385" xr:uid="{0E199ACE-6857-47C9-8EA4-235F2E0C9E3D}"/>
    <cellStyle name="Comma 2 2 3 4 4 2 4" xfId="35209" xr:uid="{F67A71BB-1E73-490D-A45B-E2CA00307998}"/>
    <cellStyle name="Comma 2 2 3 4 4 2 5" xfId="37289" xr:uid="{C596CDD2-C426-4CF0-B6E7-C1F9716090FF}"/>
    <cellStyle name="Comma 2 2 3 4 4 2 6" xfId="40045" xr:uid="{549EDC91-8652-411E-A4B4-95B738C14CBC}"/>
    <cellStyle name="Comma 2 2 3 4 4 2 7" xfId="42914" xr:uid="{718A18A4-1BB6-4D29-B9F0-003FBDD32A0A}"/>
    <cellStyle name="Comma 2 2 3 4 4 2 8" xfId="44414" xr:uid="{7A264C2B-693B-449D-A5C9-95CCC09308B9}"/>
    <cellStyle name="Comma 2 2 3 4 4 3" xfId="12167" xr:uid="{7E0B3AF0-6A35-4162-ABA5-78012CD8DED1}"/>
    <cellStyle name="Comma 2 2 3 4 4 4" xfId="15440" xr:uid="{ECEF626D-67A6-4321-939D-D64E3B8EF283}"/>
    <cellStyle name="Comma 2 2 3 4 4 5" xfId="29938" xr:uid="{6B45D69B-3788-4313-9689-1E88DF49DA94}"/>
    <cellStyle name="Comma 2 2 3 4 4 6" xfId="30941" xr:uid="{5B6BCB57-597D-441E-A8E1-7A897FF41F46}"/>
    <cellStyle name="Comma 2 2 3 4 4 7" xfId="31761" xr:uid="{6280751E-7DC9-489B-A508-A15606EC2D81}"/>
    <cellStyle name="Comma 2 2 3 4 4 8" xfId="32403" xr:uid="{DA121CC6-AB1F-44DE-974D-16A834C00E25}"/>
    <cellStyle name="Comma 2 2 3 4 4 9" xfId="33615" xr:uid="{D559D76C-86A1-4EC9-8595-8DC663CA046B}"/>
    <cellStyle name="Comma 2 2 3 4 5" xfId="6181" xr:uid="{EB30E73A-58E2-4A96-999D-2B7F60092307}"/>
    <cellStyle name="Comma 2 2 3 4 5 2" xfId="31053" xr:uid="{4996AEE8-43E4-47F7-8A01-F2118D492116}"/>
    <cellStyle name="Comma 2 2 3 4 5 2 2" xfId="40482" xr:uid="{2CAF894C-657F-4DFB-AABB-6962A5102A29}"/>
    <cellStyle name="Comma 2 2 3 4 5 2 3" xfId="43283" xr:uid="{21568646-951B-406E-817B-07ABBD7C166B}"/>
    <cellStyle name="Comma 2 2 3 4 5 2 4" xfId="44415" xr:uid="{03352984-77A1-4F6C-95DC-2195D6F3A13F}"/>
    <cellStyle name="Comma 2 2 3 4 5 3" xfId="32921" xr:uid="{DDC274A3-0260-4331-87BD-C1BEFD4E4AA7}"/>
    <cellStyle name="Comma 2 2 3 4 5 4" xfId="34730" xr:uid="{39E536D9-99CB-42C2-804A-48C20AA05718}"/>
    <cellStyle name="Comma 2 2 3 4 5 5" xfId="36838" xr:uid="{08CCBC82-6C2C-4B2C-BF8E-95DC0927DD3A}"/>
    <cellStyle name="Comma 2 2 3 4 5 6" xfId="38924" xr:uid="{DCB56CCF-B3C8-4BB3-B17F-16A261016CB8}"/>
    <cellStyle name="Comma 2 2 3 4 5 7" xfId="41955" xr:uid="{BE6C377A-859C-402E-B5B1-1E462B3B2BA4}"/>
    <cellStyle name="Comma 2 2 3 4 5 8" xfId="44416" xr:uid="{4C8113B4-C24B-4E52-BAF5-97571E1C3ADF}"/>
    <cellStyle name="Comma 2 2 3 4 5 9" xfId="12280" xr:uid="{8794C4FA-63BD-4A02-A1CF-E51E3582BEA5}"/>
    <cellStyle name="Comma 2 2 3 4 6" xfId="11687" xr:uid="{799DCE20-3693-482C-BE72-842DF52CA343}"/>
    <cellStyle name="Comma 2 2 3 4 6 2" xfId="40897" xr:uid="{EC2099B5-5B4A-4F4F-AA52-807E75A66EEB}"/>
    <cellStyle name="Comma 2 2 3 4 6 2 2" xfId="43632" xr:uid="{E3F78485-26BC-4D65-8EB6-EB58903A8161}"/>
    <cellStyle name="Comma 2 2 3 4 6 2 3" xfId="44417" xr:uid="{8C3E88D5-94CD-47F1-A95B-A013BC0276F5}"/>
    <cellStyle name="Comma 2 2 3 4 6 3" xfId="39326" xr:uid="{E8B0BDC1-5993-4528-B005-BAF8797A0C32}"/>
    <cellStyle name="Comma 2 2 3 4 6 4" xfId="42304" xr:uid="{2438A51E-58FE-40FB-94F5-59333A5110C4}"/>
    <cellStyle name="Comma 2 2 3 4 6 5" xfId="44418" xr:uid="{ED0FE16E-19A2-44D5-84CE-5E30623D1F9A}"/>
    <cellStyle name="Comma 2 2 3 4 7" xfId="15436" xr:uid="{480FBE74-7045-4814-854F-C3425F1A134A}"/>
    <cellStyle name="Comma 2 2 3 4 7 2" xfId="39789" xr:uid="{C5E44CE6-0609-47E2-B5CB-23DC03C1F352}"/>
    <cellStyle name="Comma 2 2 3 4 7 3" xfId="42697" xr:uid="{01C662C9-11CB-4AB3-B854-6BDF4ADE5E52}"/>
    <cellStyle name="Comma 2 2 3 4 7 4" xfId="44419" xr:uid="{9145B195-FDFC-43AB-9251-CE16F9AAFE69}"/>
    <cellStyle name="Comma 2 2 3 4 8" xfId="29934" xr:uid="{CC262537-740B-47E2-B623-7B485D171B2A}"/>
    <cellStyle name="Comma 2 2 3 4 9" xfId="30462" xr:uid="{5B4DC92B-4773-40FD-9320-FC8C27B7C4A0}"/>
    <cellStyle name="Comma 2 2 3 5" xfId="2758" xr:uid="{A47244C4-CD61-4F18-9941-AE8F3010F145}"/>
    <cellStyle name="Comma 2 2 3 5 10" xfId="32404" xr:uid="{007E527D-BA69-425E-A541-40A2D9EA6D0D}"/>
    <cellStyle name="Comma 2 2 3 5 11" xfId="33616" xr:uid="{892549DE-8848-4E41-A7D4-5EA9BB4A78E1}"/>
    <cellStyle name="Comma 2 2 3 5 12" xfId="34169" xr:uid="{E7AF5F26-CBD9-4632-AD0D-190736F68AD1}"/>
    <cellStyle name="Comma 2 2 3 5 13" xfId="35320" xr:uid="{58C7EE8F-9506-4983-8AAE-6A461666514C}"/>
    <cellStyle name="Comma 2 2 3 5 14" xfId="36183" xr:uid="{37179019-9A38-45D8-89C5-6F70E8A20767}"/>
    <cellStyle name="Comma 2 2 3 5 15" xfId="37419" xr:uid="{6EA5EE47-5CA5-4D8D-A2EC-E7167F3E940C}"/>
    <cellStyle name="Comma 2 2 3 5 16" xfId="41366" xr:uid="{897FE78B-CE0A-44FD-8A85-10C4EB5C10FA}"/>
    <cellStyle name="Comma 2 2 3 5 17" xfId="44420" xr:uid="{74C2B461-9960-4E89-A510-A38F546C8D79}"/>
    <cellStyle name="Comma 2 2 3 5 18" xfId="7332" xr:uid="{CA090BDC-896D-4D72-B3C2-0085886D57F8}"/>
    <cellStyle name="Comma 2 2 3 5 2" xfId="5069" xr:uid="{AE9F348E-29A6-4338-B8F0-7E0B19F4E386}"/>
    <cellStyle name="Comma 2 2 3 5 2 10" xfId="33617" xr:uid="{08A86C81-D086-43CA-9F11-0D445D750258}"/>
    <cellStyle name="Comma 2 2 3 5 2 11" xfId="34321" xr:uid="{11C584B5-CBD9-4CAF-B1BE-2154437B5A7E}"/>
    <cellStyle name="Comma 2 2 3 5 2 12" xfId="36024" xr:uid="{E976A748-9CC2-4982-AC5D-1CF1612C5B31}"/>
    <cellStyle name="Comma 2 2 3 5 2 13" xfId="36324" xr:uid="{88801871-C15A-4EF4-9F08-926A66728FF6}"/>
    <cellStyle name="Comma 2 2 3 5 2 14" xfId="37564" xr:uid="{A4AFE2FE-9342-4160-9DD0-2FBF7F05DFD2}"/>
    <cellStyle name="Comma 2 2 3 5 2 15" xfId="41510" xr:uid="{F714D42E-7048-40F2-A13B-6605E0003C34}"/>
    <cellStyle name="Comma 2 2 3 5 2 16" xfId="44421" xr:uid="{B7F1DE73-0089-4B36-B6AA-0FB2B27C478A}"/>
    <cellStyle name="Comma 2 2 3 5 2 17" xfId="8591" xr:uid="{464EBD13-8BF3-45A0-AF18-805DE416D28A}"/>
    <cellStyle name="Comma 2 2 3 5 2 2" xfId="6038" xr:uid="{7B6BCB96-4B08-4BF4-84C1-C1B1564C312B}"/>
    <cellStyle name="Comma 2 2 3 5 2 2 10" xfId="34415" xr:uid="{34B0367C-08A3-4F04-AE67-0BC849150068}"/>
    <cellStyle name="Comma 2 2 3 5 2 2 11" xfId="36583" xr:uid="{F3184B97-166C-4351-965B-59C145D414D0}"/>
    <cellStyle name="Comma 2 2 3 5 2 2 12" xfId="38803" xr:uid="{BA1BFB5F-0955-475D-8427-CADE6706D4AC}"/>
    <cellStyle name="Comma 2 2 3 5 2 2 13" xfId="41842" xr:uid="{A36684C3-3F0B-4990-851D-154C71DCEF0D}"/>
    <cellStyle name="Comma 2 2 3 5 2 2 14" xfId="44422" xr:uid="{E3D3D46F-6416-4EDA-871B-2DD4B567ED37}"/>
    <cellStyle name="Comma 2 2 3 5 2 2 15" xfId="8748" xr:uid="{6AA63217-DEE1-4677-9CD8-EEADC68715D4}"/>
    <cellStyle name="Comma 2 2 3 5 2 2 2" xfId="12747" xr:uid="{1C879D2C-E2F4-4B4B-966D-B299CFEBF0A7}"/>
    <cellStyle name="Comma 2 2 3 5 2 2 2 2" xfId="31329" xr:uid="{8845EA71-B466-437F-AC83-F1B2824B2194}"/>
    <cellStyle name="Comma 2 2 3 5 2 2 2 3" xfId="33183" xr:uid="{ED377ED5-6B4C-4173-92F1-344AE4F5CC0C}"/>
    <cellStyle name="Comma 2 2 3 5 2 2 2 4" xfId="35006" xr:uid="{E07A3FCB-C101-4394-8C60-08F2A6B96789}"/>
    <cellStyle name="Comma 2 2 3 5 2 2 2 5" xfId="37104" xr:uid="{E211104C-584F-4147-A3AA-55FC831E694C}"/>
    <cellStyle name="Comma 2 2 3 5 2 2 2 6" xfId="40352" xr:uid="{EBBBF2AC-B044-4258-B537-37D2886D5E4A}"/>
    <cellStyle name="Comma 2 2 3 5 2 2 2 7" xfId="43170" xr:uid="{E867EFF4-579A-467B-9661-746466151D4C}"/>
    <cellStyle name="Comma 2 2 3 5 2 2 2 8" xfId="44423" xr:uid="{DB859409-E0A1-47CE-87CE-C915BD652161}"/>
    <cellStyle name="Comma 2 2 3 5 2 2 3" xfId="11964" xr:uid="{D7D48C7B-3C86-41AC-97C6-86B45E1B0214}"/>
    <cellStyle name="Comma 2 2 3 5 2 2 4" xfId="15443" xr:uid="{487296E7-1730-4C3E-B130-6FAA83B2F637}"/>
    <cellStyle name="Comma 2 2 3 5 2 2 5" xfId="29941" xr:uid="{01AC7491-5775-480C-8772-1327A822A6A0}"/>
    <cellStyle name="Comma 2 2 3 5 2 2 6" xfId="30738" xr:uid="{3B58D3AD-0C43-4957-9148-209EA29C7455}"/>
    <cellStyle name="Comma 2 2 3 5 2 2 7" xfId="31764" xr:uid="{AB629298-7F40-405C-98DD-3218CC95228E}"/>
    <cellStyle name="Comma 2 2 3 5 2 2 8" xfId="32406" xr:uid="{269BD006-CEC7-470A-97FD-5C5C3C5616ED}"/>
    <cellStyle name="Comma 2 2 3 5 2 2 9" xfId="33618" xr:uid="{98DD0B4D-EA73-4C6C-A764-C9C0808509B8}"/>
    <cellStyle name="Comma 2 2 3 5 2 3" xfId="6358" xr:uid="{3872BDA5-FAD7-432B-A15F-2B7737042983}"/>
    <cellStyle name="Comma 2 2 3 5 2 3 2" xfId="31235" xr:uid="{46425AE4-B7F3-4904-A57A-09075F68302E}"/>
    <cellStyle name="Comma 2 2 3 5 2 3 2 2" xfId="40786" xr:uid="{B2FB916C-77AB-4BD3-9E92-FE7DEB46A0C8}"/>
    <cellStyle name="Comma 2 2 3 5 2 3 2 3" xfId="43541" xr:uid="{90F95F7A-A94E-4C23-93BD-C469A3F80B98}"/>
    <cellStyle name="Comma 2 2 3 5 2 3 2 4" xfId="44424" xr:uid="{6D2CCF4E-452A-44EF-A9E6-8724F199F6FF}"/>
    <cellStyle name="Comma 2 2 3 5 2 3 3" xfId="33089" xr:uid="{CDE10A1E-F3A0-4E69-AD42-5826C6081804}"/>
    <cellStyle name="Comma 2 2 3 5 2 3 4" xfId="34912" xr:uid="{D9B67637-82AA-42BA-8836-35F30C1A480D}"/>
    <cellStyle name="Comma 2 2 3 5 2 3 5" xfId="37010" xr:uid="{43824507-755F-4B28-B459-983AD47EC683}"/>
    <cellStyle name="Comma 2 2 3 5 2 3 6" xfId="39223" xr:uid="{6449B138-58C1-46DA-9F75-6D06AAE880FA}"/>
    <cellStyle name="Comma 2 2 3 5 2 3 7" xfId="42213" xr:uid="{D2481B8A-3149-4164-83ED-EFBCEE8A628B}"/>
    <cellStyle name="Comma 2 2 3 5 2 3 8" xfId="44425" xr:uid="{9B1C2ABD-EE98-4C99-A699-50C630E22319}"/>
    <cellStyle name="Comma 2 2 3 5 2 3 9" xfId="12597" xr:uid="{71CE246E-4FA5-4E16-A5CE-C518A0BB936D}"/>
    <cellStyle name="Comma 2 2 3 5 2 4" xfId="11870" xr:uid="{F751F710-5F04-4AB5-A0A4-3BB447CE4F26}"/>
    <cellStyle name="Comma 2 2 3 5 2 4 2" xfId="41208" xr:uid="{E4472A1D-2E2E-4EF3-8080-5605577681A6}"/>
    <cellStyle name="Comma 2 2 3 5 2 4 2 2" xfId="43888" xr:uid="{FA591B2B-02D2-4BB9-B4F8-A294A9C259EE}"/>
    <cellStyle name="Comma 2 2 3 5 2 4 2 3" xfId="44426" xr:uid="{80BA381C-32BD-4214-A839-1053320606DC}"/>
    <cellStyle name="Comma 2 2 3 5 2 4 3" xfId="39625" xr:uid="{06349BEE-8231-4844-9A70-9F38AD1574B4}"/>
    <cellStyle name="Comma 2 2 3 5 2 4 4" xfId="42560" xr:uid="{FBE758C4-A38D-4E43-B881-A09C7AB18652}"/>
    <cellStyle name="Comma 2 2 3 5 2 4 5" xfId="44427" xr:uid="{D5F01D11-C0F6-4493-9F43-BE76FBFA4A9E}"/>
    <cellStyle name="Comma 2 2 3 5 2 5" xfId="15442" xr:uid="{9D868133-EA4C-41C3-876A-D00EA3DCF9CE}"/>
    <cellStyle name="Comma 2 2 3 5 2 5 2" xfId="39950" xr:uid="{720E63D6-AF30-4629-B878-97C096E003FE}"/>
    <cellStyle name="Comma 2 2 3 5 2 5 3" xfId="42838" xr:uid="{3209A961-A0F0-4A1A-9814-23CC75FC3A86}"/>
    <cellStyle name="Comma 2 2 3 5 2 5 4" xfId="44428" xr:uid="{69C16AA4-6549-4BEC-8AED-AC647617134F}"/>
    <cellStyle name="Comma 2 2 3 5 2 6" xfId="29940" xr:uid="{F97F6B83-5C23-4119-AEAF-103876E9DE04}"/>
    <cellStyle name="Comma 2 2 3 5 2 7" xfId="30644" xr:uid="{0597E607-E68C-4310-9A8B-24D054CC558B}"/>
    <cellStyle name="Comma 2 2 3 5 2 8" xfId="31763" xr:uid="{5E0658B4-4165-41DA-BB26-7A85AD677AE5}"/>
    <cellStyle name="Comma 2 2 3 5 2 9" xfId="32405" xr:uid="{176CBA34-B688-4C7E-9D3D-FD4C6F120C90}"/>
    <cellStyle name="Comma 2 2 3 5 3" xfId="4410" xr:uid="{DCC788FE-AB1B-4536-B8E4-341429A9CA88}"/>
    <cellStyle name="Comma 2 2 3 5 3 10" xfId="34414" xr:uid="{E0B1E8A8-17A7-44F4-856A-9A3CE7E05CDC}"/>
    <cellStyle name="Comma 2 2 3 5 3 11" xfId="35593" xr:uid="{4A64A064-4121-4E95-AA69-4E759C867043}"/>
    <cellStyle name="Comma 2 2 3 5 3 12" xfId="36582" xr:uid="{C587B53A-A001-4588-9550-FDD1C859E35B}"/>
    <cellStyle name="Comma 2 2 3 5 3 13" xfId="38662" xr:uid="{BE1CCF56-2FD0-44A9-B7BC-5BAD10475CE0}"/>
    <cellStyle name="Comma 2 2 3 5 3 14" xfId="41702" xr:uid="{0C91575D-C622-4E84-B39D-A992A23F4B71}"/>
    <cellStyle name="Comma 2 2 3 5 3 15" xfId="44429" xr:uid="{59A667C7-2E44-400B-955B-452130791D56}"/>
    <cellStyle name="Comma 2 2 3 5 3 16" xfId="8747" xr:uid="{A6B70643-D462-4966-B657-2AC2B9785CEB}"/>
    <cellStyle name="Comma 2 2 3 5 3 2" xfId="5861" xr:uid="{1527D80A-3867-4144-8C9D-831DA4022405}"/>
    <cellStyle name="Comma 2 2 3 5 3 2 2" xfId="31328" xr:uid="{6A4F21C5-9ACD-4967-A194-7AC56EABCBEF}"/>
    <cellStyle name="Comma 2 2 3 5 3 2 2 2" xfId="41036" xr:uid="{F6BF1D2E-6F39-401D-9F94-BB352E8F76FE}"/>
    <cellStyle name="Comma 2 2 3 5 3 2 2 3" xfId="43748" xr:uid="{D8288CD6-9400-4161-B36D-DA8A0D8B4103}"/>
    <cellStyle name="Comma 2 2 3 5 3 2 2 4" xfId="44430" xr:uid="{AC25298C-D210-4027-B5B7-91031B734F95}"/>
    <cellStyle name="Comma 2 2 3 5 3 2 3" xfId="33182" xr:uid="{7DA17ECF-5F5A-437A-B76C-80F046C09890}"/>
    <cellStyle name="Comma 2 2 3 5 3 2 4" xfId="35005" xr:uid="{B5D5E739-2F1E-4A86-9478-3DB09266E802}"/>
    <cellStyle name="Comma 2 2 3 5 3 2 5" xfId="37103" xr:uid="{FC62A54B-7FD8-462D-B773-EA7587B42291}"/>
    <cellStyle name="Comma 2 2 3 5 3 2 6" xfId="39460" xr:uid="{4E12BCCA-DCDB-44D2-8E94-0786468BB17B}"/>
    <cellStyle name="Comma 2 2 3 5 3 2 7" xfId="42420" xr:uid="{C738F81E-32D6-4F91-A815-A75D71057313}"/>
    <cellStyle name="Comma 2 2 3 5 3 2 8" xfId="44431" xr:uid="{762CAC20-D223-4C75-A6F4-25D3F4EA4BD3}"/>
    <cellStyle name="Comma 2 2 3 5 3 2 9" xfId="12746" xr:uid="{1E5BC6B2-D56A-4909-8266-6D37EF5616EB}"/>
    <cellStyle name="Comma 2 2 3 5 3 3" xfId="11963" xr:uid="{5C852542-B742-4057-850C-885A6B78A19E}"/>
    <cellStyle name="Comma 2 2 3 5 3 3 2" xfId="40181" xr:uid="{4FBB3B3F-3B6B-4819-AF97-2EC20F432149}"/>
    <cellStyle name="Comma 2 2 3 5 3 3 3" xfId="43030" xr:uid="{0509E590-942A-4474-96BC-FC3C1B278032}"/>
    <cellStyle name="Comma 2 2 3 5 3 3 4" xfId="44432" xr:uid="{ED159B26-73DD-4B68-AA6D-106E02D1DD89}"/>
    <cellStyle name="Comma 2 2 3 5 3 4" xfId="15444" xr:uid="{CC17EAB5-D8F1-4B52-A9B4-4F0221E798E2}"/>
    <cellStyle name="Comma 2 2 3 5 3 5" xfId="29942" xr:uid="{6DD54F38-9F8F-4E61-96E3-A4A067DA6909}"/>
    <cellStyle name="Comma 2 2 3 5 3 6" xfId="30737" xr:uid="{802F547C-4954-408E-AF58-3B397DBC43A9}"/>
    <cellStyle name="Comma 2 2 3 5 3 7" xfId="31765" xr:uid="{6D38E254-35A1-453C-B46B-DCAB23CCC752}"/>
    <cellStyle name="Comma 2 2 3 5 3 8" xfId="32407" xr:uid="{1FC35C4E-3F4E-4453-B74A-E84F38202D59}"/>
    <cellStyle name="Comma 2 2 3 5 3 9" xfId="33619" xr:uid="{8464BAB3-420E-42E0-A9F9-7C85A912DF5B}"/>
    <cellStyle name="Comma 2 2 3 5 4" xfId="5723" xr:uid="{99B7C0E8-EE48-4D10-A18D-E1E8C5ADB0C3}"/>
    <cellStyle name="Comma 2 2 3 5 4 2" xfId="31083" xr:uid="{96123A02-23DB-4A53-AAA6-AC13736FFF1D}"/>
    <cellStyle name="Comma 2 2 3 5 4 2 2" xfId="40046" xr:uid="{7D921D21-61BC-416D-8658-34412961E5E6}"/>
    <cellStyle name="Comma 2 2 3 5 4 2 3" xfId="42915" xr:uid="{2996EDB8-6A6A-4BB2-AD3B-420F380D6887}"/>
    <cellStyle name="Comma 2 2 3 5 4 2 4" xfId="44433" xr:uid="{123292B1-74F3-4BCA-828C-365E00222174}"/>
    <cellStyle name="Comma 2 2 3 5 4 3" xfId="32945" xr:uid="{C07C8676-DFE2-45D7-93A6-8A848F69F7C9}"/>
    <cellStyle name="Comma 2 2 3 5 4 4" xfId="34760" xr:uid="{5017D25E-A318-4C58-BF16-2FC47BDA6CAF}"/>
    <cellStyle name="Comma 2 2 3 5 4 5" xfId="36866" xr:uid="{5CA45B33-1C67-403F-9B7D-F1C05864157C}"/>
    <cellStyle name="Comma 2 2 3 5 4 6" xfId="38090" xr:uid="{70530D82-AFCA-433C-86F2-F626CB0DC252}"/>
    <cellStyle name="Comma 2 2 3 5 4 7" xfId="41587" xr:uid="{AB413093-8C7E-4AFF-BED5-E901D51F6191}"/>
    <cellStyle name="Comma 2 2 3 5 4 8" xfId="44434" xr:uid="{B42FC4D2-E1E8-4337-9ADE-14CE0220EF50}"/>
    <cellStyle name="Comma 2 2 3 5 4 9" xfId="12311" xr:uid="{79E9D846-CBF2-4457-8D6C-61EC2DFFBC02}"/>
    <cellStyle name="Comma 2 2 3 5 5" xfId="6182" xr:uid="{1EDE8249-23A4-4B72-BC8E-47FF14FB84E6}"/>
    <cellStyle name="Comma 2 2 3 5 5 2" xfId="40591" xr:uid="{4EE25F0C-866A-4401-905F-7A1E1CF4B771}"/>
    <cellStyle name="Comma 2 2 3 5 5 2 2" xfId="43377" xr:uid="{EE91B728-F1E6-47FB-98BA-4BBA306DE57A}"/>
    <cellStyle name="Comma 2 2 3 5 5 2 3" xfId="44435" xr:uid="{A97F054E-ABE9-43F8-BBE9-4EF68607CD8B}"/>
    <cellStyle name="Comma 2 2 3 5 5 3" xfId="39023" xr:uid="{2C9FAEEC-D2EA-4238-BB04-ABD545CD666B}"/>
    <cellStyle name="Comma 2 2 3 5 5 4" xfId="42049" xr:uid="{74B169A5-8196-4ED9-A943-6EB39BCE4894}"/>
    <cellStyle name="Comma 2 2 3 5 5 5" xfId="44436" xr:uid="{45F9C8E0-5BA5-4530-BA9B-136CA3754DC5}"/>
    <cellStyle name="Comma 2 2 3 5 5 6" xfId="11718" xr:uid="{DA0D29AF-E497-431B-914F-EE1AD87076EF}"/>
    <cellStyle name="Comma 2 2 3 5 6" xfId="15441" xr:uid="{447ECA04-D80B-4FBB-A3A5-6E06FCBCFB84}"/>
    <cellStyle name="Comma 2 2 3 5 6 2" xfId="40898" xr:uid="{79CA0FF1-3B1F-4956-BFA8-D32D6421E81E}"/>
    <cellStyle name="Comma 2 2 3 5 6 2 2" xfId="43633" xr:uid="{37A94A90-EE59-4677-A3CB-199E4072D447}"/>
    <cellStyle name="Comma 2 2 3 5 6 2 3" xfId="44437" xr:uid="{A89016D0-53CD-4CDB-B345-8C187436FF6A}"/>
    <cellStyle name="Comma 2 2 3 5 6 3" xfId="39327" xr:uid="{9BD6E492-936A-49C7-946B-B8DEF50A0F26}"/>
    <cellStyle name="Comma 2 2 3 5 6 4" xfId="42305" xr:uid="{255F06A2-0439-4FD7-BEAC-C7679F2EE9CA}"/>
    <cellStyle name="Comma 2 2 3 5 6 5" xfId="44438" xr:uid="{4CAE877C-2462-484B-A3A5-C2B5B07BC742}"/>
    <cellStyle name="Comma 2 2 3 5 7" xfId="29939" xr:uid="{F3483A00-2C0D-4CB4-803C-C9518D26265F}"/>
    <cellStyle name="Comma 2 2 3 5 7 2" xfId="39786" xr:uid="{B6FB4E2A-9006-45D5-9AD2-B9AEC811CD56}"/>
    <cellStyle name="Comma 2 2 3 5 7 3" xfId="42694" xr:uid="{FB4C0582-58DE-43D9-8877-CB9ABF11466E}"/>
    <cellStyle name="Comma 2 2 3 5 7 4" xfId="44439" xr:uid="{70757C64-91E2-463B-96F9-F9AB7C5EB505}"/>
    <cellStyle name="Comma 2 2 3 5 8" xfId="30492" xr:uid="{1D1C9A9A-ACF7-4529-B2E1-E8CAA55AE830}"/>
    <cellStyle name="Comma 2 2 3 5 9" xfId="31762" xr:uid="{AE65A1D1-92CF-4A00-94D4-588C61797579}"/>
    <cellStyle name="Comma 2 2 3 6" xfId="2754" xr:uid="{6F9958F1-5E57-46C9-9C18-D35497DBD132}"/>
    <cellStyle name="Comma 2 2 3 6 10" xfId="33620" xr:uid="{3D48E57D-B180-4222-94B3-F91CC467B72D}"/>
    <cellStyle name="Comma 2 2 3 6 11" xfId="34252" xr:uid="{6C291B9E-5972-44B8-B1AD-5EC963410CF8}"/>
    <cellStyle name="Comma 2 2 3 6 12" xfId="35316" xr:uid="{406ED37F-7F5E-4DE3-A2ED-545F7BD2844E}"/>
    <cellStyle name="Comma 2 2 3 6 13" xfId="36320" xr:uid="{B80698C6-6626-416A-A14C-7DD6AB29B025}"/>
    <cellStyle name="Comma 2 2 3 6 14" xfId="37493" xr:uid="{DC7A8CE0-554C-4F6A-9D4C-ABF48EFC35DC}"/>
    <cellStyle name="Comma 2 2 3 6 15" xfId="41439" xr:uid="{D5591FF2-6ED3-47CA-BF64-961D38AAAF78}"/>
    <cellStyle name="Comma 2 2 3 6 16" xfId="44440" xr:uid="{04BA1015-57E8-4263-94B5-714F3DE91A4B}"/>
    <cellStyle name="Comma 2 2 3 6 17" xfId="8415" xr:uid="{7352A83F-6566-490E-B84C-B502F6128B34}"/>
    <cellStyle name="Comma 2 2 3 6 2" xfId="5065" xr:uid="{9AABECAA-DACE-4103-B330-C731443341E3}"/>
    <cellStyle name="Comma 2 2 3 6 2 10" xfId="34416" xr:uid="{B51C3550-3693-4390-A44C-7FC8CF10B384}"/>
    <cellStyle name="Comma 2 2 3 6 2 11" xfId="36020" xr:uid="{5E5ADCB2-3F64-4323-99AB-019669A7306D}"/>
    <cellStyle name="Comma 2 2 3 6 2 12" xfId="36584" xr:uid="{29E7501D-942A-4B5E-8B53-3BC9E1CE7ABD}"/>
    <cellStyle name="Comma 2 2 3 6 2 13" xfId="38799" xr:uid="{E4C7DFD4-E635-44C0-A8AD-D383E5F020FC}"/>
    <cellStyle name="Comma 2 2 3 6 2 14" xfId="41838" xr:uid="{BC84D719-1BF8-48DB-AC93-882055EC82C5}"/>
    <cellStyle name="Comma 2 2 3 6 2 15" xfId="44441" xr:uid="{4080972E-AD8A-468F-9E61-274FB1DD44D4}"/>
    <cellStyle name="Comma 2 2 3 6 2 16" xfId="8749" xr:uid="{5EE8F5CB-9EB1-4A8A-9E99-8660BCB85D50}"/>
    <cellStyle name="Comma 2 2 3 6 2 2" xfId="6034" xr:uid="{9448EAEF-D2BE-4892-83B4-6014C492FBA9}"/>
    <cellStyle name="Comma 2 2 3 6 2 2 2" xfId="31330" xr:uid="{E68F47E8-4DF3-4F58-9074-9DFDBB652BB7}"/>
    <cellStyle name="Comma 2 2 3 6 2 2 2 2" xfId="41204" xr:uid="{83DB80DA-B3DE-4850-B709-C02C3D162999}"/>
    <cellStyle name="Comma 2 2 3 6 2 2 2 3" xfId="43884" xr:uid="{6B76CCEE-6238-4DF1-84E7-1F9DD12E5083}"/>
    <cellStyle name="Comma 2 2 3 6 2 2 2 4" xfId="44442" xr:uid="{5F4FA724-2251-4697-B3BD-AC8AD9FEA414}"/>
    <cellStyle name="Comma 2 2 3 6 2 2 3" xfId="33184" xr:uid="{BADE0367-367B-485D-9CB6-6946D4963FDC}"/>
    <cellStyle name="Comma 2 2 3 6 2 2 4" xfId="35007" xr:uid="{0C24F27F-FF4E-46CD-8B21-C54ED56E676A}"/>
    <cellStyle name="Comma 2 2 3 6 2 2 5" xfId="37105" xr:uid="{5BE54426-29BC-4129-B44E-2C26B8CE115E}"/>
    <cellStyle name="Comma 2 2 3 6 2 2 6" xfId="39621" xr:uid="{7DB1E57C-9D85-44E3-AECA-52BC8549E0F6}"/>
    <cellStyle name="Comma 2 2 3 6 2 2 7" xfId="42556" xr:uid="{B620CC21-43EF-464F-AEC7-D55E4B244642}"/>
    <cellStyle name="Comma 2 2 3 6 2 2 8" xfId="44443" xr:uid="{CB7C4E34-BFB6-415C-8894-E650F709ED73}"/>
    <cellStyle name="Comma 2 2 3 6 2 2 9" xfId="12748" xr:uid="{931A3044-E3C5-47E4-B7B2-5A8B001691AE}"/>
    <cellStyle name="Comma 2 2 3 6 2 3" xfId="11965" xr:uid="{F29126C1-F4AD-4D83-B52B-691658D12C1C}"/>
    <cellStyle name="Comma 2 2 3 6 2 3 2" xfId="40348" xr:uid="{2379CFDF-A738-42EE-BECD-5A2C91D44206}"/>
    <cellStyle name="Comma 2 2 3 6 2 3 3" xfId="43166" xr:uid="{F5A0C528-60B0-4FC5-81EF-3BE349DCF394}"/>
    <cellStyle name="Comma 2 2 3 6 2 3 4" xfId="44444" xr:uid="{43059C13-990E-4FD5-9A20-DAA6E472A2A4}"/>
    <cellStyle name="Comma 2 2 3 6 2 4" xfId="15446" xr:uid="{197CFC4A-6852-4A7F-9F66-C893830256F8}"/>
    <cellStyle name="Comma 2 2 3 6 2 5" xfId="29944" xr:uid="{FD9AF8E8-D4CF-40B4-B8C3-59741D996154}"/>
    <cellStyle name="Comma 2 2 3 6 2 6" xfId="30739" xr:uid="{1A0061A7-876E-47BB-B9ED-F6155E391442}"/>
    <cellStyle name="Comma 2 2 3 6 2 7" xfId="31767" xr:uid="{D9FD9966-6CC7-4A98-A428-54209C9AE3A2}"/>
    <cellStyle name="Comma 2 2 3 6 2 8" xfId="32409" xr:uid="{FB3D538D-31A0-4C3F-8E7E-FB6962DA6E90}"/>
    <cellStyle name="Comma 2 2 3 6 2 9" xfId="33621" xr:uid="{501C6CF1-1DB8-49C9-95B9-50BB6A68B2B2}"/>
    <cellStyle name="Comma 2 2 3 6 3" xfId="5719" xr:uid="{3F605630-4B84-47B2-B9CA-9874675FC744}"/>
    <cellStyle name="Comma 2 2 3 6 3 2" xfId="31166" xr:uid="{31BCC1DF-758E-49AA-AB5B-65DE6F005409}"/>
    <cellStyle name="Comma 2 2 3 6 3 2 2" xfId="40042" xr:uid="{2B4A487C-7764-4CE5-9568-BF9DF2530CFF}"/>
    <cellStyle name="Comma 2 2 3 6 3 2 3" xfId="42911" xr:uid="{4DD349F4-62EA-4C77-96F0-5AA30FE056DE}"/>
    <cellStyle name="Comma 2 2 3 6 3 2 4" xfId="44445" xr:uid="{8317D121-FA1D-48D7-B103-67FC75FA451D}"/>
    <cellStyle name="Comma 2 2 3 6 3 3" xfId="33024" xr:uid="{6826EFE6-496F-4167-B15D-68CFE67A9E2D}"/>
    <cellStyle name="Comma 2 2 3 6 3 4" xfId="34843" xr:uid="{B48D35F4-77B5-488F-8B87-7F43CFB36FEA}"/>
    <cellStyle name="Comma 2 2 3 6 3 5" xfId="36945" xr:uid="{819B6802-459F-481F-B21A-860A64776B92}"/>
    <cellStyle name="Comma 2 2 3 6 3 6" xfId="38086" xr:uid="{EC6ECD11-01EB-4BC2-B4E2-1A6C992C37FC}"/>
    <cellStyle name="Comma 2 2 3 6 3 7" xfId="41583" xr:uid="{0C728523-69EE-4382-8B2E-90EF4A519C7A}"/>
    <cellStyle name="Comma 2 2 3 6 3 8" xfId="44446" xr:uid="{25DC051D-15F0-4C13-9FB8-C306A3395F9F}"/>
    <cellStyle name="Comma 2 2 3 6 3 9" xfId="12523" xr:uid="{DA5EE239-2B45-4DFA-905B-465D4268AAD8}"/>
    <cellStyle name="Comma 2 2 3 6 4" xfId="6354" xr:uid="{73F67F51-5536-429E-9F4F-E7A236ADE245}"/>
    <cellStyle name="Comma 2 2 3 6 4 2" xfId="40587" xr:uid="{E3C9F6D7-0719-4DCE-B907-9F94720A3353}"/>
    <cellStyle name="Comma 2 2 3 6 4 2 2" xfId="43373" xr:uid="{4CE4AC2C-EADF-4882-B315-8A1CC51F366E}"/>
    <cellStyle name="Comma 2 2 3 6 4 2 3" xfId="44447" xr:uid="{2A49F584-86AD-4DBA-B4B9-05E8F4C55866}"/>
    <cellStyle name="Comma 2 2 3 6 4 3" xfId="39019" xr:uid="{B88B4BD4-3F15-425B-A526-C178A303724A}"/>
    <cellStyle name="Comma 2 2 3 6 4 4" xfId="42045" xr:uid="{FC852884-4AFE-49EB-9A2D-CBA2CC27017E}"/>
    <cellStyle name="Comma 2 2 3 6 4 5" xfId="44448" xr:uid="{4ACCF63B-2A2C-4B14-98B0-D6BE71B731B7}"/>
    <cellStyle name="Comma 2 2 3 6 4 6" xfId="11801" xr:uid="{C13E0AE9-718B-4923-9066-A4F92037E318}"/>
    <cellStyle name="Comma 2 2 3 6 5" xfId="15445" xr:uid="{B67D5749-A224-4CAD-ABAC-4977009B1C0C}"/>
    <cellStyle name="Comma 2 2 3 6 5 2" xfId="40894" xr:uid="{A8D12B53-FF60-4804-8FC5-411090D7D454}"/>
    <cellStyle name="Comma 2 2 3 6 5 2 2" xfId="43629" xr:uid="{FDB4A067-3FF2-451C-A872-6CE7E7EBF9F6}"/>
    <cellStyle name="Comma 2 2 3 6 5 2 3" xfId="44449" xr:uid="{8E21C26E-A998-4B2A-91B2-9906D3AC2C6B}"/>
    <cellStyle name="Comma 2 2 3 6 5 3" xfId="39323" xr:uid="{3A2D3DB0-30E2-4031-A57F-3D443FB9A541}"/>
    <cellStyle name="Comma 2 2 3 6 5 4" xfId="42301" xr:uid="{D11C5E6A-6867-4C5D-8407-E4CDBEAB049E}"/>
    <cellStyle name="Comma 2 2 3 6 5 5" xfId="44450" xr:uid="{F355CE95-F084-44C3-BE92-52A50B00B303}"/>
    <cellStyle name="Comma 2 2 3 6 6" xfId="29943" xr:uid="{2276CA8C-C24A-48D0-894E-770636B7E573}"/>
    <cellStyle name="Comma 2 2 3 6 6 2" xfId="39868" xr:uid="{6D339DE3-AA13-4DC0-925E-3E2CC14F562F}"/>
    <cellStyle name="Comma 2 2 3 6 6 3" xfId="42767" xr:uid="{22CB5498-004F-4274-B2F2-BA391A618DAD}"/>
    <cellStyle name="Comma 2 2 3 6 6 4" xfId="44451" xr:uid="{F28C4D24-FC20-41C9-B384-F3F011D48BEE}"/>
    <cellStyle name="Comma 2 2 3 6 7" xfId="30575" xr:uid="{EAA9B498-602E-4CDA-85E1-FDA07460CA55}"/>
    <cellStyle name="Comma 2 2 3 6 8" xfId="31766" xr:uid="{665C1F19-D7DA-46EF-B24B-91539A72698B}"/>
    <cellStyle name="Comma 2 2 3 6 9" xfId="32408" xr:uid="{0F4E6075-EEE8-4398-A574-7938E5D39FE5}"/>
    <cellStyle name="Comma 2 2 3 7" xfId="4535" xr:uid="{138E8CEF-8C2B-4E7F-8CA5-FD7206323C9B}"/>
    <cellStyle name="Comma 2 2 3 7 10" xfId="33622" xr:uid="{064A4368-38B6-434B-A2D8-6CBB746903FA}"/>
    <cellStyle name="Comma 2 2 3 7 11" xfId="34191" xr:uid="{A83402C0-81A8-448C-BDEA-F0E76C967BAC}"/>
    <cellStyle name="Comma 2 2 3 7 12" xfId="35696" xr:uid="{7E918FCF-FD7D-4320-91E2-12ABC6A8C5E8}"/>
    <cellStyle name="Comma 2 2 3 7 13" xfId="36283" xr:uid="{2D98647F-A1D3-4A0E-952D-0EAF07A04E34}"/>
    <cellStyle name="Comma 2 2 3 7 14" xfId="38761" xr:uid="{F180DDDD-518F-422B-8C02-EB3430C749E9}"/>
    <cellStyle name="Comma 2 2 3 7 15" xfId="41801" xr:uid="{0F352ADC-4C47-4E6F-8EC6-C85205EB87B2}"/>
    <cellStyle name="Comma 2 2 3 7 16" xfId="44452" xr:uid="{8EA78E16-2993-4BBC-A890-57A7F731924B}"/>
    <cellStyle name="Comma 2 2 3 7 17" xfId="8082" xr:uid="{8F909472-34CE-44B6-A99A-EA133A1D95F1}"/>
    <cellStyle name="Comma 2 2 3 7 2" xfId="5984" xr:uid="{71E929B5-B77C-4659-B62F-7D59D8E821DF}"/>
    <cellStyle name="Comma 2 2 3 7 2 10" xfId="34417" xr:uid="{CB7E38E7-7E21-4C05-8337-7011BD192ACA}"/>
    <cellStyle name="Comma 2 2 3 7 2 11" xfId="36585" xr:uid="{E05EF0E0-94F3-4AD7-9C29-AC92C0DB1ACF}"/>
    <cellStyle name="Comma 2 2 3 7 2 12" xfId="38979" xr:uid="{315CB82E-84CF-40F4-8F44-E5A622C5320F}"/>
    <cellStyle name="Comma 2 2 3 7 2 13" xfId="42008" xr:uid="{1242C65E-2D67-4D66-98CB-E6C981514DB6}"/>
    <cellStyle name="Comma 2 2 3 7 2 14" xfId="44453" xr:uid="{D057ED7A-488F-4EF3-B691-0B9F8C7B21C3}"/>
    <cellStyle name="Comma 2 2 3 7 2 15" xfId="8750" xr:uid="{95625C89-43C4-4919-A523-45B9291F44CD}"/>
    <cellStyle name="Comma 2 2 3 7 2 2" xfId="12749" xr:uid="{39C29DE0-DEE9-43D2-89D8-BE8016CBCC70}"/>
    <cellStyle name="Comma 2 2 3 7 2 2 2" xfId="31331" xr:uid="{578E9CC2-D634-4438-BFB3-183F0136A471}"/>
    <cellStyle name="Comma 2 2 3 7 2 2 3" xfId="33185" xr:uid="{131160A3-B631-49CF-979E-5DAA722ABD2D}"/>
    <cellStyle name="Comma 2 2 3 7 2 2 4" xfId="35008" xr:uid="{41E2C28E-8029-44E4-951F-F043ACEEF854}"/>
    <cellStyle name="Comma 2 2 3 7 2 2 5" xfId="37106" xr:uid="{1E566353-0262-484F-A185-AAA4295D7F5F}"/>
    <cellStyle name="Comma 2 2 3 7 2 2 6" xfId="40542" xr:uid="{93389F47-0577-4FB0-AADF-0489E5E6EE02}"/>
    <cellStyle name="Comma 2 2 3 7 2 2 7" xfId="43336" xr:uid="{A77CF429-5DBD-4FF3-9E97-BA220EECEB75}"/>
    <cellStyle name="Comma 2 2 3 7 2 2 8" xfId="44454" xr:uid="{A320294F-11AF-4A0E-BCD7-13B0BD6A972D}"/>
    <cellStyle name="Comma 2 2 3 7 2 3" xfId="11966" xr:uid="{15AB9354-FC23-433C-9F0B-A92F03F668A9}"/>
    <cellStyle name="Comma 2 2 3 7 2 4" xfId="15448" xr:uid="{A29BC3A6-D8EA-4471-A5B3-24F3A9404834}"/>
    <cellStyle name="Comma 2 2 3 7 2 5" xfId="29946" xr:uid="{DD97F6EC-7935-42EF-8B54-8E74B78F38AD}"/>
    <cellStyle name="Comma 2 2 3 7 2 6" xfId="30740" xr:uid="{36CF3C71-BA58-45EC-AAE3-B6B7D8349D60}"/>
    <cellStyle name="Comma 2 2 3 7 2 7" xfId="31769" xr:uid="{3A313002-E885-46DD-93A6-C7B8E88DC9D1}"/>
    <cellStyle name="Comma 2 2 3 7 2 8" xfId="32411" xr:uid="{4BE5330E-4B43-4BEB-8AA8-5F9CD497B686}"/>
    <cellStyle name="Comma 2 2 3 7 2 9" xfId="33623" xr:uid="{3E07F821-0B5B-4CAC-B3DF-03313A10C6DF}"/>
    <cellStyle name="Comma 2 2 3 7 3" xfId="6305" xr:uid="{8E902D89-D699-4B76-ABF5-BE027DFBB6F1}"/>
    <cellStyle name="Comma 2 2 3 7 3 2" xfId="31105" xr:uid="{11E4A6C5-3575-498E-BC41-1B3328F102AF}"/>
    <cellStyle name="Comma 2 2 3 7 3 2 2" xfId="41157" xr:uid="{C74BDA16-8EBB-4D04-9A30-68AC94EC17C0}"/>
    <cellStyle name="Comma 2 2 3 7 3 2 3" xfId="43847" xr:uid="{4A724F68-674A-431F-95C7-1785FCFD7074}"/>
    <cellStyle name="Comma 2 2 3 7 3 2 4" xfId="44455" xr:uid="{144D189F-10E5-4536-A172-28E9FA56C60D}"/>
    <cellStyle name="Comma 2 2 3 7 3 3" xfId="32967" xr:uid="{E0A9685A-1E34-4408-947B-18D0FC89A2F2}"/>
    <cellStyle name="Comma 2 2 3 7 3 4" xfId="34782" xr:uid="{EF050BCC-9139-43EC-82E0-CBF476718E8C}"/>
    <cellStyle name="Comma 2 2 3 7 3 5" xfId="36888" xr:uid="{69D8375E-089D-4DFC-B94F-B90A6A93914D}"/>
    <cellStyle name="Comma 2 2 3 7 3 6" xfId="39576" xr:uid="{5CDB3771-9C20-411A-A4AF-6815BF819813}"/>
    <cellStyle name="Comma 2 2 3 7 3 7" xfId="42519" xr:uid="{D0D00DBF-1072-473A-9725-AF92A3CF0679}"/>
    <cellStyle name="Comma 2 2 3 7 3 8" xfId="44456" xr:uid="{19197A4A-4948-4017-856C-240764FD2C6E}"/>
    <cellStyle name="Comma 2 2 3 7 3 9" xfId="12394" xr:uid="{2C559476-1C3A-4F18-B29B-212AE7577AB9}"/>
    <cellStyle name="Comma 2 2 3 7 4" xfId="11740" xr:uid="{79D61C87-3B5E-44BC-B589-3496969DBB5D}"/>
    <cellStyle name="Comma 2 2 3 7 4 2" xfId="40302" xr:uid="{9C966C5B-E691-42B2-A6E6-2EB04ACC2B5A}"/>
    <cellStyle name="Comma 2 2 3 7 4 3" xfId="43129" xr:uid="{29EB8274-5BEE-48CC-9169-714667EE3F08}"/>
    <cellStyle name="Comma 2 2 3 7 4 4" xfId="44457" xr:uid="{7650C193-0916-4B6E-8265-605A41BC2258}"/>
    <cellStyle name="Comma 2 2 3 7 5" xfId="15447" xr:uid="{96982E67-644A-4E0E-8A12-8E4ADD17D99B}"/>
    <cellStyle name="Comma 2 2 3 7 6" xfId="29945" xr:uid="{0ACC9E7D-59D8-478A-96B5-CB96472ECF8A}"/>
    <cellStyle name="Comma 2 2 3 7 7" xfId="30514" xr:uid="{1F783BF8-0A1F-4B37-9D33-BCD272CAEEEF}"/>
    <cellStyle name="Comma 2 2 3 7 8" xfId="31768" xr:uid="{E6682F54-8DA2-4028-9F38-B8A8E7481BA9}"/>
    <cellStyle name="Comma 2 2 3 7 9" xfId="32410" xr:uid="{24940DFF-6599-4D84-A7BC-AF1359C4706F}"/>
    <cellStyle name="Comma 2 2 3 8" xfId="4406" xr:uid="{2A374B0C-41DA-457B-947A-B6360CC03F7E}"/>
    <cellStyle name="Comma 2 2 3 8 10" xfId="34418" xr:uid="{9E8EF54C-7223-4C48-8727-E25462EE6CE6}"/>
    <cellStyle name="Comma 2 2 3 8 11" xfId="35589" xr:uid="{2E7A1437-99DF-4966-8FA3-9D58A3BE45A9}"/>
    <cellStyle name="Comma 2 2 3 8 12" xfId="36586" xr:uid="{13592547-7CA8-427D-8422-3BFE1FFBA4E1}"/>
    <cellStyle name="Comma 2 2 3 8 13" xfId="38658" xr:uid="{E396277B-1165-4A18-8436-BDAF61C31FC1}"/>
    <cellStyle name="Comma 2 2 3 8 14" xfId="41698" xr:uid="{71061CFB-3BE5-4FAA-870B-592B5A5FB3C8}"/>
    <cellStyle name="Comma 2 2 3 8 15" xfId="44458" xr:uid="{F5DC62B3-5970-4011-93E2-3ADD737B17B8}"/>
    <cellStyle name="Comma 2 2 3 8 16" xfId="8751" xr:uid="{01E266C6-C408-4FDF-8FAB-6AE5AB5C55AD}"/>
    <cellStyle name="Comma 2 2 3 8 2" xfId="5857" xr:uid="{19E81680-720A-4F15-8A91-C921FD98F1B4}"/>
    <cellStyle name="Comma 2 2 3 8 2 2" xfId="31332" xr:uid="{725B88A0-49B4-4BC4-A35B-FA0702448B0B}"/>
    <cellStyle name="Comma 2 2 3 8 2 2 2" xfId="40723" xr:uid="{06A92075-7089-48D4-8D1E-28CD5E79A9F6}"/>
    <cellStyle name="Comma 2 2 3 8 2 2 3" xfId="43486" xr:uid="{9845A9B2-EF7A-43CD-8414-EA44871F5F85}"/>
    <cellStyle name="Comma 2 2 3 8 2 2 4" xfId="44459" xr:uid="{2BFF580E-D3CD-4057-96E1-D8C89A600CEF}"/>
    <cellStyle name="Comma 2 2 3 8 2 3" xfId="33186" xr:uid="{9E731614-BBF4-4121-A776-B3747A4A72C4}"/>
    <cellStyle name="Comma 2 2 3 8 2 4" xfId="35009" xr:uid="{1EB18250-83D3-4090-BB61-1C32C0D4B455}"/>
    <cellStyle name="Comma 2 2 3 8 2 5" xfId="37107" xr:uid="{ABCFD24C-F594-4920-89FE-07C5BBA28F8D}"/>
    <cellStyle name="Comma 2 2 3 8 2 6" xfId="39150" xr:uid="{7DE2483D-971A-4069-9B8D-2F67FF6261EA}"/>
    <cellStyle name="Comma 2 2 3 8 2 7" xfId="42158" xr:uid="{7797E90B-B149-40F6-8AD9-B7B22306C37A}"/>
    <cellStyle name="Comma 2 2 3 8 2 8" xfId="44460" xr:uid="{9A20D6FD-0739-4444-9166-6E04372F24DA}"/>
    <cellStyle name="Comma 2 2 3 8 2 9" xfId="12750" xr:uid="{7A6C010B-CC2A-4B19-B619-5557A1D9354B}"/>
    <cellStyle name="Comma 2 2 3 8 3" xfId="11967" xr:uid="{082851CD-D54E-4427-88CE-9C25C342B10B}"/>
    <cellStyle name="Comma 2 2 3 8 3 2" xfId="41032" xr:uid="{450307CE-17CA-4E40-80A7-11700ED8BA3E}"/>
    <cellStyle name="Comma 2 2 3 8 3 2 2" xfId="43744" xr:uid="{56CA8FCA-D2E5-4671-94CA-8F9E0DDF104A}"/>
    <cellStyle name="Comma 2 2 3 8 3 2 3" xfId="44461" xr:uid="{8F94D7BA-ECE6-4CAE-B6B9-A40177CD441C}"/>
    <cellStyle name="Comma 2 2 3 8 3 3" xfId="39456" xr:uid="{D8B6A744-B084-47C9-8916-63041EFD22CA}"/>
    <cellStyle name="Comma 2 2 3 8 3 4" xfId="42416" xr:uid="{3F7EF1BD-97DA-4FED-B1B0-41EBF67F0F94}"/>
    <cellStyle name="Comma 2 2 3 8 3 5" xfId="44462" xr:uid="{9DF01836-6ECA-4ABE-BF8E-EC9ADDE19B10}"/>
    <cellStyle name="Comma 2 2 3 8 4" xfId="15449" xr:uid="{DA9951CC-6728-48FD-BAE1-1D1665B586ED}"/>
    <cellStyle name="Comma 2 2 3 8 4 2" xfId="40177" xr:uid="{DDDA41B4-84E5-41DD-9F98-50A936E41E8A}"/>
    <cellStyle name="Comma 2 2 3 8 4 3" xfId="43026" xr:uid="{7B37BE8A-3B98-4E68-B6B1-8D14ABF16A4C}"/>
    <cellStyle name="Comma 2 2 3 8 4 4" xfId="44463" xr:uid="{21165BEC-3957-4F2A-A09C-D9E835ABC6D1}"/>
    <cellStyle name="Comma 2 2 3 8 5" xfId="29947" xr:uid="{5B911B9F-BB2D-4487-9E89-409549F560F8}"/>
    <cellStyle name="Comma 2 2 3 8 6" xfId="30741" xr:uid="{2C895DF4-EAA0-4A55-8848-72D070E391C5}"/>
    <cellStyle name="Comma 2 2 3 8 7" xfId="31770" xr:uid="{AA70FC67-94F7-46F6-92D0-B54873038732}"/>
    <cellStyle name="Comma 2 2 3 8 8" xfId="32412" xr:uid="{DF9C92BC-4FBC-4DEE-A73A-8744823FFF5D}"/>
    <cellStyle name="Comma 2 2 3 8 9" xfId="33624" xr:uid="{03494FA3-2189-487E-A54B-4C403FC54017}"/>
    <cellStyle name="Comma 2 2 3 9" xfId="5663" xr:uid="{571F584D-B596-4D42-AB9B-F61DA669D80C}"/>
    <cellStyle name="Comma 2 2 3 9 10" xfId="34401" xr:uid="{D7783CFB-0828-4DFA-B46E-20AC3447EA66}"/>
    <cellStyle name="Comma 2 2 3 9 11" xfId="36569" xr:uid="{91455E61-444D-4651-A6DA-B588FA54C8F6}"/>
    <cellStyle name="Comma 2 2 3 9 12" xfId="37606" xr:uid="{B24164D0-B5B9-4AB5-957E-6EB8CF48CDC0}"/>
    <cellStyle name="Comma 2 2 3 9 13" xfId="41546" xr:uid="{851378C9-4DB6-4AB0-B292-2E01FF88CD10}"/>
    <cellStyle name="Comma 2 2 3 9 14" xfId="44464" xr:uid="{6E4940CC-7A82-401C-B92E-7070ED986771}"/>
    <cellStyle name="Comma 2 2 3 9 15" xfId="8734" xr:uid="{0DEBCF1A-0631-47F6-A9AD-DB0DBDB82D58}"/>
    <cellStyle name="Comma 2 2 3 9 2" xfId="12733" xr:uid="{D0158A55-A1B4-4805-80FC-A927EA211292}"/>
    <cellStyle name="Comma 2 2 3 9 2 2" xfId="31315" xr:uid="{8731FF8C-BF99-4875-81F9-8F5D488FCD03}"/>
    <cellStyle name="Comma 2 2 3 9 2 3" xfId="33169" xr:uid="{1DB50AF5-DA93-422D-97B5-7001165FF3AF}"/>
    <cellStyle name="Comma 2 2 3 9 2 4" xfId="34992" xr:uid="{3966DFCC-FD30-46EB-B708-615A9DFC64E9}"/>
    <cellStyle name="Comma 2 2 3 9 2 5" xfId="37090" xr:uid="{D0A5DB5B-FEE3-4CA3-990D-0DB97A6F0698}"/>
    <cellStyle name="Comma 2 2 3 9 2 6" xfId="39997" xr:uid="{778CE752-7A4F-4571-B320-1A228384114B}"/>
    <cellStyle name="Comma 2 2 3 9 2 7" xfId="42874" xr:uid="{E5051F38-D69F-4905-BA2F-D1E911CA4B4B}"/>
    <cellStyle name="Comma 2 2 3 9 2 8" xfId="44465" xr:uid="{B806BA37-7554-4C86-8D21-36207392103A}"/>
    <cellStyle name="Comma 2 2 3 9 3" xfId="11950" xr:uid="{55360A8E-A265-4795-AC49-2F22A553B954}"/>
    <cellStyle name="Comma 2 2 3 9 4" xfId="15450" xr:uid="{5C835024-3A08-4E23-9AD3-505E857ED280}"/>
    <cellStyle name="Comma 2 2 3 9 5" xfId="29948" xr:uid="{4FA57828-2CA1-494F-9460-AB576CC3E31E}"/>
    <cellStyle name="Comma 2 2 3 9 6" xfId="30724" xr:uid="{80A5E65F-0127-4654-A545-A4D993D158B5}"/>
    <cellStyle name="Comma 2 2 3 9 7" xfId="31771" xr:uid="{1B5939BC-7D4D-4483-86CF-82CEA541297C}"/>
    <cellStyle name="Comma 2 2 3 9 8" xfId="32413" xr:uid="{3AA1558D-DB5B-4F01-8E15-D97BF8CC8C67}"/>
    <cellStyle name="Comma 2 2 3 9 9" xfId="33625" xr:uid="{8E78085A-C4D2-49C5-B28A-AB7FDFBEF2D1}"/>
    <cellStyle name="Comma 2 2 30" xfId="44466" xr:uid="{F265D7FD-B1FE-4C85-A00B-7CDFBBB66898}"/>
    <cellStyle name="Comma 2 2 31" xfId="6536" xr:uid="{BCF8924C-1693-41DA-BE37-2AAEBE6F91CF}"/>
    <cellStyle name="Comma 2 2 4" xfId="1022" xr:uid="{1A341AAA-0469-4DEC-9E76-E3AE58C4FD47}"/>
    <cellStyle name="Comma 2 2 4 10" xfId="6183" xr:uid="{81AAA11E-D989-42A3-811A-B850B4D1229C}"/>
    <cellStyle name="Comma 2 2 4 10 10" xfId="38925" xr:uid="{450346EF-D3FC-40ED-BC6C-960A96822CA3}"/>
    <cellStyle name="Comma 2 2 4 10 11" xfId="41956" xr:uid="{13B166A9-B800-4DF0-822F-C4DE804176D7}"/>
    <cellStyle name="Comma 2 2 4 10 12" xfId="44467" xr:uid="{A98C9EBA-00CD-412F-B2B4-FDA23CEC9E2D}"/>
    <cellStyle name="Comma 2 2 4 10 13" xfId="12245" xr:uid="{C61DB213-B60B-47F9-801B-BB11360177B6}"/>
    <cellStyle name="Comma 2 2 4 10 2" xfId="15452" xr:uid="{B20559A0-E979-4702-9EBD-C52DDBABF4AE}"/>
    <cellStyle name="Comma 2 2 4 10 2 2" xfId="40483" xr:uid="{78049080-CD10-4A33-B724-4CB1A8174FD7}"/>
    <cellStyle name="Comma 2 2 4 10 2 3" xfId="43284" xr:uid="{DC7A67D4-7767-4494-A711-92CF1370AE6F}"/>
    <cellStyle name="Comma 2 2 4 10 2 4" xfId="44468" xr:uid="{6270D403-798E-4A1B-BB17-35451F6807BF}"/>
    <cellStyle name="Comma 2 2 4 10 3" xfId="29950" xr:uid="{35A27E2F-8621-4A50-84B3-7AC37FCE69D1}"/>
    <cellStyle name="Comma 2 2 4 10 4" xfId="31018" xr:uid="{080F88EE-E82F-4D1A-8227-3859EA71BA2F}"/>
    <cellStyle name="Comma 2 2 4 10 5" xfId="31773" xr:uid="{A5C41677-6C48-4B8C-A436-89F1AC9C37BE}"/>
    <cellStyle name="Comma 2 2 4 10 6" xfId="32415" xr:uid="{EE5B5152-149C-4B41-B9A6-C959557B0D71}"/>
    <cellStyle name="Comma 2 2 4 10 7" xfId="33627" xr:uid="{27A54886-0FF4-48D0-B4ED-BBA77159927F}"/>
    <cellStyle name="Comma 2 2 4 10 8" xfId="34695" xr:uid="{E4962F2C-29B4-4100-9F23-D0F128BFD223}"/>
    <cellStyle name="Comma 2 2 4 10 9" xfId="36803" xr:uid="{F0C87079-2A03-4C6C-B46E-DD28D950FA96}"/>
    <cellStyle name="Comma 2 2 4 11" xfId="11651" xr:uid="{BF4857CD-883E-450A-B1A9-EA753B36DA32}"/>
    <cellStyle name="Comma 2 2 4 11 2" xfId="40849" xr:uid="{A1A521C7-29CA-41C9-A0C9-470FB6E1512E}"/>
    <cellStyle name="Comma 2 2 4 11 2 2" xfId="43593" xr:uid="{6B0C12D1-7C43-44B6-8350-99E37952FD75}"/>
    <cellStyle name="Comma 2 2 4 11 2 3" xfId="44469" xr:uid="{CD751341-8E38-4909-B5EA-31A7F0443FDA}"/>
    <cellStyle name="Comma 2 2 4 11 3" xfId="39284" xr:uid="{09AA507F-4A09-42C7-9542-30A4E5F36D3C}"/>
    <cellStyle name="Comma 2 2 4 11 4" xfId="42265" xr:uid="{288CEA57-DDA0-4F55-8229-DADF0A476535}"/>
    <cellStyle name="Comma 2 2 4 11 5" xfId="44470" xr:uid="{7E9D73BE-67A0-4DC8-AB5E-0DC844C2932A}"/>
    <cellStyle name="Comma 2 2 4 12" xfId="15451" xr:uid="{9A41D696-8F2C-4B47-B4E0-90CEEF73FA56}"/>
    <cellStyle name="Comma 2 2 4 12 2" xfId="39747" xr:uid="{79799F08-CFEB-44CB-8BCE-79DD7218AADC}"/>
    <cellStyle name="Comma 2 2 4 12 3" xfId="42660" xr:uid="{576C5C50-3A29-41C9-B68E-81E5FC394592}"/>
    <cellStyle name="Comma 2 2 4 12 4" xfId="44471" xr:uid="{EC92F89A-EFD2-4388-946B-2F64DC499F2E}"/>
    <cellStyle name="Comma 2 2 4 13" xfId="29949" xr:uid="{5388E64E-A7DA-4D22-BD61-60A1CF726EA6}"/>
    <cellStyle name="Comma 2 2 4 14" xfId="30427" xr:uid="{8A110E39-EE78-4E3D-8861-13F4D7C4AF0D}"/>
    <cellStyle name="Comma 2 2 4 15" xfId="31772" xr:uid="{1AEA2B43-27BD-4E04-8A8E-6813D57A705A}"/>
    <cellStyle name="Comma 2 2 4 16" xfId="32414" xr:uid="{021CA6C8-DA56-4D01-8418-C71E14EF36E2}"/>
    <cellStyle name="Comma 2 2 4 17" xfId="33626" xr:uid="{9EA7E0C2-3550-45F4-8B39-DA898A707F59}"/>
    <cellStyle name="Comma 2 2 4 18" xfId="34104" xr:uid="{4878EBEE-7E8B-4632-B143-941C3DBBD4CB}"/>
    <cellStyle name="Comma 2 2 4 19" xfId="35277" xr:uid="{D5D4D2F5-CD31-4D46-9368-65D5E663E50D}"/>
    <cellStyle name="Comma 2 2 4 2" xfId="2760" xr:uid="{4CC0C34B-ABE5-490C-ABCE-EC27C6F269F3}"/>
    <cellStyle name="Comma 2 2 4 2 10" xfId="29951" xr:uid="{C4704156-933E-4753-B4C7-FAAB8D052CF2}"/>
    <cellStyle name="Comma 2 2 4 2 11" xfId="30428" xr:uid="{532EC767-B67F-4DEC-AB97-C06E18C8E872}"/>
    <cellStyle name="Comma 2 2 4 2 12" xfId="31774" xr:uid="{DF67083F-851B-439A-893A-A21936992268}"/>
    <cellStyle name="Comma 2 2 4 2 13" xfId="32416" xr:uid="{C39703D5-FE47-42E6-9D63-6C592D8ABAFB}"/>
    <cellStyle name="Comma 2 2 4 2 14" xfId="33628" xr:uid="{DD79C893-E45E-4663-99AE-3A977B690371}"/>
    <cellStyle name="Comma 2 2 4 2 15" xfId="34105" xr:uid="{543961A7-66E3-404C-95E7-4D086D3A2F84}"/>
    <cellStyle name="Comma 2 2 4 2 16" xfId="35322" xr:uid="{E9F52364-3CB4-43BE-A69F-74583E3AA0A3}"/>
    <cellStyle name="Comma 2 2 4 2 17" xfId="36185" xr:uid="{5ECF2CCF-4171-46AD-91C4-2896F2BD747D}"/>
    <cellStyle name="Comma 2 2 4 2 18" xfId="37424" xr:uid="{4AA854A9-558B-413C-9BF9-548A97AB9620}"/>
    <cellStyle name="Comma 2 2 4 2 19" xfId="41371" xr:uid="{4DDAA56F-4F82-4085-BCF5-19139CF8C36E}"/>
    <cellStyle name="Comma 2 2 4 2 2" xfId="5071" xr:uid="{202720F6-19B2-4784-A384-044D8A110458}"/>
    <cellStyle name="Comma 2 2 4 2 2 10" xfId="32417" xr:uid="{6AB4DE76-5BAE-47BC-AC62-5DA63D4EACFF}"/>
    <cellStyle name="Comma 2 2 4 2 2 11" xfId="33629" xr:uid="{81663D33-954D-4197-8FC5-76313D1FBF6D}"/>
    <cellStyle name="Comma 2 2 4 2 2 12" xfId="34143" xr:uid="{7B87A9D6-CCA7-4BAA-A433-2C98808B3288}"/>
    <cellStyle name="Comma 2 2 4 2 2 13" xfId="36026" xr:uid="{81F1F1EF-6EFB-40FF-8073-0C203E801DC9}"/>
    <cellStyle name="Comma 2 2 4 2 2 14" xfId="36326" xr:uid="{16E52C23-360D-482D-9ED4-A696E61B08BD}"/>
    <cellStyle name="Comma 2 2 4 2 2 15" xfId="37498" xr:uid="{74218F7E-8EF2-4762-8BDD-904D48BA435E}"/>
    <cellStyle name="Comma 2 2 4 2 2 16" xfId="41444" xr:uid="{8222D14F-2FD8-49AD-A63F-C54206E0C121}"/>
    <cellStyle name="Comma 2 2 4 2 2 17" xfId="44472" xr:uid="{F29B3DD5-D4CA-43FE-8D9C-6D9A1FCF209A}"/>
    <cellStyle name="Comma 2 2 4 2 2 18" xfId="6656" xr:uid="{01ED6775-22BF-43F3-80E5-58568C322D6D}"/>
    <cellStyle name="Comma 2 2 4 2 2 2" xfId="6040" xr:uid="{031F7DBD-6B8E-447D-880D-3FA9D5D4C2F2}"/>
    <cellStyle name="Comma 2 2 4 2 2 2 10" xfId="33630" xr:uid="{0A15D349-52B9-40B9-8015-D83193753BFD}"/>
    <cellStyle name="Comma 2 2 4 2 2 2 11" xfId="34295" xr:uid="{94CAD15E-2E8E-437D-8C98-D56636426FE1}"/>
    <cellStyle name="Comma 2 2 4 2 2 2 12" xfId="36480" xr:uid="{11C188EC-C6AE-4B61-86DC-DCFB740D07D0}"/>
    <cellStyle name="Comma 2 2 4 2 2 2 13" xfId="38805" xr:uid="{1F2679C1-D142-43E6-BA52-2143A6819057}"/>
    <cellStyle name="Comma 2 2 4 2 2 2 14" xfId="41844" xr:uid="{FDB5C9E0-8676-4555-9804-293AD435F369}"/>
    <cellStyle name="Comma 2 2 4 2 2 2 15" xfId="44473" xr:uid="{40702204-B09A-4F66-90B3-6BD6697F230F}"/>
    <cellStyle name="Comma 2 2 4 2 2 2 16" xfId="8532" xr:uid="{21B4B4C5-5114-4817-8342-654154108504}"/>
    <cellStyle name="Comma 2 2 4 2 2 2 2" xfId="8755" xr:uid="{79AEF46B-E0B7-4C6C-A376-3934BB9C7BC8}"/>
    <cellStyle name="Comma 2 2 4 2 2 2 2 10" xfId="34422" xr:uid="{29BD0BD8-7BAB-48F8-80EF-601C641A58AC}"/>
    <cellStyle name="Comma 2 2 4 2 2 2 2 11" xfId="36590" xr:uid="{234A939A-B487-4AAA-B371-F4425CD47BB0}"/>
    <cellStyle name="Comma 2 2 4 2 2 2 2 12" xfId="40354" xr:uid="{2053E860-175C-4A9C-ADF7-1D3EE5823B31}"/>
    <cellStyle name="Comma 2 2 4 2 2 2 2 13" xfId="43172" xr:uid="{885E29EC-978D-4533-85D6-1DD6433CB84E}"/>
    <cellStyle name="Comma 2 2 4 2 2 2 2 14" xfId="44474" xr:uid="{6C2E92AF-75A7-4C57-8F9F-20FEAD8FE209}"/>
    <cellStyle name="Comma 2 2 4 2 2 2 2 2" xfId="12754" xr:uid="{04FD5BAF-6B74-4F42-881E-3D71A62DC54E}"/>
    <cellStyle name="Comma 2 2 4 2 2 2 2 2 2" xfId="31336" xr:uid="{FB8E1904-2640-4F8F-9845-0187F9445BD5}"/>
    <cellStyle name="Comma 2 2 4 2 2 2 2 2 3" xfId="33190" xr:uid="{EB9FC2DD-C619-4836-A050-A7660D87A48F}"/>
    <cellStyle name="Comma 2 2 4 2 2 2 2 2 4" xfId="35013" xr:uid="{B881575C-EA15-4E79-857B-EAF80CA0FFD2}"/>
    <cellStyle name="Comma 2 2 4 2 2 2 2 2 5" xfId="37111" xr:uid="{90E29DDA-DFB7-41AD-A6C8-0641A44818F2}"/>
    <cellStyle name="Comma 2 2 4 2 2 2 2 3" xfId="11971" xr:uid="{1A6248D1-22CE-4F11-8710-2231CEA77BD0}"/>
    <cellStyle name="Comma 2 2 4 2 2 2 2 4" xfId="15456" xr:uid="{30AFD0C9-FE70-4FBC-B80E-B4842D04DBA8}"/>
    <cellStyle name="Comma 2 2 4 2 2 2 2 5" xfId="29954" xr:uid="{6F31217A-0F44-4725-9078-C2D6DC8B8D90}"/>
    <cellStyle name="Comma 2 2 4 2 2 2 2 6" xfId="30745" xr:uid="{8AE266F3-347D-4E60-AEBE-8ACCEDAE668E}"/>
    <cellStyle name="Comma 2 2 4 2 2 2 2 7" xfId="31777" xr:uid="{002C9A72-404C-43DB-8452-501ACCA0A889}"/>
    <cellStyle name="Comma 2 2 4 2 2 2 2 8" xfId="32419" xr:uid="{CFB7390C-7E90-4DC3-B9DF-3B4E5FADFF47}"/>
    <cellStyle name="Comma 2 2 4 2 2 2 2 9" xfId="33631" xr:uid="{852CFD06-04F8-456F-8EDB-774AB3B5D26D}"/>
    <cellStyle name="Comma 2 2 4 2 2 2 3" xfId="12567" xr:uid="{1F2B23B9-17CE-4079-954E-121BF9AB0B60}"/>
    <cellStyle name="Comma 2 2 4 2 2 2 3 2" xfId="31209" xr:uid="{692E48BF-67A5-4352-8DC8-0462C2D0D01A}"/>
    <cellStyle name="Comma 2 2 4 2 2 2 3 3" xfId="33065" xr:uid="{29A4EFA8-3BD7-47AD-88AE-BAEF81ABE007}"/>
    <cellStyle name="Comma 2 2 4 2 2 2 3 4" xfId="34886" xr:uid="{C684EB00-FE84-481F-ABAD-AA9C1019B6E4}"/>
    <cellStyle name="Comma 2 2 4 2 2 2 3 5" xfId="36986" xr:uid="{CDE71B0F-E27B-4D81-96CB-6F674C1D90AA}"/>
    <cellStyle name="Comma 2 2 4 2 2 2 4" xfId="11844" xr:uid="{C875D55D-EBDB-40CF-AA3E-F65B38FE1CB7}"/>
    <cellStyle name="Comma 2 2 4 2 2 2 5" xfId="15455" xr:uid="{41101266-886B-4F61-BA4A-549DBDA5C2C7}"/>
    <cellStyle name="Comma 2 2 4 2 2 2 6" xfId="29953" xr:uid="{7C16EAC6-D4B8-42D1-B2C3-5104482D3D13}"/>
    <cellStyle name="Comma 2 2 4 2 2 2 7" xfId="30618" xr:uid="{D3B67E36-1999-468C-9389-F5405A390BD1}"/>
    <cellStyle name="Comma 2 2 4 2 2 2 8" xfId="31776" xr:uid="{594A5826-E361-4236-B66C-F9B2D7E1DB1B}"/>
    <cellStyle name="Comma 2 2 4 2 2 2 9" xfId="32418" xr:uid="{F9C5C6A3-6CD1-4CBF-9665-0F5B140C6521}"/>
    <cellStyle name="Comma 2 2 4 2 2 3" xfId="6360" xr:uid="{736E9141-DB59-4E6D-B9ED-06131CAC43DB}"/>
    <cellStyle name="Comma 2 2 4 2 2 3 10" xfId="34421" xr:uid="{464A0577-6663-4C28-B3F7-6D569202A025}"/>
    <cellStyle name="Comma 2 2 4 2 2 3 11" xfId="36589" xr:uid="{31FCA555-05B4-4F91-B5D6-C20549AB49AB}"/>
    <cellStyle name="Comma 2 2 4 2 2 3 12" xfId="39025" xr:uid="{0EF4DC1A-DC55-451A-B178-DB407124AABD}"/>
    <cellStyle name="Comma 2 2 4 2 2 3 13" xfId="42051" xr:uid="{6D68D6E9-A9CF-49C7-A75E-FD031AF614B1}"/>
    <cellStyle name="Comma 2 2 4 2 2 3 14" xfId="44475" xr:uid="{2AE75C6D-CF47-4437-80D4-427918B6DD15}"/>
    <cellStyle name="Comma 2 2 4 2 2 3 15" xfId="8754" xr:uid="{3FF2B05D-35D3-4E06-9F83-D34CD8D37618}"/>
    <cellStyle name="Comma 2 2 4 2 2 3 2" xfId="12753" xr:uid="{6D19E282-2357-4C39-ACE6-B1263494FB00}"/>
    <cellStyle name="Comma 2 2 4 2 2 3 2 2" xfId="31335" xr:uid="{5D727554-11B5-4FEC-9591-3B87FC394C3D}"/>
    <cellStyle name="Comma 2 2 4 2 2 3 2 3" xfId="33189" xr:uid="{C082A227-D0FF-4A74-824D-84B6E93FD985}"/>
    <cellStyle name="Comma 2 2 4 2 2 3 2 4" xfId="35012" xr:uid="{CACE8228-56F8-49D0-9683-093859E82898}"/>
    <cellStyle name="Comma 2 2 4 2 2 3 2 5" xfId="37110" xr:uid="{BCEF443B-1E11-484B-AA75-B459A4926F90}"/>
    <cellStyle name="Comma 2 2 4 2 2 3 2 6" xfId="40593" xr:uid="{CCFAA907-16EA-4BA0-A427-0684B545ECB8}"/>
    <cellStyle name="Comma 2 2 4 2 2 3 2 7" xfId="43379" xr:uid="{90F647C9-5F80-4193-9CE5-833AB2E50D7E}"/>
    <cellStyle name="Comma 2 2 4 2 2 3 2 8" xfId="44476" xr:uid="{FD4D52E8-2C6F-4FA6-9640-0A7D7489393A}"/>
    <cellStyle name="Comma 2 2 4 2 2 3 3" xfId="11970" xr:uid="{F7538EFD-24AE-4A72-8DF3-D0300459B18B}"/>
    <cellStyle name="Comma 2 2 4 2 2 3 4" xfId="15457" xr:uid="{8A4781EF-6CA7-44F0-8C5D-7F7F9F1A168D}"/>
    <cellStyle name="Comma 2 2 4 2 2 3 5" xfId="29955" xr:uid="{E243D11D-9230-4787-B1B4-EB40F92EE93F}"/>
    <cellStyle name="Comma 2 2 4 2 2 3 6" xfId="30744" xr:uid="{592A3923-0868-423B-AD66-0C06F33F926B}"/>
    <cellStyle name="Comma 2 2 4 2 2 3 7" xfId="31778" xr:uid="{C510CA9D-9B7B-483C-8D7D-8C1486054004}"/>
    <cellStyle name="Comma 2 2 4 2 2 3 8" xfId="32420" xr:uid="{E3C22004-4EF1-46D3-AC58-36151B17E150}"/>
    <cellStyle name="Comma 2 2 4 2 2 3 9" xfId="33632" xr:uid="{638F13DF-84B8-42D5-B83E-BAFECFC60FD2}"/>
    <cellStyle name="Comma 2 2 4 2 2 4" xfId="12284" xr:uid="{84AE323A-6731-4C7B-B7E4-5E3EA64E3C5C}"/>
    <cellStyle name="Comma 2 2 4 2 2 4 2" xfId="31057" xr:uid="{F980B25D-A31B-436E-AC96-29337E21C7FB}"/>
    <cellStyle name="Comma 2 2 4 2 2 4 2 2" xfId="41210" xr:uid="{276D1C59-0FEB-4089-AFCF-83FF9FAEFFF2}"/>
    <cellStyle name="Comma 2 2 4 2 2 4 2 3" xfId="43890" xr:uid="{C4002B61-45A6-4528-B372-56A2E150EED1}"/>
    <cellStyle name="Comma 2 2 4 2 2 4 2 4" xfId="44477" xr:uid="{B1B3A72B-2A00-4D31-9390-2BE1CB10DDC1}"/>
    <cellStyle name="Comma 2 2 4 2 2 4 3" xfId="32925" xr:uid="{DF895059-C566-4AE9-83C7-3DA5A69344C7}"/>
    <cellStyle name="Comma 2 2 4 2 2 4 4" xfId="34734" xr:uid="{9B7002A2-BE3F-46AD-9940-5C1C0E484657}"/>
    <cellStyle name="Comma 2 2 4 2 2 4 5" xfId="36842" xr:uid="{304A8D4B-6311-46DF-90E3-33EC319449DE}"/>
    <cellStyle name="Comma 2 2 4 2 2 4 6" xfId="39627" xr:uid="{7D66E97D-12C7-4684-B746-D97AA3A5EADD}"/>
    <cellStyle name="Comma 2 2 4 2 2 4 7" xfId="42562" xr:uid="{910D5391-B828-43BB-AAEA-8A660B166BDB}"/>
    <cellStyle name="Comma 2 2 4 2 2 4 8" xfId="44478" xr:uid="{D514BCA2-A62A-4BB5-A1A2-719BD1B39774}"/>
    <cellStyle name="Comma 2 2 4 2 2 5" xfId="11691" xr:uid="{0CBE8169-0BA2-4E1F-8392-E40611AFBA1D}"/>
    <cellStyle name="Comma 2 2 4 2 2 5 2" xfId="39873" xr:uid="{76DEC56F-CFF7-487C-8FEB-8C37365FD834}"/>
    <cellStyle name="Comma 2 2 4 2 2 5 3" xfId="42772" xr:uid="{9DE6B38C-AAA7-446F-8C03-B2A3AFF68CF6}"/>
    <cellStyle name="Comma 2 2 4 2 2 5 4" xfId="44479" xr:uid="{A64666AB-4457-4D35-B148-8B734F5EFFE3}"/>
    <cellStyle name="Comma 2 2 4 2 2 6" xfId="15454" xr:uid="{DB0DC14E-58EE-42E7-9BE1-E05FBCDCA7DB}"/>
    <cellStyle name="Comma 2 2 4 2 2 7" xfId="29952" xr:uid="{DF089341-635E-49CA-BAC3-E7B98D59CBBD}"/>
    <cellStyle name="Comma 2 2 4 2 2 8" xfId="30466" xr:uid="{A0D75D31-1157-4E2B-977A-77D2FC1E00E2}"/>
    <cellStyle name="Comma 2 2 4 2 2 9" xfId="31775" xr:uid="{2752CC16-905F-4016-B505-210CBED72DA5}"/>
    <cellStyle name="Comma 2 2 4 2 20" xfId="44480" xr:uid="{94087CF1-894A-4A92-9B27-9FD69E7D311E}"/>
    <cellStyle name="Comma 2 2 4 2 21" xfId="6544" xr:uid="{98C5494D-2B8E-4150-BDFF-5802CFA5C7BE}"/>
    <cellStyle name="Comma 2 2 4 2 3" xfId="4412" xr:uid="{6FEC0B64-3D7A-42C3-8246-FD6024015EAF}"/>
    <cellStyle name="Comma 2 2 4 2 3 10" xfId="33633" xr:uid="{EBEADA88-F11A-4CFE-B483-6E4CDA45DDB5}"/>
    <cellStyle name="Comma 2 2 4 2 3 11" xfId="34256" xr:uid="{0BB8E7FB-18E4-4062-BAF0-0872EAA0AE93}"/>
    <cellStyle name="Comma 2 2 4 2 3 12" xfId="35595" xr:uid="{98F83A81-74C0-40EE-B031-0A17C7CB1F2B}"/>
    <cellStyle name="Comma 2 2 4 2 3 13" xfId="36457" xr:uid="{D26AB3A7-1180-4504-9D95-26FB9898E775}"/>
    <cellStyle name="Comma 2 2 4 2 3 14" xfId="38664" xr:uid="{E1AED58B-D9CC-4775-B58C-41AC63D9D531}"/>
    <cellStyle name="Comma 2 2 4 2 3 15" xfId="41704" xr:uid="{127C5763-58B6-447F-941B-BE237B586C04}"/>
    <cellStyle name="Comma 2 2 4 2 3 16" xfId="44481" xr:uid="{291B63CC-4DC8-4AFA-BE00-47260F266805}"/>
    <cellStyle name="Comma 2 2 4 2 3 17" xfId="8419" xr:uid="{77185A34-DE52-40F3-8A86-CB1C105DF4A7}"/>
    <cellStyle name="Comma 2 2 4 2 3 2" xfId="5863" xr:uid="{1B518378-0860-40E4-B0D5-46D6D15AD580}"/>
    <cellStyle name="Comma 2 2 4 2 3 2 10" xfId="34423" xr:uid="{E9300E13-BA55-453E-B4EE-EE628B52AE7C}"/>
    <cellStyle name="Comma 2 2 4 2 3 2 11" xfId="36591" xr:uid="{27A1EB60-72C7-4A39-AE0C-A2E6809BE4FB}"/>
    <cellStyle name="Comma 2 2 4 2 3 2 12" xfId="39155" xr:uid="{1575D8DA-89D5-409C-90A1-F77F588CB893}"/>
    <cellStyle name="Comma 2 2 4 2 3 2 13" xfId="42163" xr:uid="{40F36618-5015-4F8A-88E5-B3D2D66DDD7B}"/>
    <cellStyle name="Comma 2 2 4 2 3 2 14" xfId="44482" xr:uid="{9F80B418-5A95-439F-AAA3-58A543C9D182}"/>
    <cellStyle name="Comma 2 2 4 2 3 2 15" xfId="8756" xr:uid="{61C1DA34-4923-4DA0-9328-502E5B8DC9BD}"/>
    <cellStyle name="Comma 2 2 4 2 3 2 2" xfId="12755" xr:uid="{12DA3E53-D2B6-4979-BAA1-42B4C6E09CDF}"/>
    <cellStyle name="Comma 2 2 4 2 3 2 2 2" xfId="31337" xr:uid="{A0F5EBF4-FFFB-4D25-AAF9-CF98078B5463}"/>
    <cellStyle name="Comma 2 2 4 2 3 2 2 3" xfId="33191" xr:uid="{37E3E6AA-7573-4FF4-B43D-3E46EAAEF1BC}"/>
    <cellStyle name="Comma 2 2 4 2 3 2 2 4" xfId="35014" xr:uid="{7FBE0DF2-E260-440D-AA10-C6E67A029B53}"/>
    <cellStyle name="Comma 2 2 4 2 3 2 2 5" xfId="37112" xr:uid="{18316DAE-F3B5-4BF0-9F38-C1E97F249647}"/>
    <cellStyle name="Comma 2 2 4 2 3 2 2 6" xfId="40728" xr:uid="{69292984-FF19-4BD0-9B6F-164ABD592C46}"/>
    <cellStyle name="Comma 2 2 4 2 3 2 2 7" xfId="43491" xr:uid="{F66BB6E2-4C9C-43DD-A261-6F1E728590CE}"/>
    <cellStyle name="Comma 2 2 4 2 3 2 2 8" xfId="44483" xr:uid="{E0131D5A-C652-4EC4-9F8F-59705EEEA09B}"/>
    <cellStyle name="Comma 2 2 4 2 3 2 3" xfId="11972" xr:uid="{D185033F-C87F-415C-84D2-68E0620CC9E1}"/>
    <cellStyle name="Comma 2 2 4 2 3 2 4" xfId="15459" xr:uid="{AE362412-9DA0-4C72-BCDB-C13A624345F9}"/>
    <cellStyle name="Comma 2 2 4 2 3 2 5" xfId="29957" xr:uid="{00028776-B9FB-4820-A153-7EA61AD178A4}"/>
    <cellStyle name="Comma 2 2 4 2 3 2 6" xfId="30746" xr:uid="{D5530C81-DA20-4978-986E-C944B7FA3D3D}"/>
    <cellStyle name="Comma 2 2 4 2 3 2 7" xfId="31780" xr:uid="{4A2E0AD2-207B-4ADD-B878-1A7EE0D040D4}"/>
    <cellStyle name="Comma 2 2 4 2 3 2 8" xfId="32422" xr:uid="{81F9CA39-9158-4EE2-9E09-E66D9F91B70F}"/>
    <cellStyle name="Comma 2 2 4 2 3 2 9" xfId="33634" xr:uid="{155EBB86-5E89-4327-AF9B-DD2AF45D251F}"/>
    <cellStyle name="Comma 2 2 4 2 3 3" xfId="12527" xr:uid="{EF9EEA3D-3D4E-41DE-8D5F-345ED9A0AE2E}"/>
    <cellStyle name="Comma 2 2 4 2 3 3 2" xfId="31170" xr:uid="{C4080F9A-A1EC-4CD4-989B-61B965374C2C}"/>
    <cellStyle name="Comma 2 2 4 2 3 3 2 2" xfId="41038" xr:uid="{07572C25-FA4D-4B17-9B93-85F19216C59D}"/>
    <cellStyle name="Comma 2 2 4 2 3 3 2 3" xfId="43750" xr:uid="{D281ED4C-FB19-4137-A12D-F1A676C67A98}"/>
    <cellStyle name="Comma 2 2 4 2 3 3 2 4" xfId="44484" xr:uid="{D76260C6-126A-4EDB-8F75-041DCF6537E3}"/>
    <cellStyle name="Comma 2 2 4 2 3 3 3" xfId="33028" xr:uid="{DEB851AD-07A6-4C48-BC45-2DEBE2806066}"/>
    <cellStyle name="Comma 2 2 4 2 3 3 4" xfId="34847" xr:uid="{DC89BAED-DE12-489D-8459-60E22C193355}"/>
    <cellStyle name="Comma 2 2 4 2 3 3 5" xfId="36949" xr:uid="{BDFB8E1E-FC23-4810-BFD5-D3158822BE8E}"/>
    <cellStyle name="Comma 2 2 4 2 3 3 6" xfId="39462" xr:uid="{D82074E6-4D23-485A-875A-D46B69259BCE}"/>
    <cellStyle name="Comma 2 2 4 2 3 3 7" xfId="42422" xr:uid="{C0815D4A-DEB8-45CB-AD2E-4439E8590149}"/>
    <cellStyle name="Comma 2 2 4 2 3 3 8" xfId="44485" xr:uid="{E28E6E30-1034-4CA0-83D9-5E4C3D25B179}"/>
    <cellStyle name="Comma 2 2 4 2 3 4" xfId="11805" xr:uid="{B3CDF56B-3278-4B6F-A9F1-F85E24A41635}"/>
    <cellStyle name="Comma 2 2 4 2 3 4 2" xfId="40183" xr:uid="{D2A667B6-29CD-4A3F-8885-798C13CFDF46}"/>
    <cellStyle name="Comma 2 2 4 2 3 4 3" xfId="43032" xr:uid="{FFE5EE4E-467E-4BDC-BF06-7C57A438DAB2}"/>
    <cellStyle name="Comma 2 2 4 2 3 4 4" xfId="44486" xr:uid="{BA7B2D56-2BEB-4076-A937-8ED822D6C72B}"/>
    <cellStyle name="Comma 2 2 4 2 3 5" xfId="15458" xr:uid="{19930DBF-88B1-43E2-BA21-156A7E7BFDA2}"/>
    <cellStyle name="Comma 2 2 4 2 3 6" xfId="29956" xr:uid="{D91FC479-93C2-4EC1-B3F1-D849C839C2CF}"/>
    <cellStyle name="Comma 2 2 4 2 3 7" xfId="30579" xr:uid="{FFD9CEEB-F01C-4A97-B2D2-0714F98654BC}"/>
    <cellStyle name="Comma 2 2 4 2 3 8" xfId="31779" xr:uid="{9BDDB696-059E-4249-8332-85E1E1DB7657}"/>
    <cellStyle name="Comma 2 2 4 2 3 9" xfId="32421" xr:uid="{68DC36EA-1AFB-4ACF-A08D-9631B0CB63DA}"/>
    <cellStyle name="Comma 2 2 4 2 4" xfId="5725" xr:uid="{1C283EFD-647B-42DB-92C4-AA7C7F8B0098}"/>
    <cellStyle name="Comma 2 2 4 2 4 10" xfId="33635" xr:uid="{DF910437-4F55-4691-8706-04FCFC0D59DD}"/>
    <cellStyle name="Comma 2 2 4 2 4 11" xfId="34195" xr:uid="{061153EF-661B-4DE1-A3B0-49562835082B}"/>
    <cellStyle name="Comma 2 2 4 2 4 12" xfId="36425" xr:uid="{61B315E7-373D-4F0C-ABF0-50CE320F5FC1}"/>
    <cellStyle name="Comma 2 2 4 2 4 13" xfId="38092" xr:uid="{0139AE84-7A99-4C82-A3D8-0C3EB2D195F5}"/>
    <cellStyle name="Comma 2 2 4 2 4 14" xfId="41589" xr:uid="{3ADB92B4-C547-4EEC-93E2-9D7104508880}"/>
    <cellStyle name="Comma 2 2 4 2 4 15" xfId="44487" xr:uid="{FBACBE5B-2DB4-4EF4-B466-08BF7A89328A}"/>
    <cellStyle name="Comma 2 2 4 2 4 16" xfId="8086" xr:uid="{D14F0AF4-5F10-4B02-B38D-25C87115220B}"/>
    <cellStyle name="Comma 2 2 4 2 4 2" xfId="8757" xr:uid="{8CDC1E0D-9253-4222-A6D6-91B4439D0322}"/>
    <cellStyle name="Comma 2 2 4 2 4 2 10" xfId="34424" xr:uid="{D9326E14-6210-4440-B944-7F4077DADE4C}"/>
    <cellStyle name="Comma 2 2 4 2 4 2 11" xfId="36592" xr:uid="{7B3AB23F-5457-4AA9-A483-CD5A3C0C9AC4}"/>
    <cellStyle name="Comma 2 2 4 2 4 2 12" xfId="40048" xr:uid="{89621934-6DF0-4895-B2CD-E5C8075565BD}"/>
    <cellStyle name="Comma 2 2 4 2 4 2 13" xfId="42917" xr:uid="{7A74FB4F-B429-46CD-9254-7BB96DE8DC01}"/>
    <cellStyle name="Comma 2 2 4 2 4 2 14" xfId="44488" xr:uid="{8794D569-C214-4D53-86DD-24583D598ECF}"/>
    <cellStyle name="Comma 2 2 4 2 4 2 2" xfId="12756" xr:uid="{9160EA1C-8DCC-4009-8905-60BFCC2E1C8B}"/>
    <cellStyle name="Comma 2 2 4 2 4 2 2 2" xfId="31338" xr:uid="{06E41BC7-AB2A-42EA-9B85-B60596EFAE1C}"/>
    <cellStyle name="Comma 2 2 4 2 4 2 2 3" xfId="33192" xr:uid="{C99B1778-7C44-48FB-BC64-29D26A3364A0}"/>
    <cellStyle name="Comma 2 2 4 2 4 2 2 4" xfId="35015" xr:uid="{12F65A8F-A1C6-4D9E-BF74-B9C0A6588161}"/>
    <cellStyle name="Comma 2 2 4 2 4 2 2 5" xfId="37113" xr:uid="{A1D120ED-2743-4F10-B0DC-FCDCD0C2B020}"/>
    <cellStyle name="Comma 2 2 4 2 4 2 3" xfId="11973" xr:uid="{21007361-FBED-44D3-A721-AC7A274F9FE2}"/>
    <cellStyle name="Comma 2 2 4 2 4 2 4" xfId="15461" xr:uid="{87ED90C5-9098-47D4-8982-EFE4772E7141}"/>
    <cellStyle name="Comma 2 2 4 2 4 2 5" xfId="29959" xr:uid="{E9C37508-49A9-44BB-B3A7-72CB49F4B7D8}"/>
    <cellStyle name="Comma 2 2 4 2 4 2 6" xfId="30747" xr:uid="{D2B97833-B11D-4BD3-BD91-4DF517B4CCD7}"/>
    <cellStyle name="Comma 2 2 4 2 4 2 7" xfId="31782" xr:uid="{569EFA41-A48A-4508-BC36-A4A71AFFBB43}"/>
    <cellStyle name="Comma 2 2 4 2 4 2 8" xfId="32424" xr:uid="{EECBF9D6-1D2A-46CC-9D3D-530BE00AEF48}"/>
    <cellStyle name="Comma 2 2 4 2 4 2 9" xfId="33636" xr:uid="{DACF517F-D10D-4E57-8EFE-96DB4AF7CEB6}"/>
    <cellStyle name="Comma 2 2 4 2 4 3" xfId="12398" xr:uid="{C37055ED-7EBE-4420-8B8E-691994DE2B85}"/>
    <cellStyle name="Comma 2 2 4 2 4 3 2" xfId="31109" xr:uid="{9C2203CA-DE2F-4870-98E8-227C69600F2B}"/>
    <cellStyle name="Comma 2 2 4 2 4 3 3" xfId="32971" xr:uid="{98823BA8-6D48-44D8-B383-20C222CFD3B4}"/>
    <cellStyle name="Comma 2 2 4 2 4 3 4" xfId="34786" xr:uid="{90537B00-6027-403A-A76D-DDEF838528C1}"/>
    <cellStyle name="Comma 2 2 4 2 4 3 5" xfId="36892" xr:uid="{BED2D701-1BA2-4442-AFCF-2CB53C9FE845}"/>
    <cellStyle name="Comma 2 2 4 2 4 4" xfId="11744" xr:uid="{FCA0A0BD-8183-4954-858B-98D195736B3D}"/>
    <cellStyle name="Comma 2 2 4 2 4 5" xfId="15460" xr:uid="{D123BF41-8CB6-4ACF-AADF-D75D2873E7C8}"/>
    <cellStyle name="Comma 2 2 4 2 4 6" xfId="29958" xr:uid="{8243560F-6F7A-46CE-8C01-CE32E430B2E2}"/>
    <cellStyle name="Comma 2 2 4 2 4 7" xfId="30518" xr:uid="{18293762-35A1-4A84-8D01-DB6302C61E25}"/>
    <cellStyle name="Comma 2 2 4 2 4 8" xfId="31781" xr:uid="{BEC61579-9A2D-4B5F-BC3A-CF070B9F9E1F}"/>
    <cellStyle name="Comma 2 2 4 2 4 9" xfId="32423" xr:uid="{2B3A58AA-8B0C-4113-9EC7-49B0D0C50053}"/>
    <cellStyle name="Comma 2 2 4 2 5" xfId="6184" xr:uid="{19B3B462-CAB7-490F-B01C-F0008FEBB616}"/>
    <cellStyle name="Comma 2 2 4 2 5 10" xfId="34420" xr:uid="{CD423A7B-A2F1-4D8D-A63E-F405D9C2FD80}"/>
    <cellStyle name="Comma 2 2 4 2 5 11" xfId="36588" xr:uid="{2F856258-9598-4FAF-9A80-C926FF87504C}"/>
    <cellStyle name="Comma 2 2 4 2 5 12" xfId="38926" xr:uid="{DAEC1426-0A2F-4442-A6AC-E2C535F7E5DA}"/>
    <cellStyle name="Comma 2 2 4 2 5 13" xfId="41957" xr:uid="{465D0CC5-1764-4474-9332-3B95CB2385D7}"/>
    <cellStyle name="Comma 2 2 4 2 5 14" xfId="44489" xr:uid="{16C2C463-D222-416C-B267-2810F30C1D90}"/>
    <cellStyle name="Comma 2 2 4 2 5 15" xfId="8753" xr:uid="{E5B14DBB-EEF7-430D-9D68-5283B6A3ABE4}"/>
    <cellStyle name="Comma 2 2 4 2 5 2" xfId="12752" xr:uid="{A15C7359-EF6B-4511-9961-3AA406E5A3F6}"/>
    <cellStyle name="Comma 2 2 4 2 5 2 2" xfId="31334" xr:uid="{CC1C312D-B88E-4A28-8A0C-EFC48E7BE56D}"/>
    <cellStyle name="Comma 2 2 4 2 5 2 3" xfId="33188" xr:uid="{B57055A4-B2D3-4E70-A74E-7A0E05400C75}"/>
    <cellStyle name="Comma 2 2 4 2 5 2 4" xfId="35011" xr:uid="{C105A47C-E39C-463A-A43E-D0A0636774CF}"/>
    <cellStyle name="Comma 2 2 4 2 5 2 5" xfId="37109" xr:uid="{6FD7369B-3C18-42F3-B80E-406DF79704A5}"/>
    <cellStyle name="Comma 2 2 4 2 5 2 6" xfId="40484" xr:uid="{88D50450-75F9-4323-BC25-A11331ECA790}"/>
    <cellStyle name="Comma 2 2 4 2 5 2 7" xfId="43285" xr:uid="{BE3580D3-8CAD-4D17-9292-10A2D3D4E1D0}"/>
    <cellStyle name="Comma 2 2 4 2 5 2 8" xfId="44490" xr:uid="{2805F98C-B41A-4784-B985-6FA9A70570E8}"/>
    <cellStyle name="Comma 2 2 4 2 5 3" xfId="11969" xr:uid="{BA213262-41AF-44F6-9443-E09AFF960C6C}"/>
    <cellStyle name="Comma 2 2 4 2 5 4" xfId="15462" xr:uid="{CF08D589-93AB-47F0-9D8F-372706C9D366}"/>
    <cellStyle name="Comma 2 2 4 2 5 5" xfId="29960" xr:uid="{5A716C99-492A-4406-9D55-30E09D30CD3D}"/>
    <cellStyle name="Comma 2 2 4 2 5 6" xfId="30743" xr:uid="{0349D704-470F-47F4-8E9E-1A729365DE12}"/>
    <cellStyle name="Comma 2 2 4 2 5 7" xfId="31783" xr:uid="{CEC62C72-F55F-4CDA-80FF-AC21F57D97BC}"/>
    <cellStyle name="Comma 2 2 4 2 5 8" xfId="32425" xr:uid="{CB08D792-28CC-4905-ACF8-81227DE1EB79}"/>
    <cellStyle name="Comma 2 2 4 2 5 9" xfId="33637" xr:uid="{3181A654-CCD2-478C-9C42-4C8F4558796C}"/>
    <cellStyle name="Comma 2 2 4 2 6" xfId="11506" xr:uid="{A36145C8-A099-4997-9BA5-51F63BD3ED1E}"/>
    <cellStyle name="Comma 2 2 4 2 6 10" xfId="34620" xr:uid="{ABACFD15-3A17-424C-8D27-A42A38F3E236}"/>
    <cellStyle name="Comma 2 2 4 2 6 11" xfId="36748" xr:uid="{32692969-427F-486B-89E9-16182E69694D}"/>
    <cellStyle name="Comma 2 2 4 2 6 12" xfId="39329" xr:uid="{4534BEB1-CF88-4CF5-98E2-9C64CD25D41E}"/>
    <cellStyle name="Comma 2 2 4 2 6 13" xfId="42307" xr:uid="{1851E857-D9C2-458A-991C-D1DF1774B58B}"/>
    <cellStyle name="Comma 2 2 4 2 6 14" xfId="44491" xr:uid="{F86750C8-DDB3-4F9D-B63A-1095ED94F613}"/>
    <cellStyle name="Comma 2 2 4 2 6 2" xfId="15127" xr:uid="{06BD8898-21ED-4CD0-B9F3-982FA33C3396}"/>
    <cellStyle name="Comma 2 2 4 2 6 2 2" xfId="31534" xr:uid="{AA33ADEE-E771-47F2-BC0B-82C023EAF8F1}"/>
    <cellStyle name="Comma 2 2 4 2 6 2 3" xfId="33387" xr:uid="{2A5A7AAD-6B1C-4D10-8D54-66DED25394AE}"/>
    <cellStyle name="Comma 2 2 4 2 6 2 4" xfId="35211" xr:uid="{DFA4FD9D-B594-44E2-8763-4C8AE1B66945}"/>
    <cellStyle name="Comma 2 2 4 2 6 2 5" xfId="37291" xr:uid="{66DAC45E-1639-4833-9E1E-7D8CF68F8098}"/>
    <cellStyle name="Comma 2 2 4 2 6 2 6" xfId="40900" xr:uid="{29738517-4A0F-4A62-B2F2-608B36468B27}"/>
    <cellStyle name="Comma 2 2 4 2 6 2 7" xfId="43635" xr:uid="{604B3F59-5C78-47BB-B08B-C958BDB3FE14}"/>
    <cellStyle name="Comma 2 2 4 2 6 2 8" xfId="44492" xr:uid="{61941970-98FA-4C81-8FCE-3410B6C40BFD}"/>
    <cellStyle name="Comma 2 2 4 2 6 3" xfId="12169" xr:uid="{5AB5C9C0-41F1-46F0-9656-3A4E0238E426}"/>
    <cellStyle name="Comma 2 2 4 2 6 4" xfId="15463" xr:uid="{FED50F49-011D-423C-872E-999DC72C17C2}"/>
    <cellStyle name="Comma 2 2 4 2 6 5" xfId="29961" xr:uid="{11EA1042-AD36-4791-BFD9-5579D3F54268}"/>
    <cellStyle name="Comma 2 2 4 2 6 6" xfId="30943" xr:uid="{0FE9B581-B78A-45ED-8DCE-A6AF5806FE43}"/>
    <cellStyle name="Comma 2 2 4 2 6 7" xfId="31784" xr:uid="{9FCA9FCA-B454-43A9-892C-A6EA531A0F26}"/>
    <cellStyle name="Comma 2 2 4 2 6 8" xfId="32426" xr:uid="{F912671A-A1F8-42FC-9D7C-57F84405B21D}"/>
    <cellStyle name="Comma 2 2 4 2 6 9" xfId="33638" xr:uid="{F0D3DEAC-22BB-4F23-BE15-297081C22B5C}"/>
    <cellStyle name="Comma 2 2 4 2 7" xfId="12246" xr:uid="{FB2928F3-9867-4EDD-85CA-154B2B6D40D2}"/>
    <cellStyle name="Comma 2 2 4 2 7 2" xfId="31019" xr:uid="{A86F9F23-0479-4DA2-ABCC-87C78D925564}"/>
    <cellStyle name="Comma 2 2 4 2 7 3" xfId="32891" xr:uid="{B9F93F54-5D30-4890-B7E0-AC2BC2DA4304}"/>
    <cellStyle name="Comma 2 2 4 2 7 4" xfId="34696" xr:uid="{16C026E2-10E8-4C00-86A9-C8B7CFCC4B40}"/>
    <cellStyle name="Comma 2 2 4 2 7 5" xfId="36804" xr:uid="{77ABBCD9-9146-4D03-A05A-4920B3D8E3BC}"/>
    <cellStyle name="Comma 2 2 4 2 7 6" xfId="39791" xr:uid="{4BB8D10D-D46A-4E70-B23F-F3EADAD9F02C}"/>
    <cellStyle name="Comma 2 2 4 2 7 7" xfId="42699" xr:uid="{8DB096C0-8C9A-4BA6-A00C-3BA3E3629691}"/>
    <cellStyle name="Comma 2 2 4 2 7 8" xfId="44493" xr:uid="{BD7EAC6B-341C-4CC1-A2F1-6732BE3ACFA3}"/>
    <cellStyle name="Comma 2 2 4 2 8" xfId="11652" xr:uid="{EA0E0633-E236-4EC2-944D-285E3402EF13}"/>
    <cellStyle name="Comma 2 2 4 2 9" xfId="15453" xr:uid="{095B7A42-A110-407E-9188-F5CEAC66225A}"/>
    <cellStyle name="Comma 2 2 4 20" xfId="36184" xr:uid="{14BAB697-52B3-4776-A8B5-3354BEA2D2EB}"/>
    <cellStyle name="Comma 2 2 4 21" xfId="37384" xr:uid="{4DE3CF83-DAE9-45F8-982E-75C43DD382A0}"/>
    <cellStyle name="Comma 2 2 4 22" xfId="41332" xr:uid="{1ACD4A22-4857-4AC5-9019-9C7BEE755CF8}"/>
    <cellStyle name="Comma 2 2 4 23" xfId="44494" xr:uid="{B749F4F1-F56D-4E54-B95C-67A3F44D9639}"/>
    <cellStyle name="Comma 2 2 4 24" xfId="6543" xr:uid="{03FC8DEA-3933-4F84-A9B8-48182770BD44}"/>
    <cellStyle name="Comma 2 2 4 3" xfId="2761" xr:uid="{D89CCC20-33D9-4BE3-8A45-5C296BF71A98}"/>
    <cellStyle name="Comma 2 2 4 3 10" xfId="29962" xr:uid="{7112F3CA-08E4-4F9B-B8E8-5CF2AF9554AE}"/>
    <cellStyle name="Comma 2 2 4 3 11" xfId="30429" xr:uid="{B2B64B68-A2D9-43CD-9411-56095A5B6E40}"/>
    <cellStyle name="Comma 2 2 4 3 12" xfId="31785" xr:uid="{CE31716C-E45E-4D2E-8720-A660F2FCED4C}"/>
    <cellStyle name="Comma 2 2 4 3 13" xfId="32427" xr:uid="{C0CFF1B1-4CB2-48EE-83B7-77295775469E}"/>
    <cellStyle name="Comma 2 2 4 3 14" xfId="33639" xr:uid="{DF55FB85-B991-448F-A1AD-09D4947F9BB7}"/>
    <cellStyle name="Comma 2 2 4 3 15" xfId="34106" xr:uid="{7E280C13-828A-4660-A296-9D60A6D818FB}"/>
    <cellStyle name="Comma 2 2 4 3 16" xfId="35323" xr:uid="{3FA2440E-7BE6-4F9F-8D4C-9B77CD56040E}"/>
    <cellStyle name="Comma 2 2 4 3 17" xfId="36186" xr:uid="{595ECF69-EDDF-444C-A76D-6B84A83920C6}"/>
    <cellStyle name="Comma 2 2 4 3 18" xfId="37425" xr:uid="{90BD86FB-4347-4874-BA39-9068EF62BD25}"/>
    <cellStyle name="Comma 2 2 4 3 19" xfId="41372" xr:uid="{B70B6189-779D-429E-8640-D88AF4E51C3B}"/>
    <cellStyle name="Comma 2 2 4 3 2" xfId="5072" xr:uid="{686543B1-4DB9-4CE2-A643-9AFE513410E7}"/>
    <cellStyle name="Comma 2 2 4 3 2 10" xfId="32428" xr:uid="{F291371B-71F3-4BCA-BEA5-3C5960889E4C}"/>
    <cellStyle name="Comma 2 2 4 3 2 11" xfId="33640" xr:uid="{56AABBE9-F186-476C-9B2B-F9788D3F4FCF}"/>
    <cellStyle name="Comma 2 2 4 3 2 12" xfId="34144" xr:uid="{A21C4699-4BCD-47BD-96C1-D171029E9E68}"/>
    <cellStyle name="Comma 2 2 4 3 2 13" xfId="36027" xr:uid="{0B3ED77B-0717-4087-AF3F-83B194016390}"/>
    <cellStyle name="Comma 2 2 4 3 2 14" xfId="36327" xr:uid="{C1C4A951-DC43-44F7-8F01-A9F97BC4A9E8}"/>
    <cellStyle name="Comma 2 2 4 3 2 15" xfId="37499" xr:uid="{02E8E70A-FFBD-4191-A16A-718711AA3D81}"/>
    <cellStyle name="Comma 2 2 4 3 2 16" xfId="41445" xr:uid="{BD9DAF6A-4D30-4222-A63B-0083EBA0BDAF}"/>
    <cellStyle name="Comma 2 2 4 3 2 17" xfId="44495" xr:uid="{A9CCB4A6-CF1D-456B-9A25-434BE1DE8D0F}"/>
    <cellStyle name="Comma 2 2 4 3 2 18" xfId="6657" xr:uid="{F45029FB-1231-4128-AC48-68B695EA104A}"/>
    <cellStyle name="Comma 2 2 4 3 2 2" xfId="6041" xr:uid="{95D22D82-FF4E-4F00-9AB2-62948EF12342}"/>
    <cellStyle name="Comma 2 2 4 3 2 2 10" xfId="33641" xr:uid="{A42699A4-0AD3-443A-9D26-FFB51A2C94A2}"/>
    <cellStyle name="Comma 2 2 4 3 2 2 11" xfId="34296" xr:uid="{EDB7CDF5-E771-43F8-AD87-09488F46621A}"/>
    <cellStyle name="Comma 2 2 4 3 2 2 12" xfId="36481" xr:uid="{E95B471F-690F-45DA-9E50-735DC52271C6}"/>
    <cellStyle name="Comma 2 2 4 3 2 2 13" xfId="38806" xr:uid="{A57C4F4B-2A5C-47F5-9B8F-428298C73388}"/>
    <cellStyle name="Comma 2 2 4 3 2 2 14" xfId="41845" xr:uid="{9DA73DD2-7B93-466F-97FF-93EC13996CFA}"/>
    <cellStyle name="Comma 2 2 4 3 2 2 15" xfId="44496" xr:uid="{731D12FD-3DC2-4824-9356-22EB53A48C4C}"/>
    <cellStyle name="Comma 2 2 4 3 2 2 16" xfId="8533" xr:uid="{3CFA2A64-8622-4B84-9039-AFBF974ECB12}"/>
    <cellStyle name="Comma 2 2 4 3 2 2 2" xfId="8760" xr:uid="{6397384A-CD89-4D5C-B45E-420B5E8AE97A}"/>
    <cellStyle name="Comma 2 2 4 3 2 2 2 10" xfId="34427" xr:uid="{B420163F-F1EB-4E5D-9514-8103429B1F2D}"/>
    <cellStyle name="Comma 2 2 4 3 2 2 2 11" xfId="36595" xr:uid="{8EC1FE3D-FC74-468E-99D7-A05CE243DB25}"/>
    <cellStyle name="Comma 2 2 4 3 2 2 2 12" xfId="40355" xr:uid="{D72E8890-1274-4B72-AB56-2C366EC0C166}"/>
    <cellStyle name="Comma 2 2 4 3 2 2 2 13" xfId="43173" xr:uid="{1152D7EB-F829-439E-84D1-D775F7D2A76C}"/>
    <cellStyle name="Comma 2 2 4 3 2 2 2 14" xfId="44497" xr:uid="{6C839626-8AE1-4998-A921-9A2328F74932}"/>
    <cellStyle name="Comma 2 2 4 3 2 2 2 2" xfId="12759" xr:uid="{F931DF96-A037-4242-9155-12EAD0891AC6}"/>
    <cellStyle name="Comma 2 2 4 3 2 2 2 2 2" xfId="31341" xr:uid="{1E334E31-CB47-471F-AF2E-E73D5C64F0FD}"/>
    <cellStyle name="Comma 2 2 4 3 2 2 2 2 3" xfId="33195" xr:uid="{227C926E-A142-4F14-8338-D4CE7AA49DD6}"/>
    <cellStyle name="Comma 2 2 4 3 2 2 2 2 4" xfId="35018" xr:uid="{CC025C0F-4572-4B80-9A38-4619E1F8DACD}"/>
    <cellStyle name="Comma 2 2 4 3 2 2 2 2 5" xfId="37116" xr:uid="{58499CC3-DCF9-4512-80F0-2B1C9A4DA319}"/>
    <cellStyle name="Comma 2 2 4 3 2 2 2 3" xfId="11976" xr:uid="{F5689380-095F-4D8E-B209-AA6D9D5CAE97}"/>
    <cellStyle name="Comma 2 2 4 3 2 2 2 4" xfId="15467" xr:uid="{8AAB53EA-47C7-49B8-B200-83C4C1F05D00}"/>
    <cellStyle name="Comma 2 2 4 3 2 2 2 5" xfId="29965" xr:uid="{FACCFC0F-DEC4-4D52-9CF1-94E9A398C1AD}"/>
    <cellStyle name="Comma 2 2 4 3 2 2 2 6" xfId="30750" xr:uid="{CCE9B138-C177-40CE-9D0F-7DFB84417AC3}"/>
    <cellStyle name="Comma 2 2 4 3 2 2 2 7" xfId="31788" xr:uid="{BD3242CE-2F56-49D7-9BDB-CB179CB79E7B}"/>
    <cellStyle name="Comma 2 2 4 3 2 2 2 8" xfId="32430" xr:uid="{2877D122-C510-46CE-B8DC-D17252544A2B}"/>
    <cellStyle name="Comma 2 2 4 3 2 2 2 9" xfId="33642" xr:uid="{2BEF7B3D-E833-4991-A44E-8A4A1F25DEC7}"/>
    <cellStyle name="Comma 2 2 4 3 2 2 3" xfId="12568" xr:uid="{9C43CF14-BC97-438F-9319-7740DC28E694}"/>
    <cellStyle name="Comma 2 2 4 3 2 2 3 2" xfId="31210" xr:uid="{4DF3D7F4-CE0C-4B4F-9DB2-C69C6C55660D}"/>
    <cellStyle name="Comma 2 2 4 3 2 2 3 3" xfId="33066" xr:uid="{279CA26B-0DA0-4D46-A45A-CA2B400E013D}"/>
    <cellStyle name="Comma 2 2 4 3 2 2 3 4" xfId="34887" xr:uid="{B6108E24-6E25-4DC7-B01D-8B779A7A0031}"/>
    <cellStyle name="Comma 2 2 4 3 2 2 3 5" xfId="36987" xr:uid="{A806C0B9-D9B0-4DCC-B35A-FD2135A9E3BA}"/>
    <cellStyle name="Comma 2 2 4 3 2 2 4" xfId="11845" xr:uid="{3D0EDF6C-C223-4D59-BEE3-799A19C9E158}"/>
    <cellStyle name="Comma 2 2 4 3 2 2 5" xfId="15466" xr:uid="{BC802ADE-337F-4024-8FBD-66CD9D941E0D}"/>
    <cellStyle name="Comma 2 2 4 3 2 2 6" xfId="29964" xr:uid="{9979F7D7-4E66-48E8-A403-D6309A8CFD6A}"/>
    <cellStyle name="Comma 2 2 4 3 2 2 7" xfId="30619" xr:uid="{FCDA14A1-17F7-4990-9689-3CF7336279B9}"/>
    <cellStyle name="Comma 2 2 4 3 2 2 8" xfId="31787" xr:uid="{607AAAAD-5D5B-46EA-A9F8-7F0883630CB7}"/>
    <cellStyle name="Comma 2 2 4 3 2 2 9" xfId="32429" xr:uid="{7CE64325-0682-4C98-B5DE-76CF4095D73A}"/>
    <cellStyle name="Comma 2 2 4 3 2 3" xfId="6361" xr:uid="{6D32F3CA-66F0-4DF2-9479-B81EBB5ED0CE}"/>
    <cellStyle name="Comma 2 2 4 3 2 3 10" xfId="34426" xr:uid="{A3508544-3627-498E-8164-A24D37691ED5}"/>
    <cellStyle name="Comma 2 2 4 3 2 3 11" xfId="36594" xr:uid="{B8584A7B-5216-4C7A-8142-B83F893DBD88}"/>
    <cellStyle name="Comma 2 2 4 3 2 3 12" xfId="39026" xr:uid="{729AD0AC-CA47-4EB2-B01F-04A399F92D38}"/>
    <cellStyle name="Comma 2 2 4 3 2 3 13" xfId="42052" xr:uid="{15329099-6450-4EC3-B718-9D02670B41C9}"/>
    <cellStyle name="Comma 2 2 4 3 2 3 14" xfId="44498" xr:uid="{2A14A9DC-CB10-4135-8510-36FA2CCBC05C}"/>
    <cellStyle name="Comma 2 2 4 3 2 3 15" xfId="8759" xr:uid="{78368B85-BF4A-4955-A865-D95E75829257}"/>
    <cellStyle name="Comma 2 2 4 3 2 3 2" xfId="12758" xr:uid="{D55CAA97-ADA4-45B0-9150-CE9541D2F33B}"/>
    <cellStyle name="Comma 2 2 4 3 2 3 2 2" xfId="31340" xr:uid="{7E612277-949A-4CDE-834B-8472FC6F8AEF}"/>
    <cellStyle name="Comma 2 2 4 3 2 3 2 3" xfId="33194" xr:uid="{0F0D67CD-F368-41B1-942B-3F3218EC35C4}"/>
    <cellStyle name="Comma 2 2 4 3 2 3 2 4" xfId="35017" xr:uid="{1ACBED0B-52E3-4669-BD9A-B7D7CC8AF1B9}"/>
    <cellStyle name="Comma 2 2 4 3 2 3 2 5" xfId="37115" xr:uid="{DEBB6C5E-AC8E-443A-AF27-92F703DB0467}"/>
    <cellStyle name="Comma 2 2 4 3 2 3 2 6" xfId="40594" xr:uid="{5F44618C-9E51-4D09-9470-DADEA63835D8}"/>
    <cellStyle name="Comma 2 2 4 3 2 3 2 7" xfId="43380" xr:uid="{01DC84F8-E433-411F-81E6-99E912BE6BD1}"/>
    <cellStyle name="Comma 2 2 4 3 2 3 2 8" xfId="44499" xr:uid="{7934A8BB-BC23-4BFF-ABE1-7ED687FAA3C1}"/>
    <cellStyle name="Comma 2 2 4 3 2 3 3" xfId="11975" xr:uid="{E1BE0D6A-D183-413C-AAD4-A25A0466E3C6}"/>
    <cellStyle name="Comma 2 2 4 3 2 3 4" xfId="15468" xr:uid="{F43F64FE-9277-4F25-98E7-36AB915B215B}"/>
    <cellStyle name="Comma 2 2 4 3 2 3 5" xfId="29966" xr:uid="{81EA8C8E-3D8C-446C-B7FE-E8656FACF9F3}"/>
    <cellStyle name="Comma 2 2 4 3 2 3 6" xfId="30749" xr:uid="{22BF6555-2A4E-401C-88A0-F0EEC5EDB246}"/>
    <cellStyle name="Comma 2 2 4 3 2 3 7" xfId="31789" xr:uid="{F0BC2692-34CB-4384-AF9F-231284010D1F}"/>
    <cellStyle name="Comma 2 2 4 3 2 3 8" xfId="32431" xr:uid="{D07346CC-DF36-4E3D-B16A-AB9D8CB4A126}"/>
    <cellStyle name="Comma 2 2 4 3 2 3 9" xfId="33643" xr:uid="{49D63B67-C747-4BB3-951F-319C35374FCB}"/>
    <cellStyle name="Comma 2 2 4 3 2 4" xfId="12285" xr:uid="{BCDABA08-23DB-41A6-8704-D2AC952F7B54}"/>
    <cellStyle name="Comma 2 2 4 3 2 4 2" xfId="31058" xr:uid="{7C4BAEB9-CFA7-4613-BADD-C073A026606F}"/>
    <cellStyle name="Comma 2 2 4 3 2 4 2 2" xfId="41211" xr:uid="{9473D0BA-3464-4EFB-B4F2-3951F89CFD55}"/>
    <cellStyle name="Comma 2 2 4 3 2 4 2 3" xfId="43891" xr:uid="{9D0B6252-B842-4CD5-AD7F-A66CD742D38F}"/>
    <cellStyle name="Comma 2 2 4 3 2 4 2 4" xfId="44500" xr:uid="{D986E2E5-89BC-4E4E-8961-4757C36E13ED}"/>
    <cellStyle name="Comma 2 2 4 3 2 4 3" xfId="32926" xr:uid="{ACFC511F-0566-47BD-BA3A-81FF25BA8BE4}"/>
    <cellStyle name="Comma 2 2 4 3 2 4 4" xfId="34735" xr:uid="{81A01EBF-32C5-43BC-8D4C-36583A141FCD}"/>
    <cellStyle name="Comma 2 2 4 3 2 4 5" xfId="36843" xr:uid="{9556814F-8298-4541-988D-34DFF6CF11EE}"/>
    <cellStyle name="Comma 2 2 4 3 2 4 6" xfId="39628" xr:uid="{0A714C6A-4471-4997-999B-522D4EA1B3BF}"/>
    <cellStyle name="Comma 2 2 4 3 2 4 7" xfId="42563" xr:uid="{5AA71C82-AB2F-4B1E-8D30-95BBA9361487}"/>
    <cellStyle name="Comma 2 2 4 3 2 4 8" xfId="44501" xr:uid="{1C77B456-57CB-4414-9F9D-1DC145666AE4}"/>
    <cellStyle name="Comma 2 2 4 3 2 5" xfId="11692" xr:uid="{1317E464-705B-47A6-A459-F696571F9FDC}"/>
    <cellStyle name="Comma 2 2 4 3 2 5 2" xfId="39874" xr:uid="{55BC19A2-8FF4-4048-B8D4-F0CAB832D8ED}"/>
    <cellStyle name="Comma 2 2 4 3 2 5 3" xfId="42773" xr:uid="{5838BE6B-662C-40BE-A118-96892538BB32}"/>
    <cellStyle name="Comma 2 2 4 3 2 5 4" xfId="44502" xr:uid="{C0EA3D4A-2039-4BA9-9880-975CC10FC215}"/>
    <cellStyle name="Comma 2 2 4 3 2 6" xfId="15465" xr:uid="{24EC3894-C455-4235-89EE-DF70D254F3C8}"/>
    <cellStyle name="Comma 2 2 4 3 2 7" xfId="29963" xr:uid="{59448306-914A-4114-A338-1BF3FD02BF9B}"/>
    <cellStyle name="Comma 2 2 4 3 2 8" xfId="30467" xr:uid="{BC03D4CD-F1DB-4316-B8AB-220DE9331B14}"/>
    <cellStyle name="Comma 2 2 4 3 2 9" xfId="31786" xr:uid="{FDF6FD8C-E856-48BA-ABD1-6B3172C43707}"/>
    <cellStyle name="Comma 2 2 4 3 20" xfId="44503" xr:uid="{1DA68745-A355-45CE-BA20-F96113B71CE8}"/>
    <cellStyle name="Comma 2 2 4 3 21" xfId="6545" xr:uid="{E3C42E9B-8E82-41B3-8A39-5DC08E1E1874}"/>
    <cellStyle name="Comma 2 2 4 3 3" xfId="4413" xr:uid="{FC2BC4A0-0C01-46E9-AC76-B55AF2D9D575}"/>
    <cellStyle name="Comma 2 2 4 3 3 10" xfId="33644" xr:uid="{80C07CEB-C3E8-4608-9DD8-9DC6950AF946}"/>
    <cellStyle name="Comma 2 2 4 3 3 11" xfId="34257" xr:uid="{08071A37-FFBA-4581-BB85-832C04956FBF}"/>
    <cellStyle name="Comma 2 2 4 3 3 12" xfId="35596" xr:uid="{294020AD-BFB7-4903-8766-94F0B4C50C77}"/>
    <cellStyle name="Comma 2 2 4 3 3 13" xfId="36458" xr:uid="{72E31ADA-548A-4A35-8C0A-2A426388E1AF}"/>
    <cellStyle name="Comma 2 2 4 3 3 14" xfId="38665" xr:uid="{7DDF154C-FCA3-4F62-A74E-4D773D43FAC8}"/>
    <cellStyle name="Comma 2 2 4 3 3 15" xfId="41705" xr:uid="{AF21CDB9-2CD1-4AE9-83F6-F959A3193576}"/>
    <cellStyle name="Comma 2 2 4 3 3 16" xfId="44504" xr:uid="{2BD05979-F19C-4456-B135-5BF638F711CE}"/>
    <cellStyle name="Comma 2 2 4 3 3 17" xfId="8420" xr:uid="{9735FEEC-0C37-4334-B5FE-69105C740827}"/>
    <cellStyle name="Comma 2 2 4 3 3 2" xfId="5864" xr:uid="{AA313102-10CA-4E2B-B136-AADD778CB61D}"/>
    <cellStyle name="Comma 2 2 4 3 3 2 10" xfId="34428" xr:uid="{19D16EB0-B62E-4B42-A356-4CBD606584A7}"/>
    <cellStyle name="Comma 2 2 4 3 3 2 11" xfId="36596" xr:uid="{0405E858-B9AB-4820-A024-57891C84C437}"/>
    <cellStyle name="Comma 2 2 4 3 3 2 12" xfId="39156" xr:uid="{F380F7B2-6F76-4810-A844-0F6C6A270438}"/>
    <cellStyle name="Comma 2 2 4 3 3 2 13" xfId="42164" xr:uid="{6EC3501F-6B4E-454C-9041-5E6652767327}"/>
    <cellStyle name="Comma 2 2 4 3 3 2 14" xfId="44505" xr:uid="{02C0B3D0-91C5-4B07-B4A7-5D0389C1B1DB}"/>
    <cellStyle name="Comma 2 2 4 3 3 2 15" xfId="8761" xr:uid="{AA90ACD5-4FAD-40E5-A471-73780B165CDC}"/>
    <cellStyle name="Comma 2 2 4 3 3 2 2" xfId="12760" xr:uid="{0CC01FCF-68D0-4FC6-A16C-2C3312AEF080}"/>
    <cellStyle name="Comma 2 2 4 3 3 2 2 2" xfId="31342" xr:uid="{CFADC20E-E560-45AB-A719-52AE5742ACB9}"/>
    <cellStyle name="Comma 2 2 4 3 3 2 2 3" xfId="33196" xr:uid="{9A559423-F7BB-46D4-9507-752B4E3FBC93}"/>
    <cellStyle name="Comma 2 2 4 3 3 2 2 4" xfId="35019" xr:uid="{2EC6917A-5BA1-4F6C-9F06-F587F5D7425A}"/>
    <cellStyle name="Comma 2 2 4 3 3 2 2 5" xfId="37117" xr:uid="{B94690FA-33CD-4C8F-B6ED-B22CD0B8233A}"/>
    <cellStyle name="Comma 2 2 4 3 3 2 2 6" xfId="40729" xr:uid="{E288E1D4-30AD-40CB-81B6-54FE39099566}"/>
    <cellStyle name="Comma 2 2 4 3 3 2 2 7" xfId="43492" xr:uid="{8F2F000E-2026-4B66-B238-C494E725C358}"/>
    <cellStyle name="Comma 2 2 4 3 3 2 2 8" xfId="44506" xr:uid="{7AA8448F-BB7C-4624-918B-579732E56D60}"/>
    <cellStyle name="Comma 2 2 4 3 3 2 3" xfId="11977" xr:uid="{2C056F86-625C-4D2D-AA6F-129C12069E12}"/>
    <cellStyle name="Comma 2 2 4 3 3 2 4" xfId="15470" xr:uid="{DA9ED5AB-8102-48EB-8F84-C443F21E7C18}"/>
    <cellStyle name="Comma 2 2 4 3 3 2 5" xfId="29968" xr:uid="{6F81F964-6BE1-4A58-A458-BCA37B6A6FEA}"/>
    <cellStyle name="Comma 2 2 4 3 3 2 6" xfId="30751" xr:uid="{737C2005-F8C0-47E6-AEF1-FC0D1BBF7E65}"/>
    <cellStyle name="Comma 2 2 4 3 3 2 7" xfId="31791" xr:uid="{E42C4FFF-D5FC-4664-A36D-A5C8248392CD}"/>
    <cellStyle name="Comma 2 2 4 3 3 2 8" xfId="32433" xr:uid="{C91825BE-BF15-47D4-A7B7-F83002EA6C0B}"/>
    <cellStyle name="Comma 2 2 4 3 3 2 9" xfId="33645" xr:uid="{87210239-7D07-4F4C-B474-9877A6C13D81}"/>
    <cellStyle name="Comma 2 2 4 3 3 3" xfId="12528" xr:uid="{FBBCC41C-9F4F-4FCF-BCB7-DF7FABD1E2BA}"/>
    <cellStyle name="Comma 2 2 4 3 3 3 2" xfId="31171" xr:uid="{869778C0-D5AD-4AFE-AFED-549BC4E82428}"/>
    <cellStyle name="Comma 2 2 4 3 3 3 2 2" xfId="41039" xr:uid="{ED018B1E-A5A8-4B5A-ADB1-EC2975848152}"/>
    <cellStyle name="Comma 2 2 4 3 3 3 2 3" xfId="43751" xr:uid="{1CEECACF-09C5-45C9-9A0C-2A94F769E0C6}"/>
    <cellStyle name="Comma 2 2 4 3 3 3 2 4" xfId="44507" xr:uid="{A16F2F2C-0D54-4162-AB94-A5DCE768FDF0}"/>
    <cellStyle name="Comma 2 2 4 3 3 3 3" xfId="33029" xr:uid="{3220DF75-CC6C-4C32-9DEB-9540CE887CF5}"/>
    <cellStyle name="Comma 2 2 4 3 3 3 4" xfId="34848" xr:uid="{3096C9AE-CA37-4068-91C1-40CB2BCE16B1}"/>
    <cellStyle name="Comma 2 2 4 3 3 3 5" xfId="36950" xr:uid="{1C8A8AA9-ADDF-4B45-859F-51EA39F94F1F}"/>
    <cellStyle name="Comma 2 2 4 3 3 3 6" xfId="39463" xr:uid="{7F527974-4ADB-4E08-BB81-187324858DC7}"/>
    <cellStyle name="Comma 2 2 4 3 3 3 7" xfId="42423" xr:uid="{505DE571-87C6-4F33-8D58-63C57733C663}"/>
    <cellStyle name="Comma 2 2 4 3 3 3 8" xfId="44508" xr:uid="{1B3F17A9-92D3-46C1-A187-C8C5CB002CF3}"/>
    <cellStyle name="Comma 2 2 4 3 3 4" xfId="11806" xr:uid="{C5AACA0A-96D9-4F75-A732-0282C2F1C555}"/>
    <cellStyle name="Comma 2 2 4 3 3 4 2" xfId="40184" xr:uid="{9B3E1FE8-62FF-4579-9909-81B440EE6ADD}"/>
    <cellStyle name="Comma 2 2 4 3 3 4 3" xfId="43033" xr:uid="{C150BD03-2FEC-4C0C-9BC7-73F704F18D39}"/>
    <cellStyle name="Comma 2 2 4 3 3 4 4" xfId="44509" xr:uid="{45B448F4-4FD8-42C7-A2CD-F8CA1D48AE77}"/>
    <cellStyle name="Comma 2 2 4 3 3 5" xfId="15469" xr:uid="{A147ADAF-9FF7-4A33-8CE3-2CEE8A79E510}"/>
    <cellStyle name="Comma 2 2 4 3 3 6" xfId="29967" xr:uid="{417EB898-F27A-4080-93B3-3746B0639CFC}"/>
    <cellStyle name="Comma 2 2 4 3 3 7" xfId="30580" xr:uid="{6B95E73C-4A2C-4302-A32A-46A2FF8B400D}"/>
    <cellStyle name="Comma 2 2 4 3 3 8" xfId="31790" xr:uid="{1BE49E34-5025-4F2A-91F6-97B795E10189}"/>
    <cellStyle name="Comma 2 2 4 3 3 9" xfId="32432" xr:uid="{10C8B990-FDA2-4AA6-9BF0-2DBFFE59281D}"/>
    <cellStyle name="Comma 2 2 4 3 4" xfId="5726" xr:uid="{8937ECE5-9324-46EF-95E4-EC5CA8907793}"/>
    <cellStyle name="Comma 2 2 4 3 4 10" xfId="33646" xr:uid="{D2EC1CC2-3B26-412F-B4E8-A47F71520E04}"/>
    <cellStyle name="Comma 2 2 4 3 4 11" xfId="34196" xr:uid="{1BD27808-47FE-49CA-AE29-801A3AD2FA29}"/>
    <cellStyle name="Comma 2 2 4 3 4 12" xfId="36426" xr:uid="{09CCDF24-BAE2-4430-AF2E-D2E9E421C4F4}"/>
    <cellStyle name="Comma 2 2 4 3 4 13" xfId="38093" xr:uid="{A1BB558D-0642-4D90-A2B7-7D054A7359BF}"/>
    <cellStyle name="Comma 2 2 4 3 4 14" xfId="41590" xr:uid="{95BECDDE-055D-450D-8C82-632AEEC05339}"/>
    <cellStyle name="Comma 2 2 4 3 4 15" xfId="44510" xr:uid="{6F9F7AF4-46D1-47B1-AEBC-5452B6F893B5}"/>
    <cellStyle name="Comma 2 2 4 3 4 16" xfId="8087" xr:uid="{526C2AF0-ACD1-4167-9ECC-02C51AFEF8BD}"/>
    <cellStyle name="Comma 2 2 4 3 4 2" xfId="8762" xr:uid="{5BF3C830-D759-42C7-B9C7-530B69C25054}"/>
    <cellStyle name="Comma 2 2 4 3 4 2 10" xfId="34429" xr:uid="{55BBCADA-F4C7-4372-B31A-F611224DA6CB}"/>
    <cellStyle name="Comma 2 2 4 3 4 2 11" xfId="36597" xr:uid="{EEB5385B-2D4F-4D5A-8509-A8452D3CC1D5}"/>
    <cellStyle name="Comma 2 2 4 3 4 2 12" xfId="40049" xr:uid="{22365359-7191-43A4-ADDA-A7CD66210E17}"/>
    <cellStyle name="Comma 2 2 4 3 4 2 13" xfId="42918" xr:uid="{14E1F9EE-3FC7-4DAA-BD9F-C812E8CEB3DB}"/>
    <cellStyle name="Comma 2 2 4 3 4 2 14" xfId="44511" xr:uid="{CF4B570B-1852-484E-9224-F93EE3F4747F}"/>
    <cellStyle name="Comma 2 2 4 3 4 2 2" xfId="12761" xr:uid="{5EB906C7-0A69-4E68-8CA5-6231E7524870}"/>
    <cellStyle name="Comma 2 2 4 3 4 2 2 2" xfId="31343" xr:uid="{301DF3FF-2800-4DB0-B0EA-9A06B0A8C639}"/>
    <cellStyle name="Comma 2 2 4 3 4 2 2 3" xfId="33197" xr:uid="{B91C8F08-A912-4A69-8BC0-F0376DF00943}"/>
    <cellStyle name="Comma 2 2 4 3 4 2 2 4" xfId="35020" xr:uid="{3A7CBDAE-E08E-4A59-AC4C-337E9FCC050B}"/>
    <cellStyle name="Comma 2 2 4 3 4 2 2 5" xfId="37118" xr:uid="{3C3E57E2-BFB8-46A1-8D94-0C8A8F4D89E1}"/>
    <cellStyle name="Comma 2 2 4 3 4 2 3" xfId="11978" xr:uid="{CC76F015-C022-40C2-A3FD-0F6105AB4089}"/>
    <cellStyle name="Comma 2 2 4 3 4 2 4" xfId="15472" xr:uid="{39FE8F2A-3CDC-46ED-BFF2-0FBE5C1CF290}"/>
    <cellStyle name="Comma 2 2 4 3 4 2 5" xfId="29970" xr:uid="{69C628E1-8B89-4DEC-971E-734EFFEDB974}"/>
    <cellStyle name="Comma 2 2 4 3 4 2 6" xfId="30752" xr:uid="{11D78151-FB9A-47E4-BBC9-55960D256ACB}"/>
    <cellStyle name="Comma 2 2 4 3 4 2 7" xfId="31793" xr:uid="{082D82C5-CEC0-43D7-AB20-89DA1B135333}"/>
    <cellStyle name="Comma 2 2 4 3 4 2 8" xfId="32435" xr:uid="{294BA12D-D6DD-4DC7-92B8-15FAB16D35A7}"/>
    <cellStyle name="Comma 2 2 4 3 4 2 9" xfId="33647" xr:uid="{5E09DA02-0782-4A73-ABCB-B9E6C9472BB9}"/>
    <cellStyle name="Comma 2 2 4 3 4 3" xfId="12399" xr:uid="{4F5390D7-0530-4EEE-A03C-787BA7F9F4E7}"/>
    <cellStyle name="Comma 2 2 4 3 4 3 2" xfId="31110" xr:uid="{7180CE4E-5DB3-465C-B32B-11B21D7BE798}"/>
    <cellStyle name="Comma 2 2 4 3 4 3 3" xfId="32972" xr:uid="{ACF46A55-0FD5-4778-AACE-13423E35A7EE}"/>
    <cellStyle name="Comma 2 2 4 3 4 3 4" xfId="34787" xr:uid="{6F13862C-AC5D-43EF-B3F6-24A66A193998}"/>
    <cellStyle name="Comma 2 2 4 3 4 3 5" xfId="36893" xr:uid="{C498D9C8-4F65-4B47-9F14-94C56BFC203B}"/>
    <cellStyle name="Comma 2 2 4 3 4 4" xfId="11745" xr:uid="{6A3403FF-86ED-40F4-B184-0F1BD7A1281D}"/>
    <cellStyle name="Comma 2 2 4 3 4 5" xfId="15471" xr:uid="{8AE694E0-5E2F-4E4A-B3C7-9E0449D3F530}"/>
    <cellStyle name="Comma 2 2 4 3 4 6" xfId="29969" xr:uid="{ADEF4CDD-19C0-45D7-858D-9FBEDACBAFDF}"/>
    <cellStyle name="Comma 2 2 4 3 4 7" xfId="30519" xr:uid="{C020CA67-F335-4525-89DA-2C86DF91F67B}"/>
    <cellStyle name="Comma 2 2 4 3 4 8" xfId="31792" xr:uid="{4EE22C1D-7137-408F-A103-EE03D3F42F1E}"/>
    <cellStyle name="Comma 2 2 4 3 4 9" xfId="32434" xr:uid="{D73562B8-46E0-4164-8DE2-8E9F3D4B41C6}"/>
    <cellStyle name="Comma 2 2 4 3 5" xfId="6185" xr:uid="{00A4D8CE-51A8-41AF-9BB2-9D9318262098}"/>
    <cellStyle name="Comma 2 2 4 3 5 10" xfId="34425" xr:uid="{8BA3C293-3A2A-4BFA-8625-60B2403CFF22}"/>
    <cellStyle name="Comma 2 2 4 3 5 11" xfId="36593" xr:uid="{DB6F68A5-BFEE-435B-96DA-4B9C328F63F6}"/>
    <cellStyle name="Comma 2 2 4 3 5 12" xfId="38927" xr:uid="{4EA36505-1E0C-40C5-A9A3-5170084190DC}"/>
    <cellStyle name="Comma 2 2 4 3 5 13" xfId="41958" xr:uid="{CF51ACD2-FA49-4B01-88D7-E652F00AAB1E}"/>
    <cellStyle name="Comma 2 2 4 3 5 14" xfId="44512" xr:uid="{A205AC25-1AE3-4400-81F4-2C0DEA88207B}"/>
    <cellStyle name="Comma 2 2 4 3 5 15" xfId="8758" xr:uid="{79ED284F-80DB-445B-867F-FF30A766BF28}"/>
    <cellStyle name="Comma 2 2 4 3 5 2" xfId="12757" xr:uid="{4BC1159C-96E1-43B4-93C7-CD8D6B841978}"/>
    <cellStyle name="Comma 2 2 4 3 5 2 2" xfId="31339" xr:uid="{348E62E5-61BF-400E-817C-9399D4B8E4A2}"/>
    <cellStyle name="Comma 2 2 4 3 5 2 3" xfId="33193" xr:uid="{75C8281C-4240-4188-A965-39220CE7D179}"/>
    <cellStyle name="Comma 2 2 4 3 5 2 4" xfId="35016" xr:uid="{3C7DDD72-94B2-4E98-86A1-598606A7A05C}"/>
    <cellStyle name="Comma 2 2 4 3 5 2 5" xfId="37114" xr:uid="{FB67E980-8A57-4DF5-BF72-7BD2E4A1724D}"/>
    <cellStyle name="Comma 2 2 4 3 5 2 6" xfId="40485" xr:uid="{7ACE6F0B-7DE7-4176-B237-0D8788A32FBC}"/>
    <cellStyle name="Comma 2 2 4 3 5 2 7" xfId="43286" xr:uid="{ACB5852B-4314-43AF-8EFC-C27C023F3102}"/>
    <cellStyle name="Comma 2 2 4 3 5 2 8" xfId="44513" xr:uid="{1B617AFC-9B95-4B8A-BDD4-83842A4545E0}"/>
    <cellStyle name="Comma 2 2 4 3 5 3" xfId="11974" xr:uid="{27A2F171-367B-4A1B-B1E7-154403250E3D}"/>
    <cellStyle name="Comma 2 2 4 3 5 4" xfId="15473" xr:uid="{ECCFF089-E476-4501-A302-7269E430D86E}"/>
    <cellStyle name="Comma 2 2 4 3 5 5" xfId="29971" xr:uid="{EC85A8F0-1829-4F03-8A07-13F18FC17EF5}"/>
    <cellStyle name="Comma 2 2 4 3 5 6" xfId="30748" xr:uid="{5556A087-70B1-4EBC-854D-AC6399D64037}"/>
    <cellStyle name="Comma 2 2 4 3 5 7" xfId="31794" xr:uid="{191A70EA-BA98-4929-B1DF-8EBD50803FB8}"/>
    <cellStyle name="Comma 2 2 4 3 5 8" xfId="32436" xr:uid="{D4C10731-3F22-4421-A29F-B6785B7034EC}"/>
    <cellStyle name="Comma 2 2 4 3 5 9" xfId="33648" xr:uid="{4F96B172-AC9F-4BE3-A8C9-AD6C30EABA28}"/>
    <cellStyle name="Comma 2 2 4 3 6" xfId="11507" xr:uid="{6CF94BA8-1ADB-45FC-9BB7-C9537CC9EF58}"/>
    <cellStyle name="Comma 2 2 4 3 6 10" xfId="34621" xr:uid="{8F2FAC45-E88C-4357-8A53-D005734BA938}"/>
    <cellStyle name="Comma 2 2 4 3 6 11" xfId="36749" xr:uid="{D8E3DA14-5C2D-4248-946B-2C3F5DF89F3C}"/>
    <cellStyle name="Comma 2 2 4 3 6 12" xfId="39330" xr:uid="{B924E6E3-9047-4B20-87ED-9F28B735E578}"/>
    <cellStyle name="Comma 2 2 4 3 6 13" xfId="42308" xr:uid="{B6FB1686-55B6-439B-A48B-ED96FD95A465}"/>
    <cellStyle name="Comma 2 2 4 3 6 14" xfId="44514" xr:uid="{82345608-8FE6-4837-B502-36F64AE5139C}"/>
    <cellStyle name="Comma 2 2 4 3 6 2" xfId="15128" xr:uid="{BFF23266-0285-49B8-9BBB-89570A2B8086}"/>
    <cellStyle name="Comma 2 2 4 3 6 2 2" xfId="31535" xr:uid="{68B18E5D-AF78-476A-A639-CA4AD3DDE09D}"/>
    <cellStyle name="Comma 2 2 4 3 6 2 3" xfId="33388" xr:uid="{368D9A4D-420F-4455-9147-4F963173C2C9}"/>
    <cellStyle name="Comma 2 2 4 3 6 2 4" xfId="35212" xr:uid="{7C7679D5-6C6E-4963-A439-D494323D70D6}"/>
    <cellStyle name="Comma 2 2 4 3 6 2 5" xfId="37292" xr:uid="{9CA3289A-52BC-4305-9256-470C1BAA745C}"/>
    <cellStyle name="Comma 2 2 4 3 6 2 6" xfId="40901" xr:uid="{C6A3BBCB-2DEF-45A0-8C20-F2648CC77190}"/>
    <cellStyle name="Comma 2 2 4 3 6 2 7" xfId="43636" xr:uid="{537E1531-9297-4C6D-BF4F-9C9449F9CC9A}"/>
    <cellStyle name="Comma 2 2 4 3 6 2 8" xfId="44515" xr:uid="{7450BCEA-4C3F-41D1-BAEB-4D1DF8C91DFA}"/>
    <cellStyle name="Comma 2 2 4 3 6 3" xfId="12170" xr:uid="{58D90AB8-49DE-47A5-A973-6862A9349025}"/>
    <cellStyle name="Comma 2 2 4 3 6 4" xfId="15474" xr:uid="{DC081793-3E46-4538-A57B-267E311777DF}"/>
    <cellStyle name="Comma 2 2 4 3 6 5" xfId="29972" xr:uid="{E6A73388-9E45-498A-B786-FFC880276ED4}"/>
    <cellStyle name="Comma 2 2 4 3 6 6" xfId="30944" xr:uid="{15A4B7C7-B0B3-4075-BAE5-06F91242CB35}"/>
    <cellStyle name="Comma 2 2 4 3 6 7" xfId="31795" xr:uid="{8A500434-BF35-4547-9F62-E4BBF178B0CC}"/>
    <cellStyle name="Comma 2 2 4 3 6 8" xfId="32437" xr:uid="{BFEAEE41-16ED-4099-82B0-CFBEC36C64B0}"/>
    <cellStyle name="Comma 2 2 4 3 6 9" xfId="33649" xr:uid="{57803AB5-8D56-4AAE-A1F6-CBAD99F25354}"/>
    <cellStyle name="Comma 2 2 4 3 7" xfId="12247" xr:uid="{958FB797-FF5E-4273-B946-8828A0282D9D}"/>
    <cellStyle name="Comma 2 2 4 3 7 2" xfId="31020" xr:uid="{C0E8DF44-C38A-4079-A5BE-E746A8F5DA27}"/>
    <cellStyle name="Comma 2 2 4 3 7 3" xfId="32892" xr:uid="{D04A21FD-4AC5-4AC3-90F9-4DFEBA8C81FB}"/>
    <cellStyle name="Comma 2 2 4 3 7 4" xfId="34697" xr:uid="{97F0C095-FB84-45CD-9055-2D07A8D01B7E}"/>
    <cellStyle name="Comma 2 2 4 3 7 5" xfId="36805" xr:uid="{EF2224C0-C947-411F-9F31-E447EF695548}"/>
    <cellStyle name="Comma 2 2 4 3 7 6" xfId="39792" xr:uid="{755BA33A-44C7-4547-BAFB-E40BE6F56DA0}"/>
    <cellStyle name="Comma 2 2 4 3 7 7" xfId="42700" xr:uid="{AA61CDD9-C805-49E9-B604-B4549C78324F}"/>
    <cellStyle name="Comma 2 2 4 3 7 8" xfId="44516" xr:uid="{B2A2C204-2198-4FC7-A657-C9AEEBCAC151}"/>
    <cellStyle name="Comma 2 2 4 3 8" xfId="11653" xr:uid="{E858CD1E-08AD-46B9-8380-635393FEA584}"/>
    <cellStyle name="Comma 2 2 4 3 9" xfId="15464" xr:uid="{6F92E01E-8717-4836-8633-E125E0CBE554}"/>
    <cellStyle name="Comma 2 2 4 4" xfId="2762" xr:uid="{7447653B-ABFA-434E-9145-97EC26A53108}"/>
    <cellStyle name="Comma 2 2 4 4 10" xfId="31796" xr:uid="{1D00389C-9671-46FF-9B87-CA069EB31664}"/>
    <cellStyle name="Comma 2 2 4 4 11" xfId="32438" xr:uid="{3558D329-59C5-401A-A971-92D2CD7083B4}"/>
    <cellStyle name="Comma 2 2 4 4 12" xfId="33650" xr:uid="{6284D529-2769-4EFD-BD70-75F55131CFA3}"/>
    <cellStyle name="Comma 2 2 4 4 13" xfId="34142" xr:uid="{4F6FC2FF-8C84-4C14-AE61-5EB533D3454B}"/>
    <cellStyle name="Comma 2 2 4 4 14" xfId="35324" xr:uid="{51F085C7-4233-4BC8-B909-751DBA963A3E}"/>
    <cellStyle name="Comma 2 2 4 4 15" xfId="36187" xr:uid="{ABC02EEC-5E42-4713-AB7A-44391DDCC59D}"/>
    <cellStyle name="Comma 2 2 4 4 16" xfId="37426" xr:uid="{0FF3D749-7878-4262-92AD-4D331BE9B034}"/>
    <cellStyle name="Comma 2 2 4 4 17" xfId="41373" xr:uid="{54FEB90D-5D47-44D5-8467-39DE5086B752}"/>
    <cellStyle name="Comma 2 2 4 4 18" xfId="44517" xr:uid="{724F92CC-C522-4F47-9BED-85FD709DDEA9}"/>
    <cellStyle name="Comma 2 2 4 4 19" xfId="6655" xr:uid="{AD3A956D-04C1-4DA9-8E29-9DFD54DB5ED5}"/>
    <cellStyle name="Comma 2 2 4 4 2" xfId="5073" xr:uid="{FCB9656E-2883-469D-BD8B-04243B0AA59E}"/>
    <cellStyle name="Comma 2 2 4 4 2 10" xfId="33651" xr:uid="{22FA167A-06F5-4998-8B92-5C0899E23E0B}"/>
    <cellStyle name="Comma 2 2 4 4 2 11" xfId="34294" xr:uid="{C1C69486-2211-4856-A87E-68AFAC6916E2}"/>
    <cellStyle name="Comma 2 2 4 4 2 12" xfId="36028" xr:uid="{7C8E2872-A347-4933-AB7C-60CEC8D04312}"/>
    <cellStyle name="Comma 2 2 4 4 2 13" xfId="36328" xr:uid="{977198B2-17DE-4F0A-BEAF-0D2E612D1EFC}"/>
    <cellStyle name="Comma 2 2 4 4 2 14" xfId="37500" xr:uid="{F516E3B1-2AAD-4A93-93BE-A368B03806FB}"/>
    <cellStyle name="Comma 2 2 4 4 2 15" xfId="41446" xr:uid="{15C14EE9-EA0E-45BC-82C7-C0EB966015A5}"/>
    <cellStyle name="Comma 2 2 4 4 2 16" xfId="44518" xr:uid="{E9F137AB-71C0-44C1-96A1-A4ACE9D5D0D6}"/>
    <cellStyle name="Comma 2 2 4 4 2 17" xfId="8531" xr:uid="{05E7084F-FD86-464D-909E-AEEF66F5EBA3}"/>
    <cellStyle name="Comma 2 2 4 4 2 2" xfId="6042" xr:uid="{CE346ADB-52AD-4A80-9E44-E419FF8A1CC4}"/>
    <cellStyle name="Comma 2 2 4 4 2 2 10" xfId="34431" xr:uid="{CA26CA38-2738-45F4-9BDD-A5F3313A1AEF}"/>
    <cellStyle name="Comma 2 2 4 4 2 2 11" xfId="36599" xr:uid="{145E4342-8F7D-4DBE-AD1D-A1AA5B348896}"/>
    <cellStyle name="Comma 2 2 4 4 2 2 12" xfId="38807" xr:uid="{135B21F7-4B98-4D8A-AC00-279561B77F7E}"/>
    <cellStyle name="Comma 2 2 4 4 2 2 13" xfId="41846" xr:uid="{0AE9F154-338B-4428-BEBF-E13231C04D4D}"/>
    <cellStyle name="Comma 2 2 4 4 2 2 14" xfId="44519" xr:uid="{19906A62-38CC-47AE-A0A7-9E1B51BE34CB}"/>
    <cellStyle name="Comma 2 2 4 4 2 2 15" xfId="8764" xr:uid="{C7203C66-61DF-41F7-91F8-479C26FB6368}"/>
    <cellStyle name="Comma 2 2 4 4 2 2 2" xfId="12763" xr:uid="{CBA3A68D-1347-4DFB-B242-20D506AF6ACC}"/>
    <cellStyle name="Comma 2 2 4 4 2 2 2 2" xfId="31345" xr:uid="{7B4D40B0-ED67-4399-9F6C-32E06FB44B59}"/>
    <cellStyle name="Comma 2 2 4 4 2 2 2 3" xfId="33199" xr:uid="{F83C61A0-F97E-4F05-B0B0-7477D2077521}"/>
    <cellStyle name="Comma 2 2 4 4 2 2 2 4" xfId="35022" xr:uid="{6E518664-CE14-4648-9D53-E0775C55B181}"/>
    <cellStyle name="Comma 2 2 4 4 2 2 2 5" xfId="37120" xr:uid="{364D33EE-93CF-433D-964C-69FB734AB708}"/>
    <cellStyle name="Comma 2 2 4 4 2 2 2 6" xfId="40356" xr:uid="{C844EF8B-2B74-4AB3-A516-2A89B165E21B}"/>
    <cellStyle name="Comma 2 2 4 4 2 2 2 7" xfId="43174" xr:uid="{D55681FD-D46C-45D0-B312-6376FF2FE2B2}"/>
    <cellStyle name="Comma 2 2 4 4 2 2 2 8" xfId="44520" xr:uid="{F25BBA50-BFE4-444D-A286-818A1D5AABC0}"/>
    <cellStyle name="Comma 2 2 4 4 2 2 3" xfId="11980" xr:uid="{DF1BC3C5-0297-4148-85CC-C4320B62F8D3}"/>
    <cellStyle name="Comma 2 2 4 4 2 2 4" xfId="15477" xr:uid="{6430A4FD-ABB5-43AA-B49C-127D3E1990EC}"/>
    <cellStyle name="Comma 2 2 4 4 2 2 5" xfId="29975" xr:uid="{CBFDA7E5-924C-443F-9FAB-046FCB2EB3BB}"/>
    <cellStyle name="Comma 2 2 4 4 2 2 6" xfId="30754" xr:uid="{60DFA0E1-6FC0-47E7-9522-3FFE5DA79136}"/>
    <cellStyle name="Comma 2 2 4 4 2 2 7" xfId="31798" xr:uid="{9B51EC80-ADAB-428A-BBAD-6EA3C5867A0A}"/>
    <cellStyle name="Comma 2 2 4 4 2 2 8" xfId="32440" xr:uid="{7C3946BE-57C7-4B54-BEAF-46BE41D4C3DF}"/>
    <cellStyle name="Comma 2 2 4 4 2 2 9" xfId="33652" xr:uid="{EE20A6D4-36A7-432A-9BC8-12359E7546C7}"/>
    <cellStyle name="Comma 2 2 4 4 2 3" xfId="6362" xr:uid="{2E714A3C-F597-4A97-9ECB-39D6B14BD30C}"/>
    <cellStyle name="Comma 2 2 4 4 2 3 2" xfId="31208" xr:uid="{C532B93E-DF33-46D3-9F5B-6A0A30AAEDB2}"/>
    <cellStyle name="Comma 2 2 4 4 2 3 2 2" xfId="40595" xr:uid="{C8512AF6-10BC-4D6F-BC79-59502454BF51}"/>
    <cellStyle name="Comma 2 2 4 4 2 3 2 3" xfId="43381" xr:uid="{5CD30205-46A4-48CA-BB51-8E1CBF2B62BB}"/>
    <cellStyle name="Comma 2 2 4 4 2 3 2 4" xfId="44521" xr:uid="{0592C118-C10C-4EEB-BA31-39945C89EB2E}"/>
    <cellStyle name="Comma 2 2 4 4 2 3 3" xfId="33064" xr:uid="{64C97E89-AF14-4520-8507-63C165E9693D}"/>
    <cellStyle name="Comma 2 2 4 4 2 3 4" xfId="34885" xr:uid="{CE5C1172-694C-4BDB-A19F-2F4637E56D3E}"/>
    <cellStyle name="Comma 2 2 4 4 2 3 5" xfId="36985" xr:uid="{389CC31E-2573-4171-B6F8-AF69C95F2781}"/>
    <cellStyle name="Comma 2 2 4 4 2 3 6" xfId="39027" xr:uid="{166801FE-AC59-40A0-90C0-41E85759642B}"/>
    <cellStyle name="Comma 2 2 4 4 2 3 7" xfId="42053" xr:uid="{6903ABB8-9576-4325-900F-9D5B5D7A664F}"/>
    <cellStyle name="Comma 2 2 4 4 2 3 8" xfId="44522" xr:uid="{253CF913-32DA-4089-990F-7BF476C136FF}"/>
    <cellStyle name="Comma 2 2 4 4 2 3 9" xfId="12566" xr:uid="{758CD273-E29B-4561-A3FF-7838FA99CA51}"/>
    <cellStyle name="Comma 2 2 4 4 2 4" xfId="11843" xr:uid="{CEA6CE66-9E47-4D58-AC4D-A1AE05448877}"/>
    <cellStyle name="Comma 2 2 4 4 2 4 2" xfId="41212" xr:uid="{C5E52693-84D9-473D-B5DA-5DAF5B8865F5}"/>
    <cellStyle name="Comma 2 2 4 4 2 4 2 2" xfId="43892" xr:uid="{FFA6EDA1-BD0D-40ED-A2E8-65BF232C6271}"/>
    <cellStyle name="Comma 2 2 4 4 2 4 2 3" xfId="44523" xr:uid="{C26E5CD4-F1C6-4096-ABF0-F74B7D22A655}"/>
    <cellStyle name="Comma 2 2 4 4 2 4 3" xfId="39629" xr:uid="{3789641E-6953-4AA8-B15D-6AC878B7949D}"/>
    <cellStyle name="Comma 2 2 4 4 2 4 4" xfId="42564" xr:uid="{57AAAC39-B57A-430A-902F-37C48C52D121}"/>
    <cellStyle name="Comma 2 2 4 4 2 4 5" xfId="44524" xr:uid="{AF80458F-C32C-48B1-9295-8EA69133BE39}"/>
    <cellStyle name="Comma 2 2 4 4 2 5" xfId="15476" xr:uid="{65FE711A-B2AC-4B53-A697-74AC7404B5EB}"/>
    <cellStyle name="Comma 2 2 4 4 2 5 2" xfId="39875" xr:uid="{9077FC34-751C-498E-88FC-388E4E0D793D}"/>
    <cellStyle name="Comma 2 2 4 4 2 5 3" xfId="42774" xr:uid="{4E5EBF46-32CA-42BC-A625-1454C7D5D9AB}"/>
    <cellStyle name="Comma 2 2 4 4 2 5 4" xfId="44525" xr:uid="{C549D2AA-9721-41F3-8D8A-F268762E1627}"/>
    <cellStyle name="Comma 2 2 4 4 2 6" xfId="29974" xr:uid="{13F205F4-6CFF-4547-AF71-87B4EC2181F5}"/>
    <cellStyle name="Comma 2 2 4 4 2 7" xfId="30617" xr:uid="{00EA720D-8457-4BA6-8749-33A0593982C5}"/>
    <cellStyle name="Comma 2 2 4 4 2 8" xfId="31797" xr:uid="{D05EF587-54B6-4D10-B217-ACF3E527284C}"/>
    <cellStyle name="Comma 2 2 4 4 2 9" xfId="32439" xr:uid="{8C2738A3-A142-4CA9-A462-5ED591385D3B}"/>
    <cellStyle name="Comma 2 2 4 4 3" xfId="4414" xr:uid="{6BA27CE2-6C5E-4EB7-999F-7E579456F027}"/>
    <cellStyle name="Comma 2 2 4 4 3 10" xfId="34430" xr:uid="{A3D7C9F7-4D25-41A3-AF15-D9F60DB64F96}"/>
    <cellStyle name="Comma 2 2 4 4 3 11" xfId="35597" xr:uid="{E115206D-27AB-4512-A524-F3B0D335F556}"/>
    <cellStyle name="Comma 2 2 4 4 3 12" xfId="36598" xr:uid="{79F520F4-9879-4E94-96AF-4258C6FB5C84}"/>
    <cellStyle name="Comma 2 2 4 4 3 13" xfId="38666" xr:uid="{686BDD3D-1048-42CF-8B57-038EBB3C4EBF}"/>
    <cellStyle name="Comma 2 2 4 4 3 14" xfId="41706" xr:uid="{2606D488-6C85-473E-9F7F-969901DB7D74}"/>
    <cellStyle name="Comma 2 2 4 4 3 15" xfId="44526" xr:uid="{D56EC97D-A61D-4342-A05B-75B8A157BFEA}"/>
    <cellStyle name="Comma 2 2 4 4 3 16" xfId="8763" xr:uid="{678A99F0-E87F-4CBA-8247-C61B8C89142A}"/>
    <cellStyle name="Comma 2 2 4 4 3 2" xfId="5865" xr:uid="{BE517D4F-6B0D-4A1E-8B6D-55036C86E2E4}"/>
    <cellStyle name="Comma 2 2 4 4 3 2 2" xfId="31344" xr:uid="{62F6E537-88A6-4052-9B60-FD6E1FC41D6A}"/>
    <cellStyle name="Comma 2 2 4 4 3 2 2 2" xfId="40730" xr:uid="{7801F6E8-2E6E-4474-9A69-68C53AC33C45}"/>
    <cellStyle name="Comma 2 2 4 4 3 2 2 3" xfId="43493" xr:uid="{CAFC362A-9CE3-4779-8A4E-461DB71B5B77}"/>
    <cellStyle name="Comma 2 2 4 4 3 2 2 4" xfId="44527" xr:uid="{27450FAA-7A94-4A11-88D2-191289E70ED2}"/>
    <cellStyle name="Comma 2 2 4 4 3 2 3" xfId="33198" xr:uid="{8BF6714D-AC6B-4046-B724-C270307734F0}"/>
    <cellStyle name="Comma 2 2 4 4 3 2 4" xfId="35021" xr:uid="{355DD478-E6E9-4159-A1F3-24182E3C4630}"/>
    <cellStyle name="Comma 2 2 4 4 3 2 5" xfId="37119" xr:uid="{CBCFEBF8-8FA4-444E-9182-4174B47366DA}"/>
    <cellStyle name="Comma 2 2 4 4 3 2 6" xfId="39157" xr:uid="{AB4B01FD-5F62-4E68-B579-F166F014E861}"/>
    <cellStyle name="Comma 2 2 4 4 3 2 7" xfId="42165" xr:uid="{72CAB6FE-8E46-4FDA-95E5-984C565BA8A5}"/>
    <cellStyle name="Comma 2 2 4 4 3 2 8" xfId="44528" xr:uid="{C9C61416-3C82-4922-A62C-B23E86856917}"/>
    <cellStyle name="Comma 2 2 4 4 3 2 9" xfId="12762" xr:uid="{33987B34-945B-4D21-AC91-7675FED36D8B}"/>
    <cellStyle name="Comma 2 2 4 4 3 3" xfId="11979" xr:uid="{62899BD2-CDBD-4ACE-B7DD-A3CE61631000}"/>
    <cellStyle name="Comma 2 2 4 4 3 3 2" xfId="41040" xr:uid="{A21F012B-1EC9-465D-86A4-5212FB04C5EA}"/>
    <cellStyle name="Comma 2 2 4 4 3 3 2 2" xfId="43752" xr:uid="{08D1F99E-A259-4BE5-A433-2254A5DA66A9}"/>
    <cellStyle name="Comma 2 2 4 4 3 3 2 3" xfId="44529" xr:uid="{BF45F612-824D-49EA-8F2B-FB819837D079}"/>
    <cellStyle name="Comma 2 2 4 4 3 3 3" xfId="39464" xr:uid="{93268C4E-AD0F-4049-9920-C0E235E41AA4}"/>
    <cellStyle name="Comma 2 2 4 4 3 3 4" xfId="42424" xr:uid="{BFDF72C3-958E-4A39-BF9B-5DFD0211BB23}"/>
    <cellStyle name="Comma 2 2 4 4 3 3 5" xfId="44530" xr:uid="{9DA1FA10-D345-4718-93EE-B880F0EC5697}"/>
    <cellStyle name="Comma 2 2 4 4 3 4" xfId="15478" xr:uid="{06390141-610B-4F9E-90BD-4E4CFC5148D4}"/>
    <cellStyle name="Comma 2 2 4 4 3 4 2" xfId="40185" xr:uid="{06973B12-2D64-4E98-A708-4B6D8E5CBF1C}"/>
    <cellStyle name="Comma 2 2 4 4 3 4 3" xfId="43034" xr:uid="{390FC5ED-3842-4FB2-BB45-33E8946BA759}"/>
    <cellStyle name="Comma 2 2 4 4 3 4 4" xfId="44531" xr:uid="{470C49EA-AFBA-40A9-AF50-BF4D5824FA9E}"/>
    <cellStyle name="Comma 2 2 4 4 3 5" xfId="29976" xr:uid="{A41F6E2E-18B8-462E-96F0-034407C5D31E}"/>
    <cellStyle name="Comma 2 2 4 4 3 6" xfId="30753" xr:uid="{B88B76C0-E2E6-4488-9040-62735BDC7D81}"/>
    <cellStyle name="Comma 2 2 4 4 3 7" xfId="31799" xr:uid="{E2B88A57-1B0C-404F-867E-95C029040065}"/>
    <cellStyle name="Comma 2 2 4 4 3 8" xfId="32441" xr:uid="{0D615C2D-8426-4E03-936C-22D7B1B0442B}"/>
    <cellStyle name="Comma 2 2 4 4 3 9" xfId="33653" xr:uid="{49102896-E5B9-49AF-A6FA-26EA494B9234}"/>
    <cellStyle name="Comma 2 2 4 4 4" xfId="5727" xr:uid="{88E2093C-4B9C-41D2-A7DD-FB2C19A5F133}"/>
    <cellStyle name="Comma 2 2 4 4 4 10" xfId="34622" xr:uid="{43472BC6-2CAF-48DA-A490-064C17F38712}"/>
    <cellStyle name="Comma 2 2 4 4 4 11" xfId="36750" xr:uid="{B3500FC0-BFEE-4291-AD8B-5EE391C4888C}"/>
    <cellStyle name="Comma 2 2 4 4 4 12" xfId="38094" xr:uid="{C4FB2786-0F29-4842-93CE-E4C502C0CFAC}"/>
    <cellStyle name="Comma 2 2 4 4 4 13" xfId="41591" xr:uid="{B640F73A-2F0C-46D6-86DE-1FD0009C23BA}"/>
    <cellStyle name="Comma 2 2 4 4 4 14" xfId="44532" xr:uid="{8C8DBBE2-12E2-4C8B-9E60-E9D456A03E20}"/>
    <cellStyle name="Comma 2 2 4 4 4 15" xfId="11508" xr:uid="{9D7FFFFE-C029-4F6A-B5EC-7575BDE34318}"/>
    <cellStyle name="Comma 2 2 4 4 4 2" xfId="15129" xr:uid="{496A9373-218E-4140-9897-3BDC4C1C5E25}"/>
    <cellStyle name="Comma 2 2 4 4 4 2 2" xfId="31536" xr:uid="{1F538DB2-7388-451D-BB2E-94A9D376E9B6}"/>
    <cellStyle name="Comma 2 2 4 4 4 2 3" xfId="33389" xr:uid="{8BA0F08E-6486-4960-B2C6-48FAD66BBD35}"/>
    <cellStyle name="Comma 2 2 4 4 4 2 4" xfId="35213" xr:uid="{1D560000-FFB9-4C44-B436-40367BB7CF55}"/>
    <cellStyle name="Comma 2 2 4 4 4 2 5" xfId="37293" xr:uid="{EE35FF53-1EAB-4340-8118-D7BDA3970040}"/>
    <cellStyle name="Comma 2 2 4 4 4 2 6" xfId="40050" xr:uid="{91AEBB78-F6CD-455D-85D4-905DAE279F1D}"/>
    <cellStyle name="Comma 2 2 4 4 4 2 7" xfId="42919" xr:uid="{3A802790-8967-4F38-89DA-D0F4677C1364}"/>
    <cellStyle name="Comma 2 2 4 4 4 2 8" xfId="44533" xr:uid="{09166704-34CE-4B60-8A42-B85EA6CE074E}"/>
    <cellStyle name="Comma 2 2 4 4 4 3" xfId="12171" xr:uid="{CA900832-5381-4F7C-8DB7-D7A4C2B7CDE9}"/>
    <cellStyle name="Comma 2 2 4 4 4 4" xfId="15479" xr:uid="{55F33685-4E06-451F-B934-D53D5D6B4C64}"/>
    <cellStyle name="Comma 2 2 4 4 4 5" xfId="29977" xr:uid="{ACE3A4B5-E034-4B10-8CCD-1CF07D124E41}"/>
    <cellStyle name="Comma 2 2 4 4 4 6" xfId="30945" xr:uid="{B3AE6AE8-69E0-4D78-8CAE-A1C3F91FE7C3}"/>
    <cellStyle name="Comma 2 2 4 4 4 7" xfId="31800" xr:uid="{36F22DAB-03FE-46A4-A398-151265BBD2C2}"/>
    <cellStyle name="Comma 2 2 4 4 4 8" xfId="32442" xr:uid="{E734B7EB-9107-495A-8DB6-8D4CAD9E9F77}"/>
    <cellStyle name="Comma 2 2 4 4 4 9" xfId="33654" xr:uid="{393C34D2-ABF0-409E-9E1E-631AF45C8BFF}"/>
    <cellStyle name="Comma 2 2 4 4 5" xfId="6186" xr:uid="{63F140B2-654E-4C19-B637-546C062563B1}"/>
    <cellStyle name="Comma 2 2 4 4 5 2" xfId="31056" xr:uid="{B4B5FD2D-5A48-4557-902D-062ACEC5589C}"/>
    <cellStyle name="Comma 2 2 4 4 5 2 2" xfId="40486" xr:uid="{0536BA0C-82A6-40B6-B7E2-90AC791402D7}"/>
    <cellStyle name="Comma 2 2 4 4 5 2 3" xfId="43287" xr:uid="{BE7F829D-5AFC-4B62-8E93-2F05A6FF2E26}"/>
    <cellStyle name="Comma 2 2 4 4 5 2 4" xfId="44534" xr:uid="{9D53AB97-E0C9-4518-91BC-D72D6F415612}"/>
    <cellStyle name="Comma 2 2 4 4 5 3" xfId="32924" xr:uid="{2F26C6C9-869F-4302-81FB-EB115A7C3ABF}"/>
    <cellStyle name="Comma 2 2 4 4 5 4" xfId="34733" xr:uid="{2DFFFF26-95A8-415B-9C05-75DE04932E64}"/>
    <cellStyle name="Comma 2 2 4 4 5 5" xfId="36841" xr:uid="{5DA0B013-BBFF-4DF5-940C-3BE1B845BD6F}"/>
    <cellStyle name="Comma 2 2 4 4 5 6" xfId="38928" xr:uid="{EF7E7372-CD7D-4163-8ED9-7A75A290912C}"/>
    <cellStyle name="Comma 2 2 4 4 5 7" xfId="41959" xr:uid="{7379D441-6133-416A-8734-8E3F38C0F673}"/>
    <cellStyle name="Comma 2 2 4 4 5 8" xfId="44535" xr:uid="{5E0668AC-AEE3-4745-BE71-E4F4DF2B37BE}"/>
    <cellStyle name="Comma 2 2 4 4 5 9" xfId="12283" xr:uid="{A5FDAE0E-DC67-427B-9F9B-1DE86C535B20}"/>
    <cellStyle name="Comma 2 2 4 4 6" xfId="11690" xr:uid="{424438F3-78B3-4193-9F69-F1F4C642D037}"/>
    <cellStyle name="Comma 2 2 4 4 6 2" xfId="40902" xr:uid="{D5732AE0-A0C2-4D12-98D4-AB550E7F2677}"/>
    <cellStyle name="Comma 2 2 4 4 6 2 2" xfId="43637" xr:uid="{92CA318F-8529-4814-9BEA-5F3AD1BD323A}"/>
    <cellStyle name="Comma 2 2 4 4 6 2 3" xfId="44536" xr:uid="{35FC8973-A349-4A20-8F7B-B8150448BE0C}"/>
    <cellStyle name="Comma 2 2 4 4 6 3" xfId="39331" xr:uid="{A3E10970-395B-4290-9CE1-0DA3F4C8B7FE}"/>
    <cellStyle name="Comma 2 2 4 4 6 4" xfId="42309" xr:uid="{4652BD41-79D8-4132-B1B5-F74EC87778A0}"/>
    <cellStyle name="Comma 2 2 4 4 6 5" xfId="44537" xr:uid="{054055BB-2E34-4E4C-9F47-D0944AA61943}"/>
    <cellStyle name="Comma 2 2 4 4 7" xfId="15475" xr:uid="{2CBE20BF-B690-4447-A7AE-249800DFF3CF}"/>
    <cellStyle name="Comma 2 2 4 4 7 2" xfId="39793" xr:uid="{34B0A465-FF5E-450D-AC27-28EE0EDCAF50}"/>
    <cellStyle name="Comma 2 2 4 4 7 3" xfId="42701" xr:uid="{49B64FA8-3ECD-4416-9894-72962AFD8E9B}"/>
    <cellStyle name="Comma 2 2 4 4 7 4" xfId="44538" xr:uid="{D0B984DB-269B-4886-8584-E69529C987A9}"/>
    <cellStyle name="Comma 2 2 4 4 8" xfId="29973" xr:uid="{573D25C4-A580-415B-A410-002C4969530A}"/>
    <cellStyle name="Comma 2 2 4 4 9" xfId="30465" xr:uid="{9E95F77A-50A3-48C4-9C5D-A25691166975}"/>
    <cellStyle name="Comma 2 2 4 5" xfId="2763" xr:uid="{07C04BE6-B808-49E6-9DDC-125FDA613927}"/>
    <cellStyle name="Comma 2 2 4 5 10" xfId="32443" xr:uid="{F9A96732-52CD-4A6F-910C-46FD5D63535D}"/>
    <cellStyle name="Comma 2 2 4 5 11" xfId="33655" xr:uid="{37179F4A-2272-440F-BF30-6080CC436B35}"/>
    <cellStyle name="Comma 2 2 4 5 12" xfId="34170" xr:uid="{B8C61807-724A-4AEF-A3EC-722811C2A332}"/>
    <cellStyle name="Comma 2 2 4 5 13" xfId="35325" xr:uid="{7B62DF4E-29B5-4E37-93AF-EC8F606C3077}"/>
    <cellStyle name="Comma 2 2 4 5 14" xfId="36188" xr:uid="{FA0F644E-7BA0-4E43-837E-F6F94DB2B6F5}"/>
    <cellStyle name="Comma 2 2 4 5 15" xfId="37423" xr:uid="{E8A09F7C-5C19-4DCF-AAF0-07FCEF456D7D}"/>
    <cellStyle name="Comma 2 2 4 5 16" xfId="41370" xr:uid="{FA4E71C4-815C-498F-9E9D-225232D3E854}"/>
    <cellStyle name="Comma 2 2 4 5 17" xfId="44539" xr:uid="{58F20493-C8F9-4B1A-B313-237FE215AA4C}"/>
    <cellStyle name="Comma 2 2 4 5 18" xfId="7333" xr:uid="{3A6622BE-E7CD-458E-ACB7-6A037D268037}"/>
    <cellStyle name="Comma 2 2 4 5 2" xfId="5074" xr:uid="{12F5B5C4-AF12-4570-92E5-4CF527A96A19}"/>
    <cellStyle name="Comma 2 2 4 5 2 10" xfId="33656" xr:uid="{F5A758E4-2771-4737-BF90-19526A11BB0E}"/>
    <cellStyle name="Comma 2 2 4 5 2 11" xfId="34322" xr:uid="{0826DE77-5A94-47BB-BE56-4CDF4EDAE2C6}"/>
    <cellStyle name="Comma 2 2 4 5 2 12" xfId="36029" xr:uid="{1E1AD804-EA56-418B-8276-ED49CA01CB3B}"/>
    <cellStyle name="Comma 2 2 4 5 2 13" xfId="36329" xr:uid="{73068932-5B5A-4807-BC58-DDE7FFF09C03}"/>
    <cellStyle name="Comma 2 2 4 5 2 14" xfId="37565" xr:uid="{5C0EC5CA-EF86-45D0-8752-662AA1A1CA76}"/>
    <cellStyle name="Comma 2 2 4 5 2 15" xfId="41511" xr:uid="{731AA6DE-C2F3-41A4-8BA0-04E2658040C7}"/>
    <cellStyle name="Comma 2 2 4 5 2 16" xfId="44540" xr:uid="{6FCC2E4B-4685-4B8B-BEAE-724F91CCFBEC}"/>
    <cellStyle name="Comma 2 2 4 5 2 17" xfId="8592" xr:uid="{508E98C7-9492-488C-8D57-BE6D50019B0B}"/>
    <cellStyle name="Comma 2 2 4 5 2 2" xfId="6043" xr:uid="{C041F559-C256-4BE7-B022-9C3FF8B0523F}"/>
    <cellStyle name="Comma 2 2 4 5 2 2 10" xfId="34433" xr:uid="{0733490A-1910-4A89-A2A6-D5D7D77CBAC4}"/>
    <cellStyle name="Comma 2 2 4 5 2 2 11" xfId="36601" xr:uid="{90319313-C04B-499E-935D-E814EF23DC87}"/>
    <cellStyle name="Comma 2 2 4 5 2 2 12" xfId="38808" xr:uid="{CD8B7FD9-C379-4992-9234-B43D6465B5E9}"/>
    <cellStyle name="Comma 2 2 4 5 2 2 13" xfId="41847" xr:uid="{9AC95F82-18DE-4F2C-8EE9-3E7569AA34E3}"/>
    <cellStyle name="Comma 2 2 4 5 2 2 14" xfId="44541" xr:uid="{34498E6D-9A41-48EF-AD60-1149C19DB861}"/>
    <cellStyle name="Comma 2 2 4 5 2 2 15" xfId="8766" xr:uid="{2D42FEAC-02CA-4CC1-B903-2A8B49FEDA8C}"/>
    <cellStyle name="Comma 2 2 4 5 2 2 2" xfId="12765" xr:uid="{5D288FBB-7109-4932-9510-13978BF862E8}"/>
    <cellStyle name="Comma 2 2 4 5 2 2 2 2" xfId="31347" xr:uid="{84379E04-949E-4762-A23F-ADFFFE646C55}"/>
    <cellStyle name="Comma 2 2 4 5 2 2 2 3" xfId="33201" xr:uid="{BD320B8A-8DAF-4EE5-AE80-4923C1408652}"/>
    <cellStyle name="Comma 2 2 4 5 2 2 2 4" xfId="35024" xr:uid="{A60FDBC5-AB06-49DE-9BBD-C5AB1759429B}"/>
    <cellStyle name="Comma 2 2 4 5 2 2 2 5" xfId="37122" xr:uid="{66EA789A-EBBA-41A9-9338-68A277DDEEFC}"/>
    <cellStyle name="Comma 2 2 4 5 2 2 2 6" xfId="40357" xr:uid="{88480491-91F7-456C-8103-A1F60E8E477D}"/>
    <cellStyle name="Comma 2 2 4 5 2 2 2 7" xfId="43175" xr:uid="{F796E25B-3F36-4A9A-8F5C-0907359EFC61}"/>
    <cellStyle name="Comma 2 2 4 5 2 2 2 8" xfId="44542" xr:uid="{A6C76724-862C-46A3-9FA2-A8FA3FF7DBD3}"/>
    <cellStyle name="Comma 2 2 4 5 2 2 3" xfId="11982" xr:uid="{9A51CD8E-2FEB-44E1-886B-EB05E30DFACA}"/>
    <cellStyle name="Comma 2 2 4 5 2 2 4" xfId="15482" xr:uid="{A91657C0-B437-4DDE-9DD0-5E5E6020B4F1}"/>
    <cellStyle name="Comma 2 2 4 5 2 2 5" xfId="29980" xr:uid="{4673E88E-110A-47CB-BA5F-3F4250B6D44C}"/>
    <cellStyle name="Comma 2 2 4 5 2 2 6" xfId="30756" xr:uid="{2E9380AE-6BDD-485E-9CC7-09B078665812}"/>
    <cellStyle name="Comma 2 2 4 5 2 2 7" xfId="31803" xr:uid="{0268DDC2-EB1A-4177-9F5A-6B6787132B83}"/>
    <cellStyle name="Comma 2 2 4 5 2 2 8" xfId="32445" xr:uid="{D091E1C1-904D-4304-86CF-243FCDBA9E18}"/>
    <cellStyle name="Comma 2 2 4 5 2 2 9" xfId="33657" xr:uid="{3D96768B-A791-4BC0-BCC4-9892A393D0A9}"/>
    <cellStyle name="Comma 2 2 4 5 2 3" xfId="6363" xr:uid="{30943B53-677D-47CC-9325-A7D49E50A196}"/>
    <cellStyle name="Comma 2 2 4 5 2 3 2" xfId="31236" xr:uid="{F7FC0976-B076-4168-9376-69EC9D5B12C5}"/>
    <cellStyle name="Comma 2 2 4 5 2 3 2 2" xfId="40787" xr:uid="{1DEE6B35-0539-4EE5-A6EB-B7D22EEE17CA}"/>
    <cellStyle name="Comma 2 2 4 5 2 3 2 3" xfId="43542" xr:uid="{624AB924-B922-41CE-A047-CBA0516E48AF}"/>
    <cellStyle name="Comma 2 2 4 5 2 3 2 4" xfId="44543" xr:uid="{D7B99297-D6F2-4272-9650-3EEA18275A69}"/>
    <cellStyle name="Comma 2 2 4 5 2 3 3" xfId="33090" xr:uid="{E3954194-2B69-4119-8B94-8722485A700F}"/>
    <cellStyle name="Comma 2 2 4 5 2 3 4" xfId="34913" xr:uid="{181F7FEB-7924-4A72-B7BE-BE9BA78F4748}"/>
    <cellStyle name="Comma 2 2 4 5 2 3 5" xfId="37011" xr:uid="{D87222F1-6F79-4882-AB1D-608B77C7E995}"/>
    <cellStyle name="Comma 2 2 4 5 2 3 6" xfId="39224" xr:uid="{9B37B331-B4A5-4EE4-8FCC-7D2173E87568}"/>
    <cellStyle name="Comma 2 2 4 5 2 3 7" xfId="42214" xr:uid="{B420B5A5-90FB-475A-B3CB-1E5D5F770686}"/>
    <cellStyle name="Comma 2 2 4 5 2 3 8" xfId="44544" xr:uid="{528CA30A-B88D-4393-AC4C-8216DD36EDBB}"/>
    <cellStyle name="Comma 2 2 4 5 2 3 9" xfId="12598" xr:uid="{10F21010-58B7-4EAA-A9A2-496F6C6CD843}"/>
    <cellStyle name="Comma 2 2 4 5 2 4" xfId="11871" xr:uid="{0E494C2B-B7EE-4BDA-9C28-E974A674F244}"/>
    <cellStyle name="Comma 2 2 4 5 2 4 2" xfId="41213" xr:uid="{63253FB6-37CD-426F-8C14-2A57D2F45579}"/>
    <cellStyle name="Comma 2 2 4 5 2 4 2 2" xfId="43893" xr:uid="{8FBCEA34-2AB1-42A8-B62D-1808E902A21E}"/>
    <cellStyle name="Comma 2 2 4 5 2 4 2 3" xfId="44545" xr:uid="{59E1AD23-96EC-4D5E-BF34-AFC51F46B43A}"/>
    <cellStyle name="Comma 2 2 4 5 2 4 3" xfId="39630" xr:uid="{BD065DD0-4FC8-46F2-A45C-2D9ABF007CE2}"/>
    <cellStyle name="Comma 2 2 4 5 2 4 4" xfId="42565" xr:uid="{4A09D1BC-7809-415D-8514-0170AAE1EFF9}"/>
    <cellStyle name="Comma 2 2 4 5 2 4 5" xfId="44546" xr:uid="{6271BBFC-F3B1-4619-B2C0-5F13E2A0EE7C}"/>
    <cellStyle name="Comma 2 2 4 5 2 5" xfId="15481" xr:uid="{D0D10DDC-FE67-4E46-8CA9-DC786ADFB948}"/>
    <cellStyle name="Comma 2 2 4 5 2 5 2" xfId="39951" xr:uid="{5F3E02AD-3F45-4DF4-A098-20A9B5DF7B43}"/>
    <cellStyle name="Comma 2 2 4 5 2 5 3" xfId="42839" xr:uid="{D26EA949-F695-4E33-BC3F-337154288C1C}"/>
    <cellStyle name="Comma 2 2 4 5 2 5 4" xfId="44547" xr:uid="{FFE8646D-9B94-4750-B071-4CB11087A09E}"/>
    <cellStyle name="Comma 2 2 4 5 2 6" xfId="29979" xr:uid="{DCC990BD-1315-49AE-BA0E-A44FFC538B4A}"/>
    <cellStyle name="Comma 2 2 4 5 2 7" xfId="30645" xr:uid="{446797CB-334A-4FA1-8987-4B312D4FECA3}"/>
    <cellStyle name="Comma 2 2 4 5 2 8" xfId="31802" xr:uid="{93448977-0826-47CE-9BA9-9D537680D885}"/>
    <cellStyle name="Comma 2 2 4 5 2 9" xfId="32444" xr:uid="{DEA7D097-AAFF-4B65-A97D-5BD434A80178}"/>
    <cellStyle name="Comma 2 2 4 5 3" xfId="4415" xr:uid="{CB10E44E-5A66-4B4A-8437-FEA981CBE02A}"/>
    <cellStyle name="Comma 2 2 4 5 3 10" xfId="34432" xr:uid="{47F6BE78-882C-47C3-B4A2-1CD70F7C174A}"/>
    <cellStyle name="Comma 2 2 4 5 3 11" xfId="35598" xr:uid="{95439F09-8EAB-4B52-B619-241292C8E242}"/>
    <cellStyle name="Comma 2 2 4 5 3 12" xfId="36600" xr:uid="{6AD25641-2204-48A0-9D27-8366CAF97589}"/>
    <cellStyle name="Comma 2 2 4 5 3 13" xfId="38667" xr:uid="{4CB49DC5-1BF6-4D34-A4C4-9E93866E3BC8}"/>
    <cellStyle name="Comma 2 2 4 5 3 14" xfId="41707" xr:uid="{1F6C03CF-A4D5-4842-ACB1-4F61B64BF259}"/>
    <cellStyle name="Comma 2 2 4 5 3 15" xfId="44548" xr:uid="{B5EEEDF8-40DA-42AE-BAA6-EB1348946D2A}"/>
    <cellStyle name="Comma 2 2 4 5 3 16" xfId="8765" xr:uid="{4BD5B8DB-3FFB-4F93-89A5-C53F119DAC41}"/>
    <cellStyle name="Comma 2 2 4 5 3 2" xfId="5866" xr:uid="{6D2F3E05-B303-4DC2-95BB-359A6CB9572B}"/>
    <cellStyle name="Comma 2 2 4 5 3 2 2" xfId="31346" xr:uid="{E01C163E-8737-4F2E-9648-61C5C3172E67}"/>
    <cellStyle name="Comma 2 2 4 5 3 2 2 2" xfId="41041" xr:uid="{42495308-CA39-48DC-A7F9-2DD965626B50}"/>
    <cellStyle name="Comma 2 2 4 5 3 2 2 3" xfId="43753" xr:uid="{542E7D55-E7F8-4E55-AC07-284B4DEE58AE}"/>
    <cellStyle name="Comma 2 2 4 5 3 2 2 4" xfId="44549" xr:uid="{4E8DB377-7989-4B69-854C-16473A15AB6A}"/>
    <cellStyle name="Comma 2 2 4 5 3 2 3" xfId="33200" xr:uid="{DF01D822-A4CB-49EC-8684-78BF05BE6534}"/>
    <cellStyle name="Comma 2 2 4 5 3 2 4" xfId="35023" xr:uid="{F0E6C971-2192-43C2-97B4-AB3BFBD2BA3E}"/>
    <cellStyle name="Comma 2 2 4 5 3 2 5" xfId="37121" xr:uid="{B76D1297-C635-41EF-B0B0-99D60C623508}"/>
    <cellStyle name="Comma 2 2 4 5 3 2 6" xfId="39465" xr:uid="{8FD15A14-7C00-4E84-A8F6-7BE10B3C5BF8}"/>
    <cellStyle name="Comma 2 2 4 5 3 2 7" xfId="42425" xr:uid="{E75C5C0B-7D25-4DB0-AA55-A34594BBA22C}"/>
    <cellStyle name="Comma 2 2 4 5 3 2 8" xfId="44550" xr:uid="{BF13239F-6370-483D-90F6-8DCB839E516E}"/>
    <cellStyle name="Comma 2 2 4 5 3 2 9" xfId="12764" xr:uid="{0F0447A1-7C60-4A39-AE12-7343E5F51AE4}"/>
    <cellStyle name="Comma 2 2 4 5 3 3" xfId="11981" xr:uid="{F7ABB1FA-D40D-4841-B580-3F163CBA2112}"/>
    <cellStyle name="Comma 2 2 4 5 3 3 2" xfId="40186" xr:uid="{91B6B379-049F-4BD4-A3FC-852FCE69C70D}"/>
    <cellStyle name="Comma 2 2 4 5 3 3 3" xfId="43035" xr:uid="{7DB898DD-48E9-489C-A058-CC041176C50E}"/>
    <cellStyle name="Comma 2 2 4 5 3 3 4" xfId="44551" xr:uid="{A4E1C6A1-C13A-4E83-93D2-74B5B734328C}"/>
    <cellStyle name="Comma 2 2 4 5 3 4" xfId="15483" xr:uid="{90EEE26F-5039-4A97-949C-EFA936F4C10D}"/>
    <cellStyle name="Comma 2 2 4 5 3 5" xfId="29981" xr:uid="{313ABAD7-1344-4366-9A70-CFA0007C8C32}"/>
    <cellStyle name="Comma 2 2 4 5 3 6" xfId="30755" xr:uid="{E56AF724-37C2-4203-87A2-F7DD9C3CFB3E}"/>
    <cellStyle name="Comma 2 2 4 5 3 7" xfId="31804" xr:uid="{949B9BAB-39B3-47DF-BA13-70063FFA8818}"/>
    <cellStyle name="Comma 2 2 4 5 3 8" xfId="32446" xr:uid="{8E181A81-F0C9-40B4-92EF-EB4635074AA3}"/>
    <cellStyle name="Comma 2 2 4 5 3 9" xfId="33658" xr:uid="{D614C685-F43D-49E0-959A-92A450FB848C}"/>
    <cellStyle name="Comma 2 2 4 5 4" xfId="5728" xr:uid="{3A404B14-F9E8-47E9-9916-E63AE6E7EEE4}"/>
    <cellStyle name="Comma 2 2 4 5 4 2" xfId="31084" xr:uid="{D755F8B0-561D-4B3B-9272-06397402641C}"/>
    <cellStyle name="Comma 2 2 4 5 4 2 2" xfId="40051" xr:uid="{24128AD4-0C1C-4C0B-BF5E-B47A57CEA7A9}"/>
    <cellStyle name="Comma 2 2 4 5 4 2 3" xfId="42920" xr:uid="{4EFAA85B-B1FF-4C19-8E2E-54EFD0C4B2AB}"/>
    <cellStyle name="Comma 2 2 4 5 4 2 4" xfId="44552" xr:uid="{D5280B6D-F711-40C1-B3F2-BB7D34CB6AFF}"/>
    <cellStyle name="Comma 2 2 4 5 4 3" xfId="32946" xr:uid="{BBD05C23-7E65-4CE3-A15C-3A23A69364C7}"/>
    <cellStyle name="Comma 2 2 4 5 4 4" xfId="34761" xr:uid="{C5F8CAA0-B9DC-488E-B9E7-0D85278416A9}"/>
    <cellStyle name="Comma 2 2 4 5 4 5" xfId="36867" xr:uid="{03D6B22A-E643-44AE-8DF4-C88EA3AB909A}"/>
    <cellStyle name="Comma 2 2 4 5 4 6" xfId="38095" xr:uid="{B9B7317D-0FDD-428D-96AE-407C5C9C4B0D}"/>
    <cellStyle name="Comma 2 2 4 5 4 7" xfId="41592" xr:uid="{2AEE9543-E9EE-4C9C-9E24-808F412FC469}"/>
    <cellStyle name="Comma 2 2 4 5 4 8" xfId="44553" xr:uid="{5D77788C-9909-4922-BC2F-EADED5F92E64}"/>
    <cellStyle name="Comma 2 2 4 5 4 9" xfId="12312" xr:uid="{C6B68B46-48C4-4D55-922E-9E9DCF6B0B3D}"/>
    <cellStyle name="Comma 2 2 4 5 5" xfId="6187" xr:uid="{8E93B2DB-9F76-4A0F-9D69-E4434338889B}"/>
    <cellStyle name="Comma 2 2 4 5 5 2" xfId="40596" xr:uid="{72B310CF-53C9-4917-84E2-CE3B215223CA}"/>
    <cellStyle name="Comma 2 2 4 5 5 2 2" xfId="43382" xr:uid="{D9DDFACE-732D-48A6-AC6A-41809295854C}"/>
    <cellStyle name="Comma 2 2 4 5 5 2 3" xfId="44554" xr:uid="{65CDA247-7C83-4E56-AD83-EA87059E4F19}"/>
    <cellStyle name="Comma 2 2 4 5 5 3" xfId="39028" xr:uid="{F00A0408-DDC0-427F-9F59-9AB692B2C07D}"/>
    <cellStyle name="Comma 2 2 4 5 5 4" xfId="42054" xr:uid="{1340EE5A-58C0-490E-8194-01F3F42D9074}"/>
    <cellStyle name="Comma 2 2 4 5 5 5" xfId="44555" xr:uid="{AF3058B8-FD10-4260-B27C-31990AE670FB}"/>
    <cellStyle name="Comma 2 2 4 5 5 6" xfId="11719" xr:uid="{B9EB3212-F3AC-4E17-BE8D-3A5624531F0B}"/>
    <cellStyle name="Comma 2 2 4 5 6" xfId="15480" xr:uid="{5BAE46ED-2CFF-4443-AFDA-2B2F1C78F210}"/>
    <cellStyle name="Comma 2 2 4 5 6 2" xfId="40903" xr:uid="{FE979424-13DE-4B70-AAED-37C123682CC4}"/>
    <cellStyle name="Comma 2 2 4 5 6 2 2" xfId="43638" xr:uid="{47C389F3-2EF3-40A9-9DE1-E4D294D65BB9}"/>
    <cellStyle name="Comma 2 2 4 5 6 2 3" xfId="44556" xr:uid="{823EB13C-8B77-4C2B-B626-353662970733}"/>
    <cellStyle name="Comma 2 2 4 5 6 3" xfId="39332" xr:uid="{37488C8F-A106-4DA5-9B1F-8A72C2612B13}"/>
    <cellStyle name="Comma 2 2 4 5 6 4" xfId="42310" xr:uid="{1F8CE950-1E74-4465-923B-D391D43F4F94}"/>
    <cellStyle name="Comma 2 2 4 5 6 5" xfId="44557" xr:uid="{79EB3C2B-E66A-4682-9B49-8A95AF78658A}"/>
    <cellStyle name="Comma 2 2 4 5 7" xfId="29978" xr:uid="{C885790A-71F8-4481-B9C4-B1540005F957}"/>
    <cellStyle name="Comma 2 2 4 5 7 2" xfId="39790" xr:uid="{44B2D493-3E41-4EBD-8043-A26A2F2D3918}"/>
    <cellStyle name="Comma 2 2 4 5 7 3" xfId="42698" xr:uid="{ECE5D677-911B-4EFA-BBDC-E6E7E9B5B433}"/>
    <cellStyle name="Comma 2 2 4 5 7 4" xfId="44558" xr:uid="{C225260A-8FC7-410E-AC78-430966F6D5F2}"/>
    <cellStyle name="Comma 2 2 4 5 8" xfId="30493" xr:uid="{17B5371F-EB2E-458B-BBA5-7CA301870E23}"/>
    <cellStyle name="Comma 2 2 4 5 9" xfId="31801" xr:uid="{BC350033-E6C7-4254-BD79-365A76AA4347}"/>
    <cellStyle name="Comma 2 2 4 6" xfId="2759" xr:uid="{520E536E-B7A5-40FA-8754-C0BD13BE0220}"/>
    <cellStyle name="Comma 2 2 4 6 10" xfId="33659" xr:uid="{FC7C5054-809A-487D-9B86-AD016B9E42EF}"/>
    <cellStyle name="Comma 2 2 4 6 11" xfId="34255" xr:uid="{2BF91ACC-69E8-4295-9EF5-D98FEAA5C684}"/>
    <cellStyle name="Comma 2 2 4 6 12" xfId="35321" xr:uid="{EC9B089A-38AC-4751-8684-8256352401B6}"/>
    <cellStyle name="Comma 2 2 4 6 13" xfId="36325" xr:uid="{84604C01-8580-4A81-9CA0-EBDDA29CE9E0}"/>
    <cellStyle name="Comma 2 2 4 6 14" xfId="37497" xr:uid="{62694071-2ED5-49E0-A34B-7D497775A0CC}"/>
    <cellStyle name="Comma 2 2 4 6 15" xfId="41443" xr:uid="{E698C406-2413-415C-BBB1-13A52738678F}"/>
    <cellStyle name="Comma 2 2 4 6 16" xfId="44559" xr:uid="{2F254608-CF1F-4BD8-B48F-C271507D45D2}"/>
    <cellStyle name="Comma 2 2 4 6 17" xfId="8418" xr:uid="{F93C8F10-2759-4A44-92F8-CBCEC9C46DAD}"/>
    <cellStyle name="Comma 2 2 4 6 2" xfId="5070" xr:uid="{05BCA416-EAF0-4242-AB75-59A060AC6A0E}"/>
    <cellStyle name="Comma 2 2 4 6 2 10" xfId="34434" xr:uid="{EBCF05B1-FEE3-43FC-8D62-FCC728A9ED43}"/>
    <cellStyle name="Comma 2 2 4 6 2 11" xfId="36025" xr:uid="{CE5426EC-31AA-4200-8CC2-E8BB9E083746}"/>
    <cellStyle name="Comma 2 2 4 6 2 12" xfId="36602" xr:uid="{FAFB79A2-637F-4B07-85FB-54EF68817934}"/>
    <cellStyle name="Comma 2 2 4 6 2 13" xfId="38804" xr:uid="{BD4EF40C-FDDB-43F5-8048-3F972C8CA791}"/>
    <cellStyle name="Comma 2 2 4 6 2 14" xfId="41843" xr:uid="{CA69E6FE-550A-4318-A88F-8F3EAD1B3C54}"/>
    <cellStyle name="Comma 2 2 4 6 2 15" xfId="44560" xr:uid="{B3092D38-FF9C-4936-880B-703997982643}"/>
    <cellStyle name="Comma 2 2 4 6 2 16" xfId="8767" xr:uid="{3815C8DB-DF92-46C8-8476-AEDAB850E092}"/>
    <cellStyle name="Comma 2 2 4 6 2 2" xfId="6039" xr:uid="{C9667966-2D6B-4DBB-B667-CC3C2ADC6182}"/>
    <cellStyle name="Comma 2 2 4 6 2 2 2" xfId="31348" xr:uid="{3490E699-187F-49A6-BB11-7553D88254ED}"/>
    <cellStyle name="Comma 2 2 4 6 2 2 2 2" xfId="41209" xr:uid="{6150C3E1-65C5-4065-B1CE-D976D10AAFA4}"/>
    <cellStyle name="Comma 2 2 4 6 2 2 2 3" xfId="43889" xr:uid="{4AF94A98-03D0-4EF8-A831-45B8032FED60}"/>
    <cellStyle name="Comma 2 2 4 6 2 2 2 4" xfId="44561" xr:uid="{7F3E2B3F-D131-4E1A-AA69-0EA85A9A0210}"/>
    <cellStyle name="Comma 2 2 4 6 2 2 3" xfId="33202" xr:uid="{5C78F087-4977-427A-A77F-3CE341716BAF}"/>
    <cellStyle name="Comma 2 2 4 6 2 2 4" xfId="35025" xr:uid="{A72E942D-2685-4526-8050-8C38C7B328A7}"/>
    <cellStyle name="Comma 2 2 4 6 2 2 5" xfId="37123" xr:uid="{8E1110DB-DE24-4148-8B3F-550CAA35D2C7}"/>
    <cellStyle name="Comma 2 2 4 6 2 2 6" xfId="39626" xr:uid="{19B37619-DDEB-43DD-ABE2-3D6DF601C73E}"/>
    <cellStyle name="Comma 2 2 4 6 2 2 7" xfId="42561" xr:uid="{8F0EDF1B-4D9C-48F5-8B3D-A4952F343E6E}"/>
    <cellStyle name="Comma 2 2 4 6 2 2 8" xfId="44562" xr:uid="{1888367F-2207-4089-A328-7EFD8A3AE892}"/>
    <cellStyle name="Comma 2 2 4 6 2 2 9" xfId="12766" xr:uid="{32B061EC-10FF-404C-A410-87968128E55A}"/>
    <cellStyle name="Comma 2 2 4 6 2 3" xfId="11983" xr:uid="{D455589A-EFAF-450C-8348-A4315056B286}"/>
    <cellStyle name="Comma 2 2 4 6 2 3 2" xfId="40353" xr:uid="{422AC4D1-CCA9-46A5-8DE4-E94F35D29A7C}"/>
    <cellStyle name="Comma 2 2 4 6 2 3 3" xfId="43171" xr:uid="{B164174A-A2DE-4AC1-A240-B6664FAC3FFA}"/>
    <cellStyle name="Comma 2 2 4 6 2 3 4" xfId="44563" xr:uid="{3B7B86D7-5EDE-4462-9FA3-94796079FF5B}"/>
    <cellStyle name="Comma 2 2 4 6 2 4" xfId="15485" xr:uid="{06786244-E824-4525-B8ED-B7D104745BE8}"/>
    <cellStyle name="Comma 2 2 4 6 2 5" xfId="29983" xr:uid="{44DDF352-2D2C-46A0-A88B-64D2FEBDD555}"/>
    <cellStyle name="Comma 2 2 4 6 2 6" xfId="30757" xr:uid="{40DB2F4A-DA4F-4CA1-9CEA-ABB20ECB110C}"/>
    <cellStyle name="Comma 2 2 4 6 2 7" xfId="31806" xr:uid="{1BF510F3-A37B-426E-955D-A25C094CC3D0}"/>
    <cellStyle name="Comma 2 2 4 6 2 8" xfId="32448" xr:uid="{CA0960E0-4B5E-42BB-8A30-92C839933443}"/>
    <cellStyle name="Comma 2 2 4 6 2 9" xfId="33660" xr:uid="{FC72F13B-3C26-45D8-8CAA-CDE5377F5687}"/>
    <cellStyle name="Comma 2 2 4 6 3" xfId="5724" xr:uid="{C07EA460-809E-4E7C-A3CD-C7F4F0EE3072}"/>
    <cellStyle name="Comma 2 2 4 6 3 2" xfId="31169" xr:uid="{D7AE515E-FFBF-4125-8CC3-C186B29456DD}"/>
    <cellStyle name="Comma 2 2 4 6 3 2 2" xfId="40047" xr:uid="{D70903CD-7559-412D-A880-CFA1A1549208}"/>
    <cellStyle name="Comma 2 2 4 6 3 2 3" xfId="42916" xr:uid="{A51969D5-EBA0-4C56-9280-CE5D8F22BC78}"/>
    <cellStyle name="Comma 2 2 4 6 3 2 4" xfId="44564" xr:uid="{9204643D-57AB-4961-BDF7-D42E28E1CBBA}"/>
    <cellStyle name="Comma 2 2 4 6 3 3" xfId="33027" xr:uid="{212BACC6-FD26-4AD0-B907-312F81A90071}"/>
    <cellStyle name="Comma 2 2 4 6 3 4" xfId="34846" xr:uid="{84982B29-F481-4D98-A80D-539C97D9E1BE}"/>
    <cellStyle name="Comma 2 2 4 6 3 5" xfId="36948" xr:uid="{129178AB-9709-4338-B432-BA3658CDCD68}"/>
    <cellStyle name="Comma 2 2 4 6 3 6" xfId="38091" xr:uid="{5B2487A0-2459-46C0-8292-6A2128AF66E4}"/>
    <cellStyle name="Comma 2 2 4 6 3 7" xfId="41588" xr:uid="{9ABFDF4C-7F40-4A07-9C41-DC9C104E6817}"/>
    <cellStyle name="Comma 2 2 4 6 3 8" xfId="44565" xr:uid="{DB9D3261-8253-431C-BF13-1CE3A6AA0AA6}"/>
    <cellStyle name="Comma 2 2 4 6 3 9" xfId="12526" xr:uid="{8E04007E-CF46-41B0-A4BD-9C3BD7DDB5E7}"/>
    <cellStyle name="Comma 2 2 4 6 4" xfId="6359" xr:uid="{D84201B4-FCF1-41EF-9A4C-819B04DC6DC5}"/>
    <cellStyle name="Comma 2 2 4 6 4 2" xfId="40592" xr:uid="{CAA9BB82-B75F-458A-B82D-14363D439B27}"/>
    <cellStyle name="Comma 2 2 4 6 4 2 2" xfId="43378" xr:uid="{236C38B2-8EDE-4E74-8E3C-FEA2009115A2}"/>
    <cellStyle name="Comma 2 2 4 6 4 2 3" xfId="44566" xr:uid="{AFC04CAA-83EC-4D79-A9B4-BFE724F66EB4}"/>
    <cellStyle name="Comma 2 2 4 6 4 3" xfId="39024" xr:uid="{7224E92F-50E4-42FB-8851-6BE5B06CA0BE}"/>
    <cellStyle name="Comma 2 2 4 6 4 4" xfId="42050" xr:uid="{EFF8F138-8E45-421A-A38F-772B2D52A047}"/>
    <cellStyle name="Comma 2 2 4 6 4 5" xfId="44567" xr:uid="{F24C20B0-E4E3-4AC9-9C08-1880CEC16D85}"/>
    <cellStyle name="Comma 2 2 4 6 4 6" xfId="11804" xr:uid="{86030106-3C93-4A2C-9683-6FD86B224A35}"/>
    <cellStyle name="Comma 2 2 4 6 5" xfId="15484" xr:uid="{576442F6-10BA-4F38-B5ED-BA868710E95F}"/>
    <cellStyle name="Comma 2 2 4 6 5 2" xfId="40899" xr:uid="{3535A1C3-CD26-4222-94EB-154C37220B88}"/>
    <cellStyle name="Comma 2 2 4 6 5 2 2" xfId="43634" xr:uid="{E139D143-3CA2-4801-BE8C-7581F5243C42}"/>
    <cellStyle name="Comma 2 2 4 6 5 2 3" xfId="44568" xr:uid="{272D8522-5E66-4A02-B13A-84DAA7DB302A}"/>
    <cellStyle name="Comma 2 2 4 6 5 3" xfId="39328" xr:uid="{0B44BD74-0778-4F72-AFD7-B0610E96A8BC}"/>
    <cellStyle name="Comma 2 2 4 6 5 4" xfId="42306" xr:uid="{D4577EF6-FCAF-4791-9E49-4E2609BDA7B1}"/>
    <cellStyle name="Comma 2 2 4 6 5 5" xfId="44569" xr:uid="{A7601274-6FDF-4B3B-B9F5-7357D9E019CA}"/>
    <cellStyle name="Comma 2 2 4 6 6" xfId="29982" xr:uid="{7D202E36-E68A-44F1-9CD3-1392F9F469B1}"/>
    <cellStyle name="Comma 2 2 4 6 6 2" xfId="39872" xr:uid="{89351A7C-7AA2-4357-8148-1AB4D10E2220}"/>
    <cellStyle name="Comma 2 2 4 6 6 3" xfId="42771" xr:uid="{8285CD3D-10A3-44CA-AFBC-D4B3504CFA78}"/>
    <cellStyle name="Comma 2 2 4 6 6 4" xfId="44570" xr:uid="{90618F45-CBF0-4866-9832-908FE6F1BBDB}"/>
    <cellStyle name="Comma 2 2 4 6 7" xfId="30578" xr:uid="{263435D8-9E1F-4FBD-BBE5-180A85613BC7}"/>
    <cellStyle name="Comma 2 2 4 6 8" xfId="31805" xr:uid="{B5C1A05C-DDC6-4454-98C7-6100B7E98A1E}"/>
    <cellStyle name="Comma 2 2 4 6 9" xfId="32447" xr:uid="{B210FDE5-A49C-4B4D-912B-086E83E5D9BF}"/>
    <cellStyle name="Comma 2 2 4 7" xfId="4536" xr:uid="{4AB854A9-876D-4510-BEE1-55CE1EC63E9D}"/>
    <cellStyle name="Comma 2 2 4 7 10" xfId="33661" xr:uid="{5CDF16E3-1F49-4224-9EE2-64CFF230209D}"/>
    <cellStyle name="Comma 2 2 4 7 11" xfId="34194" xr:uid="{A8EFA205-11F9-4DBD-A86C-EB5113D2A452}"/>
    <cellStyle name="Comma 2 2 4 7 12" xfId="35697" xr:uid="{277B91DA-06A1-4E88-9DFC-FF3A8AB9FF89}"/>
    <cellStyle name="Comma 2 2 4 7 13" xfId="36284" xr:uid="{63A21C1F-750C-4FC2-915E-F63C373EB520}"/>
    <cellStyle name="Comma 2 2 4 7 14" xfId="38762" xr:uid="{E795B090-4CAE-4346-BB5F-CFB2E040AA43}"/>
    <cellStyle name="Comma 2 2 4 7 15" xfId="41802" xr:uid="{D02EF141-BEE6-44AE-9085-07E753651E1E}"/>
    <cellStyle name="Comma 2 2 4 7 16" xfId="44571" xr:uid="{828BA1A2-314C-4742-8949-7FA96941D56D}"/>
    <cellStyle name="Comma 2 2 4 7 17" xfId="8085" xr:uid="{9695553D-07C2-49C3-BCCB-7CAB50FB2E0A}"/>
    <cellStyle name="Comma 2 2 4 7 2" xfId="5985" xr:uid="{63B8E08D-21E4-44BA-AAFD-F03B4133DA06}"/>
    <cellStyle name="Comma 2 2 4 7 2 10" xfId="34435" xr:uid="{A63D29AA-1655-4525-8595-F254CB4D9C34}"/>
    <cellStyle name="Comma 2 2 4 7 2 11" xfId="36603" xr:uid="{BF4D8CDF-5BE2-498C-A859-A09A5478E83F}"/>
    <cellStyle name="Comma 2 2 4 7 2 12" xfId="38980" xr:uid="{66E7F85D-94BF-4404-A65F-6D8A9045F1FB}"/>
    <cellStyle name="Comma 2 2 4 7 2 13" xfId="42009" xr:uid="{33167B51-D1E6-4265-B818-330D67AA2827}"/>
    <cellStyle name="Comma 2 2 4 7 2 14" xfId="44572" xr:uid="{0D9A83A2-EE4A-4A16-98FE-A959726E47B4}"/>
    <cellStyle name="Comma 2 2 4 7 2 15" xfId="8768" xr:uid="{7A900CA2-5E84-48E1-9CAF-F99A5771DE9E}"/>
    <cellStyle name="Comma 2 2 4 7 2 2" xfId="12767" xr:uid="{D83CAE45-1E18-4BBD-BC9A-FF0BC1B7EDAD}"/>
    <cellStyle name="Comma 2 2 4 7 2 2 2" xfId="31349" xr:uid="{7915A29F-5C0F-4768-B9C5-8C953BD5F5FC}"/>
    <cellStyle name="Comma 2 2 4 7 2 2 3" xfId="33203" xr:uid="{E528BD2F-C3C1-4A4B-8641-69855A5C75A3}"/>
    <cellStyle name="Comma 2 2 4 7 2 2 4" xfId="35026" xr:uid="{F05FF010-642A-4BCD-BB1E-FCE5018D09A6}"/>
    <cellStyle name="Comma 2 2 4 7 2 2 5" xfId="37124" xr:uid="{B9D268DF-8C96-4341-AC45-312D63B9E95A}"/>
    <cellStyle name="Comma 2 2 4 7 2 2 6" xfId="40543" xr:uid="{7F242245-8551-43AE-B963-B745F284D4FD}"/>
    <cellStyle name="Comma 2 2 4 7 2 2 7" xfId="43337" xr:uid="{7C5EF331-AE10-40CE-B276-103FE85FEEC9}"/>
    <cellStyle name="Comma 2 2 4 7 2 2 8" xfId="44573" xr:uid="{941BAD79-4D26-4E72-AE62-D099CE18C4F5}"/>
    <cellStyle name="Comma 2 2 4 7 2 3" xfId="11984" xr:uid="{4ECAAC23-D393-4DDD-B113-F20F61A4927C}"/>
    <cellStyle name="Comma 2 2 4 7 2 4" xfId="15487" xr:uid="{FAEFC173-59A8-4ECE-B572-69E7725F6A53}"/>
    <cellStyle name="Comma 2 2 4 7 2 5" xfId="29985" xr:uid="{E9FB7EA7-C61D-4A34-A421-977E1ABA4966}"/>
    <cellStyle name="Comma 2 2 4 7 2 6" xfId="30758" xr:uid="{75AC2964-7565-4690-946E-64E7D1811DA0}"/>
    <cellStyle name="Comma 2 2 4 7 2 7" xfId="31808" xr:uid="{D6F40584-F0D8-4C00-AFD5-77A3E2608DD3}"/>
    <cellStyle name="Comma 2 2 4 7 2 8" xfId="32450" xr:uid="{DED72951-8CAD-46F2-BE13-75A0E0D942F6}"/>
    <cellStyle name="Comma 2 2 4 7 2 9" xfId="33662" xr:uid="{8CAB1D0E-298E-40B1-8748-AFDB28B302E8}"/>
    <cellStyle name="Comma 2 2 4 7 3" xfId="6306" xr:uid="{FEE80E29-E5F7-493B-8D3F-F5DEDD153637}"/>
    <cellStyle name="Comma 2 2 4 7 3 2" xfId="31108" xr:uid="{80FA7A81-698C-4E44-A04D-7F5348947F98}"/>
    <cellStyle name="Comma 2 2 4 7 3 2 2" xfId="41158" xr:uid="{C6F9963A-F84C-40FF-AD9C-052DC61A67CB}"/>
    <cellStyle name="Comma 2 2 4 7 3 2 3" xfId="43848" xr:uid="{1C1811BB-3448-4AA9-8856-7E5E14CB0F08}"/>
    <cellStyle name="Comma 2 2 4 7 3 2 4" xfId="44574" xr:uid="{48E58249-8CC2-4BD2-81A5-A495C28FFE66}"/>
    <cellStyle name="Comma 2 2 4 7 3 3" xfId="32970" xr:uid="{DA0CFAD9-18E4-419A-BD57-5847508A7E52}"/>
    <cellStyle name="Comma 2 2 4 7 3 4" xfId="34785" xr:uid="{BACF1F21-653F-41BF-97D4-CADCC86D7DF2}"/>
    <cellStyle name="Comma 2 2 4 7 3 5" xfId="36891" xr:uid="{C09C2603-1AD7-4532-A94E-F9AC9D0D4B41}"/>
    <cellStyle name="Comma 2 2 4 7 3 6" xfId="39577" xr:uid="{E385C409-88F7-4E5A-B29C-76DA63F7CBAD}"/>
    <cellStyle name="Comma 2 2 4 7 3 7" xfId="42520" xr:uid="{AF8591A0-3571-46C5-8ECC-54292D8FD799}"/>
    <cellStyle name="Comma 2 2 4 7 3 8" xfId="44575" xr:uid="{B0907407-7A0B-4AE0-AA07-AE044E549DE6}"/>
    <cellStyle name="Comma 2 2 4 7 3 9" xfId="12397" xr:uid="{1587E77B-AC83-4C0F-BACF-9E3EBFB157D6}"/>
    <cellStyle name="Comma 2 2 4 7 4" xfId="11743" xr:uid="{8221733A-E3CC-4759-BAFE-A771FF9C009C}"/>
    <cellStyle name="Comma 2 2 4 7 4 2" xfId="40303" xr:uid="{3EB9A677-6363-4DAD-B228-D2C3990FB9D3}"/>
    <cellStyle name="Comma 2 2 4 7 4 3" xfId="43130" xr:uid="{F20D6EAE-2CE7-4ECA-8FC9-687130310A55}"/>
    <cellStyle name="Comma 2 2 4 7 4 4" xfId="44576" xr:uid="{B24164DC-882E-40D8-A7F7-1D1FB3C5118E}"/>
    <cellStyle name="Comma 2 2 4 7 5" xfId="15486" xr:uid="{7F1576B9-C569-49D5-B5F1-74A6E96A012A}"/>
    <cellStyle name="Comma 2 2 4 7 6" xfId="29984" xr:uid="{CA1FEC18-80F0-4293-AE4C-2F9C317961FF}"/>
    <cellStyle name="Comma 2 2 4 7 7" xfId="30517" xr:uid="{2C9B3BE4-85CD-4E04-963A-895705D0C494}"/>
    <cellStyle name="Comma 2 2 4 7 8" xfId="31807" xr:uid="{2D946750-E8BE-49E9-A81C-145158CD5F97}"/>
    <cellStyle name="Comma 2 2 4 7 9" xfId="32449" xr:uid="{CA6321A0-384A-4BF9-9BDD-0311D2CC36A2}"/>
    <cellStyle name="Comma 2 2 4 8" xfId="4411" xr:uid="{3199935C-B4CB-41D1-9D82-D6A8E72D8E1C}"/>
    <cellStyle name="Comma 2 2 4 8 10" xfId="34419" xr:uid="{41F593F5-F7A4-49F4-9EC4-6FE2C21AD68A}"/>
    <cellStyle name="Comma 2 2 4 8 11" xfId="35594" xr:uid="{BD41EA80-EFF9-486B-99D0-FC1BC60FECC3}"/>
    <cellStyle name="Comma 2 2 4 8 12" xfId="36587" xr:uid="{4DFD09CA-1017-4731-B533-C0A4B2257CAA}"/>
    <cellStyle name="Comma 2 2 4 8 13" xfId="38663" xr:uid="{37AEED2A-1F18-41BD-9CB6-C277185C83F9}"/>
    <cellStyle name="Comma 2 2 4 8 14" xfId="41703" xr:uid="{198997D2-673D-4523-A23F-20082EE66FE3}"/>
    <cellStyle name="Comma 2 2 4 8 15" xfId="44577" xr:uid="{26350297-5297-425B-910D-4C382E68DE88}"/>
    <cellStyle name="Comma 2 2 4 8 16" xfId="8752" xr:uid="{82E81E9D-BDC9-4691-A07F-FBF506ED68DA}"/>
    <cellStyle name="Comma 2 2 4 8 2" xfId="5862" xr:uid="{2EB56D4B-AD90-42AA-835C-41055B0E8352}"/>
    <cellStyle name="Comma 2 2 4 8 2 2" xfId="31333" xr:uid="{FF94BFEA-596F-4B07-A07D-E382097F457B}"/>
    <cellStyle name="Comma 2 2 4 8 2 2 2" xfId="40727" xr:uid="{E56CF408-AD19-40EB-AC85-2771150BFCD9}"/>
    <cellStyle name="Comma 2 2 4 8 2 2 3" xfId="43490" xr:uid="{3ADA5AF6-FADC-44E9-83E9-A110F3686240}"/>
    <cellStyle name="Comma 2 2 4 8 2 2 4" xfId="44578" xr:uid="{D80FE8D8-2967-40AF-B8E8-CA3B2C002D81}"/>
    <cellStyle name="Comma 2 2 4 8 2 3" xfId="33187" xr:uid="{3AC9CC07-A22A-4AB7-9862-81C0F5480DFA}"/>
    <cellStyle name="Comma 2 2 4 8 2 4" xfId="35010" xr:uid="{82DE7C7D-1D67-4528-B0CE-E02AFA7E46EA}"/>
    <cellStyle name="Comma 2 2 4 8 2 5" xfId="37108" xr:uid="{E649363E-9C09-4015-A77D-5CD36ED19641}"/>
    <cellStyle name="Comma 2 2 4 8 2 6" xfId="39154" xr:uid="{25F8AE10-8F0B-47CA-94DB-29C33AB256C4}"/>
    <cellStyle name="Comma 2 2 4 8 2 7" xfId="42162" xr:uid="{31FED4E5-61F7-4D57-9AA8-9625B58F3DC9}"/>
    <cellStyle name="Comma 2 2 4 8 2 8" xfId="44579" xr:uid="{5F0E0478-07EB-4D13-9FC4-8AE54822BCA2}"/>
    <cellStyle name="Comma 2 2 4 8 2 9" xfId="12751" xr:uid="{240CE526-B99E-467F-AA1D-B4E155C2B353}"/>
    <cellStyle name="Comma 2 2 4 8 3" xfId="11968" xr:uid="{59791739-743C-4CA7-97E6-2750AEC32094}"/>
    <cellStyle name="Comma 2 2 4 8 3 2" xfId="41037" xr:uid="{4339A2D8-0D34-4263-AE7C-29702E8ED551}"/>
    <cellStyle name="Comma 2 2 4 8 3 2 2" xfId="43749" xr:uid="{942C48D1-A12D-43B2-9A8C-F388445CF3A0}"/>
    <cellStyle name="Comma 2 2 4 8 3 2 3" xfId="44580" xr:uid="{43D3F33C-D1A7-4B1B-926D-4AFC6E9A80E6}"/>
    <cellStyle name="Comma 2 2 4 8 3 3" xfId="39461" xr:uid="{04E02D42-245C-4ED5-A5D6-6EC2B94C0933}"/>
    <cellStyle name="Comma 2 2 4 8 3 4" xfId="42421" xr:uid="{D3E8E65B-C007-4B5B-A770-1D98383BC8FD}"/>
    <cellStyle name="Comma 2 2 4 8 3 5" xfId="44581" xr:uid="{116561F7-53DC-4B4F-96F4-8BC0EDF3F0FA}"/>
    <cellStyle name="Comma 2 2 4 8 4" xfId="15488" xr:uid="{73C3ECD1-12CA-444D-95CF-61B9D9CEA18A}"/>
    <cellStyle name="Comma 2 2 4 8 4 2" xfId="40182" xr:uid="{F6F71EBA-C664-4174-A7C5-20F6DDFFEC43}"/>
    <cellStyle name="Comma 2 2 4 8 4 3" xfId="43031" xr:uid="{E4C05902-3255-4A9B-9CDC-B94D2614A93C}"/>
    <cellStyle name="Comma 2 2 4 8 4 4" xfId="44582" xr:uid="{9432093E-1ADE-42F7-9563-2819C794D30B}"/>
    <cellStyle name="Comma 2 2 4 8 5" xfId="29986" xr:uid="{A9786697-11B0-40A6-99B1-EE6402FBD372}"/>
    <cellStyle name="Comma 2 2 4 8 6" xfId="30742" xr:uid="{8D227FD1-D389-4AF0-8558-BB18B682AE6B}"/>
    <cellStyle name="Comma 2 2 4 8 7" xfId="31809" xr:uid="{DF260823-E65B-4CB8-BDA0-6E9096C2FA56}"/>
    <cellStyle name="Comma 2 2 4 8 8" xfId="32451" xr:uid="{1A944C44-5DB8-4176-8E66-37E0D098AC47}"/>
    <cellStyle name="Comma 2 2 4 8 9" xfId="33663" xr:uid="{F5C1BCBB-2674-4C37-BB13-938CD4B7C9A0}"/>
    <cellStyle name="Comma 2 2 4 9" xfId="5664" xr:uid="{1F03D15F-8033-4C56-8298-41A902EA5D61}"/>
    <cellStyle name="Comma 2 2 4 9 10" xfId="34619" xr:uid="{2E329480-06B5-4390-8CAF-D66059E6FB02}"/>
    <cellStyle name="Comma 2 2 4 9 11" xfId="36747" xr:uid="{37A31DCB-932D-42B9-B31D-BF2B72DC2BBD}"/>
    <cellStyle name="Comma 2 2 4 9 12" xfId="37607" xr:uid="{5B3CBA0E-F031-4CDE-BD0D-FB6276AAB665}"/>
    <cellStyle name="Comma 2 2 4 9 13" xfId="41547" xr:uid="{CD8D01CC-FB88-4D4A-838D-D816DFC7BF70}"/>
    <cellStyle name="Comma 2 2 4 9 14" xfId="44583" xr:uid="{0027C47E-6F2E-4FE7-8213-506F11F8C374}"/>
    <cellStyle name="Comma 2 2 4 9 15" xfId="11505" xr:uid="{CB934DC6-8919-426C-9D30-E9F79B3DCB83}"/>
    <cellStyle name="Comma 2 2 4 9 2" xfId="15126" xr:uid="{7F29D04E-4759-4F60-8D71-045C08BF23D1}"/>
    <cellStyle name="Comma 2 2 4 9 2 2" xfId="31533" xr:uid="{4635F320-FD23-4189-994C-704D3A00AEFF}"/>
    <cellStyle name="Comma 2 2 4 9 2 3" xfId="33386" xr:uid="{13CBFAFD-C593-481D-9182-867E287C24B1}"/>
    <cellStyle name="Comma 2 2 4 9 2 4" xfId="35210" xr:uid="{59C7AB6C-20B8-42B2-9F67-979D5B569915}"/>
    <cellStyle name="Comma 2 2 4 9 2 5" xfId="37290" xr:uid="{B8666371-3D95-4D93-8D4C-A75CBF9FD197}"/>
    <cellStyle name="Comma 2 2 4 9 2 6" xfId="39998" xr:uid="{8620B563-1314-4577-B004-070E90CF12D1}"/>
    <cellStyle name="Comma 2 2 4 9 2 7" xfId="42875" xr:uid="{BCC964A6-391B-4A5D-A83B-96A7A5FBB4AB}"/>
    <cellStyle name="Comma 2 2 4 9 2 8" xfId="44584" xr:uid="{35D7D03B-9F32-47FA-AE9F-A5325D863C8C}"/>
    <cellStyle name="Comma 2 2 4 9 3" xfId="12168" xr:uid="{55925361-9F4A-42B3-B5EB-A3D8311BD7E6}"/>
    <cellStyle name="Comma 2 2 4 9 4" xfId="15489" xr:uid="{8480E9A4-D559-4379-92A1-DBF61E8269A2}"/>
    <cellStyle name="Comma 2 2 4 9 5" xfId="29987" xr:uid="{ECC365B9-E3C2-4450-8346-106BD3603230}"/>
    <cellStyle name="Comma 2 2 4 9 6" xfId="30942" xr:uid="{B318E23D-7B97-47C9-BAE2-AD463D95D7EA}"/>
    <cellStyle name="Comma 2 2 4 9 7" xfId="31810" xr:uid="{2DE91B6E-4A18-4ACB-81FE-98B5C2654CCD}"/>
    <cellStyle name="Comma 2 2 4 9 8" xfId="32452" xr:uid="{204C3AE8-80E8-46B9-86C7-C7B5A6C2B5A7}"/>
    <cellStyle name="Comma 2 2 4 9 9" xfId="33664" xr:uid="{28113331-7A53-440D-9940-BB3D236768CC}"/>
    <cellStyle name="Comma 2 2 5" xfId="2764" xr:uid="{816ED832-8914-4D1D-BF2C-BB9521E01DB9}"/>
    <cellStyle name="Comma 2 2 5 10" xfId="15490" xr:uid="{65D3AB63-6EA0-46E6-9478-6984469837C5}"/>
    <cellStyle name="Comma 2 2 5 11" xfId="29988" xr:uid="{4DABF543-F9E9-4669-9D23-B701918B5C1D}"/>
    <cellStyle name="Comma 2 2 5 12" xfId="30430" xr:uid="{354C09E3-FB2B-41D8-9E0B-0003D55538B8}"/>
    <cellStyle name="Comma 2 2 5 13" xfId="31811" xr:uid="{E6AEDFC7-C023-4CC5-8D35-3D9D30F872C9}"/>
    <cellStyle name="Comma 2 2 5 14" xfId="32453" xr:uid="{2F2B7B49-16CD-449D-B68F-5215FCD205E5}"/>
    <cellStyle name="Comma 2 2 5 15" xfId="33665" xr:uid="{62E907E0-E258-4BEC-99B9-0677D1956CA7}"/>
    <cellStyle name="Comma 2 2 5 16" xfId="34107" xr:uid="{C0B15130-CAC5-4799-844E-BD7D967E4007}"/>
    <cellStyle name="Comma 2 2 5 17" xfId="35326" xr:uid="{0B442945-0096-4D06-8F0E-C635C4A3AA97}"/>
    <cellStyle name="Comma 2 2 5 18" xfId="36189" xr:uid="{3C7A137C-0ECE-423C-8708-CD871943D5DE}"/>
    <cellStyle name="Comma 2 2 5 19" xfId="37427" xr:uid="{3C4E4FA3-288E-4E17-9511-74D206C3BED5}"/>
    <cellStyle name="Comma 2 2 5 2" xfId="5075" xr:uid="{800155D7-F12B-4901-A56E-CC68199AA548}"/>
    <cellStyle name="Comma 2 2 5 2 10" xfId="32454" xr:uid="{35532214-3A24-40F2-B216-6689D551D87A}"/>
    <cellStyle name="Comma 2 2 5 2 11" xfId="33666" xr:uid="{5738F1C6-DD5B-41C9-8D71-091B25EBD4D6}"/>
    <cellStyle name="Comma 2 2 5 2 12" xfId="34145" xr:uid="{3C61C4D4-A269-4E66-85CC-295D66DC49DD}"/>
    <cellStyle name="Comma 2 2 5 2 13" xfId="36030" xr:uid="{98A6414E-E5B7-454D-9FB8-03F69654BE04}"/>
    <cellStyle name="Comma 2 2 5 2 14" xfId="36330" xr:uid="{0B6CC675-ACC8-47CC-AFAC-6A8FA79D1116}"/>
    <cellStyle name="Comma 2 2 5 2 15" xfId="37501" xr:uid="{3C2F0AB0-4735-47DF-B893-5375EA398DAB}"/>
    <cellStyle name="Comma 2 2 5 2 16" xfId="41447" xr:uid="{AB93EA09-E586-4C19-91F6-58CDA177D196}"/>
    <cellStyle name="Comma 2 2 5 2 17" xfId="44585" xr:uid="{86B323DF-961E-4561-A5CF-F697312E3628}"/>
    <cellStyle name="Comma 2 2 5 2 18" xfId="6658" xr:uid="{9CC275D2-9DC2-4412-9313-FD29313541B0}"/>
    <cellStyle name="Comma 2 2 5 2 2" xfId="6044" xr:uid="{6F80BD11-38BF-42E7-A395-10F6169741F8}"/>
    <cellStyle name="Comma 2 2 5 2 2 10" xfId="33667" xr:uid="{72F331F0-4581-4C97-8D7F-977619D43077}"/>
    <cellStyle name="Comma 2 2 5 2 2 11" xfId="34297" xr:uid="{BFCE3B81-10F2-42C2-AA0B-943BD8821037}"/>
    <cellStyle name="Comma 2 2 5 2 2 12" xfId="36482" xr:uid="{9EE64CA8-DCBF-47CD-9404-1C659A36CE30}"/>
    <cellStyle name="Comma 2 2 5 2 2 13" xfId="38809" xr:uid="{490C4A1C-8D4B-4352-B939-7C98E240879F}"/>
    <cellStyle name="Comma 2 2 5 2 2 14" xfId="41848" xr:uid="{48F89695-8422-412E-8B0B-D2E39E2F6E08}"/>
    <cellStyle name="Comma 2 2 5 2 2 15" xfId="44586" xr:uid="{D3AED149-D9FC-4F30-8791-4FE1D4361DC4}"/>
    <cellStyle name="Comma 2 2 5 2 2 16" xfId="8534" xr:uid="{B87B2BEB-75B6-40BE-A3FB-6E310CF8B53B}"/>
    <cellStyle name="Comma 2 2 5 2 2 2" xfId="8771" xr:uid="{68A598B8-E77B-4B89-B628-C84D41F15091}"/>
    <cellStyle name="Comma 2 2 5 2 2 2 10" xfId="34438" xr:uid="{9256181D-95B6-422F-8887-98B475204722}"/>
    <cellStyle name="Comma 2 2 5 2 2 2 11" xfId="36606" xr:uid="{120A4BC1-4CFA-431B-8EAC-AFAE60A4E99D}"/>
    <cellStyle name="Comma 2 2 5 2 2 2 12" xfId="40358" xr:uid="{13189699-A306-442A-995E-1C4071A1C1A5}"/>
    <cellStyle name="Comma 2 2 5 2 2 2 13" xfId="43176" xr:uid="{77692979-CB50-42AD-A2A6-24E794BF2B0F}"/>
    <cellStyle name="Comma 2 2 5 2 2 2 14" xfId="44587" xr:uid="{9CE33868-450C-449B-A492-9650070A9F42}"/>
    <cellStyle name="Comma 2 2 5 2 2 2 2" xfId="12770" xr:uid="{229427B4-0A89-4B91-B92B-CE8E782B394F}"/>
    <cellStyle name="Comma 2 2 5 2 2 2 2 2" xfId="31352" xr:uid="{0CA494EC-9EAF-47B2-86A2-55E602B0BB6E}"/>
    <cellStyle name="Comma 2 2 5 2 2 2 2 3" xfId="33206" xr:uid="{C8176CC6-2AD7-412F-B40B-13347C9F0FAF}"/>
    <cellStyle name="Comma 2 2 5 2 2 2 2 4" xfId="35029" xr:uid="{E70DA7C2-F689-42DE-88FC-4144C837A4D0}"/>
    <cellStyle name="Comma 2 2 5 2 2 2 2 5" xfId="37127" xr:uid="{D4D466A7-70E9-4247-8772-54F7419354E2}"/>
    <cellStyle name="Comma 2 2 5 2 2 2 3" xfId="11987" xr:uid="{4F17F0DA-3F94-4809-ACF4-087C0C81891E}"/>
    <cellStyle name="Comma 2 2 5 2 2 2 4" xfId="15493" xr:uid="{BC49EF6F-28E5-447E-A933-DC6B2ABD8A80}"/>
    <cellStyle name="Comma 2 2 5 2 2 2 5" xfId="29991" xr:uid="{B610FB28-4EB3-479F-95AA-4EDFBA76A26B}"/>
    <cellStyle name="Comma 2 2 5 2 2 2 6" xfId="30761" xr:uid="{41361401-0B6C-431B-9AD8-D17578F29277}"/>
    <cellStyle name="Comma 2 2 5 2 2 2 7" xfId="31814" xr:uid="{564C29FA-D936-4B38-A9A3-B21B3C5E24F7}"/>
    <cellStyle name="Comma 2 2 5 2 2 2 8" xfId="32456" xr:uid="{37F3001E-2BA8-40E7-AF77-8A12B2EFBBF2}"/>
    <cellStyle name="Comma 2 2 5 2 2 2 9" xfId="33668" xr:uid="{92B0FE2C-B77E-4AB0-B463-8D37429E4E04}"/>
    <cellStyle name="Comma 2 2 5 2 2 3" xfId="12569" xr:uid="{606F68CA-BFEE-4C47-8D9D-AC15C0D57EF8}"/>
    <cellStyle name="Comma 2 2 5 2 2 3 2" xfId="31211" xr:uid="{4C84D44F-19E4-4521-A21F-4F40CF11E6FA}"/>
    <cellStyle name="Comma 2 2 5 2 2 3 3" xfId="33067" xr:uid="{B29C588B-BD67-418D-95B6-6D3283DA83B2}"/>
    <cellStyle name="Comma 2 2 5 2 2 3 4" xfId="34888" xr:uid="{AADDCFD2-919E-4F24-B5E4-6BA4533AC7E9}"/>
    <cellStyle name="Comma 2 2 5 2 2 3 5" xfId="36988" xr:uid="{741A790D-D4A1-4C25-99E6-9BCE0BBECAC1}"/>
    <cellStyle name="Comma 2 2 5 2 2 4" xfId="11846" xr:uid="{8C1E3CB6-7275-442A-B9DC-E25854339D30}"/>
    <cellStyle name="Comma 2 2 5 2 2 5" xfId="15492" xr:uid="{D0A17578-F209-475B-B214-2FA051D9085F}"/>
    <cellStyle name="Comma 2 2 5 2 2 6" xfId="29990" xr:uid="{32DA53D1-1BE2-4E3B-B723-F608605636B6}"/>
    <cellStyle name="Comma 2 2 5 2 2 7" xfId="30620" xr:uid="{6D72AE33-35CA-406F-9D76-B590D352B0C2}"/>
    <cellStyle name="Comma 2 2 5 2 2 8" xfId="31813" xr:uid="{959EB081-4ABB-4687-A892-4F1AB300B0C5}"/>
    <cellStyle name="Comma 2 2 5 2 2 9" xfId="32455" xr:uid="{91F534FC-BC16-45C7-9A50-B5FD6DACE857}"/>
    <cellStyle name="Comma 2 2 5 2 3" xfId="6364" xr:uid="{4E7BA430-2259-4CAC-9B57-6C5CCB0DEF33}"/>
    <cellStyle name="Comma 2 2 5 2 3 10" xfId="34437" xr:uid="{2DCC7AD8-EF18-4B31-A2B7-E3B7509C6040}"/>
    <cellStyle name="Comma 2 2 5 2 3 11" xfId="36605" xr:uid="{85F9C3CF-0C74-43BE-B414-8A27890A7149}"/>
    <cellStyle name="Comma 2 2 5 2 3 12" xfId="39029" xr:uid="{70E81AD7-6FF0-435F-80FA-AB8472875C9C}"/>
    <cellStyle name="Comma 2 2 5 2 3 13" xfId="42055" xr:uid="{E911C683-4EF1-4FEF-9972-0258DF586C23}"/>
    <cellStyle name="Comma 2 2 5 2 3 14" xfId="44588" xr:uid="{DA04C079-EE33-41DD-9695-137361DAEDE2}"/>
    <cellStyle name="Comma 2 2 5 2 3 15" xfId="8770" xr:uid="{D4E50DF7-5CD1-431E-AD8F-35C9F3E521D3}"/>
    <cellStyle name="Comma 2 2 5 2 3 2" xfId="12769" xr:uid="{EE6A0545-E07B-4B3B-A5C2-CDF8ABF4629B}"/>
    <cellStyle name="Comma 2 2 5 2 3 2 2" xfId="31351" xr:uid="{B91DC39B-18EC-4BA8-8B64-47E852A1A9C3}"/>
    <cellStyle name="Comma 2 2 5 2 3 2 3" xfId="33205" xr:uid="{A66568A4-DF07-4810-887A-8D749151ABB3}"/>
    <cellStyle name="Comma 2 2 5 2 3 2 4" xfId="35028" xr:uid="{5582DBFF-2831-443B-BA57-92BE02B4D434}"/>
    <cellStyle name="Comma 2 2 5 2 3 2 5" xfId="37126" xr:uid="{ECDC5321-3A34-4772-B5CC-E42195470F02}"/>
    <cellStyle name="Comma 2 2 5 2 3 2 6" xfId="40597" xr:uid="{0CCB2BC7-B47A-43D8-A250-1D256C6A961E}"/>
    <cellStyle name="Comma 2 2 5 2 3 2 7" xfId="43383" xr:uid="{738E0AE8-044A-4E7F-BA1C-FE5438B26FCB}"/>
    <cellStyle name="Comma 2 2 5 2 3 2 8" xfId="44589" xr:uid="{F44B27BF-FDC3-478A-984E-F82FF2891FD8}"/>
    <cellStyle name="Comma 2 2 5 2 3 3" xfId="11986" xr:uid="{CA23CC38-4BA5-4F31-B47A-2A2CDE8DCAEC}"/>
    <cellStyle name="Comma 2 2 5 2 3 4" xfId="15494" xr:uid="{4B029BED-54DE-4082-9B72-28C9E1DEE3C0}"/>
    <cellStyle name="Comma 2 2 5 2 3 5" xfId="29992" xr:uid="{B34BA913-56BC-4170-831D-3D2F36693A65}"/>
    <cellStyle name="Comma 2 2 5 2 3 6" xfId="30760" xr:uid="{964A2686-8010-431A-B8F6-1DF124663276}"/>
    <cellStyle name="Comma 2 2 5 2 3 7" xfId="31815" xr:uid="{C3A51260-F153-46CD-918C-87DE93123D52}"/>
    <cellStyle name="Comma 2 2 5 2 3 8" xfId="32457" xr:uid="{61272481-9B89-47E1-9384-DE9176687417}"/>
    <cellStyle name="Comma 2 2 5 2 3 9" xfId="33669" xr:uid="{798AB94C-A7D6-493C-AD53-76DCBC4CA319}"/>
    <cellStyle name="Comma 2 2 5 2 4" xfId="12286" xr:uid="{5B648C50-633C-41B9-8D19-5BD50664A8DF}"/>
    <cellStyle name="Comma 2 2 5 2 4 2" xfId="31059" xr:uid="{75D82C68-A968-4921-9FE3-A430233AEB45}"/>
    <cellStyle name="Comma 2 2 5 2 4 2 2" xfId="41214" xr:uid="{EC291D2C-C488-4853-93CA-47BCB47E87CC}"/>
    <cellStyle name="Comma 2 2 5 2 4 2 3" xfId="43894" xr:uid="{3AF85ED0-BB38-416A-8D18-70734CFE26B6}"/>
    <cellStyle name="Comma 2 2 5 2 4 2 4" xfId="44590" xr:uid="{070D8E96-D49C-4DE9-9C7A-28966D7D6BDA}"/>
    <cellStyle name="Comma 2 2 5 2 4 3" xfId="32927" xr:uid="{EA9780AE-28DC-440D-9FED-815824B7CCC7}"/>
    <cellStyle name="Comma 2 2 5 2 4 4" xfId="34736" xr:uid="{3CCEE284-CB23-476F-B7A9-010F483976CD}"/>
    <cellStyle name="Comma 2 2 5 2 4 5" xfId="36844" xr:uid="{06B6F135-102C-42DA-B557-E893E3AFB6E8}"/>
    <cellStyle name="Comma 2 2 5 2 4 6" xfId="39631" xr:uid="{95B861E1-88AF-4809-BB02-63031124095C}"/>
    <cellStyle name="Comma 2 2 5 2 4 7" xfId="42566" xr:uid="{4D6B1CAD-40FF-47C4-9332-15D08B9AF719}"/>
    <cellStyle name="Comma 2 2 5 2 4 8" xfId="44591" xr:uid="{20FD119B-4967-4F3E-8141-0EC5A6756593}"/>
    <cellStyle name="Comma 2 2 5 2 5" xfId="11693" xr:uid="{8F8E0931-1BEF-4BA9-8DF5-8F1475911B11}"/>
    <cellStyle name="Comma 2 2 5 2 5 2" xfId="39876" xr:uid="{5599BBEB-B9DF-4C21-9F72-48CA67FBD54A}"/>
    <cellStyle name="Comma 2 2 5 2 5 3" xfId="42775" xr:uid="{4D650C3A-4EFB-4FB3-939D-F82DA504C88C}"/>
    <cellStyle name="Comma 2 2 5 2 5 4" xfId="44592" xr:uid="{0C69DFA7-C016-4EBD-AFED-8963BE3249D7}"/>
    <cellStyle name="Comma 2 2 5 2 6" xfId="15491" xr:uid="{C44F4262-E512-4692-A6DC-05FAE981D66D}"/>
    <cellStyle name="Comma 2 2 5 2 7" xfId="29989" xr:uid="{AB443BA4-ED68-4F76-9879-5C843631D3E2}"/>
    <cellStyle name="Comma 2 2 5 2 8" xfId="30468" xr:uid="{E633A56B-C142-400D-B37D-C8EC4D420815}"/>
    <cellStyle name="Comma 2 2 5 2 9" xfId="31812" xr:uid="{C2E4DC78-AEAD-44AE-BB97-538A0D6B1935}"/>
    <cellStyle name="Comma 2 2 5 20" xfId="41374" xr:uid="{DC20A0DB-E2DB-4D25-AC85-DEDC838C7BD9}"/>
    <cellStyle name="Comma 2 2 5 21" xfId="44593" xr:uid="{7051F294-4FCC-4580-AF54-75AE99CAABAE}"/>
    <cellStyle name="Comma 2 2 5 22" xfId="6546" xr:uid="{6236303D-B3AD-4203-9B10-20F9D0E660CB}"/>
    <cellStyle name="Comma 2 2 5 3" xfId="4416" xr:uid="{C9674B64-A9D5-4B39-B543-3B50C595F0A3}"/>
    <cellStyle name="Comma 2 2 5 3 10" xfId="32458" xr:uid="{09E9D1B2-0A0A-438D-9B63-A889B5D42B96}"/>
    <cellStyle name="Comma 2 2 5 3 11" xfId="33670" xr:uid="{FB27765F-D9BB-48AF-AE45-E27E097070A0}"/>
    <cellStyle name="Comma 2 2 5 3 12" xfId="34171" xr:uid="{F333EFA6-D216-4433-838C-35480BC8A54B}"/>
    <cellStyle name="Comma 2 2 5 3 13" xfId="35599" xr:uid="{CF48894D-6344-475B-9110-77A5CC500AE3}"/>
    <cellStyle name="Comma 2 2 5 3 14" xfId="36163" xr:uid="{0A7414D0-5F0B-4671-83BE-5511AAD804CC}"/>
    <cellStyle name="Comma 2 2 5 3 15" xfId="38668" xr:uid="{E4775CA8-14FB-409B-B9D6-EDD4FF60A1E2}"/>
    <cellStyle name="Comma 2 2 5 3 16" xfId="41708" xr:uid="{A41AE9A1-06D9-4472-B8F9-D525DC7E3E49}"/>
    <cellStyle name="Comma 2 2 5 3 17" xfId="44594" xr:uid="{73FE41D5-4F38-4269-BFE2-141464EDCE31}"/>
    <cellStyle name="Comma 2 2 5 3 18" xfId="7334" xr:uid="{01C308E4-E5F9-4697-9F97-A7641A691AD5}"/>
    <cellStyle name="Comma 2 2 5 3 2" xfId="5867" xr:uid="{F86B8341-E044-4937-8610-66AD5E1B7D95}"/>
    <cellStyle name="Comma 2 2 5 3 2 10" xfId="33671" xr:uid="{38EB8893-0361-4C29-8B0C-DFAAB5EB6273}"/>
    <cellStyle name="Comma 2 2 5 3 2 11" xfId="34323" xr:uid="{DEE6518A-1D6B-4DA9-A24E-4F330B97274E}"/>
    <cellStyle name="Comma 2 2 5 3 2 12" xfId="36495" xr:uid="{7AF22683-F98C-4DF9-9495-DA0217AEBD4A}"/>
    <cellStyle name="Comma 2 2 5 3 2 13" xfId="39158" xr:uid="{969C531A-1E42-4116-9699-166E756AC3BA}"/>
    <cellStyle name="Comma 2 2 5 3 2 14" xfId="42166" xr:uid="{15006FB6-97D3-4D2C-A4A6-C907E2E76209}"/>
    <cellStyle name="Comma 2 2 5 3 2 15" xfId="44595" xr:uid="{D0CC0523-A794-4C0D-BEAA-F21902001AC4}"/>
    <cellStyle name="Comma 2 2 5 3 2 16" xfId="8593" xr:uid="{33CAED59-92FF-4178-93D1-32DBF220F6FC}"/>
    <cellStyle name="Comma 2 2 5 3 2 2" xfId="8773" xr:uid="{51EC648A-C6F1-4B12-BF20-CB278FF3C9DB}"/>
    <cellStyle name="Comma 2 2 5 3 2 2 10" xfId="34440" xr:uid="{BAB23490-A77D-4AE8-8083-67C5984E7D68}"/>
    <cellStyle name="Comma 2 2 5 3 2 2 11" xfId="36608" xr:uid="{9333C61A-D7CA-41A3-9618-2863DD7829C8}"/>
    <cellStyle name="Comma 2 2 5 3 2 2 12" xfId="40731" xr:uid="{DCFC91DB-48AF-41DF-9415-B5BF7C698243}"/>
    <cellStyle name="Comma 2 2 5 3 2 2 13" xfId="43494" xr:uid="{639E76FE-CB3D-483B-B0CC-AB34E1044FB4}"/>
    <cellStyle name="Comma 2 2 5 3 2 2 14" xfId="44596" xr:uid="{5B5A2E98-8DA8-463C-81BE-8B4F52D714CF}"/>
    <cellStyle name="Comma 2 2 5 3 2 2 2" xfId="12772" xr:uid="{9A15A076-986B-4842-B80B-AD91CBE5254A}"/>
    <cellStyle name="Comma 2 2 5 3 2 2 2 2" xfId="31354" xr:uid="{149A2EEA-C26F-40B9-91B7-6CF7D2DCC3E2}"/>
    <cellStyle name="Comma 2 2 5 3 2 2 2 3" xfId="33208" xr:uid="{DC8673D7-DC3D-4E47-8ABA-3755AE48F4E7}"/>
    <cellStyle name="Comma 2 2 5 3 2 2 2 4" xfId="35031" xr:uid="{E8963E77-A263-4038-AA61-43CEF4B5E839}"/>
    <cellStyle name="Comma 2 2 5 3 2 2 2 5" xfId="37129" xr:uid="{978DFC0E-0B58-4E30-9116-725DF8E30F90}"/>
    <cellStyle name="Comma 2 2 5 3 2 2 3" xfId="11989" xr:uid="{919697CF-FBB8-428D-917A-67571E61BB5E}"/>
    <cellStyle name="Comma 2 2 5 3 2 2 4" xfId="15497" xr:uid="{82C74CF2-6B96-4874-A1A0-86A4FDF2AA46}"/>
    <cellStyle name="Comma 2 2 5 3 2 2 5" xfId="29995" xr:uid="{FE020297-4D7D-462A-83DB-B02C3935DEF7}"/>
    <cellStyle name="Comma 2 2 5 3 2 2 6" xfId="30763" xr:uid="{41F81C47-9412-41B2-9031-BB656640B2FB}"/>
    <cellStyle name="Comma 2 2 5 3 2 2 7" xfId="31818" xr:uid="{830BC459-046F-49C0-A980-DA3B5287B863}"/>
    <cellStyle name="Comma 2 2 5 3 2 2 8" xfId="32460" xr:uid="{9F2874C3-A81C-4B67-BE39-85CB6C8DB102}"/>
    <cellStyle name="Comma 2 2 5 3 2 2 9" xfId="33672" xr:uid="{55B8B5D8-62B8-478E-900B-CC88F9624597}"/>
    <cellStyle name="Comma 2 2 5 3 2 3" xfId="12599" xr:uid="{059CF80F-2677-4C17-9F99-4EDE9EE40413}"/>
    <cellStyle name="Comma 2 2 5 3 2 3 2" xfId="31237" xr:uid="{3E8AA39A-01EA-4372-A051-CA6DE05763AA}"/>
    <cellStyle name="Comma 2 2 5 3 2 3 3" xfId="33091" xr:uid="{5B88528A-B33A-4D52-9700-30D6135CDBF6}"/>
    <cellStyle name="Comma 2 2 5 3 2 3 4" xfId="34914" xr:uid="{2BE1C418-F2A0-4268-8A53-F0D55ED36332}"/>
    <cellStyle name="Comma 2 2 5 3 2 3 5" xfId="37012" xr:uid="{111A62D0-8236-412B-AECE-D335FB7B2B5F}"/>
    <cellStyle name="Comma 2 2 5 3 2 4" xfId="11872" xr:uid="{0BAA4389-59B8-471B-AA6A-BD25A3A3D43E}"/>
    <cellStyle name="Comma 2 2 5 3 2 5" xfId="15496" xr:uid="{78572C69-45F1-4EDB-AC23-EAACADC639A7}"/>
    <cellStyle name="Comma 2 2 5 3 2 6" xfId="29994" xr:uid="{CBEBF8C8-1686-4E48-88CA-F92B5287EB5C}"/>
    <cellStyle name="Comma 2 2 5 3 2 7" xfId="30646" xr:uid="{F3AC746E-5C97-44C8-A263-E8822093477A}"/>
    <cellStyle name="Comma 2 2 5 3 2 8" xfId="31817" xr:uid="{FFC61F29-B578-40AE-A5BA-5CB646C0D0D8}"/>
    <cellStyle name="Comma 2 2 5 3 2 9" xfId="32459" xr:uid="{11A78D75-C8E8-49FE-A0A0-2513BFE0AFDC}"/>
    <cellStyle name="Comma 2 2 5 3 3" xfId="8772" xr:uid="{D9D18CC7-FFCE-4FB7-BD0A-7F3843C6FCF5}"/>
    <cellStyle name="Comma 2 2 5 3 3 10" xfId="34439" xr:uid="{6D7E8666-2AA0-4DAE-896F-3EC32754C0CB}"/>
    <cellStyle name="Comma 2 2 5 3 3 11" xfId="36607" xr:uid="{E3BD9E69-9F11-4C39-B8CF-6D0B9CE42790}"/>
    <cellStyle name="Comma 2 2 5 3 3 12" xfId="39466" xr:uid="{60FFAA24-0AA0-4432-99B1-60AB3BF03613}"/>
    <cellStyle name="Comma 2 2 5 3 3 13" xfId="42426" xr:uid="{4EE21BCE-EDBA-4222-AA5A-53DD1E58594E}"/>
    <cellStyle name="Comma 2 2 5 3 3 14" xfId="44597" xr:uid="{ACFFA8E1-24C4-46D6-891A-109F152ECC4F}"/>
    <cellStyle name="Comma 2 2 5 3 3 2" xfId="12771" xr:uid="{A53CF88F-1ED7-4B7F-9F10-1C20D884CF2C}"/>
    <cellStyle name="Comma 2 2 5 3 3 2 2" xfId="31353" xr:uid="{7DA7AA36-BA13-4773-A182-918FA9C06C7A}"/>
    <cellStyle name="Comma 2 2 5 3 3 2 3" xfId="33207" xr:uid="{553B1C56-205B-495E-86FA-A20D05D3223B}"/>
    <cellStyle name="Comma 2 2 5 3 3 2 4" xfId="35030" xr:uid="{C0480FB6-434A-4BA7-A088-633CB692DFED}"/>
    <cellStyle name="Comma 2 2 5 3 3 2 5" xfId="37128" xr:uid="{F20E2CA0-2B44-4748-A771-6A8E1C04E9E4}"/>
    <cellStyle name="Comma 2 2 5 3 3 2 6" xfId="41042" xr:uid="{3CB5DD65-0253-45A0-92FC-7705D946CAD6}"/>
    <cellStyle name="Comma 2 2 5 3 3 2 7" xfId="43754" xr:uid="{66E45DEC-2F9B-4055-9B1C-62E29F68CB92}"/>
    <cellStyle name="Comma 2 2 5 3 3 2 8" xfId="44598" xr:uid="{79A6783C-4292-4E43-BAB9-7B76CCBE9D61}"/>
    <cellStyle name="Comma 2 2 5 3 3 3" xfId="11988" xr:uid="{2AFE402E-BFB7-4FBA-979D-FCC504FE059E}"/>
    <cellStyle name="Comma 2 2 5 3 3 4" xfId="15498" xr:uid="{35772E8C-9E80-40DA-A7A9-0EAAD8DCF1B2}"/>
    <cellStyle name="Comma 2 2 5 3 3 5" xfId="29996" xr:uid="{202A1F66-2C40-4F24-9514-0B5F45C258FB}"/>
    <cellStyle name="Comma 2 2 5 3 3 6" xfId="30762" xr:uid="{06546F73-34D3-43DB-8D6D-0ABBAAF4456C}"/>
    <cellStyle name="Comma 2 2 5 3 3 7" xfId="31819" xr:uid="{B3BD4B48-CFED-4AC3-AAFF-382C0EE2E2E0}"/>
    <cellStyle name="Comma 2 2 5 3 3 8" xfId="32461" xr:uid="{317E49F2-1DAE-44B5-B0CD-C5EDF218740F}"/>
    <cellStyle name="Comma 2 2 5 3 3 9" xfId="33673" xr:uid="{FCD4C7FA-D96F-441B-8F81-9CA23D00E138}"/>
    <cellStyle name="Comma 2 2 5 3 4" xfId="12313" xr:uid="{68472774-F755-40D4-A4F0-206D070F3A7E}"/>
    <cellStyle name="Comma 2 2 5 3 4 2" xfId="31085" xr:uid="{58DEB03F-865B-4777-A9A8-F866A4900F00}"/>
    <cellStyle name="Comma 2 2 5 3 4 3" xfId="32947" xr:uid="{877B2693-56C4-43AA-B091-F9A4430765EF}"/>
    <cellStyle name="Comma 2 2 5 3 4 4" xfId="34762" xr:uid="{CE686769-1D10-4DC9-9A3E-F723FCD56309}"/>
    <cellStyle name="Comma 2 2 5 3 4 5" xfId="36868" xr:uid="{364E1600-269F-4A0E-AB9A-E434329597AE}"/>
    <cellStyle name="Comma 2 2 5 3 4 6" xfId="40187" xr:uid="{6BA1FFC9-75E9-4CFC-A957-AB1CA78E247B}"/>
    <cellStyle name="Comma 2 2 5 3 4 7" xfId="43036" xr:uid="{B71C66BC-6878-4D4E-A3F7-2FAC0F81A46B}"/>
    <cellStyle name="Comma 2 2 5 3 4 8" xfId="44599" xr:uid="{B9486724-13CD-44C2-B684-D77E02C07936}"/>
    <cellStyle name="Comma 2 2 5 3 5" xfId="11720" xr:uid="{307BF337-15A1-4F7A-95EE-71BEB7772560}"/>
    <cellStyle name="Comma 2 2 5 3 6" xfId="15495" xr:uid="{831F8F73-3FF9-4C20-A4EC-C1B3B64C4751}"/>
    <cellStyle name="Comma 2 2 5 3 7" xfId="29993" xr:uid="{1EB39AD7-E9F8-46D6-B8B1-DC2A3D65AAAF}"/>
    <cellStyle name="Comma 2 2 5 3 8" xfId="30494" xr:uid="{D15ACE53-BEFA-4392-8DC3-99482F9496CD}"/>
    <cellStyle name="Comma 2 2 5 3 9" xfId="31816" xr:uid="{34F93E3F-AF0F-4905-B67F-313AB7C17F84}"/>
    <cellStyle name="Comma 2 2 5 4" xfId="5729" xr:uid="{4BC3E403-6414-4D32-B1DA-66EF83C389ED}"/>
    <cellStyle name="Comma 2 2 5 4 10" xfId="33674" xr:uid="{D7F5884E-C21B-48BC-8A48-293E269F1ABC}"/>
    <cellStyle name="Comma 2 2 5 4 11" xfId="34258" xr:uid="{BF4CBE6D-9CD2-4264-AE96-FA3CC48C042B}"/>
    <cellStyle name="Comma 2 2 5 4 12" xfId="36459" xr:uid="{998B4EB3-25CE-4CEF-8386-E9E1082E8BFE}"/>
    <cellStyle name="Comma 2 2 5 4 13" xfId="38096" xr:uid="{5BA75CD8-10C4-43C7-910C-398E1B438F4B}"/>
    <cellStyle name="Comma 2 2 5 4 14" xfId="41593" xr:uid="{B295E3F1-0D7D-49C5-BE59-D18ED2CC8716}"/>
    <cellStyle name="Comma 2 2 5 4 15" xfId="44600" xr:uid="{A0FE71BC-172A-4954-A896-8B20A2EB50FD}"/>
    <cellStyle name="Comma 2 2 5 4 16" xfId="8421" xr:uid="{B742AED6-5EFD-45CC-A822-2B24C55A231F}"/>
    <cellStyle name="Comma 2 2 5 4 2" xfId="8774" xr:uid="{977DBBFD-0C76-4223-A19D-772E494B25FA}"/>
    <cellStyle name="Comma 2 2 5 4 2 10" xfId="34441" xr:uid="{A9DCF755-F115-4D33-977D-69045DFF72F2}"/>
    <cellStyle name="Comma 2 2 5 4 2 11" xfId="36609" xr:uid="{B4F58E5A-98F2-4F0A-BDE7-D3CBF6275C49}"/>
    <cellStyle name="Comma 2 2 5 4 2 12" xfId="40052" xr:uid="{7FCEF9B7-6401-43BF-A36A-B5C4FB922D64}"/>
    <cellStyle name="Comma 2 2 5 4 2 13" xfId="42921" xr:uid="{933CC040-F788-4DAE-83AD-0781B7F9F78B}"/>
    <cellStyle name="Comma 2 2 5 4 2 14" xfId="44601" xr:uid="{246BA6B0-CD53-4D27-AE86-952B57DF58D7}"/>
    <cellStyle name="Comma 2 2 5 4 2 2" xfId="12773" xr:uid="{2AA3ACE5-EC0A-4607-93F7-543F34E0F6F1}"/>
    <cellStyle name="Comma 2 2 5 4 2 2 2" xfId="31355" xr:uid="{BA4B2519-F1E7-474A-B189-66968541099B}"/>
    <cellStyle name="Comma 2 2 5 4 2 2 3" xfId="33209" xr:uid="{7407D8A4-AEB3-449E-9EF9-F13A80AF120A}"/>
    <cellStyle name="Comma 2 2 5 4 2 2 4" xfId="35032" xr:uid="{949C173A-17FC-40C9-8658-D688996B9D7B}"/>
    <cellStyle name="Comma 2 2 5 4 2 2 5" xfId="37130" xr:uid="{BBF6D3A0-8F31-4082-8689-50DC43EDB8A4}"/>
    <cellStyle name="Comma 2 2 5 4 2 3" xfId="11990" xr:uid="{784AE250-3A15-4A70-BCB9-274E9D4F965B}"/>
    <cellStyle name="Comma 2 2 5 4 2 4" xfId="15500" xr:uid="{5CAAC248-CE23-4ECD-B786-A45EFCA86C81}"/>
    <cellStyle name="Comma 2 2 5 4 2 5" xfId="29998" xr:uid="{A3FB5267-72FE-437E-9A5F-93A6212EF4A4}"/>
    <cellStyle name="Comma 2 2 5 4 2 6" xfId="30764" xr:uid="{EC4ADA23-BE8A-47E6-8BD4-93488A80A448}"/>
    <cellStyle name="Comma 2 2 5 4 2 7" xfId="31821" xr:uid="{52105EBC-AA59-48ED-A353-EF6AD139DB0E}"/>
    <cellStyle name="Comma 2 2 5 4 2 8" xfId="32463" xr:uid="{21B79169-27E2-4CBD-9C95-F15CE778B4B3}"/>
    <cellStyle name="Comma 2 2 5 4 2 9" xfId="33675" xr:uid="{7E0C54B7-E629-44CD-98E5-58DD540AA5FA}"/>
    <cellStyle name="Comma 2 2 5 4 3" xfId="12529" xr:uid="{E45050AD-515E-469E-A98E-8D7D22E460B5}"/>
    <cellStyle name="Comma 2 2 5 4 3 2" xfId="31172" xr:uid="{C5751BE0-F4F5-4E39-BE53-9026206831F7}"/>
    <cellStyle name="Comma 2 2 5 4 3 3" xfId="33030" xr:uid="{D858D438-ECC5-4466-B4C6-8E23C3D362D0}"/>
    <cellStyle name="Comma 2 2 5 4 3 4" xfId="34849" xr:uid="{FF4DE3E6-3B9F-4AE1-BA92-1CB76A1C0AB3}"/>
    <cellStyle name="Comma 2 2 5 4 3 5" xfId="36951" xr:uid="{13443312-81AC-4D56-94F0-DCA8B2287DBD}"/>
    <cellStyle name="Comma 2 2 5 4 4" xfId="11807" xr:uid="{6597AF69-281E-411E-B7C8-AC95A7FE2560}"/>
    <cellStyle name="Comma 2 2 5 4 5" xfId="15499" xr:uid="{202E2CF8-714D-4A4D-A72D-CEE071E97AF4}"/>
    <cellStyle name="Comma 2 2 5 4 6" xfId="29997" xr:uid="{D0133AE5-3BBB-4F7A-918E-9F2AD4532AE6}"/>
    <cellStyle name="Comma 2 2 5 4 7" xfId="30581" xr:uid="{12731239-0DB8-4482-81FD-25942BBA92CB}"/>
    <cellStyle name="Comma 2 2 5 4 8" xfId="31820" xr:uid="{4DD6E934-22EC-480C-9467-B54153124AED}"/>
    <cellStyle name="Comma 2 2 5 4 9" xfId="32462" xr:uid="{479C4E28-65F9-469B-A4F1-18933E59610D}"/>
    <cellStyle name="Comma 2 2 5 5" xfId="6188" xr:uid="{BD2DAE93-C99E-46C0-8F3F-8E0CCAAD9FB2}"/>
    <cellStyle name="Comma 2 2 5 5 10" xfId="33676" xr:uid="{C512D1F6-FF8E-41F8-8458-1E137009FB86}"/>
    <cellStyle name="Comma 2 2 5 5 11" xfId="34197" xr:uid="{5FB08A10-13C5-4A6A-B346-A70E03723789}"/>
    <cellStyle name="Comma 2 2 5 5 12" xfId="36427" xr:uid="{396C7510-4665-4A97-9CAC-2D4781634E82}"/>
    <cellStyle name="Comma 2 2 5 5 13" xfId="38929" xr:uid="{4902087A-1805-492D-981E-BB7D47FF629A}"/>
    <cellStyle name="Comma 2 2 5 5 14" xfId="41960" xr:uid="{FB01CC88-A114-473E-9E51-239385D3F44F}"/>
    <cellStyle name="Comma 2 2 5 5 15" xfId="44602" xr:uid="{A7EAC110-FD7C-45F9-AE34-0636ADA64029}"/>
    <cellStyle name="Comma 2 2 5 5 16" xfId="8088" xr:uid="{20081441-A9B6-4611-8BF2-EC435C59DEA5}"/>
    <cellStyle name="Comma 2 2 5 5 2" xfId="8775" xr:uid="{CC2FC3BC-8DD8-4669-BA1D-E71F71DADF99}"/>
    <cellStyle name="Comma 2 2 5 5 2 10" xfId="34442" xr:uid="{E331AAE9-22C0-4BD0-86A4-A1378DBD962A}"/>
    <cellStyle name="Comma 2 2 5 5 2 11" xfId="36610" xr:uid="{4B4D3759-BEDD-464B-859B-A6326AABAB1B}"/>
    <cellStyle name="Comma 2 2 5 5 2 12" xfId="40487" xr:uid="{0B525559-39BA-41E6-B600-0C819C408537}"/>
    <cellStyle name="Comma 2 2 5 5 2 13" xfId="43288" xr:uid="{361D0841-F2B7-4ECA-8F42-6E78DA804307}"/>
    <cellStyle name="Comma 2 2 5 5 2 14" xfId="44603" xr:uid="{D9550DB6-CACF-459F-AB3C-D3EC0287792B}"/>
    <cellStyle name="Comma 2 2 5 5 2 2" xfId="12774" xr:uid="{5E5CE061-E43C-4B94-AF7B-D9284E4618EF}"/>
    <cellStyle name="Comma 2 2 5 5 2 2 2" xfId="31356" xr:uid="{B2F52ECA-ED9E-48B3-AFE2-983F2F4AADA9}"/>
    <cellStyle name="Comma 2 2 5 5 2 2 3" xfId="33210" xr:uid="{C7F68847-996D-4F3E-9C08-22A632A629C2}"/>
    <cellStyle name="Comma 2 2 5 5 2 2 4" xfId="35033" xr:uid="{EBEB1BEC-4A8E-4398-8E01-87184630612C}"/>
    <cellStyle name="Comma 2 2 5 5 2 2 5" xfId="37131" xr:uid="{9518B695-8353-45F7-A08D-F103B39087FC}"/>
    <cellStyle name="Comma 2 2 5 5 2 3" xfId="11991" xr:uid="{D2DDEC8B-BF11-4DE6-A0F9-C7A009EAE5E7}"/>
    <cellStyle name="Comma 2 2 5 5 2 4" xfId="15502" xr:uid="{EFCA97C5-B34F-445B-94A9-48A24071A1AE}"/>
    <cellStyle name="Comma 2 2 5 5 2 5" xfId="30000" xr:uid="{B6807697-CC88-4331-8836-14CAF51954DF}"/>
    <cellStyle name="Comma 2 2 5 5 2 6" xfId="30765" xr:uid="{B50085A2-BC5F-4F4C-B88D-09C7D087BED7}"/>
    <cellStyle name="Comma 2 2 5 5 2 7" xfId="31823" xr:uid="{C920FEF4-C549-4FE2-A1AF-FE533496B992}"/>
    <cellStyle name="Comma 2 2 5 5 2 8" xfId="32465" xr:uid="{8718B7F0-76D5-4442-8DCD-63365F198E8C}"/>
    <cellStyle name="Comma 2 2 5 5 2 9" xfId="33677" xr:uid="{99F1A448-901D-4296-8F5B-D3CC49323513}"/>
    <cellStyle name="Comma 2 2 5 5 3" xfId="12400" xr:uid="{8A3B3C2C-538B-4E8F-9AFA-F0A63A8C5515}"/>
    <cellStyle name="Comma 2 2 5 5 3 2" xfId="31111" xr:uid="{5AF9A025-D13E-4BA0-8CA4-AA85B1D8B908}"/>
    <cellStyle name="Comma 2 2 5 5 3 3" xfId="32973" xr:uid="{94936DF2-DC15-4047-BE71-0AA68BC1B4A0}"/>
    <cellStyle name="Comma 2 2 5 5 3 4" xfId="34788" xr:uid="{CCFCE348-216D-401D-8EF4-CC891942EDCA}"/>
    <cellStyle name="Comma 2 2 5 5 3 5" xfId="36894" xr:uid="{FAD35819-A3D2-4077-9B79-B90A8FB8127D}"/>
    <cellStyle name="Comma 2 2 5 5 4" xfId="11746" xr:uid="{628B2E8C-1BA4-4B08-B418-99BED8F8A34B}"/>
    <cellStyle name="Comma 2 2 5 5 5" xfId="15501" xr:uid="{0944E367-A9F8-4257-ABF4-6C465AD60275}"/>
    <cellStyle name="Comma 2 2 5 5 6" xfId="29999" xr:uid="{9D859B8A-E675-486B-AA7B-96A2760252F5}"/>
    <cellStyle name="Comma 2 2 5 5 7" xfId="30520" xr:uid="{D1FC9BF9-10CC-430F-BD65-A80392BE4AEA}"/>
    <cellStyle name="Comma 2 2 5 5 8" xfId="31822" xr:uid="{3981287C-46D1-429F-9BE8-60FACE9150A6}"/>
    <cellStyle name="Comma 2 2 5 5 9" xfId="32464" xr:uid="{1DC01DE6-49C8-4D99-BBD4-A84A3DB750BD}"/>
    <cellStyle name="Comma 2 2 5 6" xfId="8769" xr:uid="{C2E106E1-F4A9-43F3-B7A1-FED637CBBE00}"/>
    <cellStyle name="Comma 2 2 5 6 10" xfId="34436" xr:uid="{E3661AE0-BEA1-4D21-8796-86C96E2E4F5B}"/>
    <cellStyle name="Comma 2 2 5 6 11" xfId="36604" xr:uid="{C22B0591-8DD2-4744-9467-3212719D31F9}"/>
    <cellStyle name="Comma 2 2 5 6 12" xfId="39333" xr:uid="{587762C0-E85D-4797-A0B5-F89E1B461BE0}"/>
    <cellStyle name="Comma 2 2 5 6 13" xfId="42311" xr:uid="{3D3D435E-3832-4068-93A6-F4D7F469A75A}"/>
    <cellStyle name="Comma 2 2 5 6 14" xfId="44604" xr:uid="{22F39BEE-5B10-4144-9391-6214D139CC54}"/>
    <cellStyle name="Comma 2 2 5 6 2" xfId="12768" xr:uid="{B4BB6632-6547-43F0-B585-9947948861C9}"/>
    <cellStyle name="Comma 2 2 5 6 2 2" xfId="31350" xr:uid="{EBD92226-075F-4286-92EC-72D31ED2CCDC}"/>
    <cellStyle name="Comma 2 2 5 6 2 3" xfId="33204" xr:uid="{AADA7B4D-9464-422E-95A2-20E222F353D8}"/>
    <cellStyle name="Comma 2 2 5 6 2 4" xfId="35027" xr:uid="{F32FB8BB-4B41-42DF-82E1-E7BE22BD0A4D}"/>
    <cellStyle name="Comma 2 2 5 6 2 5" xfId="37125" xr:uid="{9394462A-4427-4DE5-99B1-2F030F5EAAC3}"/>
    <cellStyle name="Comma 2 2 5 6 2 6" xfId="40904" xr:uid="{66F50FA4-9035-451A-BDFA-675F011D61B8}"/>
    <cellStyle name="Comma 2 2 5 6 2 7" xfId="43639" xr:uid="{7DF30B3D-3B59-4BDC-BFA8-5F6F157262E5}"/>
    <cellStyle name="Comma 2 2 5 6 2 8" xfId="44605" xr:uid="{5CBDE01D-8574-4BB3-8141-8301E20DF66B}"/>
    <cellStyle name="Comma 2 2 5 6 3" xfId="11985" xr:uid="{F8671FA4-9E11-48A0-815F-7A3FFD7E2652}"/>
    <cellStyle name="Comma 2 2 5 6 4" xfId="15503" xr:uid="{A2027888-1A28-4335-A6E8-534B53A5E2DF}"/>
    <cellStyle name="Comma 2 2 5 6 5" xfId="30001" xr:uid="{48231644-9367-4636-9C3C-A666F88D1A90}"/>
    <cellStyle name="Comma 2 2 5 6 6" xfId="30759" xr:uid="{F4E2FFEB-B03E-4DEE-B7EF-B870B6D15022}"/>
    <cellStyle name="Comma 2 2 5 6 7" xfId="31824" xr:uid="{FB2F41DE-8C48-47FF-8168-9B292E4CFAB3}"/>
    <cellStyle name="Comma 2 2 5 6 8" xfId="32466" xr:uid="{F0DDE575-E4FE-4475-BB19-21A721861279}"/>
    <cellStyle name="Comma 2 2 5 6 9" xfId="33678" xr:uid="{062250CE-5D41-4979-BF26-568E16588F1F}"/>
    <cellStyle name="Comma 2 2 5 7" xfId="11509" xr:uid="{1EA7D379-529E-492B-8CD3-0F7A9DE78441}"/>
    <cellStyle name="Comma 2 2 5 7 10" xfId="34623" xr:uid="{BC9C77EE-36FF-4E59-99B1-A99EC6455B49}"/>
    <cellStyle name="Comma 2 2 5 7 11" xfId="36751" xr:uid="{38A429CE-5752-4993-82CD-AD82391C7089}"/>
    <cellStyle name="Comma 2 2 5 7 12" xfId="39794" xr:uid="{77AB93DA-1ADA-4CC7-B3B2-74E32567E5E0}"/>
    <cellStyle name="Comma 2 2 5 7 13" xfId="42702" xr:uid="{C20B58C1-B7C4-4EF0-876E-C18D30F4F1FD}"/>
    <cellStyle name="Comma 2 2 5 7 14" xfId="44606" xr:uid="{7E60DC4D-B0E4-4FDE-AF2C-705E1017351D}"/>
    <cellStyle name="Comma 2 2 5 7 2" xfId="15130" xr:uid="{C1425A58-6925-4942-898F-D19FAD448CB4}"/>
    <cellStyle name="Comma 2 2 5 7 2 2" xfId="31537" xr:uid="{D3943001-387E-4973-A8AC-393083658314}"/>
    <cellStyle name="Comma 2 2 5 7 2 3" xfId="33390" xr:uid="{16B8CF81-ED3A-4101-94A9-4D1E4D392D83}"/>
    <cellStyle name="Comma 2 2 5 7 2 4" xfId="35214" xr:uid="{342396A9-D097-43BD-A529-FB2F58414E0F}"/>
    <cellStyle name="Comma 2 2 5 7 2 5" xfId="37294" xr:uid="{61C4D92C-26A6-4A75-8A9F-26E15E55A56A}"/>
    <cellStyle name="Comma 2 2 5 7 3" xfId="12172" xr:uid="{E4F44F24-27D9-4CEE-A190-A6878CD9426B}"/>
    <cellStyle name="Comma 2 2 5 7 4" xfId="15504" xr:uid="{C7E0CF70-CFEF-4CCD-B8BE-E1DADFA4C13A}"/>
    <cellStyle name="Comma 2 2 5 7 5" xfId="30002" xr:uid="{333939A7-85B6-412A-8515-3F912AB3A082}"/>
    <cellStyle name="Comma 2 2 5 7 6" xfId="30946" xr:uid="{6AA6E623-9ECF-4047-B95A-93DDFA34FB38}"/>
    <cellStyle name="Comma 2 2 5 7 7" xfId="31825" xr:uid="{3883EF1F-2659-4B7F-AE89-3F202982F699}"/>
    <cellStyle name="Comma 2 2 5 7 8" xfId="32467" xr:uid="{80E206C7-83D6-47BC-B979-0554EB8EDAE2}"/>
    <cellStyle name="Comma 2 2 5 7 9" xfId="33679" xr:uid="{886AB0AD-68B1-45CD-B645-52792BD6BD72}"/>
    <cellStyle name="Comma 2 2 5 8" xfId="12248" xr:uid="{A4F10F43-EA25-486B-AF16-5929E4DAEDC4}"/>
    <cellStyle name="Comma 2 2 5 8 2" xfId="31021" xr:uid="{D530AB11-DB19-4BC7-88B8-AA0A601A1B26}"/>
    <cellStyle name="Comma 2 2 5 8 3" xfId="32893" xr:uid="{6712920B-251B-4A61-BC57-D14D3AE57D20}"/>
    <cellStyle name="Comma 2 2 5 8 4" xfId="34698" xr:uid="{A6CD8B7F-8469-449C-B03F-25ECA9565514}"/>
    <cellStyle name="Comma 2 2 5 8 5" xfId="36806" xr:uid="{FEB1437F-A44B-47DF-8D34-A15D32B7762E}"/>
    <cellStyle name="Comma 2 2 5 9" xfId="11654" xr:uid="{F50C462A-A4EE-4A1E-9ECC-724621F2E31D}"/>
    <cellStyle name="Comma 2 2 6" xfId="2765" xr:uid="{DE03D157-96CF-4675-AF95-CD15009D66EF}"/>
    <cellStyle name="Comma 2 2 6 10" xfId="15505" xr:uid="{5B86C1EC-E96D-4CA7-842C-168B76499B52}"/>
    <cellStyle name="Comma 2 2 6 11" xfId="30003" xr:uid="{DE6C8391-A480-4D73-AEBE-BB2468F838DA}"/>
    <cellStyle name="Comma 2 2 6 12" xfId="30431" xr:uid="{19A1D109-94F6-41C4-9F3B-6AC6DA8C8BF3}"/>
    <cellStyle name="Comma 2 2 6 13" xfId="31826" xr:uid="{A81027DA-C790-4DDC-8DC6-30FFB7784987}"/>
    <cellStyle name="Comma 2 2 6 14" xfId="32468" xr:uid="{B0F4D546-8919-45B8-BBFD-8CE24FD9B141}"/>
    <cellStyle name="Comma 2 2 6 15" xfId="33680" xr:uid="{FCA8C308-F210-4187-8EAF-06573DE0E3A0}"/>
    <cellStyle name="Comma 2 2 6 16" xfId="34108" xr:uid="{2BF77C33-51BB-44EA-87C8-1E5B8DF1BE55}"/>
    <cellStyle name="Comma 2 2 6 17" xfId="35327" xr:uid="{E7030B26-7953-4013-88E3-D9E1C52B623C}"/>
    <cellStyle name="Comma 2 2 6 18" xfId="36190" xr:uid="{A986A744-BE77-4155-B7AF-C43B68C621D4}"/>
    <cellStyle name="Comma 2 2 6 19" xfId="37428" xr:uid="{670F83F5-EF89-4A34-9189-C7AAC94CAF11}"/>
    <cellStyle name="Comma 2 2 6 2" xfId="5076" xr:uid="{D30C176A-C30F-418A-9B68-6C5D1FEBE95A}"/>
    <cellStyle name="Comma 2 2 6 2 10" xfId="32469" xr:uid="{2D6B2E7B-6534-4C52-BA4F-BCAA13978E8A}"/>
    <cellStyle name="Comma 2 2 6 2 11" xfId="33681" xr:uid="{31F6307E-8898-4373-84EB-E982E384A292}"/>
    <cellStyle name="Comma 2 2 6 2 12" xfId="34146" xr:uid="{5CE849CC-50B3-45ED-8128-C048BCB30593}"/>
    <cellStyle name="Comma 2 2 6 2 13" xfId="36031" xr:uid="{57B02B7B-B9FD-4A86-92FB-297406E2DDEA}"/>
    <cellStyle name="Comma 2 2 6 2 14" xfId="36331" xr:uid="{50E48E18-4FD6-48ED-9F0C-229EBF312C33}"/>
    <cellStyle name="Comma 2 2 6 2 15" xfId="37502" xr:uid="{C7619E5D-1D3A-43EA-9F73-09ECFE5B640A}"/>
    <cellStyle name="Comma 2 2 6 2 16" xfId="41448" xr:uid="{E18EB10C-91BA-4E4B-B74B-C9B0ADD6567A}"/>
    <cellStyle name="Comma 2 2 6 2 17" xfId="44607" xr:uid="{E6B751D6-7894-4C5C-AEA3-7A794C9D69D6}"/>
    <cellStyle name="Comma 2 2 6 2 18" xfId="6659" xr:uid="{70FDF23C-DE8C-4772-9DAC-B77186FC3FD9}"/>
    <cellStyle name="Comma 2 2 6 2 2" xfId="6045" xr:uid="{B140F89A-B284-42D9-91DF-5C62B7619DB6}"/>
    <cellStyle name="Comma 2 2 6 2 2 10" xfId="33682" xr:uid="{B28FF213-36F6-4D6D-BA70-3565EFB4A8F9}"/>
    <cellStyle name="Comma 2 2 6 2 2 11" xfId="34298" xr:uid="{17BAD92C-2EDE-4A7C-B335-4F63CD32797A}"/>
    <cellStyle name="Comma 2 2 6 2 2 12" xfId="36483" xr:uid="{87110E7D-90F3-4D56-8A18-4CECFE8AA90D}"/>
    <cellStyle name="Comma 2 2 6 2 2 13" xfId="38810" xr:uid="{BCBFC134-7CCC-4A17-AD5C-42D79FEAB565}"/>
    <cellStyle name="Comma 2 2 6 2 2 14" xfId="41849" xr:uid="{C0AF083A-E63E-4A42-AD5D-5E32BED2B8D0}"/>
    <cellStyle name="Comma 2 2 6 2 2 15" xfId="44608" xr:uid="{F319BCE9-F9D5-4CCF-A9B3-17755F4E1A3E}"/>
    <cellStyle name="Comma 2 2 6 2 2 16" xfId="8535" xr:uid="{9DC79F1F-B148-45AB-B319-7E86603D15A9}"/>
    <cellStyle name="Comma 2 2 6 2 2 2" xfId="8778" xr:uid="{51D29088-D4D6-4345-873F-DFBE42597F8B}"/>
    <cellStyle name="Comma 2 2 6 2 2 2 10" xfId="34445" xr:uid="{FFA6BB45-2CF7-47E4-BAA6-7F09DF6E81D7}"/>
    <cellStyle name="Comma 2 2 6 2 2 2 11" xfId="36613" xr:uid="{0334D0FD-F9D4-4E96-BE05-4F27150E40EE}"/>
    <cellStyle name="Comma 2 2 6 2 2 2 12" xfId="40359" xr:uid="{40F9EE7A-3B5C-4626-92FB-8835E0D5CFCC}"/>
    <cellStyle name="Comma 2 2 6 2 2 2 13" xfId="43177" xr:uid="{1502512B-E783-49A4-8D5A-5ED9860DBB52}"/>
    <cellStyle name="Comma 2 2 6 2 2 2 14" xfId="44609" xr:uid="{2AF7EA60-B4B8-49E4-B85A-D713A1353D03}"/>
    <cellStyle name="Comma 2 2 6 2 2 2 2" xfId="12777" xr:uid="{81329EB0-721B-41CF-8F9C-47FFF746F64B}"/>
    <cellStyle name="Comma 2 2 6 2 2 2 2 2" xfId="31359" xr:uid="{60489E9E-A9DC-479B-92CC-D30BF9EBCA9A}"/>
    <cellStyle name="Comma 2 2 6 2 2 2 2 3" xfId="33213" xr:uid="{9739DF6F-9DEB-45CF-A5F1-F9EA762F8A8F}"/>
    <cellStyle name="Comma 2 2 6 2 2 2 2 4" xfId="35036" xr:uid="{19C94994-55DA-4024-B717-10EF3DB080EB}"/>
    <cellStyle name="Comma 2 2 6 2 2 2 2 5" xfId="37134" xr:uid="{4F45EC20-E1F0-41BE-8C1E-15B78483A4A8}"/>
    <cellStyle name="Comma 2 2 6 2 2 2 3" xfId="11994" xr:uid="{57D8E0DA-D74D-4EBC-8FF1-EF4FB5A0625F}"/>
    <cellStyle name="Comma 2 2 6 2 2 2 4" xfId="15508" xr:uid="{18FE393E-4B4B-4868-A159-91A5BF711BD2}"/>
    <cellStyle name="Comma 2 2 6 2 2 2 5" xfId="30006" xr:uid="{54B26263-9E76-4009-A460-F597347F0F9C}"/>
    <cellStyle name="Comma 2 2 6 2 2 2 6" xfId="30768" xr:uid="{29A01A1A-3AF5-4797-A652-0639C9DC9B21}"/>
    <cellStyle name="Comma 2 2 6 2 2 2 7" xfId="31829" xr:uid="{1024C277-F05F-48DC-A2A3-106966A7D8DF}"/>
    <cellStyle name="Comma 2 2 6 2 2 2 8" xfId="32471" xr:uid="{EE8BDE7F-CCF3-4E80-8668-8723A3D94DE1}"/>
    <cellStyle name="Comma 2 2 6 2 2 2 9" xfId="33683" xr:uid="{EB66A7F2-9E2B-44C1-AE26-8396E766B78A}"/>
    <cellStyle name="Comma 2 2 6 2 2 3" xfId="12570" xr:uid="{5AD9506F-A4D1-4F8E-9CD6-51EDB84AE617}"/>
    <cellStyle name="Comma 2 2 6 2 2 3 2" xfId="31212" xr:uid="{78477893-D775-4832-A570-CFA6B0426138}"/>
    <cellStyle name="Comma 2 2 6 2 2 3 3" xfId="33068" xr:uid="{7D300484-71D2-44C7-ACE3-33013FFD266B}"/>
    <cellStyle name="Comma 2 2 6 2 2 3 4" xfId="34889" xr:uid="{A26C6C87-03CF-4084-A12E-3EB999361919}"/>
    <cellStyle name="Comma 2 2 6 2 2 3 5" xfId="36989" xr:uid="{3BB1F4D1-4EFE-4D9C-ABD6-26F74538D257}"/>
    <cellStyle name="Comma 2 2 6 2 2 4" xfId="11847" xr:uid="{63804331-51F6-46B4-A4EA-40F990F97B59}"/>
    <cellStyle name="Comma 2 2 6 2 2 5" xfId="15507" xr:uid="{7C74B1B0-C802-43B3-955C-FD82967AC821}"/>
    <cellStyle name="Comma 2 2 6 2 2 6" xfId="30005" xr:uid="{FF2C85C3-8AED-4F47-B810-A77BCF32193E}"/>
    <cellStyle name="Comma 2 2 6 2 2 7" xfId="30621" xr:uid="{CBFD4377-E2C0-4B41-B14F-A1895EC1E435}"/>
    <cellStyle name="Comma 2 2 6 2 2 8" xfId="31828" xr:uid="{026713DE-7B6A-4751-BAD6-0EF0BA8BCC51}"/>
    <cellStyle name="Comma 2 2 6 2 2 9" xfId="32470" xr:uid="{37AB9269-0525-4F8E-B5BC-4BD77D5C777A}"/>
    <cellStyle name="Comma 2 2 6 2 3" xfId="6365" xr:uid="{8B699E09-A134-4494-B4A8-A28347DEFB57}"/>
    <cellStyle name="Comma 2 2 6 2 3 10" xfId="34444" xr:uid="{E57E8DBC-3F3D-49DE-A6C4-3ED4EF287714}"/>
    <cellStyle name="Comma 2 2 6 2 3 11" xfId="36612" xr:uid="{F7BCAC92-5029-47CF-9886-E73A915563F2}"/>
    <cellStyle name="Comma 2 2 6 2 3 12" xfId="39030" xr:uid="{BE7A3F4A-4F2D-4BF2-B6AA-434AC95C7B6B}"/>
    <cellStyle name="Comma 2 2 6 2 3 13" xfId="42056" xr:uid="{90389056-5D34-4F71-95C7-D0B633925CDE}"/>
    <cellStyle name="Comma 2 2 6 2 3 14" xfId="44610" xr:uid="{4BCC06FF-9D6C-42D4-9942-A97438AB6BE0}"/>
    <cellStyle name="Comma 2 2 6 2 3 15" xfId="8777" xr:uid="{8D7839E0-6F35-4DF3-A7E4-26D640126D09}"/>
    <cellStyle name="Comma 2 2 6 2 3 2" xfId="12776" xr:uid="{AB77B624-2A0E-4E74-BCD7-9ED02BAFFA93}"/>
    <cellStyle name="Comma 2 2 6 2 3 2 2" xfId="31358" xr:uid="{D1766457-5960-4033-866A-AACD06923850}"/>
    <cellStyle name="Comma 2 2 6 2 3 2 3" xfId="33212" xr:uid="{64A744B5-9EFE-4C8F-9BE6-A77EF89B2C89}"/>
    <cellStyle name="Comma 2 2 6 2 3 2 4" xfId="35035" xr:uid="{46928CB2-2159-459C-96AC-F74D1FC46CB2}"/>
    <cellStyle name="Comma 2 2 6 2 3 2 5" xfId="37133" xr:uid="{00A01781-0C54-4F48-856F-AF6FBD39ECBB}"/>
    <cellStyle name="Comma 2 2 6 2 3 2 6" xfId="40598" xr:uid="{6E4AF029-B309-462E-A141-88C6F415839B}"/>
    <cellStyle name="Comma 2 2 6 2 3 2 7" xfId="43384" xr:uid="{AD0B7384-C527-4661-9F02-F1C101C9DE38}"/>
    <cellStyle name="Comma 2 2 6 2 3 2 8" xfId="44611" xr:uid="{0CCB7181-3DD3-4946-BF62-AD638A6F2326}"/>
    <cellStyle name="Comma 2 2 6 2 3 3" xfId="11993" xr:uid="{8F104B5A-9507-4F15-8139-C78606FF860A}"/>
    <cellStyle name="Comma 2 2 6 2 3 4" xfId="15509" xr:uid="{14D02A20-B320-424A-8FE6-99A86107E21D}"/>
    <cellStyle name="Comma 2 2 6 2 3 5" xfId="30007" xr:uid="{DC7CDA1D-93BE-4C5A-B1A9-E142D4633A58}"/>
    <cellStyle name="Comma 2 2 6 2 3 6" xfId="30767" xr:uid="{A6A7F7C7-84F4-4B1C-A75E-71B67062B13B}"/>
    <cellStyle name="Comma 2 2 6 2 3 7" xfId="31830" xr:uid="{B8A81EE6-1C0E-4F73-872A-A3C799985B67}"/>
    <cellStyle name="Comma 2 2 6 2 3 8" xfId="32472" xr:uid="{D0E16B3B-F944-4499-A8D7-D025ECB5E9A0}"/>
    <cellStyle name="Comma 2 2 6 2 3 9" xfId="33684" xr:uid="{58141D8F-D1C3-463A-9A1A-AF04A86F3497}"/>
    <cellStyle name="Comma 2 2 6 2 4" xfId="12287" xr:uid="{3757B4F8-402E-4163-8BA0-088D6C92CEA1}"/>
    <cellStyle name="Comma 2 2 6 2 4 2" xfId="31060" xr:uid="{EC077647-0ABC-48D5-B600-837CF503925B}"/>
    <cellStyle name="Comma 2 2 6 2 4 2 2" xfId="41215" xr:uid="{0638637F-D62A-4825-8711-2E9477867CD6}"/>
    <cellStyle name="Comma 2 2 6 2 4 2 3" xfId="43895" xr:uid="{3607F320-63AD-46B1-9055-D13C2C9804F6}"/>
    <cellStyle name="Comma 2 2 6 2 4 2 4" xfId="44612" xr:uid="{8BDF8A89-4DEA-45C4-B44C-C39D581D393F}"/>
    <cellStyle name="Comma 2 2 6 2 4 3" xfId="32928" xr:uid="{38D5A7CF-4334-4A04-AF66-7207BCF0FED5}"/>
    <cellStyle name="Comma 2 2 6 2 4 4" xfId="34737" xr:uid="{807C085F-9231-42E2-A140-54847C33F40C}"/>
    <cellStyle name="Comma 2 2 6 2 4 5" xfId="36845" xr:uid="{54164D5E-7871-4AA0-B6C1-22D89BC42545}"/>
    <cellStyle name="Comma 2 2 6 2 4 6" xfId="39632" xr:uid="{9B962F40-FA68-408E-B1B4-B7BCCCBDE3B6}"/>
    <cellStyle name="Comma 2 2 6 2 4 7" xfId="42567" xr:uid="{8BDB2CC8-2742-4584-BFAD-D297F80E5466}"/>
    <cellStyle name="Comma 2 2 6 2 4 8" xfId="44613" xr:uid="{C2000EA9-912D-4941-A84F-519D86B283C7}"/>
    <cellStyle name="Comma 2 2 6 2 5" xfId="11694" xr:uid="{A172339C-8ECF-4BD5-9D64-81915F9B57DB}"/>
    <cellStyle name="Comma 2 2 6 2 5 2" xfId="39877" xr:uid="{133345FD-4737-4DBD-8767-3B9431A00D3F}"/>
    <cellStyle name="Comma 2 2 6 2 5 3" xfId="42776" xr:uid="{6E599D26-374D-47B2-8A0E-53C4CD988F8A}"/>
    <cellStyle name="Comma 2 2 6 2 5 4" xfId="44614" xr:uid="{9F943627-0DFF-47C7-90BD-7883239179F9}"/>
    <cellStyle name="Comma 2 2 6 2 6" xfId="15506" xr:uid="{70F85C7F-9FC8-4875-9B06-1229CD65BAB8}"/>
    <cellStyle name="Comma 2 2 6 2 7" xfId="30004" xr:uid="{2460F408-E077-4566-8945-14D638182FAA}"/>
    <cellStyle name="Comma 2 2 6 2 8" xfId="30469" xr:uid="{A1DA59CE-D93E-4501-9293-AF2EBE5D9255}"/>
    <cellStyle name="Comma 2 2 6 2 9" xfId="31827" xr:uid="{152A9E43-405E-48BE-8DB0-9A01B76CADB4}"/>
    <cellStyle name="Comma 2 2 6 20" xfId="41375" xr:uid="{E347FEB8-C1FD-402C-BE12-675B8FB4EE36}"/>
    <cellStyle name="Comma 2 2 6 21" xfId="44615" xr:uid="{C903ED4B-BCB8-4E20-8BFC-29FE168B090A}"/>
    <cellStyle name="Comma 2 2 6 22" xfId="6547" xr:uid="{B981C4DF-BEC2-4704-AF9D-CABD0D6E5104}"/>
    <cellStyle name="Comma 2 2 6 3" xfId="4417" xr:uid="{ACB16FBF-8FFF-406F-AA38-BF655E058453}"/>
    <cellStyle name="Comma 2 2 6 3 10" xfId="32473" xr:uid="{9B834288-DF72-4D98-B1CA-C63C4B3DC4BD}"/>
    <cellStyle name="Comma 2 2 6 3 11" xfId="33685" xr:uid="{9BC9AA00-B7F9-4BE5-88BD-B5F0A6C93E26}"/>
    <cellStyle name="Comma 2 2 6 3 12" xfId="34172" xr:uid="{66B29C0A-5866-404B-81AF-3463A1347B70}"/>
    <cellStyle name="Comma 2 2 6 3 13" xfId="35600" xr:uid="{E5905CFB-6C95-463F-8255-AF1512791EFD}"/>
    <cellStyle name="Comma 2 2 6 3 14" xfId="36162" xr:uid="{67B34744-CF70-43EB-B598-ED5E1937C7B6}"/>
    <cellStyle name="Comma 2 2 6 3 15" xfId="38669" xr:uid="{AD80DE80-AF7D-49D6-BAD8-319FEFE93738}"/>
    <cellStyle name="Comma 2 2 6 3 16" xfId="41709" xr:uid="{4FDDAE4B-45D4-4503-939B-4835399FB31C}"/>
    <cellStyle name="Comma 2 2 6 3 17" xfId="44616" xr:uid="{EE66ACE3-99A2-442B-A6D9-1AD8C7ADACF0}"/>
    <cellStyle name="Comma 2 2 6 3 18" xfId="7335" xr:uid="{76066BA1-A7B6-438E-82AD-8BE265902A86}"/>
    <cellStyle name="Comma 2 2 6 3 2" xfId="5868" xr:uid="{C3C1C6BE-CB53-441C-95A4-A7BDDD82D73A}"/>
    <cellStyle name="Comma 2 2 6 3 2 10" xfId="33686" xr:uid="{8869E84F-F671-4341-A3E0-C9871E833238}"/>
    <cellStyle name="Comma 2 2 6 3 2 11" xfId="34324" xr:uid="{D51C2BD4-6ACD-400F-BDF7-C41581CF91A1}"/>
    <cellStyle name="Comma 2 2 6 3 2 12" xfId="36496" xr:uid="{E4A7FAF0-CA17-4658-BF08-F6808DCB6595}"/>
    <cellStyle name="Comma 2 2 6 3 2 13" xfId="39159" xr:uid="{6013A3AD-247C-4463-A538-28F39BF775BD}"/>
    <cellStyle name="Comma 2 2 6 3 2 14" xfId="42167" xr:uid="{84B9AF21-5703-4918-8151-DF847B3B8D06}"/>
    <cellStyle name="Comma 2 2 6 3 2 15" xfId="44617" xr:uid="{8321299B-CFF4-476D-B6E0-71B51AD2AE9E}"/>
    <cellStyle name="Comma 2 2 6 3 2 16" xfId="8594" xr:uid="{D3C3363E-8C65-48A9-BCD9-CC472C5CF33B}"/>
    <cellStyle name="Comma 2 2 6 3 2 2" xfId="8780" xr:uid="{6A186369-8B18-4B0B-B09D-CC4967C4F75A}"/>
    <cellStyle name="Comma 2 2 6 3 2 2 10" xfId="34447" xr:uid="{46643BCB-0D89-4D63-B929-7AC49DCAE449}"/>
    <cellStyle name="Comma 2 2 6 3 2 2 11" xfId="36615" xr:uid="{5683C720-52ED-49FA-A57B-6E093925A727}"/>
    <cellStyle name="Comma 2 2 6 3 2 2 12" xfId="40732" xr:uid="{8561BC88-F0BC-4131-9380-887ED2993350}"/>
    <cellStyle name="Comma 2 2 6 3 2 2 13" xfId="43495" xr:uid="{C98C9C0F-A8D4-4C3B-8C71-64832187AA51}"/>
    <cellStyle name="Comma 2 2 6 3 2 2 14" xfId="44618" xr:uid="{5C6A05E4-22D6-4DCA-B8D0-D84587DA2A1E}"/>
    <cellStyle name="Comma 2 2 6 3 2 2 2" xfId="12779" xr:uid="{3B484F93-F50D-49E5-81DF-3DEE4A59D9D8}"/>
    <cellStyle name="Comma 2 2 6 3 2 2 2 2" xfId="31361" xr:uid="{56AE6CC0-A64F-4FAD-BD91-946EA078436C}"/>
    <cellStyle name="Comma 2 2 6 3 2 2 2 3" xfId="33215" xr:uid="{58440508-5645-422B-B046-AC8EE33C81BE}"/>
    <cellStyle name="Comma 2 2 6 3 2 2 2 4" xfId="35038" xr:uid="{C2795CAE-3693-4952-8370-62F212E3B10C}"/>
    <cellStyle name="Comma 2 2 6 3 2 2 2 5" xfId="37136" xr:uid="{406635D6-43D1-4F97-8FEB-2392EEFD9876}"/>
    <cellStyle name="Comma 2 2 6 3 2 2 3" xfId="11996" xr:uid="{C6E32894-D59E-450C-9D0A-C05A9FB7B703}"/>
    <cellStyle name="Comma 2 2 6 3 2 2 4" xfId="15512" xr:uid="{B51C0A88-2D26-41A3-A7CE-3254C8F3D2FE}"/>
    <cellStyle name="Comma 2 2 6 3 2 2 5" xfId="30010" xr:uid="{D6F709C3-DA76-44FB-B1C7-4E96D53C0774}"/>
    <cellStyle name="Comma 2 2 6 3 2 2 6" xfId="30770" xr:uid="{F78F8DF9-0384-415B-B922-3EDAE3E0A65B}"/>
    <cellStyle name="Comma 2 2 6 3 2 2 7" xfId="31833" xr:uid="{343B7EDE-18F7-4DE3-BC5F-25523CE1267D}"/>
    <cellStyle name="Comma 2 2 6 3 2 2 8" xfId="32475" xr:uid="{D53205C7-D107-48CD-B410-2BD5C954E205}"/>
    <cellStyle name="Comma 2 2 6 3 2 2 9" xfId="33687" xr:uid="{97B059C1-1B9D-401C-A267-D388190897D9}"/>
    <cellStyle name="Comma 2 2 6 3 2 3" xfId="12600" xr:uid="{02D731FF-9256-4F2A-B332-3E3767401864}"/>
    <cellStyle name="Comma 2 2 6 3 2 3 2" xfId="31238" xr:uid="{6A430FC2-9DB7-419F-8906-E177102B07FE}"/>
    <cellStyle name="Comma 2 2 6 3 2 3 3" xfId="33092" xr:uid="{D45296BB-1936-478C-94FF-C49C8A08B90D}"/>
    <cellStyle name="Comma 2 2 6 3 2 3 4" xfId="34915" xr:uid="{DF744406-CE91-43AA-97B0-7AB03193350F}"/>
    <cellStyle name="Comma 2 2 6 3 2 3 5" xfId="37013" xr:uid="{521BE230-D9D1-4D2C-84E1-0C1C9EF651BF}"/>
    <cellStyle name="Comma 2 2 6 3 2 4" xfId="11873" xr:uid="{3745C3B1-1079-440D-B712-3B63C34B78CE}"/>
    <cellStyle name="Comma 2 2 6 3 2 5" xfId="15511" xr:uid="{EE155CDF-3F08-4BCC-AE20-76D7534C70E3}"/>
    <cellStyle name="Comma 2 2 6 3 2 6" xfId="30009" xr:uid="{EC5EC0C1-33DC-4728-BE50-C54E9BDE6CC4}"/>
    <cellStyle name="Comma 2 2 6 3 2 7" xfId="30647" xr:uid="{6864C931-9452-4BBD-B58C-3E3D17C32325}"/>
    <cellStyle name="Comma 2 2 6 3 2 8" xfId="31832" xr:uid="{C9E6C34A-8618-4902-9808-AD509FEF13B4}"/>
    <cellStyle name="Comma 2 2 6 3 2 9" xfId="32474" xr:uid="{F9B8A0A2-78C5-41EC-B4B0-24B9DA814D31}"/>
    <cellStyle name="Comma 2 2 6 3 3" xfId="8779" xr:uid="{0DF782B1-358E-4CCE-9992-961BCF60C2FD}"/>
    <cellStyle name="Comma 2 2 6 3 3 10" xfId="34446" xr:uid="{98ACBAFD-1904-490D-991B-C9F14AEA1A3E}"/>
    <cellStyle name="Comma 2 2 6 3 3 11" xfId="36614" xr:uid="{75409C79-359D-4B38-960D-9EFBF24D7F21}"/>
    <cellStyle name="Comma 2 2 6 3 3 12" xfId="39467" xr:uid="{EC947042-A3BC-47E5-8332-1BE0CB8026A9}"/>
    <cellStyle name="Comma 2 2 6 3 3 13" xfId="42427" xr:uid="{948AC816-D9F3-465B-A51B-071FFEC6A766}"/>
    <cellStyle name="Comma 2 2 6 3 3 14" xfId="44619" xr:uid="{F45B32D3-E7EB-455C-8A54-AF60BC5BDCD6}"/>
    <cellStyle name="Comma 2 2 6 3 3 2" xfId="12778" xr:uid="{63AECCDC-9ED8-4250-A200-A6CDC1C95C32}"/>
    <cellStyle name="Comma 2 2 6 3 3 2 2" xfId="31360" xr:uid="{7CAB9502-69ED-46A7-94BB-23AA6CA47DCD}"/>
    <cellStyle name="Comma 2 2 6 3 3 2 3" xfId="33214" xr:uid="{6A416296-2013-43B3-8C37-735BE669AC55}"/>
    <cellStyle name="Comma 2 2 6 3 3 2 4" xfId="35037" xr:uid="{E31C5DEE-A4E5-406C-BEC3-CA0CDD900E8E}"/>
    <cellStyle name="Comma 2 2 6 3 3 2 5" xfId="37135" xr:uid="{4FE71C8F-A150-4D99-A108-2B5854BE96CD}"/>
    <cellStyle name="Comma 2 2 6 3 3 2 6" xfId="41043" xr:uid="{437FD460-6E13-459B-B6E6-71A2D8A3F922}"/>
    <cellStyle name="Comma 2 2 6 3 3 2 7" xfId="43755" xr:uid="{47C962ED-844E-4CDA-8C5D-31E60E36146A}"/>
    <cellStyle name="Comma 2 2 6 3 3 2 8" xfId="44620" xr:uid="{C002C146-2D88-45C1-805F-C6BDD1B03870}"/>
    <cellStyle name="Comma 2 2 6 3 3 3" xfId="11995" xr:uid="{6EBBBFD5-1F61-4A4B-A5B9-250F1C4E3608}"/>
    <cellStyle name="Comma 2 2 6 3 3 4" xfId="15513" xr:uid="{AB320806-B999-4BA6-B029-D2955A72929F}"/>
    <cellStyle name="Comma 2 2 6 3 3 5" xfId="30011" xr:uid="{BF582990-26FB-400A-92BF-19BE4406B010}"/>
    <cellStyle name="Comma 2 2 6 3 3 6" xfId="30769" xr:uid="{A8564671-C70D-4068-A216-A27E88C46813}"/>
    <cellStyle name="Comma 2 2 6 3 3 7" xfId="31834" xr:uid="{D967B0F5-9D82-4AF4-A1E8-25E95FD1EE1E}"/>
    <cellStyle name="Comma 2 2 6 3 3 8" xfId="32476" xr:uid="{7A2DD1D4-84B9-4842-B6D2-08CBE3E6DE67}"/>
    <cellStyle name="Comma 2 2 6 3 3 9" xfId="33688" xr:uid="{8B508D5A-214E-4C50-96CE-E594C626EEF7}"/>
    <cellStyle name="Comma 2 2 6 3 4" xfId="12314" xr:uid="{A9DE1D98-BE20-4ACC-948F-74B5B5AD8215}"/>
    <cellStyle name="Comma 2 2 6 3 4 2" xfId="31086" xr:uid="{245E43A6-C05D-4DFD-8A0C-9AC9BFBC7495}"/>
    <cellStyle name="Comma 2 2 6 3 4 3" xfId="32948" xr:uid="{EDB8213C-D908-4C37-B48F-8D794EE9FC4F}"/>
    <cellStyle name="Comma 2 2 6 3 4 4" xfId="34763" xr:uid="{9D47E53D-430B-4D20-A2D6-3EC6B22CBB4F}"/>
    <cellStyle name="Comma 2 2 6 3 4 5" xfId="36869" xr:uid="{62E843AA-B296-4306-8486-336A9FF484E1}"/>
    <cellStyle name="Comma 2 2 6 3 4 6" xfId="40188" xr:uid="{6BACF319-DBDC-434E-922D-4BBB374D31E2}"/>
    <cellStyle name="Comma 2 2 6 3 4 7" xfId="43037" xr:uid="{394B750F-7476-4904-A8ED-1FA1CD88D1B1}"/>
    <cellStyle name="Comma 2 2 6 3 4 8" xfId="44621" xr:uid="{3399DA9E-8AA5-4D17-8272-28C9A5AC1322}"/>
    <cellStyle name="Comma 2 2 6 3 5" xfId="11721" xr:uid="{D78000D0-1ADE-4D2C-A04C-2F3010CEFEDA}"/>
    <cellStyle name="Comma 2 2 6 3 6" xfId="15510" xr:uid="{E04B74B4-4E61-4594-9D0F-786C4F11B1A2}"/>
    <cellStyle name="Comma 2 2 6 3 7" xfId="30008" xr:uid="{F5598FBA-5D7B-4686-BC50-084C0FFC8D21}"/>
    <cellStyle name="Comma 2 2 6 3 8" xfId="30495" xr:uid="{97389DA6-AF2E-4B65-9064-80D62526EB3E}"/>
    <cellStyle name="Comma 2 2 6 3 9" xfId="31831" xr:uid="{67E7A754-326D-470D-A507-A2444E731565}"/>
    <cellStyle name="Comma 2 2 6 4" xfId="5730" xr:uid="{DBB4FC43-9AA1-45F2-8CB5-86E6FC169F46}"/>
    <cellStyle name="Comma 2 2 6 4 10" xfId="33689" xr:uid="{06A7F757-C4B0-4ECF-9A1A-7CDE2C3A348F}"/>
    <cellStyle name="Comma 2 2 6 4 11" xfId="34259" xr:uid="{5B58D152-786C-4468-931E-AD6983E788C1}"/>
    <cellStyle name="Comma 2 2 6 4 12" xfId="36460" xr:uid="{B5B534F6-93F2-460A-A9BD-BFCCB9392259}"/>
    <cellStyle name="Comma 2 2 6 4 13" xfId="38097" xr:uid="{D38B152E-5694-4C8B-9A73-228EB8D0E101}"/>
    <cellStyle name="Comma 2 2 6 4 14" xfId="41594" xr:uid="{4969865C-836C-4786-B2B7-1A9D6F8F351B}"/>
    <cellStyle name="Comma 2 2 6 4 15" xfId="44622" xr:uid="{F9BE8ADC-06E9-4DD8-9129-2C419FF2744E}"/>
    <cellStyle name="Comma 2 2 6 4 16" xfId="8422" xr:uid="{7E90351E-DB32-47AF-B57D-B55B1C03D45D}"/>
    <cellStyle name="Comma 2 2 6 4 2" xfId="8781" xr:uid="{C7ABBF83-DD54-4977-B9C0-9712FB93AFE0}"/>
    <cellStyle name="Comma 2 2 6 4 2 10" xfId="34448" xr:uid="{A5676375-1938-4A10-AB2E-FD3A9782FD6B}"/>
    <cellStyle name="Comma 2 2 6 4 2 11" xfId="36616" xr:uid="{C3436BC8-AE3D-4EA5-8140-8B8026A52E73}"/>
    <cellStyle name="Comma 2 2 6 4 2 12" xfId="40053" xr:uid="{E6D147D9-2D2F-4591-AEDA-FB228273DA93}"/>
    <cellStyle name="Comma 2 2 6 4 2 13" xfId="42922" xr:uid="{F6D8D9F0-5D56-40F3-B014-37594AB52659}"/>
    <cellStyle name="Comma 2 2 6 4 2 14" xfId="44623" xr:uid="{AF9E7D6C-D9D5-4A0D-A6DB-16B32F458A91}"/>
    <cellStyle name="Comma 2 2 6 4 2 2" xfId="12780" xr:uid="{52EEBBE7-4A79-4519-9C93-6B052EC966A0}"/>
    <cellStyle name="Comma 2 2 6 4 2 2 2" xfId="31362" xr:uid="{A9DE0D27-CA3F-4F92-B18B-464EFE06B0AB}"/>
    <cellStyle name="Comma 2 2 6 4 2 2 3" xfId="33216" xr:uid="{70BEA54D-9770-4F95-BC25-010B3A16083A}"/>
    <cellStyle name="Comma 2 2 6 4 2 2 4" xfId="35039" xr:uid="{11824BCA-AA1B-4E10-AF12-E5EF81BB45F5}"/>
    <cellStyle name="Comma 2 2 6 4 2 2 5" xfId="37137" xr:uid="{2FDB9E9A-720D-45EF-BAEF-C96C227BCF42}"/>
    <cellStyle name="Comma 2 2 6 4 2 3" xfId="11997" xr:uid="{4E36961E-E6AE-4D26-A3DD-A427944C7071}"/>
    <cellStyle name="Comma 2 2 6 4 2 4" xfId="15515" xr:uid="{306B7461-1D13-43F9-BF55-971FDE5FD810}"/>
    <cellStyle name="Comma 2 2 6 4 2 5" xfId="30013" xr:uid="{4ED44899-F007-4CDD-91A0-17A3863D59B6}"/>
    <cellStyle name="Comma 2 2 6 4 2 6" xfId="30771" xr:uid="{CDE4C9EB-30E8-4228-8E4A-FEB8414BBFC2}"/>
    <cellStyle name="Comma 2 2 6 4 2 7" xfId="31836" xr:uid="{5FF29854-7AF3-4D48-80E0-17FD297E1991}"/>
    <cellStyle name="Comma 2 2 6 4 2 8" xfId="32478" xr:uid="{99394CC7-5445-46D6-A223-06C8738BCD13}"/>
    <cellStyle name="Comma 2 2 6 4 2 9" xfId="33690" xr:uid="{39865B6C-6916-4607-8A53-7EFD11EFF942}"/>
    <cellStyle name="Comma 2 2 6 4 3" xfId="12530" xr:uid="{CBEB852F-CB3E-411A-84B5-7AB9646474A9}"/>
    <cellStyle name="Comma 2 2 6 4 3 2" xfId="31173" xr:uid="{A7CC297A-1256-48C4-8E24-2B25E2D013AD}"/>
    <cellStyle name="Comma 2 2 6 4 3 3" xfId="33031" xr:uid="{133AA357-77FF-4A2E-9BB8-BA9E57EEA28B}"/>
    <cellStyle name="Comma 2 2 6 4 3 4" xfId="34850" xr:uid="{78F2C001-9126-4DBD-9784-B35E82C4AEF3}"/>
    <cellStyle name="Comma 2 2 6 4 3 5" xfId="36952" xr:uid="{7A54F608-051D-4B3F-8A73-02A918A12103}"/>
    <cellStyle name="Comma 2 2 6 4 4" xfId="11808" xr:uid="{2D92623C-1ACA-4ECF-8F82-91590AA07A5C}"/>
    <cellStyle name="Comma 2 2 6 4 5" xfId="15514" xr:uid="{12B40021-7A92-4213-A5D3-E8BB8DE196BC}"/>
    <cellStyle name="Comma 2 2 6 4 6" xfId="30012" xr:uid="{D1E4A33C-7B86-4DAB-A85C-5651B1F8D0FB}"/>
    <cellStyle name="Comma 2 2 6 4 7" xfId="30582" xr:uid="{A0778D49-C7BC-4637-83BE-69254FAAA1F1}"/>
    <cellStyle name="Comma 2 2 6 4 8" xfId="31835" xr:uid="{94EA8EB0-5145-4320-B823-66A07CF4C0ED}"/>
    <cellStyle name="Comma 2 2 6 4 9" xfId="32477" xr:uid="{27C3CBC2-615D-48B8-92AC-D0671B12C91F}"/>
    <cellStyle name="Comma 2 2 6 5" xfId="6189" xr:uid="{80886A10-2182-41F8-ACCB-92143EE505B4}"/>
    <cellStyle name="Comma 2 2 6 5 10" xfId="33691" xr:uid="{EE064B5E-FDB8-45B5-967E-F6E4A9BC5E4E}"/>
    <cellStyle name="Comma 2 2 6 5 11" xfId="34198" xr:uid="{48D6475A-ECB1-4FAB-839C-5F9641CDF16F}"/>
    <cellStyle name="Comma 2 2 6 5 12" xfId="36428" xr:uid="{A699DAF1-8575-44B2-93E7-C513CB9103F6}"/>
    <cellStyle name="Comma 2 2 6 5 13" xfId="38930" xr:uid="{BBAF7B8E-FDFF-4A8C-AE55-117491619B3B}"/>
    <cellStyle name="Comma 2 2 6 5 14" xfId="41961" xr:uid="{15C7F63F-17F7-4B6E-821D-6582993C6AA1}"/>
    <cellStyle name="Comma 2 2 6 5 15" xfId="44624" xr:uid="{77ED36B1-CC60-46FA-ACEB-028205DACFEB}"/>
    <cellStyle name="Comma 2 2 6 5 16" xfId="8089" xr:uid="{3E6B1746-F27E-4E6C-91D1-92DF87F9F528}"/>
    <cellStyle name="Comma 2 2 6 5 2" xfId="8782" xr:uid="{74578EE7-D21F-4C75-8EAA-D253A6473A71}"/>
    <cellStyle name="Comma 2 2 6 5 2 10" xfId="34449" xr:uid="{BE34A9CB-7CD1-4F79-8724-F7FF5173BC9B}"/>
    <cellStyle name="Comma 2 2 6 5 2 11" xfId="36617" xr:uid="{1E8976E4-9E65-4AF6-8624-030379C2733C}"/>
    <cellStyle name="Comma 2 2 6 5 2 12" xfId="40488" xr:uid="{EB69645E-D0FD-4D18-93C8-E580611B2AE1}"/>
    <cellStyle name="Comma 2 2 6 5 2 13" xfId="43289" xr:uid="{D69A52EA-907E-40D8-9BFA-B2E38BE2BDCC}"/>
    <cellStyle name="Comma 2 2 6 5 2 14" xfId="44625" xr:uid="{1AB192FD-2652-4D75-A54E-C4CE7443C92C}"/>
    <cellStyle name="Comma 2 2 6 5 2 2" xfId="12781" xr:uid="{E71FE865-8A75-4EFE-838F-E483239AE3E7}"/>
    <cellStyle name="Comma 2 2 6 5 2 2 2" xfId="31363" xr:uid="{22CD123B-815C-4AA6-BC0E-6C124065BF5B}"/>
    <cellStyle name="Comma 2 2 6 5 2 2 3" xfId="33217" xr:uid="{F603CDDC-F25F-43EE-8F20-6CCF5DAA7CE1}"/>
    <cellStyle name="Comma 2 2 6 5 2 2 4" xfId="35040" xr:uid="{FA577CB6-6EAD-451A-8DDC-3211A53F66A7}"/>
    <cellStyle name="Comma 2 2 6 5 2 2 5" xfId="37138" xr:uid="{5F06C94E-0ED1-4022-B00C-93D679DD413D}"/>
    <cellStyle name="Comma 2 2 6 5 2 3" xfId="11998" xr:uid="{FECBA09C-4646-4467-AF03-0E56F606257E}"/>
    <cellStyle name="Comma 2 2 6 5 2 4" xfId="15517" xr:uid="{B792E3A9-E30E-4144-A0DF-3C3A5BF4411F}"/>
    <cellStyle name="Comma 2 2 6 5 2 5" xfId="30015" xr:uid="{24AAA77A-5D69-483B-B284-02CBB15C2433}"/>
    <cellStyle name="Comma 2 2 6 5 2 6" xfId="30772" xr:uid="{AC8D35D4-F8B9-49A8-A254-01A48225EA5C}"/>
    <cellStyle name="Comma 2 2 6 5 2 7" xfId="31838" xr:uid="{B760153C-CD3A-4851-B025-5B9B9B60641F}"/>
    <cellStyle name="Comma 2 2 6 5 2 8" xfId="32480" xr:uid="{D9A1EDC7-A9F6-4925-82DD-0DA0BD0A2A91}"/>
    <cellStyle name="Comma 2 2 6 5 2 9" xfId="33692" xr:uid="{17A1D1CE-A295-4BFB-8349-D52885F9D346}"/>
    <cellStyle name="Comma 2 2 6 5 3" xfId="12401" xr:uid="{8590251D-F23C-4E0C-A3EC-B52A6B596C64}"/>
    <cellStyle name="Comma 2 2 6 5 3 2" xfId="31112" xr:uid="{A900F708-9095-4403-A356-ADC9559811AC}"/>
    <cellStyle name="Comma 2 2 6 5 3 3" xfId="32974" xr:uid="{0B25640A-C21B-4764-8B14-4DC8F3BBE964}"/>
    <cellStyle name="Comma 2 2 6 5 3 4" xfId="34789" xr:uid="{EBC4844C-5D30-4613-A39D-BD8047566135}"/>
    <cellStyle name="Comma 2 2 6 5 3 5" xfId="36895" xr:uid="{F07A6CD6-A8E6-42E8-926B-DD4AB826C78C}"/>
    <cellStyle name="Comma 2 2 6 5 4" xfId="11747" xr:uid="{1AF56DB2-778B-4E4C-8A75-2C090F84514D}"/>
    <cellStyle name="Comma 2 2 6 5 5" xfId="15516" xr:uid="{824EDC49-4CEB-4AB0-BFFA-E6D5D9C85157}"/>
    <cellStyle name="Comma 2 2 6 5 6" xfId="30014" xr:uid="{A0E9A93D-5078-4B0F-8B86-8DCACC697014}"/>
    <cellStyle name="Comma 2 2 6 5 7" xfId="30521" xr:uid="{B9A32C5C-7B74-4369-B48C-7D232063D6F2}"/>
    <cellStyle name="Comma 2 2 6 5 8" xfId="31837" xr:uid="{5D89A9F2-CDB7-4026-B8D2-574556127E82}"/>
    <cellStyle name="Comma 2 2 6 5 9" xfId="32479" xr:uid="{55380863-95F4-486B-8AD5-520CC4ACA5B8}"/>
    <cellStyle name="Comma 2 2 6 6" xfId="8776" xr:uid="{655920E8-4789-477A-8046-5B7588D04E92}"/>
    <cellStyle name="Comma 2 2 6 6 10" xfId="34443" xr:uid="{1554D742-41EC-4B2A-B931-54F0D32978F7}"/>
    <cellStyle name="Comma 2 2 6 6 11" xfId="36611" xr:uid="{A7A8A328-9F26-4E44-9A40-F20194B29097}"/>
    <cellStyle name="Comma 2 2 6 6 12" xfId="39334" xr:uid="{F43046B7-939B-41A1-9F78-8AC9AD016C19}"/>
    <cellStyle name="Comma 2 2 6 6 13" xfId="42312" xr:uid="{8E8C649A-51B3-437A-AD16-3DA8421122D6}"/>
    <cellStyle name="Comma 2 2 6 6 14" xfId="44626" xr:uid="{6E202222-5EE2-4D69-82F0-282686B653D1}"/>
    <cellStyle name="Comma 2 2 6 6 2" xfId="12775" xr:uid="{E4844A59-1A85-4114-9230-0A9F9DE6FB88}"/>
    <cellStyle name="Comma 2 2 6 6 2 2" xfId="31357" xr:uid="{985A2ECF-4099-44B0-BB15-F351E041AD30}"/>
    <cellStyle name="Comma 2 2 6 6 2 3" xfId="33211" xr:uid="{9A02D315-7C4C-42A4-99F2-874A77816484}"/>
    <cellStyle name="Comma 2 2 6 6 2 4" xfId="35034" xr:uid="{C80266CF-57C9-49F3-832B-F3209E1A6136}"/>
    <cellStyle name="Comma 2 2 6 6 2 5" xfId="37132" xr:uid="{C4B344A8-75B9-4973-AFF6-DDC4A02E0AEA}"/>
    <cellStyle name="Comma 2 2 6 6 2 6" xfId="40905" xr:uid="{A698A150-CE7C-4907-9575-9EB7818CD22F}"/>
    <cellStyle name="Comma 2 2 6 6 2 7" xfId="43640" xr:uid="{3CDC7296-C7C7-40E3-9D48-F5EB915AD50A}"/>
    <cellStyle name="Comma 2 2 6 6 2 8" xfId="44627" xr:uid="{5E8C5359-D41A-4FA8-A09C-BC103A224A66}"/>
    <cellStyle name="Comma 2 2 6 6 3" xfId="11992" xr:uid="{19DB0B05-DF91-48F5-B114-E7215C7EE7E5}"/>
    <cellStyle name="Comma 2 2 6 6 4" xfId="15518" xr:uid="{A2029260-180C-4EC3-9AEB-5D22E6AE9200}"/>
    <cellStyle name="Comma 2 2 6 6 5" xfId="30016" xr:uid="{8D0CFA49-5ED9-46C0-9125-60AFC095B136}"/>
    <cellStyle name="Comma 2 2 6 6 6" xfId="30766" xr:uid="{9DE1FA5F-2E80-497F-8EF9-EB8308E23BA1}"/>
    <cellStyle name="Comma 2 2 6 6 7" xfId="31839" xr:uid="{8722988A-872A-425C-B78E-C9F5EB26149C}"/>
    <cellStyle name="Comma 2 2 6 6 8" xfId="32481" xr:uid="{D066D503-9670-4F93-8209-53A15AA0BE22}"/>
    <cellStyle name="Comma 2 2 6 6 9" xfId="33693" xr:uid="{5E3B7DC7-AC5E-456B-B1F9-2D7C30CA17E9}"/>
    <cellStyle name="Comma 2 2 6 7" xfId="11510" xr:uid="{0CFA501B-B9E5-406A-89E1-87272649D90E}"/>
    <cellStyle name="Comma 2 2 6 7 10" xfId="34624" xr:uid="{EF6BA0D4-7ABC-4E43-873C-0FC0285250B7}"/>
    <cellStyle name="Comma 2 2 6 7 11" xfId="36752" xr:uid="{9B2B3D96-8A51-4B89-A005-244F7112CE7B}"/>
    <cellStyle name="Comma 2 2 6 7 12" xfId="39795" xr:uid="{86793A15-08D1-4B05-99B2-C47BBDDB18BB}"/>
    <cellStyle name="Comma 2 2 6 7 13" xfId="42703" xr:uid="{D42649F9-0420-4EAC-B182-554FE89FB21B}"/>
    <cellStyle name="Comma 2 2 6 7 14" xfId="44628" xr:uid="{8D491D61-8D06-457D-94ED-E04B65880239}"/>
    <cellStyle name="Comma 2 2 6 7 2" xfId="15131" xr:uid="{8C4587D6-7C1B-4897-B549-AA53D6904FB7}"/>
    <cellStyle name="Comma 2 2 6 7 2 2" xfId="31538" xr:uid="{F95F29EA-CA50-4C9A-B7F3-CF27D5014BF3}"/>
    <cellStyle name="Comma 2 2 6 7 2 3" xfId="33391" xr:uid="{4D4F9130-E3C7-467F-97F5-46F181CBFB36}"/>
    <cellStyle name="Comma 2 2 6 7 2 4" xfId="35215" xr:uid="{2F3ED2A8-3AB3-4130-9B1A-1D479EAD6264}"/>
    <cellStyle name="Comma 2 2 6 7 2 5" xfId="37295" xr:uid="{0C55E80E-01D6-49F0-9B4E-23BEC134A0D5}"/>
    <cellStyle name="Comma 2 2 6 7 3" xfId="12173" xr:uid="{30E8602E-5055-4B33-86AE-F133FDC3F233}"/>
    <cellStyle name="Comma 2 2 6 7 4" xfId="15519" xr:uid="{A6515E14-C566-47EA-9A91-FCD84C4AC1DC}"/>
    <cellStyle name="Comma 2 2 6 7 5" xfId="30017" xr:uid="{478968C9-9E24-4271-8923-48A56C8B1283}"/>
    <cellStyle name="Comma 2 2 6 7 6" xfId="30947" xr:uid="{B6A16A14-9319-4817-A537-4B4B2F187437}"/>
    <cellStyle name="Comma 2 2 6 7 7" xfId="31840" xr:uid="{BE570FC1-F2A2-49F5-BE67-C59CB8A86137}"/>
    <cellStyle name="Comma 2 2 6 7 8" xfId="32482" xr:uid="{ED6AB49F-FACB-4B4F-910F-14BA402D44BD}"/>
    <cellStyle name="Comma 2 2 6 7 9" xfId="33694" xr:uid="{273CF747-32E7-445C-A415-0C4601932AD9}"/>
    <cellStyle name="Comma 2 2 6 8" xfId="12249" xr:uid="{000BD3B9-DB52-4435-B276-3CDFF04F0A27}"/>
    <cellStyle name="Comma 2 2 6 8 2" xfId="31022" xr:uid="{A861AC5F-66C7-47CF-9EB1-F3B7DB0CB69F}"/>
    <cellStyle name="Comma 2 2 6 8 3" xfId="32894" xr:uid="{E9145552-090E-4622-9068-2C1B4DE28924}"/>
    <cellStyle name="Comma 2 2 6 8 4" xfId="34699" xr:uid="{7A88B61A-9C1A-4948-90C8-5420FB856419}"/>
    <cellStyle name="Comma 2 2 6 8 5" xfId="36807" xr:uid="{7C8B3D38-8DDE-41AE-B303-2B27347A0FC2}"/>
    <cellStyle name="Comma 2 2 6 9" xfId="11655" xr:uid="{289DAF4E-3BA3-47E0-9607-34AFEF466E6E}"/>
    <cellStyle name="Comma 2 2 7" xfId="2766" xr:uid="{5437C252-0389-4EC1-BC1A-FD781A320C6B}"/>
    <cellStyle name="Comma 2 2 7 10" xfId="30018" xr:uid="{62DBC6A1-AAA3-4387-BE13-335B105C9E87}"/>
    <cellStyle name="Comma 2 2 7 11" xfId="30432" xr:uid="{1D2CBD0B-7C78-4456-99F3-7996A452C21F}"/>
    <cellStyle name="Comma 2 2 7 12" xfId="31841" xr:uid="{ADE116EC-B63D-4A62-9614-7F0B8A0D96C9}"/>
    <cellStyle name="Comma 2 2 7 13" xfId="32483" xr:uid="{34498241-C68F-44BD-A9AA-4E3235F32C48}"/>
    <cellStyle name="Comma 2 2 7 14" xfId="33695" xr:uid="{EFD561D4-5625-4333-9A9D-663223CE59A5}"/>
    <cellStyle name="Comma 2 2 7 15" xfId="34109" xr:uid="{C0A24D32-CF25-447E-9582-B2D4B3DE54B8}"/>
    <cellStyle name="Comma 2 2 7 16" xfId="35328" xr:uid="{63308A96-5707-45FC-983D-CECAE672BCA8}"/>
    <cellStyle name="Comma 2 2 7 17" xfId="36191" xr:uid="{D5CE1942-CD56-4A86-AF55-FBD5F2969B36}"/>
    <cellStyle name="Comma 2 2 7 18" xfId="37429" xr:uid="{3B9CA7CF-C3DF-43B8-825F-12F5A6E9BA21}"/>
    <cellStyle name="Comma 2 2 7 19" xfId="41376" xr:uid="{8B5AB1B6-6980-40AE-8554-E664C5DFC5A0}"/>
    <cellStyle name="Comma 2 2 7 2" xfId="5077" xr:uid="{B69A01A5-DDA6-47FC-9967-12987164BE66}"/>
    <cellStyle name="Comma 2 2 7 2 10" xfId="32484" xr:uid="{AEE0FE72-73C1-4977-A951-2610C770A8D0}"/>
    <cellStyle name="Comma 2 2 7 2 11" xfId="33696" xr:uid="{D22EDD59-3411-4766-ABD6-2D56296CE410}"/>
    <cellStyle name="Comma 2 2 7 2 12" xfId="34147" xr:uid="{8CA48645-2609-4F8B-8404-7AFC9460342B}"/>
    <cellStyle name="Comma 2 2 7 2 13" xfId="36032" xr:uid="{5AFEBD44-15B9-46C4-81F7-B23C5F39D2BF}"/>
    <cellStyle name="Comma 2 2 7 2 14" xfId="36332" xr:uid="{C9616A30-5BAA-4990-A719-C587A771F4AF}"/>
    <cellStyle name="Comma 2 2 7 2 15" xfId="37503" xr:uid="{C79D74E0-8319-4266-BF3E-E5F5BBB9D6C0}"/>
    <cellStyle name="Comma 2 2 7 2 16" xfId="41449" xr:uid="{18901347-6DB5-4CF7-BA87-6A41499AAEF3}"/>
    <cellStyle name="Comma 2 2 7 2 17" xfId="44629" xr:uid="{A4810682-674E-4528-977E-C373209331EB}"/>
    <cellStyle name="Comma 2 2 7 2 18" xfId="6660" xr:uid="{607FDF7D-7986-4E31-827B-85C17912FF8B}"/>
    <cellStyle name="Comma 2 2 7 2 2" xfId="6046" xr:uid="{77C84899-A4A6-43DD-B41E-9AC4FE19611B}"/>
    <cellStyle name="Comma 2 2 7 2 2 10" xfId="33697" xr:uid="{C5A3052B-97E4-41AE-BBE7-04597B394E34}"/>
    <cellStyle name="Comma 2 2 7 2 2 11" xfId="34299" xr:uid="{E4078AF4-A1E4-487F-ABC2-F5024F4DC0F8}"/>
    <cellStyle name="Comma 2 2 7 2 2 12" xfId="36484" xr:uid="{0EE1A9D9-E5ED-4078-B317-2979AF4A4E89}"/>
    <cellStyle name="Comma 2 2 7 2 2 13" xfId="38811" xr:uid="{DB768BD5-97A4-4A39-A47E-714060FEA409}"/>
    <cellStyle name="Comma 2 2 7 2 2 14" xfId="41850" xr:uid="{BA52B065-55A8-481D-9590-96B0EE876A1B}"/>
    <cellStyle name="Comma 2 2 7 2 2 15" xfId="44630" xr:uid="{70D3B327-9D21-441F-900D-29C716BC3CEB}"/>
    <cellStyle name="Comma 2 2 7 2 2 16" xfId="8536" xr:uid="{8BBBCE1F-CB52-4D1B-88C9-467A64F49C21}"/>
    <cellStyle name="Comma 2 2 7 2 2 2" xfId="8785" xr:uid="{9FA7C669-EBED-4D39-9EF2-FD197BE2FE45}"/>
    <cellStyle name="Comma 2 2 7 2 2 2 10" xfId="34452" xr:uid="{65082248-93A1-490E-9EB3-D90B0B76D035}"/>
    <cellStyle name="Comma 2 2 7 2 2 2 11" xfId="36620" xr:uid="{57865BF2-6867-4D11-8DC9-841D48325B7F}"/>
    <cellStyle name="Comma 2 2 7 2 2 2 12" xfId="40360" xr:uid="{2643C5AD-44B0-468E-8283-F4862C8C2CA0}"/>
    <cellStyle name="Comma 2 2 7 2 2 2 13" xfId="43178" xr:uid="{ADD5BDDD-654C-4994-9BE7-D155316DA99C}"/>
    <cellStyle name="Comma 2 2 7 2 2 2 14" xfId="44631" xr:uid="{3D585094-572F-476E-A7B8-D03B32E15EA7}"/>
    <cellStyle name="Comma 2 2 7 2 2 2 2" xfId="12784" xr:uid="{624752F6-CB27-40C5-B8CF-4DDE10E1A997}"/>
    <cellStyle name="Comma 2 2 7 2 2 2 2 2" xfId="31366" xr:uid="{8CE46A05-C6B7-415C-9E15-9BAB2070D540}"/>
    <cellStyle name="Comma 2 2 7 2 2 2 2 3" xfId="33220" xr:uid="{D6DB5DE0-21F7-4DED-903A-EE27C4407CE6}"/>
    <cellStyle name="Comma 2 2 7 2 2 2 2 4" xfId="35043" xr:uid="{7E2C4887-A2DB-4399-A705-5F142F680E29}"/>
    <cellStyle name="Comma 2 2 7 2 2 2 2 5" xfId="37141" xr:uid="{A945D83D-40D2-4B4C-8C03-976BEFB5060B}"/>
    <cellStyle name="Comma 2 2 7 2 2 2 3" xfId="12001" xr:uid="{EDAFF8E2-F06A-4638-9549-0F3AC267FAF3}"/>
    <cellStyle name="Comma 2 2 7 2 2 2 4" xfId="15523" xr:uid="{55383F23-013E-4343-A330-E1EB8227490A}"/>
    <cellStyle name="Comma 2 2 7 2 2 2 5" xfId="30021" xr:uid="{8018C754-0BAC-467C-88D7-FBD144F279B9}"/>
    <cellStyle name="Comma 2 2 7 2 2 2 6" xfId="30775" xr:uid="{143CD006-68F5-4E20-A469-18B054BD530A}"/>
    <cellStyle name="Comma 2 2 7 2 2 2 7" xfId="31844" xr:uid="{9FF8E1DB-6AAE-4CAE-9A4B-CF8C36BDB23D}"/>
    <cellStyle name="Comma 2 2 7 2 2 2 8" xfId="32486" xr:uid="{485D995C-4667-4688-97CF-2C93C80FAA88}"/>
    <cellStyle name="Comma 2 2 7 2 2 2 9" xfId="33698" xr:uid="{7777FCEE-AFE4-498F-AA59-5DFD83DA2196}"/>
    <cellStyle name="Comma 2 2 7 2 2 3" xfId="12571" xr:uid="{2CCAC3BB-DDAC-4E6E-AD9C-4C067423FE4F}"/>
    <cellStyle name="Comma 2 2 7 2 2 3 2" xfId="31213" xr:uid="{B69D9A68-4F1C-4F90-A1F1-413BFB71AB1E}"/>
    <cellStyle name="Comma 2 2 7 2 2 3 3" xfId="33069" xr:uid="{BEFD6F7B-C1F5-4644-9853-4E435E897464}"/>
    <cellStyle name="Comma 2 2 7 2 2 3 4" xfId="34890" xr:uid="{65B99261-E70B-4B1B-8F6A-C1C3A99FB8D9}"/>
    <cellStyle name="Comma 2 2 7 2 2 3 5" xfId="36990" xr:uid="{155CC20C-72AE-4542-A6E8-BFAEC9089B0E}"/>
    <cellStyle name="Comma 2 2 7 2 2 4" xfId="11848" xr:uid="{243245B5-2416-4B09-B2E9-4D773CBD3E7B}"/>
    <cellStyle name="Comma 2 2 7 2 2 5" xfId="15522" xr:uid="{20003E37-C8C7-439B-BB1E-27B27B0E1F02}"/>
    <cellStyle name="Comma 2 2 7 2 2 6" xfId="30020" xr:uid="{47931C3F-7908-44E1-841E-AA32BA33DFC4}"/>
    <cellStyle name="Comma 2 2 7 2 2 7" xfId="30622" xr:uid="{2AE9A639-9B1D-49EB-AD2E-6C92C63FF7F4}"/>
    <cellStyle name="Comma 2 2 7 2 2 8" xfId="31843" xr:uid="{DA678F44-EC7C-4CF3-8C73-936B29F0DEBA}"/>
    <cellStyle name="Comma 2 2 7 2 2 9" xfId="32485" xr:uid="{0B7001C1-C5C4-4EAD-ABEE-F788633CF7A7}"/>
    <cellStyle name="Comma 2 2 7 2 3" xfId="6366" xr:uid="{8A84561E-5C9D-434B-B6B5-C122127B9043}"/>
    <cellStyle name="Comma 2 2 7 2 3 10" xfId="34451" xr:uid="{331BD70F-3405-4EC5-A0F3-B53C9B79E744}"/>
    <cellStyle name="Comma 2 2 7 2 3 11" xfId="36619" xr:uid="{CACCF2D8-0CE9-4B15-872A-96EE3C6C3C06}"/>
    <cellStyle name="Comma 2 2 7 2 3 12" xfId="39031" xr:uid="{0B6F62B7-C754-462A-AC9E-9A093BB0B419}"/>
    <cellStyle name="Comma 2 2 7 2 3 13" xfId="42057" xr:uid="{D11D6BD9-8DE4-45B7-A382-2E93886E493B}"/>
    <cellStyle name="Comma 2 2 7 2 3 14" xfId="44632" xr:uid="{E2EEACD2-F202-46CA-892B-C5957C610CA8}"/>
    <cellStyle name="Comma 2 2 7 2 3 15" xfId="8784" xr:uid="{16942CAD-548E-4397-8911-5D667F0D7AD3}"/>
    <cellStyle name="Comma 2 2 7 2 3 2" xfId="12783" xr:uid="{C8617754-2E53-4173-9BBE-D767E0C1A213}"/>
    <cellStyle name="Comma 2 2 7 2 3 2 2" xfId="31365" xr:uid="{22880D07-936E-45F7-946E-6F23A57B31C5}"/>
    <cellStyle name="Comma 2 2 7 2 3 2 3" xfId="33219" xr:uid="{E002A80E-B4EB-481B-B3A4-D8CE25C68490}"/>
    <cellStyle name="Comma 2 2 7 2 3 2 4" xfId="35042" xr:uid="{F2E8E21E-79BB-48F0-85EC-8E52B6E8C910}"/>
    <cellStyle name="Comma 2 2 7 2 3 2 5" xfId="37140" xr:uid="{3883C08F-6E5E-436F-B472-18D4CF1AAAD0}"/>
    <cellStyle name="Comma 2 2 7 2 3 2 6" xfId="40599" xr:uid="{EF38D31C-B6A8-4F0B-811C-C5CC1C0D68D0}"/>
    <cellStyle name="Comma 2 2 7 2 3 2 7" xfId="43385" xr:uid="{D4056261-8FC9-4699-9003-A850A5813E97}"/>
    <cellStyle name="Comma 2 2 7 2 3 2 8" xfId="44633" xr:uid="{C64FF14F-2C59-45BA-98B4-0CEF6ADF87CC}"/>
    <cellStyle name="Comma 2 2 7 2 3 3" xfId="12000" xr:uid="{EFA1E3B5-E301-4924-8F08-73C912921A2E}"/>
    <cellStyle name="Comma 2 2 7 2 3 4" xfId="15524" xr:uid="{25063501-FC3B-435A-8AB3-C8AFE64CE962}"/>
    <cellStyle name="Comma 2 2 7 2 3 5" xfId="30022" xr:uid="{A1DC0C69-F6C6-4075-88EB-5FA2E61190CB}"/>
    <cellStyle name="Comma 2 2 7 2 3 6" xfId="30774" xr:uid="{6A49B7A6-B92D-4E3F-906E-70F8BAB1AB40}"/>
    <cellStyle name="Comma 2 2 7 2 3 7" xfId="31845" xr:uid="{1D0C43C1-0D3E-48FB-980D-F6B6E30EC17C}"/>
    <cellStyle name="Comma 2 2 7 2 3 8" xfId="32487" xr:uid="{3393A1A4-48AE-454B-897B-A440A9FA536B}"/>
    <cellStyle name="Comma 2 2 7 2 3 9" xfId="33699" xr:uid="{5C2272DA-3DC8-48D0-BB48-07B619021004}"/>
    <cellStyle name="Comma 2 2 7 2 4" xfId="12288" xr:uid="{5ADC7ACA-E7EC-4A6A-8E01-A815426F32A9}"/>
    <cellStyle name="Comma 2 2 7 2 4 2" xfId="31061" xr:uid="{5EA31478-0DC3-48CF-B306-1CAF9318CCC7}"/>
    <cellStyle name="Comma 2 2 7 2 4 2 2" xfId="41216" xr:uid="{332CE4DB-95A4-4E26-B651-676A64AE1E8A}"/>
    <cellStyle name="Comma 2 2 7 2 4 2 3" xfId="43896" xr:uid="{5ABEB8EB-479B-489C-941E-57A3F563EDF9}"/>
    <cellStyle name="Comma 2 2 7 2 4 2 4" xfId="44634" xr:uid="{67F29859-1D7D-4ACC-90AD-100A59F786FC}"/>
    <cellStyle name="Comma 2 2 7 2 4 3" xfId="32929" xr:uid="{68C47E32-34CD-42B3-8C67-73FFACDD0EF9}"/>
    <cellStyle name="Comma 2 2 7 2 4 4" xfId="34738" xr:uid="{9BAF1952-5B3D-4D13-A1D9-5F415B7DC317}"/>
    <cellStyle name="Comma 2 2 7 2 4 5" xfId="36846" xr:uid="{F9CD3234-168B-44C6-920D-FE6A2113F48F}"/>
    <cellStyle name="Comma 2 2 7 2 4 6" xfId="39633" xr:uid="{5A1D763F-8CCC-401E-8440-6C6CAE3696AC}"/>
    <cellStyle name="Comma 2 2 7 2 4 7" xfId="42568" xr:uid="{8252BF50-FCAA-4A59-96AA-BD603F9DC50A}"/>
    <cellStyle name="Comma 2 2 7 2 4 8" xfId="44635" xr:uid="{6D37D0B5-0E74-40FC-B5E2-0CF3031CB8D2}"/>
    <cellStyle name="Comma 2 2 7 2 5" xfId="11695" xr:uid="{8BBEEE45-8418-493E-948E-7E5F9DB3CB88}"/>
    <cellStyle name="Comma 2 2 7 2 5 2" xfId="39878" xr:uid="{DE54D60B-3531-48B1-926B-0A9A87C67AC9}"/>
    <cellStyle name="Comma 2 2 7 2 5 3" xfId="42777" xr:uid="{745979C1-7FB9-44F2-9C53-2256E43F5969}"/>
    <cellStyle name="Comma 2 2 7 2 5 4" xfId="44636" xr:uid="{42A96157-7699-4114-8C69-9E9E92E6A556}"/>
    <cellStyle name="Comma 2 2 7 2 6" xfId="15521" xr:uid="{CCB3A068-0EEE-45CD-BF45-F7988E743906}"/>
    <cellStyle name="Comma 2 2 7 2 7" xfId="30019" xr:uid="{38995D54-583F-4797-8EDF-005167830089}"/>
    <cellStyle name="Comma 2 2 7 2 8" xfId="30470" xr:uid="{B1A60112-C2F2-4649-B181-E3CB35DFF433}"/>
    <cellStyle name="Comma 2 2 7 2 9" xfId="31842" xr:uid="{46B02E83-7111-477B-A6FB-8344B73B2DBE}"/>
    <cellStyle name="Comma 2 2 7 20" xfId="44637" xr:uid="{13B463F3-4971-4B22-9DC8-516FBAEB4C28}"/>
    <cellStyle name="Comma 2 2 7 21" xfId="6548" xr:uid="{CFF95FD9-1629-4E06-8BC5-15B18EE787E0}"/>
    <cellStyle name="Comma 2 2 7 3" xfId="4418" xr:uid="{155AFD4E-A9F3-4B0F-981F-E418E81459B5}"/>
    <cellStyle name="Comma 2 2 7 3 10" xfId="33700" xr:uid="{498841A0-5500-4C66-A3CE-F716A50ED80D}"/>
    <cellStyle name="Comma 2 2 7 3 11" xfId="34260" xr:uid="{04CF9E02-07BF-4E95-B38F-2DDD6CFAE657}"/>
    <cellStyle name="Comma 2 2 7 3 12" xfId="35601" xr:uid="{84F8B554-5A50-4619-9A15-61FF3A781946}"/>
    <cellStyle name="Comma 2 2 7 3 13" xfId="36461" xr:uid="{693825C2-C2A1-4525-ACFF-05BF1F352B05}"/>
    <cellStyle name="Comma 2 2 7 3 14" xfId="38670" xr:uid="{468F89F6-7DA0-453F-BB45-08D1D2DB7AE1}"/>
    <cellStyle name="Comma 2 2 7 3 15" xfId="41710" xr:uid="{0093DDDD-879B-4DCE-8CFA-5F364222AE0A}"/>
    <cellStyle name="Comma 2 2 7 3 16" xfId="44638" xr:uid="{28DDC12A-7020-4C4E-864A-1721C30763C8}"/>
    <cellStyle name="Comma 2 2 7 3 17" xfId="8423" xr:uid="{BD6DF862-4CA9-482F-A0B7-A2E6C952264A}"/>
    <cellStyle name="Comma 2 2 7 3 2" xfId="5869" xr:uid="{F00D2C59-AEDC-41ED-8CA4-F9C12B7DD9BF}"/>
    <cellStyle name="Comma 2 2 7 3 2 10" xfId="34453" xr:uid="{F7E7A5FB-E6A3-42FE-BFF7-F31F6527AA6B}"/>
    <cellStyle name="Comma 2 2 7 3 2 11" xfId="36621" xr:uid="{E95FCBB7-3B40-417A-A5A6-BB8843D4DC37}"/>
    <cellStyle name="Comma 2 2 7 3 2 12" xfId="39160" xr:uid="{B6BA3912-F54A-43DC-A76E-7B13D1CA7F27}"/>
    <cellStyle name="Comma 2 2 7 3 2 13" xfId="42168" xr:uid="{1C3EE4A8-FAC6-4367-B584-9A2AD28DA70F}"/>
    <cellStyle name="Comma 2 2 7 3 2 14" xfId="44639" xr:uid="{EF1A73EF-14F0-4D33-8242-8CED93FE5784}"/>
    <cellStyle name="Comma 2 2 7 3 2 15" xfId="8786" xr:uid="{8568A5AA-52D5-4DED-947C-34E28592F3BD}"/>
    <cellStyle name="Comma 2 2 7 3 2 2" xfId="12785" xr:uid="{A4D1190F-29E9-419A-BD99-A3DEAB4C4DAB}"/>
    <cellStyle name="Comma 2 2 7 3 2 2 2" xfId="31367" xr:uid="{F0BFD177-7499-4B27-AF50-17B6404BE64A}"/>
    <cellStyle name="Comma 2 2 7 3 2 2 3" xfId="33221" xr:uid="{6A892E39-FDDE-4AAD-BAA0-8D234814BD4E}"/>
    <cellStyle name="Comma 2 2 7 3 2 2 4" xfId="35044" xr:uid="{1D657C2A-2FEC-42AC-AC3A-69A403904504}"/>
    <cellStyle name="Comma 2 2 7 3 2 2 5" xfId="37142" xr:uid="{2CF08912-65AD-4174-A223-92855C3DD2BB}"/>
    <cellStyle name="Comma 2 2 7 3 2 2 6" xfId="40733" xr:uid="{BA4C8A97-F2A8-4C76-A9E1-1A73414B4EE3}"/>
    <cellStyle name="Comma 2 2 7 3 2 2 7" xfId="43496" xr:uid="{4BD1925F-5CB4-4DEE-8B7D-65C5E70D6312}"/>
    <cellStyle name="Comma 2 2 7 3 2 2 8" xfId="44640" xr:uid="{523AEF89-B74A-4CE0-93C2-279B2AA4A001}"/>
    <cellStyle name="Comma 2 2 7 3 2 3" xfId="12002" xr:uid="{7EE877FF-44AB-4561-8664-8739D7EFFDE0}"/>
    <cellStyle name="Comma 2 2 7 3 2 4" xfId="15526" xr:uid="{565004F5-A254-4E73-9891-745D89EAA667}"/>
    <cellStyle name="Comma 2 2 7 3 2 5" xfId="30024" xr:uid="{EAA133D1-90A6-4A27-9A3D-5BB78400F0EE}"/>
    <cellStyle name="Comma 2 2 7 3 2 6" xfId="30776" xr:uid="{24398E17-BC96-480A-BE1F-1E83E9368DAF}"/>
    <cellStyle name="Comma 2 2 7 3 2 7" xfId="31847" xr:uid="{5B36ACE0-2C53-4290-85C9-1932F8615A93}"/>
    <cellStyle name="Comma 2 2 7 3 2 8" xfId="32489" xr:uid="{EFDE52D5-BE41-4749-ABB3-117E3FE8B4C6}"/>
    <cellStyle name="Comma 2 2 7 3 2 9" xfId="33701" xr:uid="{51E9D830-D51F-4E26-B172-70B7D7B2CBDF}"/>
    <cellStyle name="Comma 2 2 7 3 3" xfId="12531" xr:uid="{922D0D29-D1E3-4DE6-8777-B58723008991}"/>
    <cellStyle name="Comma 2 2 7 3 3 2" xfId="31174" xr:uid="{91E4FA72-83A3-4EC7-BBAE-E1D7E9EC393B}"/>
    <cellStyle name="Comma 2 2 7 3 3 2 2" xfId="41044" xr:uid="{9E2D3E05-C13B-429D-BF73-1762C2B27504}"/>
    <cellStyle name="Comma 2 2 7 3 3 2 3" xfId="43756" xr:uid="{B614A6DC-E0E8-421B-8A7E-EA9670932667}"/>
    <cellStyle name="Comma 2 2 7 3 3 2 4" xfId="44641" xr:uid="{332CFBB7-D615-4493-9A7F-8A613132C9C9}"/>
    <cellStyle name="Comma 2 2 7 3 3 3" xfId="33032" xr:uid="{7C3E45F7-A470-484E-BBA8-ADCFD41C0241}"/>
    <cellStyle name="Comma 2 2 7 3 3 4" xfId="34851" xr:uid="{013DC689-48BE-459A-AB94-221BC11DF3DB}"/>
    <cellStyle name="Comma 2 2 7 3 3 5" xfId="36953" xr:uid="{6DCFDF9F-C8AF-418F-A611-038B1DFB9B13}"/>
    <cellStyle name="Comma 2 2 7 3 3 6" xfId="39468" xr:uid="{4E0DD575-D4E1-42EA-B5A0-81DF48C2E24C}"/>
    <cellStyle name="Comma 2 2 7 3 3 7" xfId="42428" xr:uid="{99204A03-FA72-4326-A8E7-31AE8DE1DBD1}"/>
    <cellStyle name="Comma 2 2 7 3 3 8" xfId="44642" xr:uid="{C1944DAE-08D3-47E2-9131-F406D40A798F}"/>
    <cellStyle name="Comma 2 2 7 3 4" xfId="11809" xr:uid="{C6C990A1-255B-43AC-B54B-95F244C39EDE}"/>
    <cellStyle name="Comma 2 2 7 3 4 2" xfId="40189" xr:uid="{D26EED3A-3CB5-4A4B-AEAC-55390756BD7B}"/>
    <cellStyle name="Comma 2 2 7 3 4 3" xfId="43038" xr:uid="{C0690131-B9CC-4FBF-8705-734F1EFB454C}"/>
    <cellStyle name="Comma 2 2 7 3 4 4" xfId="44643" xr:uid="{EF34A1C1-0D96-46DD-841B-EED737202888}"/>
    <cellStyle name="Comma 2 2 7 3 5" xfId="15525" xr:uid="{67AF66FD-C779-46AF-8EF2-761DF9B6BDDA}"/>
    <cellStyle name="Comma 2 2 7 3 6" xfId="30023" xr:uid="{8808B6A0-8C51-4480-BCA0-F10895115CD2}"/>
    <cellStyle name="Comma 2 2 7 3 7" xfId="30583" xr:uid="{82877F02-1FE2-43D1-845E-09F4DB85FAF7}"/>
    <cellStyle name="Comma 2 2 7 3 8" xfId="31846" xr:uid="{CD4A3540-E09A-4F4B-9073-9DBF009C0497}"/>
    <cellStyle name="Comma 2 2 7 3 9" xfId="32488" xr:uid="{882CBA42-3A53-45D8-A933-6868B54EEBD8}"/>
    <cellStyle name="Comma 2 2 7 4" xfId="5731" xr:uid="{E2359F2F-CCF7-421F-A5FB-76425BB142BC}"/>
    <cellStyle name="Comma 2 2 7 4 10" xfId="33702" xr:uid="{59A8B13B-CCCA-4315-AED3-76E9DBCCAB79}"/>
    <cellStyle name="Comma 2 2 7 4 11" xfId="34199" xr:uid="{4B40A08A-0222-488A-BC17-92CE1ACC019B}"/>
    <cellStyle name="Comma 2 2 7 4 12" xfId="36429" xr:uid="{FE089EAB-B303-4CE2-B7E6-0256CF207770}"/>
    <cellStyle name="Comma 2 2 7 4 13" xfId="38098" xr:uid="{8B5C4982-F909-4EB3-A65A-050B38271D95}"/>
    <cellStyle name="Comma 2 2 7 4 14" xfId="41595" xr:uid="{C260B760-BD11-4993-A0D1-2EE01B8FC4F1}"/>
    <cellStyle name="Comma 2 2 7 4 15" xfId="44644" xr:uid="{E6809B3C-5326-43EB-9380-EA72AEB7C142}"/>
    <cellStyle name="Comma 2 2 7 4 16" xfId="8090" xr:uid="{97169708-FBC9-4E41-8DAA-A940B9E9B9FE}"/>
    <cellStyle name="Comma 2 2 7 4 2" xfId="8787" xr:uid="{A1BE82C9-93E5-4ECC-B3DE-7A89C8A4B755}"/>
    <cellStyle name="Comma 2 2 7 4 2 10" xfId="34454" xr:uid="{C9E5D90B-0AFB-43F1-91AC-7622827BBCA9}"/>
    <cellStyle name="Comma 2 2 7 4 2 11" xfId="36622" xr:uid="{86622340-846E-4F8D-A51F-5CF767E126E9}"/>
    <cellStyle name="Comma 2 2 7 4 2 12" xfId="40054" xr:uid="{5FB72EA9-2C69-4156-B657-A8FDAAFDAB53}"/>
    <cellStyle name="Comma 2 2 7 4 2 13" xfId="42923" xr:uid="{BB86AE70-ECF8-4A5B-B89F-BE005F3AA426}"/>
    <cellStyle name="Comma 2 2 7 4 2 14" xfId="44645" xr:uid="{A90F7B8F-74C1-46D4-A618-FF35C596F2D7}"/>
    <cellStyle name="Comma 2 2 7 4 2 2" xfId="12786" xr:uid="{6BEC631A-2C4E-48E8-87FB-1209BC6B6C19}"/>
    <cellStyle name="Comma 2 2 7 4 2 2 2" xfId="31368" xr:uid="{442CE6A5-7A13-4088-AE14-BEC948C643B7}"/>
    <cellStyle name="Comma 2 2 7 4 2 2 3" xfId="33222" xr:uid="{8DF2995E-A85F-4084-92BD-2D17ED4454D4}"/>
    <cellStyle name="Comma 2 2 7 4 2 2 4" xfId="35045" xr:uid="{08969267-DDD7-4B03-A5C9-F8BAE781BFAA}"/>
    <cellStyle name="Comma 2 2 7 4 2 2 5" xfId="37143" xr:uid="{053F520C-27BD-43D5-B04E-4B51BFA40144}"/>
    <cellStyle name="Comma 2 2 7 4 2 3" xfId="12003" xr:uid="{590C8EC0-E7F2-4381-B937-1D0F2EFB5B31}"/>
    <cellStyle name="Comma 2 2 7 4 2 4" xfId="15528" xr:uid="{96BD1ECC-9ECF-48EE-B01F-8CD82A0A51B9}"/>
    <cellStyle name="Comma 2 2 7 4 2 5" xfId="30026" xr:uid="{0FE5C04E-2377-425D-AB03-2E8DCB9B1040}"/>
    <cellStyle name="Comma 2 2 7 4 2 6" xfId="30777" xr:uid="{11A3F6EF-D0C7-4D71-A75F-34A588FBC8C8}"/>
    <cellStyle name="Comma 2 2 7 4 2 7" xfId="31849" xr:uid="{62775D16-495A-4B14-9683-F82384428A50}"/>
    <cellStyle name="Comma 2 2 7 4 2 8" xfId="32491" xr:uid="{1D3EE6A3-AB7E-4855-B8BC-F031AB172BC6}"/>
    <cellStyle name="Comma 2 2 7 4 2 9" xfId="33703" xr:uid="{71BBF486-5C40-432F-B2CF-79123696C239}"/>
    <cellStyle name="Comma 2 2 7 4 3" xfId="12402" xr:uid="{3C2DB19B-A8EB-471B-8760-1286DCE1A6D5}"/>
    <cellStyle name="Comma 2 2 7 4 3 2" xfId="31113" xr:uid="{14DC6744-FF38-4438-8F3E-DE54A202C6B6}"/>
    <cellStyle name="Comma 2 2 7 4 3 3" xfId="32975" xr:uid="{1D2DE925-93C1-4032-93CC-ECA5AA1311F4}"/>
    <cellStyle name="Comma 2 2 7 4 3 4" xfId="34790" xr:uid="{B5504942-45E5-47BA-A6FF-493EA2482A30}"/>
    <cellStyle name="Comma 2 2 7 4 3 5" xfId="36896" xr:uid="{B7FF8C0A-8B8E-4884-BD46-444B87F914B7}"/>
    <cellStyle name="Comma 2 2 7 4 4" xfId="11748" xr:uid="{0B580E20-AD53-499D-A43A-1ABD3B971E62}"/>
    <cellStyle name="Comma 2 2 7 4 5" xfId="15527" xr:uid="{1D47D582-0EF6-4D49-8C12-94BA53C5E47F}"/>
    <cellStyle name="Comma 2 2 7 4 6" xfId="30025" xr:uid="{FB8CA636-CD4A-4965-AA92-BFB687A053B7}"/>
    <cellStyle name="Comma 2 2 7 4 7" xfId="30522" xr:uid="{A77744BE-49EA-42B0-8227-33553F4BE373}"/>
    <cellStyle name="Comma 2 2 7 4 8" xfId="31848" xr:uid="{80AD433B-222F-42C9-BA44-6EEED7A7AC4B}"/>
    <cellStyle name="Comma 2 2 7 4 9" xfId="32490" xr:uid="{6BCBF2D6-9DB1-4798-989F-B3417BD07982}"/>
    <cellStyle name="Comma 2 2 7 5" xfId="6190" xr:uid="{0D7C2E35-ACF6-4FF3-946A-9364B561B446}"/>
    <cellStyle name="Comma 2 2 7 5 10" xfId="34450" xr:uid="{3CC17829-3B3F-4BF7-A52A-40FEBE6F8841}"/>
    <cellStyle name="Comma 2 2 7 5 11" xfId="36618" xr:uid="{21864808-FCA0-41CA-B300-FDDA38B2DC03}"/>
    <cellStyle name="Comma 2 2 7 5 12" xfId="38931" xr:uid="{D8DC2B17-A5BD-4C01-A17F-9F97362C23D7}"/>
    <cellStyle name="Comma 2 2 7 5 13" xfId="41962" xr:uid="{FAA6F209-EDDA-43B6-AA8F-CB5CE3086B7F}"/>
    <cellStyle name="Comma 2 2 7 5 14" xfId="44646" xr:uid="{08714786-CFEB-4D37-8DE8-86174593A4A9}"/>
    <cellStyle name="Comma 2 2 7 5 15" xfId="8783" xr:uid="{8D05E445-FA46-4DDA-BF83-C5F9C6C21233}"/>
    <cellStyle name="Comma 2 2 7 5 2" xfId="12782" xr:uid="{4BA7DA01-C69E-4741-ABF7-8B00214250F5}"/>
    <cellStyle name="Comma 2 2 7 5 2 2" xfId="31364" xr:uid="{6757FF7F-79B1-4138-99D7-BD34FC3DC1C1}"/>
    <cellStyle name="Comma 2 2 7 5 2 3" xfId="33218" xr:uid="{3D51D1CF-BCB0-4961-BD0F-A92B6ACCBCA8}"/>
    <cellStyle name="Comma 2 2 7 5 2 4" xfId="35041" xr:uid="{0167D40A-FEBB-4E00-BA33-BD0A8834E7B6}"/>
    <cellStyle name="Comma 2 2 7 5 2 5" xfId="37139" xr:uid="{90C02B8A-0B32-4CF1-B59E-48EC07DCB1F9}"/>
    <cellStyle name="Comma 2 2 7 5 2 6" xfId="40489" xr:uid="{82CC155D-50AE-4A75-A86C-ACE24129946A}"/>
    <cellStyle name="Comma 2 2 7 5 2 7" xfId="43290" xr:uid="{AE894261-16C6-4D38-94C3-DB5BFBA43255}"/>
    <cellStyle name="Comma 2 2 7 5 2 8" xfId="44647" xr:uid="{144AAC0D-D54D-4E76-85E0-8A5E13EEF879}"/>
    <cellStyle name="Comma 2 2 7 5 3" xfId="11999" xr:uid="{B5AA650A-D135-4932-B6B7-F5F05B18D701}"/>
    <cellStyle name="Comma 2 2 7 5 4" xfId="15529" xr:uid="{CE150C54-4EAE-4A6E-8A80-06BBB4550567}"/>
    <cellStyle name="Comma 2 2 7 5 5" xfId="30027" xr:uid="{571A9349-5AF2-498C-AD89-31F76F4BBCB6}"/>
    <cellStyle name="Comma 2 2 7 5 6" xfId="30773" xr:uid="{3351F86B-2502-40D4-8813-46A757D8660F}"/>
    <cellStyle name="Comma 2 2 7 5 7" xfId="31850" xr:uid="{86E99828-83B1-44A6-9EE6-7F97096EB1A1}"/>
    <cellStyle name="Comma 2 2 7 5 8" xfId="32492" xr:uid="{360381F5-C8C8-4A5B-9C10-1F0A8D13272B}"/>
    <cellStyle name="Comma 2 2 7 5 9" xfId="33704" xr:uid="{00EB879E-D0B9-479C-B7F7-BA148C362692}"/>
    <cellStyle name="Comma 2 2 7 6" xfId="11511" xr:uid="{161A3438-5A30-4B87-91CC-44D641882A28}"/>
    <cellStyle name="Comma 2 2 7 6 10" xfId="34625" xr:uid="{9D637423-2534-4AC6-A982-B08B1907F937}"/>
    <cellStyle name="Comma 2 2 7 6 11" xfId="36753" xr:uid="{5EFD7260-15D6-4CAD-B0A2-DD360BD657FA}"/>
    <cellStyle name="Comma 2 2 7 6 12" xfId="39335" xr:uid="{705B7520-8BE0-481D-AC87-8B9ACAE087B1}"/>
    <cellStyle name="Comma 2 2 7 6 13" xfId="42313" xr:uid="{7043E873-D149-470C-84BB-722A0A2CB490}"/>
    <cellStyle name="Comma 2 2 7 6 14" xfId="44648" xr:uid="{BEAE5DE9-A549-4979-9BA4-E81C328BD6C7}"/>
    <cellStyle name="Comma 2 2 7 6 2" xfId="15132" xr:uid="{48A7614B-DB3F-4BF0-9AE9-4465B9525F05}"/>
    <cellStyle name="Comma 2 2 7 6 2 2" xfId="31539" xr:uid="{3BBB2323-AFFD-4B19-AFA4-1893C598C1B6}"/>
    <cellStyle name="Comma 2 2 7 6 2 3" xfId="33392" xr:uid="{C0B1BC51-D7F2-483B-BE6E-3E2A4331C3B0}"/>
    <cellStyle name="Comma 2 2 7 6 2 4" xfId="35216" xr:uid="{C6296C70-3F57-4D51-8CA9-6572E5E32B1B}"/>
    <cellStyle name="Comma 2 2 7 6 2 5" xfId="37296" xr:uid="{1A69AE5E-3E1D-4E39-B08B-1BD68085A4A3}"/>
    <cellStyle name="Comma 2 2 7 6 2 6" xfId="40906" xr:uid="{CF6E9177-D41F-4762-996E-F61B575AC476}"/>
    <cellStyle name="Comma 2 2 7 6 2 7" xfId="43641" xr:uid="{C75B2A92-803C-4773-B2F1-93418DE4B816}"/>
    <cellStyle name="Comma 2 2 7 6 2 8" xfId="44649" xr:uid="{B0314361-E7BD-4E2C-B49F-6390AE82B9FD}"/>
    <cellStyle name="Comma 2 2 7 6 3" xfId="12174" xr:uid="{33697E6A-8399-4FB6-BD0D-1258838D6092}"/>
    <cellStyle name="Comma 2 2 7 6 4" xfId="15530" xr:uid="{05BF438D-6D79-47B9-93A9-914C9CD0DC05}"/>
    <cellStyle name="Comma 2 2 7 6 5" xfId="30028" xr:uid="{6A58D4A9-0378-4273-8AED-32DCA5B6BB78}"/>
    <cellStyle name="Comma 2 2 7 6 6" xfId="30948" xr:uid="{75A535A4-A50C-4F6B-B122-890012B78F47}"/>
    <cellStyle name="Comma 2 2 7 6 7" xfId="31851" xr:uid="{598C38F7-4E58-4DB5-8C57-DED9792A3B98}"/>
    <cellStyle name="Comma 2 2 7 6 8" xfId="32493" xr:uid="{93B2575B-EDC6-431F-9F8C-200D6147CFBF}"/>
    <cellStyle name="Comma 2 2 7 6 9" xfId="33705" xr:uid="{CD0FC581-4861-4A4B-ACB1-9D163DB1716E}"/>
    <cellStyle name="Comma 2 2 7 7" xfId="12250" xr:uid="{D2CADAEC-7B86-4C8C-95B2-724D37930969}"/>
    <cellStyle name="Comma 2 2 7 7 2" xfId="31023" xr:uid="{D088EF9E-5510-4793-A9C7-5AF678A222C1}"/>
    <cellStyle name="Comma 2 2 7 7 3" xfId="32895" xr:uid="{D0C09D81-88D0-4EE3-9B9B-12755214D6A0}"/>
    <cellStyle name="Comma 2 2 7 7 4" xfId="34700" xr:uid="{C4BDD9DB-B0E4-492F-BB1A-82F37DDA4E34}"/>
    <cellStyle name="Comma 2 2 7 7 5" xfId="36808" xr:uid="{F34DD0B5-1D35-468E-8F2A-C19AD1A6DC1D}"/>
    <cellStyle name="Comma 2 2 7 7 6" xfId="39796" xr:uid="{705A78CE-990E-4336-BF82-42BFC250CEDC}"/>
    <cellStyle name="Comma 2 2 7 7 7" xfId="42704" xr:uid="{F1D02496-A6A0-4738-953D-B4ACDD8DAA7C}"/>
    <cellStyle name="Comma 2 2 7 7 8" xfId="44650" xr:uid="{19C41EAD-82EA-43C2-B076-576DB1D29CFC}"/>
    <cellStyle name="Comma 2 2 7 8" xfId="11656" xr:uid="{DFEE4755-B9E2-453A-A74B-F966EF51D931}"/>
    <cellStyle name="Comma 2 2 7 9" xfId="15520" xr:uid="{7F79FC78-846D-4B71-A615-86B8871D89CE}"/>
    <cellStyle name="Comma 2 2 8" xfId="2767" xr:uid="{A1CBDA55-1EB0-49A5-93AD-93D9EBA78EC5}"/>
    <cellStyle name="Comma 2 2 8 10" xfId="30029" xr:uid="{8953EF9C-52C9-4612-9487-47D9CE4D4D19}"/>
    <cellStyle name="Comma 2 2 8 11" xfId="30433" xr:uid="{00375408-E610-49A6-9C6D-8EE30D249A24}"/>
    <cellStyle name="Comma 2 2 8 12" xfId="31852" xr:uid="{0A5184C2-A2D7-48DA-9183-E1D3621667EF}"/>
    <cellStyle name="Comma 2 2 8 13" xfId="32494" xr:uid="{BB035778-C160-46A7-8DA8-40A32A1CB87F}"/>
    <cellStyle name="Comma 2 2 8 14" xfId="33706" xr:uid="{01EB87A1-C23B-4859-85F6-9B8D5FC000BD}"/>
    <cellStyle name="Comma 2 2 8 15" xfId="34110" xr:uid="{F2B0DEFE-6AFB-4F40-B13D-C731C47BB1BB}"/>
    <cellStyle name="Comma 2 2 8 16" xfId="35329" xr:uid="{70B449B7-8473-4724-B948-555B2509C6F1}"/>
    <cellStyle name="Comma 2 2 8 17" xfId="36192" xr:uid="{9F50ACE1-C1C7-4DC3-87E3-F42A1B7AB6EF}"/>
    <cellStyle name="Comma 2 2 8 18" xfId="37430" xr:uid="{FE8D37AF-E838-4D18-B790-BED19B654411}"/>
    <cellStyle name="Comma 2 2 8 19" xfId="41377" xr:uid="{E01E74B7-30CB-4C78-BF0D-26B41AB7AAF9}"/>
    <cellStyle name="Comma 2 2 8 2" xfId="5078" xr:uid="{8A67940B-43CC-4460-97C6-DED7CAC50CCF}"/>
    <cellStyle name="Comma 2 2 8 2 10" xfId="32495" xr:uid="{89B8F37F-377E-4A60-82AE-C9F87D256963}"/>
    <cellStyle name="Comma 2 2 8 2 11" xfId="33707" xr:uid="{4C811CC3-744B-4FF3-998E-4A7E378FFE9B}"/>
    <cellStyle name="Comma 2 2 8 2 12" xfId="34148" xr:uid="{6C5EF3E1-54E3-4E1C-B3F0-635C0894B09F}"/>
    <cellStyle name="Comma 2 2 8 2 13" xfId="36033" xr:uid="{98D87806-7937-4C11-85CE-4030F347CE70}"/>
    <cellStyle name="Comma 2 2 8 2 14" xfId="36333" xr:uid="{F5F913A6-881E-4918-BA30-0B1D1B792AC1}"/>
    <cellStyle name="Comma 2 2 8 2 15" xfId="37504" xr:uid="{1CD291B6-8E30-4008-8D1F-A4F4CF39E106}"/>
    <cellStyle name="Comma 2 2 8 2 16" xfId="41450" xr:uid="{73F3324F-3474-4D47-AEA5-7B7ADD754CB7}"/>
    <cellStyle name="Comma 2 2 8 2 17" xfId="44651" xr:uid="{521A037D-E3BD-481B-80A6-3433A5785A5D}"/>
    <cellStyle name="Comma 2 2 8 2 18" xfId="6661" xr:uid="{DE833B7B-2913-48B7-B81F-7A1680B3E4C8}"/>
    <cellStyle name="Comma 2 2 8 2 2" xfId="6047" xr:uid="{08C09DE1-281D-4867-904C-F41028164CDA}"/>
    <cellStyle name="Comma 2 2 8 2 2 10" xfId="33708" xr:uid="{950B3710-E716-43BC-9B75-019206B0F11D}"/>
    <cellStyle name="Comma 2 2 8 2 2 11" xfId="34300" xr:uid="{CA1F1D5F-29F4-4C89-9A34-75B054048E10}"/>
    <cellStyle name="Comma 2 2 8 2 2 12" xfId="36485" xr:uid="{9A02DCFB-C763-4A14-BBF9-9439DD32D3ED}"/>
    <cellStyle name="Comma 2 2 8 2 2 13" xfId="38812" xr:uid="{1D17933F-4A56-4F1A-AFF5-4B9003076425}"/>
    <cellStyle name="Comma 2 2 8 2 2 14" xfId="41851" xr:uid="{B8C3FABC-5933-40DC-82A2-0F38CC5ADED0}"/>
    <cellStyle name="Comma 2 2 8 2 2 15" xfId="44652" xr:uid="{9412EBE2-0A97-46E5-88DB-FB54E0BEA30F}"/>
    <cellStyle name="Comma 2 2 8 2 2 16" xfId="8537" xr:uid="{650FCAE9-8DA4-4FB6-8D2C-094677E1AA46}"/>
    <cellStyle name="Comma 2 2 8 2 2 2" xfId="8790" xr:uid="{D148042A-EA7A-4C36-9D6F-36801054D0E9}"/>
    <cellStyle name="Comma 2 2 8 2 2 2 10" xfId="34457" xr:uid="{53C6CB9E-1FAB-494F-8071-8186C1BB809F}"/>
    <cellStyle name="Comma 2 2 8 2 2 2 11" xfId="36625" xr:uid="{78379751-0FD6-4A37-8D79-97EA1E06239A}"/>
    <cellStyle name="Comma 2 2 8 2 2 2 12" xfId="40361" xr:uid="{83BD3E83-CE4F-4888-A0C1-972B2125606E}"/>
    <cellStyle name="Comma 2 2 8 2 2 2 13" xfId="43179" xr:uid="{AAEDC3E0-AF2F-45AA-A6BC-EAC8E4EBD0C0}"/>
    <cellStyle name="Comma 2 2 8 2 2 2 14" xfId="44653" xr:uid="{8596137A-9797-4911-8120-8D223C373F68}"/>
    <cellStyle name="Comma 2 2 8 2 2 2 2" xfId="12789" xr:uid="{3B236C60-E575-4D85-8E11-DB19D78A093D}"/>
    <cellStyle name="Comma 2 2 8 2 2 2 2 2" xfId="31371" xr:uid="{90D2FCC1-720B-4988-A5BD-BCB9B8F69563}"/>
    <cellStyle name="Comma 2 2 8 2 2 2 2 3" xfId="33225" xr:uid="{DCC38162-DEE7-4851-99A9-F4B4DCFB6E93}"/>
    <cellStyle name="Comma 2 2 8 2 2 2 2 4" xfId="35048" xr:uid="{90CE053F-4DB8-4847-A0AA-5E4CD9D9494A}"/>
    <cellStyle name="Comma 2 2 8 2 2 2 2 5" xfId="37146" xr:uid="{FE645AD8-BF47-4EFF-8621-C4E1DA00F21B}"/>
    <cellStyle name="Comma 2 2 8 2 2 2 3" xfId="12006" xr:uid="{6E803A72-A03B-448E-B557-EF9112C105B1}"/>
    <cellStyle name="Comma 2 2 8 2 2 2 4" xfId="15534" xr:uid="{19EC4155-C55D-4AB3-894C-6D3547D20BC7}"/>
    <cellStyle name="Comma 2 2 8 2 2 2 5" xfId="30032" xr:uid="{445CFECF-3052-422F-A672-C317DA86782F}"/>
    <cellStyle name="Comma 2 2 8 2 2 2 6" xfId="30780" xr:uid="{F7A8095C-ACE0-454C-BCDE-FE207EA5F8E1}"/>
    <cellStyle name="Comma 2 2 8 2 2 2 7" xfId="31855" xr:uid="{00406608-2919-48CC-8776-45DC93575183}"/>
    <cellStyle name="Comma 2 2 8 2 2 2 8" xfId="32497" xr:uid="{BA89F36D-D8E7-4625-AFDE-0EC433027B23}"/>
    <cellStyle name="Comma 2 2 8 2 2 2 9" xfId="33709" xr:uid="{11E445D9-70F7-4083-9136-EAF9D82D9969}"/>
    <cellStyle name="Comma 2 2 8 2 2 3" xfId="12572" xr:uid="{83DF3051-70A2-4DCA-89C6-39A5F4CEACA6}"/>
    <cellStyle name="Comma 2 2 8 2 2 3 2" xfId="31214" xr:uid="{0DD4CA15-EDF7-43F3-9C29-5BA4DA3C746F}"/>
    <cellStyle name="Comma 2 2 8 2 2 3 3" xfId="33070" xr:uid="{368CFEC9-9EAE-4A71-AB8F-30D8767465E4}"/>
    <cellStyle name="Comma 2 2 8 2 2 3 4" xfId="34891" xr:uid="{A4D5FDBA-5A97-4DCC-9FFE-6720B1DF760E}"/>
    <cellStyle name="Comma 2 2 8 2 2 3 5" xfId="36991" xr:uid="{AC789ED3-1393-470B-B8B2-22F852DA5855}"/>
    <cellStyle name="Comma 2 2 8 2 2 4" xfId="11849" xr:uid="{B6642725-10DE-4A6E-AD56-265B824395E2}"/>
    <cellStyle name="Comma 2 2 8 2 2 5" xfId="15533" xr:uid="{26C0CEA1-4817-46CA-B90E-5C12EC9A4FBE}"/>
    <cellStyle name="Comma 2 2 8 2 2 6" xfId="30031" xr:uid="{D2A113F2-4E64-4863-A293-EBE437387E4D}"/>
    <cellStyle name="Comma 2 2 8 2 2 7" xfId="30623" xr:uid="{DA849D9E-2643-453A-9A06-36D6EB2466DE}"/>
    <cellStyle name="Comma 2 2 8 2 2 8" xfId="31854" xr:uid="{C6D645D8-06A5-40CB-9B33-228AD9C4BF2C}"/>
    <cellStyle name="Comma 2 2 8 2 2 9" xfId="32496" xr:uid="{5018B727-31F6-4158-852F-47E6E70D68E1}"/>
    <cellStyle name="Comma 2 2 8 2 3" xfId="6367" xr:uid="{ED0F705C-C7C9-4405-969D-75CD00FE7AE1}"/>
    <cellStyle name="Comma 2 2 8 2 3 10" xfId="34456" xr:uid="{871F5339-79FF-47FE-BD59-D76B54899EF9}"/>
    <cellStyle name="Comma 2 2 8 2 3 11" xfId="36624" xr:uid="{7A81A6F7-FE00-4100-B12C-2A75CD0B29E9}"/>
    <cellStyle name="Comma 2 2 8 2 3 12" xfId="39032" xr:uid="{8A98B7DC-CE6B-4E9E-9C8E-424E1A2593D5}"/>
    <cellStyle name="Comma 2 2 8 2 3 13" xfId="42058" xr:uid="{69306D12-164D-4AC0-82E0-5EA7D32CB804}"/>
    <cellStyle name="Comma 2 2 8 2 3 14" xfId="44654" xr:uid="{D67DE860-484A-4A05-88F3-0640D7C95A7D}"/>
    <cellStyle name="Comma 2 2 8 2 3 15" xfId="8789" xr:uid="{8649DCE4-0480-4B99-BA4A-09C757F64685}"/>
    <cellStyle name="Comma 2 2 8 2 3 2" xfId="12788" xr:uid="{3F3AA825-EB21-42C8-8BA6-98B12DC2145C}"/>
    <cellStyle name="Comma 2 2 8 2 3 2 2" xfId="31370" xr:uid="{F395D35C-17E1-4AF2-982E-5748A48400F8}"/>
    <cellStyle name="Comma 2 2 8 2 3 2 3" xfId="33224" xr:uid="{6634EAF4-A82E-4713-99D8-FC1B836A1C06}"/>
    <cellStyle name="Comma 2 2 8 2 3 2 4" xfId="35047" xr:uid="{4CB16F10-5843-4F45-BFC7-BF3813AF22FF}"/>
    <cellStyle name="Comma 2 2 8 2 3 2 5" xfId="37145" xr:uid="{067AD3A0-D518-4760-9173-96F79328854E}"/>
    <cellStyle name="Comma 2 2 8 2 3 2 6" xfId="40600" xr:uid="{805F5C63-80FF-4534-B65F-7252CC250BD9}"/>
    <cellStyle name="Comma 2 2 8 2 3 2 7" xfId="43386" xr:uid="{5817BA09-A493-4A0B-B5CB-80A661FBCC54}"/>
    <cellStyle name="Comma 2 2 8 2 3 2 8" xfId="44655" xr:uid="{77DC4712-0E35-4DB9-BDC3-BBF7F814D9D9}"/>
    <cellStyle name="Comma 2 2 8 2 3 3" xfId="12005" xr:uid="{4D6FDA35-41E9-481F-B802-C8BA7DDC83B9}"/>
    <cellStyle name="Comma 2 2 8 2 3 4" xfId="15535" xr:uid="{AE60938B-4FC3-414D-A044-DFC35E5C56B6}"/>
    <cellStyle name="Comma 2 2 8 2 3 5" xfId="30033" xr:uid="{61A06376-A202-4518-9942-8534F4A880CF}"/>
    <cellStyle name="Comma 2 2 8 2 3 6" xfId="30779" xr:uid="{BF212C2F-52FE-4ECA-A31C-FA53D340A1DA}"/>
    <cellStyle name="Comma 2 2 8 2 3 7" xfId="31856" xr:uid="{051E1A27-946C-407F-8E82-084B1154E135}"/>
    <cellStyle name="Comma 2 2 8 2 3 8" xfId="32498" xr:uid="{0143BBB9-FBE0-4D54-8F73-0F549B022B77}"/>
    <cellStyle name="Comma 2 2 8 2 3 9" xfId="33710" xr:uid="{6171C97D-817C-483E-B4E1-06AD99ABF4B7}"/>
    <cellStyle name="Comma 2 2 8 2 4" xfId="12289" xr:uid="{DCBD81D5-69EC-4163-A029-266015AB9B1A}"/>
    <cellStyle name="Comma 2 2 8 2 4 2" xfId="31062" xr:uid="{EE09837E-8C89-423F-8F99-32DB0C756314}"/>
    <cellStyle name="Comma 2 2 8 2 4 2 2" xfId="41217" xr:uid="{8223A1AD-DD6E-4AA3-86F7-8CD80AD451E9}"/>
    <cellStyle name="Comma 2 2 8 2 4 2 3" xfId="43897" xr:uid="{AF0D4F5B-68F9-45C4-8343-C03B36C8D013}"/>
    <cellStyle name="Comma 2 2 8 2 4 2 4" xfId="44656" xr:uid="{55147BC6-F14A-4C55-B846-0C61576C2CBA}"/>
    <cellStyle name="Comma 2 2 8 2 4 3" xfId="32930" xr:uid="{D1424C2F-CC62-41A2-B554-53A928C3FE05}"/>
    <cellStyle name="Comma 2 2 8 2 4 4" xfId="34739" xr:uid="{54BFBC08-46A0-4342-9F21-20AB4A61A013}"/>
    <cellStyle name="Comma 2 2 8 2 4 5" xfId="36847" xr:uid="{2E308989-1C1E-4F29-9087-BEFEEEBAC804}"/>
    <cellStyle name="Comma 2 2 8 2 4 6" xfId="39634" xr:uid="{1AAE7534-0AF4-41CC-A339-5BA7B8D5F7A6}"/>
    <cellStyle name="Comma 2 2 8 2 4 7" xfId="42569" xr:uid="{0ABB3595-5C65-49DF-BBDC-BE4F3D89F501}"/>
    <cellStyle name="Comma 2 2 8 2 4 8" xfId="44657" xr:uid="{0531EC75-DE27-4D5B-87AD-19091030A033}"/>
    <cellStyle name="Comma 2 2 8 2 5" xfId="11696" xr:uid="{306A5A6E-3EC4-46D3-A954-54E87360079D}"/>
    <cellStyle name="Comma 2 2 8 2 5 2" xfId="39879" xr:uid="{B3C54F14-FE8B-40EB-AEFC-3B70F403EC98}"/>
    <cellStyle name="Comma 2 2 8 2 5 3" xfId="42778" xr:uid="{A677045A-C251-4047-BBC5-65F1E35BAF37}"/>
    <cellStyle name="Comma 2 2 8 2 5 4" xfId="44658" xr:uid="{2C7EA196-A943-40AD-8D2E-AF077437C2F4}"/>
    <cellStyle name="Comma 2 2 8 2 6" xfId="15532" xr:uid="{FBD3D383-5E04-44D4-97DB-785E6609C73A}"/>
    <cellStyle name="Comma 2 2 8 2 7" xfId="30030" xr:uid="{896B4975-3BA2-4CD6-9111-F8836363D15B}"/>
    <cellStyle name="Comma 2 2 8 2 8" xfId="30471" xr:uid="{E9F993B0-DEA0-47E8-983D-47359D206A75}"/>
    <cellStyle name="Comma 2 2 8 2 9" xfId="31853" xr:uid="{3D90C12C-57F1-4910-95D0-3A6D8E6B3059}"/>
    <cellStyle name="Comma 2 2 8 20" xfId="44659" xr:uid="{D17D5C58-FD7A-414F-9019-7A6C4D13E2A6}"/>
    <cellStyle name="Comma 2 2 8 21" xfId="6549" xr:uid="{9D4ADBE9-A57C-472D-A537-3817C8ECF5BE}"/>
    <cellStyle name="Comma 2 2 8 3" xfId="4419" xr:uid="{E258DED8-A780-48F2-90D1-49B7BF1ABA6B}"/>
    <cellStyle name="Comma 2 2 8 3 10" xfId="33711" xr:uid="{44FDBBD5-3EE3-4318-9CDF-A1183FFDC357}"/>
    <cellStyle name="Comma 2 2 8 3 11" xfId="34261" xr:uid="{9543B8E3-0853-4272-BAFA-7AA5B08E6950}"/>
    <cellStyle name="Comma 2 2 8 3 12" xfId="35602" xr:uid="{214658BD-F9BF-4F11-9F65-8823C0022A0F}"/>
    <cellStyle name="Comma 2 2 8 3 13" xfId="36462" xr:uid="{2BA40EDC-C8AA-4A5D-8E03-E2496B1A6CBB}"/>
    <cellStyle name="Comma 2 2 8 3 14" xfId="38671" xr:uid="{57C7FFAA-13E8-45F2-A4F1-A08A162119C7}"/>
    <cellStyle name="Comma 2 2 8 3 15" xfId="41711" xr:uid="{DAC9B3CA-E5B7-475F-A47F-CA18A708E671}"/>
    <cellStyle name="Comma 2 2 8 3 16" xfId="44660" xr:uid="{ADB56CC1-AB63-4899-8854-709A6E2F5139}"/>
    <cellStyle name="Comma 2 2 8 3 17" xfId="8424" xr:uid="{F3AE5884-5BB6-419D-B6C1-AE47B2DA33F0}"/>
    <cellStyle name="Comma 2 2 8 3 2" xfId="5870" xr:uid="{9DF46B4C-8B32-4374-9043-1AC5C0E830CA}"/>
    <cellStyle name="Comma 2 2 8 3 2 10" xfId="34458" xr:uid="{7FB18E98-0F92-4F9A-BA63-EC776F818605}"/>
    <cellStyle name="Comma 2 2 8 3 2 11" xfId="36626" xr:uid="{CDE758B7-867C-4684-8B70-FDAB8E0BFEE7}"/>
    <cellStyle name="Comma 2 2 8 3 2 12" xfId="39161" xr:uid="{0AB36F1A-4208-4266-A9BC-7FEEE35AC54D}"/>
    <cellStyle name="Comma 2 2 8 3 2 13" xfId="42169" xr:uid="{076F88D8-58DA-4621-897C-A239C25BBC44}"/>
    <cellStyle name="Comma 2 2 8 3 2 14" xfId="44661" xr:uid="{77EEE854-D696-4B77-89E0-97AA788F0E51}"/>
    <cellStyle name="Comma 2 2 8 3 2 15" xfId="8791" xr:uid="{97C15D12-CBD2-411C-B11E-70AC3B62409F}"/>
    <cellStyle name="Comma 2 2 8 3 2 2" xfId="12790" xr:uid="{3F7738B2-5AA4-472E-80F0-A5B6A46F331F}"/>
    <cellStyle name="Comma 2 2 8 3 2 2 2" xfId="31372" xr:uid="{0770381C-E7C0-4027-A706-F806DB4468E9}"/>
    <cellStyle name="Comma 2 2 8 3 2 2 3" xfId="33226" xr:uid="{1F1ACB8A-1CDF-4E64-9837-FB5CE9145F79}"/>
    <cellStyle name="Comma 2 2 8 3 2 2 4" xfId="35049" xr:uid="{10206D4B-E51B-4214-AD0E-04DA054D9267}"/>
    <cellStyle name="Comma 2 2 8 3 2 2 5" xfId="37147" xr:uid="{4B504F28-5F9B-4805-9744-6F16B577F176}"/>
    <cellStyle name="Comma 2 2 8 3 2 2 6" xfId="40734" xr:uid="{D7B9929A-A6AA-4F78-AE6D-C9B58DDC5F76}"/>
    <cellStyle name="Comma 2 2 8 3 2 2 7" xfId="43497" xr:uid="{D5F4B344-83FD-47EF-B7DD-3A7309BED285}"/>
    <cellStyle name="Comma 2 2 8 3 2 2 8" xfId="44662" xr:uid="{FCC15E32-BA4A-4A64-9276-D5981C4FE949}"/>
    <cellStyle name="Comma 2 2 8 3 2 3" xfId="12007" xr:uid="{891A1EAE-2C42-4A97-8814-9A1B6D1B9CB0}"/>
    <cellStyle name="Comma 2 2 8 3 2 4" xfId="15537" xr:uid="{67689F25-D8CC-450D-BBB4-E949A92B9B8B}"/>
    <cellStyle name="Comma 2 2 8 3 2 5" xfId="30035" xr:uid="{2D371B62-D8D9-4C2A-8DED-889DAC575E12}"/>
    <cellStyle name="Comma 2 2 8 3 2 6" xfId="30781" xr:uid="{1F39D4E4-7705-4FC4-BBA4-A1A2358F1281}"/>
    <cellStyle name="Comma 2 2 8 3 2 7" xfId="31858" xr:uid="{33E63FDF-2AA2-4AF3-B35E-E2804390FC38}"/>
    <cellStyle name="Comma 2 2 8 3 2 8" xfId="32500" xr:uid="{62369025-E111-40DD-9E17-2289D9130CD4}"/>
    <cellStyle name="Comma 2 2 8 3 2 9" xfId="33712" xr:uid="{C11857EF-4825-4AB7-8722-B6E97F7C9AFB}"/>
    <cellStyle name="Comma 2 2 8 3 3" xfId="12532" xr:uid="{0C7E9B8E-EB19-45B5-9AB3-2A52D57F85AD}"/>
    <cellStyle name="Comma 2 2 8 3 3 2" xfId="31175" xr:uid="{74C02D1A-6B7E-4D12-92EF-CDE3586B8F15}"/>
    <cellStyle name="Comma 2 2 8 3 3 2 2" xfId="41045" xr:uid="{9E31A850-E68E-46CB-8A08-D7A50EC86D97}"/>
    <cellStyle name="Comma 2 2 8 3 3 2 3" xfId="43757" xr:uid="{A5F89E4A-2988-44FA-806A-33B27DBB694C}"/>
    <cellStyle name="Comma 2 2 8 3 3 2 4" xfId="44663" xr:uid="{2DBED3D5-263E-4B03-BCC9-A84A78F94DC6}"/>
    <cellStyle name="Comma 2 2 8 3 3 3" xfId="33033" xr:uid="{FEED988C-E802-41C4-B5D2-CAB9B9965DAF}"/>
    <cellStyle name="Comma 2 2 8 3 3 4" xfId="34852" xr:uid="{8833E3B6-973E-49A3-A7F5-644F5BF4479D}"/>
    <cellStyle name="Comma 2 2 8 3 3 5" xfId="36954" xr:uid="{B61CE4F7-A8B8-4374-ACFB-47CFAAB96773}"/>
    <cellStyle name="Comma 2 2 8 3 3 6" xfId="39469" xr:uid="{16D85E1C-BDED-44E7-B031-CDD71B3C6310}"/>
    <cellStyle name="Comma 2 2 8 3 3 7" xfId="42429" xr:uid="{1BD17845-6D5C-443C-A3FE-8F082A5D3B2B}"/>
    <cellStyle name="Comma 2 2 8 3 3 8" xfId="44664" xr:uid="{85C6C578-A04D-4C87-87A0-7D7706ECB33D}"/>
    <cellStyle name="Comma 2 2 8 3 4" xfId="11810" xr:uid="{C2A37A4E-7E69-48E8-A202-F985D4506279}"/>
    <cellStyle name="Comma 2 2 8 3 4 2" xfId="40190" xr:uid="{A89E8E70-02B1-4C49-A22E-05C51CF714F1}"/>
    <cellStyle name="Comma 2 2 8 3 4 3" xfId="43039" xr:uid="{7709BDD5-3E29-49E9-A256-10E3FEF5F794}"/>
    <cellStyle name="Comma 2 2 8 3 4 4" xfId="44665" xr:uid="{F15F4280-DF3A-4399-8A3D-57CBDF7C7E3E}"/>
    <cellStyle name="Comma 2 2 8 3 5" xfId="15536" xr:uid="{D8A613BB-C7D2-42AB-A43C-595B74CEEB67}"/>
    <cellStyle name="Comma 2 2 8 3 6" xfId="30034" xr:uid="{EF2350E1-53E5-477C-A67A-79CD75E54F65}"/>
    <cellStyle name="Comma 2 2 8 3 7" xfId="30584" xr:uid="{F176A9A1-B560-4BF2-880D-D249945D5127}"/>
    <cellStyle name="Comma 2 2 8 3 8" xfId="31857" xr:uid="{F0A68526-9B24-43D6-9B2F-8BDCF240BAD5}"/>
    <cellStyle name="Comma 2 2 8 3 9" xfId="32499" xr:uid="{05834BCD-D409-4C3E-BAD9-06D162A21B85}"/>
    <cellStyle name="Comma 2 2 8 4" xfId="5732" xr:uid="{1EDBEB6E-7F6D-448B-BDFD-BBD53E6FECBB}"/>
    <cellStyle name="Comma 2 2 8 4 10" xfId="33713" xr:uid="{08D5D35B-3FFF-4AA3-8DFE-9CA1A3D78044}"/>
    <cellStyle name="Comma 2 2 8 4 11" xfId="34200" xr:uid="{F8A90CD4-BE41-4C1C-86BD-79AB3E3AD9AF}"/>
    <cellStyle name="Comma 2 2 8 4 12" xfId="36430" xr:uid="{AD8BAC92-6D8A-4E05-9BD3-24C9C3DA858A}"/>
    <cellStyle name="Comma 2 2 8 4 13" xfId="38099" xr:uid="{70E5738B-E2A9-461B-8FB2-4C8C4703ED42}"/>
    <cellStyle name="Comma 2 2 8 4 14" xfId="41596" xr:uid="{3F17DE44-2288-4078-A540-B15342BD2299}"/>
    <cellStyle name="Comma 2 2 8 4 15" xfId="44666" xr:uid="{F072BFE3-A393-46C8-8154-09E7849EA783}"/>
    <cellStyle name="Comma 2 2 8 4 16" xfId="8091" xr:uid="{7B51C902-7DE6-417A-BD1C-012843873131}"/>
    <cellStyle name="Comma 2 2 8 4 2" xfId="8792" xr:uid="{FF465055-2217-4A8E-9FC2-7281E963BB7A}"/>
    <cellStyle name="Comma 2 2 8 4 2 10" xfId="34459" xr:uid="{DE7A279E-1115-4F5F-9A7C-47EED7F540C5}"/>
    <cellStyle name="Comma 2 2 8 4 2 11" xfId="36627" xr:uid="{E4E48B71-D423-4C89-A87D-6B50369D078C}"/>
    <cellStyle name="Comma 2 2 8 4 2 12" xfId="40055" xr:uid="{8877257C-2B3F-41BF-B8F6-8354B53B1C1C}"/>
    <cellStyle name="Comma 2 2 8 4 2 13" xfId="42924" xr:uid="{2F4A1A1B-5297-4385-9AA9-0EFE7C057D71}"/>
    <cellStyle name="Comma 2 2 8 4 2 14" xfId="44667" xr:uid="{0E9830CC-FDC2-4B9C-8B7B-A3AC67C48844}"/>
    <cellStyle name="Comma 2 2 8 4 2 2" xfId="12791" xr:uid="{71CACB94-3ABB-4808-8DB2-5C7BBCF98602}"/>
    <cellStyle name="Comma 2 2 8 4 2 2 2" xfId="31373" xr:uid="{65C13818-994D-41F9-9103-0367C3A2A8AA}"/>
    <cellStyle name="Comma 2 2 8 4 2 2 3" xfId="33227" xr:uid="{B6E109F5-40D8-4252-BF30-EE2A05F3DDA0}"/>
    <cellStyle name="Comma 2 2 8 4 2 2 4" xfId="35050" xr:uid="{95AE41B7-1FF7-4D47-AD8B-C976C507C9D0}"/>
    <cellStyle name="Comma 2 2 8 4 2 2 5" xfId="37148" xr:uid="{88222D93-0A93-48C5-BEF0-369E59AAFF5C}"/>
    <cellStyle name="Comma 2 2 8 4 2 3" xfId="12008" xr:uid="{D6C5CD38-BBD9-4C21-8388-4928B1BE1F35}"/>
    <cellStyle name="Comma 2 2 8 4 2 4" xfId="15539" xr:uid="{C5A6CF88-261A-4AD3-8D5D-55DED8CB7467}"/>
    <cellStyle name="Comma 2 2 8 4 2 5" xfId="30037" xr:uid="{E1AF8452-AEE3-4D0C-ACEA-B8F693E08BD9}"/>
    <cellStyle name="Comma 2 2 8 4 2 6" xfId="30782" xr:uid="{8E5AE2D9-F913-4121-BB3D-A20298ADDB5E}"/>
    <cellStyle name="Comma 2 2 8 4 2 7" xfId="31860" xr:uid="{E7CAF273-061E-4E34-8D21-3A3AC2DDEDD7}"/>
    <cellStyle name="Comma 2 2 8 4 2 8" xfId="32502" xr:uid="{60381524-439C-4C52-B9CC-5976FAE1633B}"/>
    <cellStyle name="Comma 2 2 8 4 2 9" xfId="33714" xr:uid="{20DDD3C2-D2AE-4414-A09C-B5962B57E670}"/>
    <cellStyle name="Comma 2 2 8 4 3" xfId="12403" xr:uid="{CC92608D-F87D-42A7-BC5E-4400A9DE7BD2}"/>
    <cellStyle name="Comma 2 2 8 4 3 2" xfId="31114" xr:uid="{DD2782E5-44F5-4CA7-B798-7218CA6C8EB4}"/>
    <cellStyle name="Comma 2 2 8 4 3 3" xfId="32976" xr:uid="{54AE0765-4758-4EA1-87CF-F9D301828B91}"/>
    <cellStyle name="Comma 2 2 8 4 3 4" xfId="34791" xr:uid="{DCC48FA6-042B-49EE-8CE5-3A4C727B75B5}"/>
    <cellStyle name="Comma 2 2 8 4 3 5" xfId="36897" xr:uid="{825A8D9E-9D41-4144-B51C-C5D157D3FC24}"/>
    <cellStyle name="Comma 2 2 8 4 4" xfId="11749" xr:uid="{70D6FF2C-E1A5-4B37-8E12-41879AD6FC15}"/>
    <cellStyle name="Comma 2 2 8 4 5" xfId="15538" xr:uid="{6BFCC7A8-53BF-44E9-B9BA-C88DA0DB1182}"/>
    <cellStyle name="Comma 2 2 8 4 6" xfId="30036" xr:uid="{479893B2-06ED-4005-AC34-7D0073DD44DD}"/>
    <cellStyle name="Comma 2 2 8 4 7" xfId="30523" xr:uid="{4D19EBFE-E89D-482F-90B1-D71A35E0FA22}"/>
    <cellStyle name="Comma 2 2 8 4 8" xfId="31859" xr:uid="{579D9877-29B9-469C-BCBD-A14EC153B39C}"/>
    <cellStyle name="Comma 2 2 8 4 9" xfId="32501" xr:uid="{B30EF809-2DF0-4691-B9E6-E3F265984305}"/>
    <cellStyle name="Comma 2 2 8 5" xfId="6191" xr:uid="{3A214748-E050-4E32-8786-0F13B50EB69A}"/>
    <cellStyle name="Comma 2 2 8 5 10" xfId="34455" xr:uid="{4CD82332-01F5-4743-A626-F4834471636B}"/>
    <cellStyle name="Comma 2 2 8 5 11" xfId="36623" xr:uid="{18A340E0-4FFB-448E-99B7-A1B0B921BBE0}"/>
    <cellStyle name="Comma 2 2 8 5 12" xfId="38932" xr:uid="{872AFE8C-2556-4D46-9C33-EE1157FDE5D0}"/>
    <cellStyle name="Comma 2 2 8 5 13" xfId="41963" xr:uid="{CA741C11-01AF-44DF-B365-C4BE575A78C9}"/>
    <cellStyle name="Comma 2 2 8 5 14" xfId="44668" xr:uid="{F219FBCE-DF3B-4DFD-9B41-D4862C789B5D}"/>
    <cellStyle name="Comma 2 2 8 5 15" xfId="8788" xr:uid="{3CA8469E-06AA-42A0-8C1B-5F98E7DDFB49}"/>
    <cellStyle name="Comma 2 2 8 5 2" xfId="12787" xr:uid="{AD3EE85B-045F-475D-80B7-F8494E58B60F}"/>
    <cellStyle name="Comma 2 2 8 5 2 2" xfId="31369" xr:uid="{FEC155FC-A408-48C3-968B-1442366B605E}"/>
    <cellStyle name="Comma 2 2 8 5 2 3" xfId="33223" xr:uid="{D8D8EA98-9397-4A5F-8F2D-DCC6AAC0E179}"/>
    <cellStyle name="Comma 2 2 8 5 2 4" xfId="35046" xr:uid="{CEB6403D-FE0E-4D3E-A737-0223F5545339}"/>
    <cellStyle name="Comma 2 2 8 5 2 5" xfId="37144" xr:uid="{15D75BDA-23FD-4624-B519-E03FC551D1D6}"/>
    <cellStyle name="Comma 2 2 8 5 2 6" xfId="40490" xr:uid="{614872AD-5970-4421-8EED-3C7773F1BA4D}"/>
    <cellStyle name="Comma 2 2 8 5 2 7" xfId="43291" xr:uid="{78950DD7-980D-47FC-962F-3A1A435D8839}"/>
    <cellStyle name="Comma 2 2 8 5 2 8" xfId="44669" xr:uid="{27AF2E91-2FC4-473C-8A7E-350E0968CE01}"/>
    <cellStyle name="Comma 2 2 8 5 3" xfId="12004" xr:uid="{B2DA2051-DBE0-4BDA-A832-7469812BC8E1}"/>
    <cellStyle name="Comma 2 2 8 5 4" xfId="15540" xr:uid="{08F0F8EE-9C7E-4344-889C-2AE7C243347C}"/>
    <cellStyle name="Comma 2 2 8 5 5" xfId="30038" xr:uid="{035BFEF6-955B-405C-AA4F-E60D7D5FAFC8}"/>
    <cellStyle name="Comma 2 2 8 5 6" xfId="30778" xr:uid="{0E650C7D-0264-4BD9-B27B-7E3A372B38FD}"/>
    <cellStyle name="Comma 2 2 8 5 7" xfId="31861" xr:uid="{AE593595-8857-424B-A20A-81978B624216}"/>
    <cellStyle name="Comma 2 2 8 5 8" xfId="32503" xr:uid="{D2A6E7FC-6F68-4E95-970A-4BB3BC736F58}"/>
    <cellStyle name="Comma 2 2 8 5 9" xfId="33715" xr:uid="{14ED51B5-F08D-41C3-A402-B3CF97647A9D}"/>
    <cellStyle name="Comma 2 2 8 6" xfId="11512" xr:uid="{BDD79E54-D1A0-48BA-8C7D-AEA6CED031D3}"/>
    <cellStyle name="Comma 2 2 8 6 10" xfId="34626" xr:uid="{3A7FDF9D-8ACC-4377-BCAC-B6120840163C}"/>
    <cellStyle name="Comma 2 2 8 6 11" xfId="36754" xr:uid="{A8CE6068-BB53-4507-9925-D876A89E6BFE}"/>
    <cellStyle name="Comma 2 2 8 6 12" xfId="39336" xr:uid="{19AF1F72-4512-423C-81E8-E0DE67EB1021}"/>
    <cellStyle name="Comma 2 2 8 6 13" xfId="42314" xr:uid="{27F225B8-61E0-4244-B2FD-D802B85445F2}"/>
    <cellStyle name="Comma 2 2 8 6 14" xfId="44670" xr:uid="{2DC02E63-7BE8-4742-9E36-BCD8FC25EFAC}"/>
    <cellStyle name="Comma 2 2 8 6 2" xfId="15133" xr:uid="{4ED9260F-C18D-4C0A-B4EE-6B23B8D806F6}"/>
    <cellStyle name="Comma 2 2 8 6 2 2" xfId="31540" xr:uid="{2028F062-B30E-430B-84D9-003EDCF63C57}"/>
    <cellStyle name="Comma 2 2 8 6 2 3" xfId="33393" xr:uid="{50FBB3DA-C397-4E20-B1E5-B0926B7F4366}"/>
    <cellStyle name="Comma 2 2 8 6 2 4" xfId="35217" xr:uid="{8B350262-02BE-497B-924D-FA66A11EC949}"/>
    <cellStyle name="Comma 2 2 8 6 2 5" xfId="37297" xr:uid="{22DB5B44-F620-47ED-B05A-CC6635E94898}"/>
    <cellStyle name="Comma 2 2 8 6 2 6" xfId="40907" xr:uid="{F65CF763-EE89-4090-A1BF-5C970A1CC61B}"/>
    <cellStyle name="Comma 2 2 8 6 2 7" xfId="43642" xr:uid="{9CDC3825-31C3-4AFD-9E89-8FCFB6933465}"/>
    <cellStyle name="Comma 2 2 8 6 2 8" xfId="44671" xr:uid="{EC60A2A0-2842-40FE-8F97-F9FE0D548D99}"/>
    <cellStyle name="Comma 2 2 8 6 3" xfId="12175" xr:uid="{D16D366D-6489-4C67-AFEE-D7CF1E8A43AA}"/>
    <cellStyle name="Comma 2 2 8 6 4" xfId="15541" xr:uid="{F8F895E5-5B15-45F5-95F3-2F95D4F796C8}"/>
    <cellStyle name="Comma 2 2 8 6 5" xfId="30039" xr:uid="{C62CA18E-8D88-4990-937D-3EAC2B07CDA6}"/>
    <cellStyle name="Comma 2 2 8 6 6" xfId="30949" xr:uid="{1998AA72-09DA-4292-93AF-63F85D4F0BEC}"/>
    <cellStyle name="Comma 2 2 8 6 7" xfId="31862" xr:uid="{CECA9CD9-04FD-4D41-B08A-9FF7E678792A}"/>
    <cellStyle name="Comma 2 2 8 6 8" xfId="32504" xr:uid="{2E0B6D7C-9174-457D-87E4-930F7A55682E}"/>
    <cellStyle name="Comma 2 2 8 6 9" xfId="33716" xr:uid="{B3EE43FB-2AED-40A9-A5C8-6C1384D68FCA}"/>
    <cellStyle name="Comma 2 2 8 7" xfId="12251" xr:uid="{1DC5D672-1FCA-4633-B973-2BE611FEEF99}"/>
    <cellStyle name="Comma 2 2 8 7 2" xfId="31024" xr:uid="{7AB900F2-0F55-47CE-8911-D7EB8423DA5E}"/>
    <cellStyle name="Comma 2 2 8 7 3" xfId="32896" xr:uid="{18642FA5-4282-420E-9C78-B087A762105A}"/>
    <cellStyle name="Comma 2 2 8 7 4" xfId="34701" xr:uid="{28CECC18-EC8B-4B39-98A7-F475D5849B58}"/>
    <cellStyle name="Comma 2 2 8 7 5" xfId="36809" xr:uid="{14EFFB26-8DD0-4607-B8B1-1EE8ED54A908}"/>
    <cellStyle name="Comma 2 2 8 7 6" xfId="39797" xr:uid="{594A1823-4B28-46CA-B019-BFD040972219}"/>
    <cellStyle name="Comma 2 2 8 7 7" xfId="42705" xr:uid="{E6C99AA8-BE99-4AF2-ADD8-46F2D2F57188}"/>
    <cellStyle name="Comma 2 2 8 7 8" xfId="44672" xr:uid="{706A771A-9E51-4F80-BF0E-C3B073F5F760}"/>
    <cellStyle name="Comma 2 2 8 8" xfId="11657" xr:uid="{D1DD5882-AA6E-477B-B0C4-DC70653E81EA}"/>
    <cellStyle name="Comma 2 2 8 9" xfId="15531" xr:uid="{867F9D73-C295-4BD6-8C83-A47F557476FE}"/>
    <cellStyle name="Comma 2 2 9" xfId="2768" xr:uid="{8517963F-3748-496B-B805-C1DBA5038C9E}"/>
    <cellStyle name="Comma 2 2 9 10" xfId="31863" xr:uid="{416181E1-9A83-4CFE-8F11-5B7AFE8B0467}"/>
    <cellStyle name="Comma 2 2 9 11" xfId="32505" xr:uid="{8CDD7605-D60F-4CC3-8391-C102AB37A144}"/>
    <cellStyle name="Comma 2 2 9 12" xfId="33717" xr:uid="{E200771C-AF2A-474A-95EC-6A7EFDDDAE06}"/>
    <cellStyle name="Comma 2 2 9 13" xfId="34135" xr:uid="{21402BBC-A890-4930-A9E1-946F41D9E423}"/>
    <cellStyle name="Comma 2 2 9 14" xfId="35330" xr:uid="{666566FD-B094-45B2-AFB4-48D595AAD3E8}"/>
    <cellStyle name="Comma 2 2 9 15" xfId="36193" xr:uid="{314D0BD8-B4F3-4F20-8ED9-7C1C2EA7885D}"/>
    <cellStyle name="Comma 2 2 9 16" xfId="37431" xr:uid="{EA36C628-7346-4017-A7DE-3D244FF91A92}"/>
    <cellStyle name="Comma 2 2 9 17" xfId="41378" xr:uid="{C730F704-8595-4AB9-A215-42C8EE4B84E1}"/>
    <cellStyle name="Comma 2 2 9 18" xfId="44673" xr:uid="{86EBE8C6-7F92-4010-846A-327A42C8DA0C}"/>
    <cellStyle name="Comma 2 2 9 19" xfId="6648" xr:uid="{BC5D8ED9-4B81-4003-8B64-248C06082206}"/>
    <cellStyle name="Comma 2 2 9 2" xfId="5079" xr:uid="{D9096011-3944-486E-9803-A37F1211CF0F}"/>
    <cellStyle name="Comma 2 2 9 2 10" xfId="33718" xr:uid="{880CB973-E82E-4B80-AEEC-2FE4E8D0A236}"/>
    <cellStyle name="Comma 2 2 9 2 11" xfId="34287" xr:uid="{D774B105-2599-41DF-95FF-C8E18A42997F}"/>
    <cellStyle name="Comma 2 2 9 2 12" xfId="36034" xr:uid="{31CA584D-7DED-41FB-9D8B-CD658FED8C7A}"/>
    <cellStyle name="Comma 2 2 9 2 13" xfId="36334" xr:uid="{FAA786B6-1569-4AB0-988A-A8BC75275A8F}"/>
    <cellStyle name="Comma 2 2 9 2 14" xfId="37505" xr:uid="{CDC93800-2702-4448-AAE5-0E5A62673ACC}"/>
    <cellStyle name="Comma 2 2 9 2 15" xfId="41451" xr:uid="{CDE2D877-21A9-4E48-BEC8-6F576CF5985D}"/>
    <cellStyle name="Comma 2 2 9 2 16" xfId="44674" xr:uid="{F55F57C6-5D52-44C4-8662-CB1982EC5FB3}"/>
    <cellStyle name="Comma 2 2 9 2 17" xfId="8524" xr:uid="{E406C771-FC5B-4529-A194-EB5AA5F7F541}"/>
    <cellStyle name="Comma 2 2 9 2 2" xfId="6048" xr:uid="{ADDFD71C-0D70-4417-A407-F70B1766889E}"/>
    <cellStyle name="Comma 2 2 9 2 2 10" xfId="34461" xr:uid="{0967E4AA-0211-4011-AE86-36BC216774D1}"/>
    <cellStyle name="Comma 2 2 9 2 2 11" xfId="36629" xr:uid="{E30125DF-AC78-46A1-9083-DC0F877ECC4B}"/>
    <cellStyle name="Comma 2 2 9 2 2 12" xfId="38813" xr:uid="{6363C9EE-C2F9-423B-A520-652644275FCA}"/>
    <cellStyle name="Comma 2 2 9 2 2 13" xfId="41852" xr:uid="{30BA38A2-3F17-46AA-944F-CCE585873CFA}"/>
    <cellStyle name="Comma 2 2 9 2 2 14" xfId="44675" xr:uid="{E45A44A5-D75E-4650-906E-2394E67CFBE6}"/>
    <cellStyle name="Comma 2 2 9 2 2 15" xfId="8794" xr:uid="{3038486E-3384-482A-BB80-C31F0D7A056F}"/>
    <cellStyle name="Comma 2 2 9 2 2 2" xfId="12793" xr:uid="{879A2D6B-ADF9-4B2B-A888-D0A5FDCA9764}"/>
    <cellStyle name="Comma 2 2 9 2 2 2 2" xfId="31375" xr:uid="{A32F38C5-7E4B-457B-BBEC-AAE8BA5329E8}"/>
    <cellStyle name="Comma 2 2 9 2 2 2 3" xfId="33229" xr:uid="{3677179C-562B-41DD-9137-D84233DC27F9}"/>
    <cellStyle name="Comma 2 2 9 2 2 2 4" xfId="35052" xr:uid="{E67A1B79-2643-4AA3-9B11-B596A69BF0BF}"/>
    <cellStyle name="Comma 2 2 9 2 2 2 5" xfId="37150" xr:uid="{DAA54EA9-EAA9-42FE-BC94-196CB3904B44}"/>
    <cellStyle name="Comma 2 2 9 2 2 2 6" xfId="40362" xr:uid="{FF8EBEDE-425A-4049-95C2-7CC4EAAF1B18}"/>
    <cellStyle name="Comma 2 2 9 2 2 2 7" xfId="43180" xr:uid="{97D151E2-3579-4BE8-AE91-C6C61C0A6724}"/>
    <cellStyle name="Comma 2 2 9 2 2 2 8" xfId="44676" xr:uid="{690660ED-DDB8-4D5C-ABE7-0111CB502C4A}"/>
    <cellStyle name="Comma 2 2 9 2 2 3" xfId="12010" xr:uid="{93B07917-BE8E-4B6C-899B-E4413301C008}"/>
    <cellStyle name="Comma 2 2 9 2 2 4" xfId="15544" xr:uid="{8B0D6C4F-6E54-4ACF-B39D-E9BCC3A6DEB2}"/>
    <cellStyle name="Comma 2 2 9 2 2 5" xfId="30042" xr:uid="{20E0F8D3-E798-42F3-B3BB-5D15C79D2BD8}"/>
    <cellStyle name="Comma 2 2 9 2 2 6" xfId="30784" xr:uid="{7FF83B5C-F808-453C-A68C-45C87BE15DCB}"/>
    <cellStyle name="Comma 2 2 9 2 2 7" xfId="31865" xr:uid="{CA1783D3-BD25-440D-A1D9-5D502C144C7D}"/>
    <cellStyle name="Comma 2 2 9 2 2 8" xfId="32507" xr:uid="{31D20CB7-AA32-4B52-9CCE-EE5DE9A53805}"/>
    <cellStyle name="Comma 2 2 9 2 2 9" xfId="33719" xr:uid="{45CCE60D-6070-4948-BB1A-2015B1800981}"/>
    <cellStyle name="Comma 2 2 9 2 3" xfId="6368" xr:uid="{1BC46502-31A5-44A9-BEE6-4DF174205746}"/>
    <cellStyle name="Comma 2 2 9 2 3 2" xfId="31201" xr:uid="{28E35C11-D6E5-465D-BE6B-4F0AECDFECBF}"/>
    <cellStyle name="Comma 2 2 9 2 3 2 2" xfId="40601" xr:uid="{57B104E7-D77E-4DB7-867F-78212436C044}"/>
    <cellStyle name="Comma 2 2 9 2 3 2 3" xfId="43387" xr:uid="{9CEC156A-08B9-45C5-BD19-D1074069E3A1}"/>
    <cellStyle name="Comma 2 2 9 2 3 2 4" xfId="44677" xr:uid="{23B61474-90EE-4B05-BFC9-4EE8A790B7F6}"/>
    <cellStyle name="Comma 2 2 9 2 3 3" xfId="33057" xr:uid="{332D00FB-38F1-4C58-97AE-6D15C825172D}"/>
    <cellStyle name="Comma 2 2 9 2 3 4" xfId="34878" xr:uid="{3EBAEF8C-8C92-4C4D-8AE6-15799D4543D0}"/>
    <cellStyle name="Comma 2 2 9 2 3 5" xfId="36978" xr:uid="{439B4D9A-1285-469A-8304-80B0F5C9890B}"/>
    <cellStyle name="Comma 2 2 9 2 3 6" xfId="39033" xr:uid="{4217442B-DB68-425F-A5B2-2CE953099620}"/>
    <cellStyle name="Comma 2 2 9 2 3 7" xfId="42059" xr:uid="{1C908C8D-4A94-44CE-97AC-E3D9655D4B95}"/>
    <cellStyle name="Comma 2 2 9 2 3 8" xfId="44678" xr:uid="{108B5477-F07D-4599-B853-D41691D8F1B1}"/>
    <cellStyle name="Comma 2 2 9 2 3 9" xfId="12559" xr:uid="{3F54C0B2-4635-48AF-A324-919868B73930}"/>
    <cellStyle name="Comma 2 2 9 2 4" xfId="11836" xr:uid="{361F7ED8-D51B-4EF4-B605-CEEC8F67D7C9}"/>
    <cellStyle name="Comma 2 2 9 2 4 2" xfId="41218" xr:uid="{5EC04458-8949-4B84-8277-06C8CD525836}"/>
    <cellStyle name="Comma 2 2 9 2 4 2 2" xfId="43898" xr:uid="{0A250345-D87D-47C8-93CF-56296B80C479}"/>
    <cellStyle name="Comma 2 2 9 2 4 2 3" xfId="44679" xr:uid="{7C778874-9A8E-4629-9F17-763FB45ECDA2}"/>
    <cellStyle name="Comma 2 2 9 2 4 3" xfId="39635" xr:uid="{DCB418AC-7F2A-48DD-9D65-5730739BF4AD}"/>
    <cellStyle name="Comma 2 2 9 2 4 4" xfId="42570" xr:uid="{20FC07CA-96A9-487F-B75C-6A934105A0D4}"/>
    <cellStyle name="Comma 2 2 9 2 4 5" xfId="44680" xr:uid="{AFCEC9B0-21AE-410F-95DC-DCC5FEEA881C}"/>
    <cellStyle name="Comma 2 2 9 2 5" xfId="15543" xr:uid="{22AFA8B5-54C8-4E22-9958-A64BB629460F}"/>
    <cellStyle name="Comma 2 2 9 2 5 2" xfId="39880" xr:uid="{48EC6A9A-48B7-4286-8D6D-2CE6AC017736}"/>
    <cellStyle name="Comma 2 2 9 2 5 3" xfId="42779" xr:uid="{D718F4F9-D081-4E72-AE6C-C263E917DDB4}"/>
    <cellStyle name="Comma 2 2 9 2 5 4" xfId="44681" xr:uid="{29AD264A-92ED-46F6-AB43-47D652B89A31}"/>
    <cellStyle name="Comma 2 2 9 2 6" xfId="30041" xr:uid="{7D16A3C0-57B7-45C5-A8FD-A8802C8CEA6C}"/>
    <cellStyle name="Comma 2 2 9 2 7" xfId="30610" xr:uid="{7B0EF676-5CFC-460E-A9C0-2E7FEA43E2D6}"/>
    <cellStyle name="Comma 2 2 9 2 8" xfId="31864" xr:uid="{D5F6D07E-A619-4601-BD18-0C00A461933C}"/>
    <cellStyle name="Comma 2 2 9 2 9" xfId="32506" xr:uid="{1C28FCDD-F4C9-4772-A005-662C89AB566F}"/>
    <cellStyle name="Comma 2 2 9 3" xfId="4420" xr:uid="{5E64D40C-216B-4956-9521-A1CC41F16B21}"/>
    <cellStyle name="Comma 2 2 9 3 10" xfId="34460" xr:uid="{94903A35-67AF-4FC5-A9B4-81337DFCE069}"/>
    <cellStyle name="Comma 2 2 9 3 11" xfId="35603" xr:uid="{F2E4CD70-7558-4F1B-9160-B322F5B28DB9}"/>
    <cellStyle name="Comma 2 2 9 3 12" xfId="36628" xr:uid="{09EAD0D6-97D7-44FE-AA8A-F3612DB3E455}"/>
    <cellStyle name="Comma 2 2 9 3 13" xfId="38672" xr:uid="{C322D3AF-747E-4372-82F8-A6A10E66F0FB}"/>
    <cellStyle name="Comma 2 2 9 3 14" xfId="41712" xr:uid="{167B5354-D582-4124-91BE-DF2F41E46698}"/>
    <cellStyle name="Comma 2 2 9 3 15" xfId="44682" xr:uid="{E9EA59A3-4FB9-47F8-BBC4-6D03F61FDAC5}"/>
    <cellStyle name="Comma 2 2 9 3 16" xfId="8793" xr:uid="{83EC05B0-11DB-41FB-BCD5-296F60292006}"/>
    <cellStyle name="Comma 2 2 9 3 2" xfId="5871" xr:uid="{4F12BF1D-6C5A-4E44-8F0A-95E51CA2349A}"/>
    <cellStyle name="Comma 2 2 9 3 2 2" xfId="31374" xr:uid="{DEC677E4-81CD-4174-BE16-5E76D9A98D95}"/>
    <cellStyle name="Comma 2 2 9 3 2 2 2" xfId="40735" xr:uid="{95B7746D-1BB5-4308-BA43-2DE217393104}"/>
    <cellStyle name="Comma 2 2 9 3 2 2 3" xfId="43498" xr:uid="{3EFAC4DE-0F5F-48E8-8A92-BF792690B320}"/>
    <cellStyle name="Comma 2 2 9 3 2 2 4" xfId="44683" xr:uid="{9A41DACE-ECAB-4B7E-81D0-3AAD51B73095}"/>
    <cellStyle name="Comma 2 2 9 3 2 3" xfId="33228" xr:uid="{91B57F33-42E4-4B5E-B2B7-0DE6EDFECBF9}"/>
    <cellStyle name="Comma 2 2 9 3 2 4" xfId="35051" xr:uid="{D9169F87-A68E-40F1-9AE2-F9DDB42C0F8C}"/>
    <cellStyle name="Comma 2 2 9 3 2 5" xfId="37149" xr:uid="{B4414ECD-1F50-4DF1-9D69-85B4413B4E9B}"/>
    <cellStyle name="Comma 2 2 9 3 2 6" xfId="39162" xr:uid="{D98DBCD1-07EC-4C06-AE3D-C1B2DBB4B648}"/>
    <cellStyle name="Comma 2 2 9 3 2 7" xfId="42170" xr:uid="{177172F4-BE75-44FE-8330-6607A3445746}"/>
    <cellStyle name="Comma 2 2 9 3 2 8" xfId="44684" xr:uid="{8B58DD70-4969-491F-97D3-9AD4848055D2}"/>
    <cellStyle name="Comma 2 2 9 3 2 9" xfId="12792" xr:uid="{1B9A11DC-1FE0-4E61-81DD-9F0AF2BAA9A4}"/>
    <cellStyle name="Comma 2 2 9 3 3" xfId="12009" xr:uid="{8AC29FD8-F4D5-413E-8306-7F8A41CA369E}"/>
    <cellStyle name="Comma 2 2 9 3 3 2" xfId="41046" xr:uid="{6DD83A4E-B1B7-4939-AD9D-3A57FD47E4DF}"/>
    <cellStyle name="Comma 2 2 9 3 3 2 2" xfId="43758" xr:uid="{30A26E06-387C-41A8-90C3-CFDD3CB462B4}"/>
    <cellStyle name="Comma 2 2 9 3 3 2 3" xfId="44685" xr:uid="{8DE8350C-92F1-4C0B-8B80-0BE8169633F7}"/>
    <cellStyle name="Comma 2 2 9 3 3 3" xfId="39470" xr:uid="{CADDE341-1BEE-413D-9FF8-42E75EAB9AA4}"/>
    <cellStyle name="Comma 2 2 9 3 3 4" xfId="42430" xr:uid="{131C2A61-ACD5-4D33-AA50-7F1C8E66DDD2}"/>
    <cellStyle name="Comma 2 2 9 3 3 5" xfId="44686" xr:uid="{2175E424-AA2E-45A3-8AB1-31336C5BD764}"/>
    <cellStyle name="Comma 2 2 9 3 4" xfId="15545" xr:uid="{3C08C9F1-8156-4091-B401-8BF8B14E4770}"/>
    <cellStyle name="Comma 2 2 9 3 4 2" xfId="40191" xr:uid="{B0A36584-5D62-4AAB-A9A7-44515115769A}"/>
    <cellStyle name="Comma 2 2 9 3 4 3" xfId="43040" xr:uid="{463E0812-049E-40E0-B6C5-68B4917A6796}"/>
    <cellStyle name="Comma 2 2 9 3 4 4" xfId="44687" xr:uid="{DE3622C7-F1F4-402D-BAB7-7795A13042A0}"/>
    <cellStyle name="Comma 2 2 9 3 5" xfId="30043" xr:uid="{1E912D95-3B49-434B-9779-736E601958C9}"/>
    <cellStyle name="Comma 2 2 9 3 6" xfId="30783" xr:uid="{ACC63E7B-CA24-4EB1-97F5-723DEA6963B3}"/>
    <cellStyle name="Comma 2 2 9 3 7" xfId="31866" xr:uid="{4AEBC8FD-CE41-4B6B-B28C-863B6DDFD9C7}"/>
    <cellStyle name="Comma 2 2 9 3 8" xfId="32508" xr:uid="{AABB7098-A51B-462B-B58A-6D733F606F12}"/>
    <cellStyle name="Comma 2 2 9 3 9" xfId="33720" xr:uid="{11BB7C7B-FE6A-4B62-904C-A8512959CC52}"/>
    <cellStyle name="Comma 2 2 9 4" xfId="5733" xr:uid="{90AD9F56-A40A-4C21-B194-CD140F1D8C74}"/>
    <cellStyle name="Comma 2 2 9 4 10" xfId="34627" xr:uid="{732725DC-7FE4-4870-B111-1A3707125CEB}"/>
    <cellStyle name="Comma 2 2 9 4 11" xfId="36755" xr:uid="{02364AA1-C506-44B2-A915-F5FD87CB0E8E}"/>
    <cellStyle name="Comma 2 2 9 4 12" xfId="38100" xr:uid="{7031E155-57C3-4BF8-826D-945B2AA19459}"/>
    <cellStyle name="Comma 2 2 9 4 13" xfId="41597" xr:uid="{F2506467-71C8-4BC1-AD98-AAF90A7A026C}"/>
    <cellStyle name="Comma 2 2 9 4 14" xfId="44688" xr:uid="{607C6CC5-5971-4B42-BCEF-BF455F16959A}"/>
    <cellStyle name="Comma 2 2 9 4 15" xfId="11513" xr:uid="{E82352C1-D389-4F0B-B606-96EF3B378A0F}"/>
    <cellStyle name="Comma 2 2 9 4 2" xfId="15134" xr:uid="{3132ABB3-3A56-4AD3-B288-45A6474BB8FE}"/>
    <cellStyle name="Comma 2 2 9 4 2 2" xfId="31541" xr:uid="{3EF45632-0730-4874-ADB0-298F365D6734}"/>
    <cellStyle name="Comma 2 2 9 4 2 3" xfId="33394" xr:uid="{723DC627-E39B-4A98-BA54-FD0FCB559A62}"/>
    <cellStyle name="Comma 2 2 9 4 2 4" xfId="35218" xr:uid="{7A946C09-E408-42FB-9F7F-B6D870D6F658}"/>
    <cellStyle name="Comma 2 2 9 4 2 5" xfId="37298" xr:uid="{75822EC5-CFE8-423E-A6B2-A2AB9BEADAAC}"/>
    <cellStyle name="Comma 2 2 9 4 2 6" xfId="40056" xr:uid="{C35F43E4-53B9-45FF-8F8D-0D33DA50711C}"/>
    <cellStyle name="Comma 2 2 9 4 2 7" xfId="42925" xr:uid="{564D6737-1F37-41B7-96F8-1C9EDE21C3AD}"/>
    <cellStyle name="Comma 2 2 9 4 2 8" xfId="44689" xr:uid="{DA7738C0-4D7F-48A4-B9AA-86317A280F3A}"/>
    <cellStyle name="Comma 2 2 9 4 3" xfId="12176" xr:uid="{576F5A48-742C-4F3D-8F15-A80B283740B4}"/>
    <cellStyle name="Comma 2 2 9 4 4" xfId="15546" xr:uid="{906D7A8C-4D21-44AA-949B-9F7AF02F1F62}"/>
    <cellStyle name="Comma 2 2 9 4 5" xfId="30044" xr:uid="{119493F4-ADB4-4F92-BDD7-1BC2D5D0BFF6}"/>
    <cellStyle name="Comma 2 2 9 4 6" xfId="30950" xr:uid="{1FB52661-6FE1-4565-A139-D05F4C28CF92}"/>
    <cellStyle name="Comma 2 2 9 4 7" xfId="31867" xr:uid="{D08E4086-6D85-45C9-9A68-1EA2C00057A8}"/>
    <cellStyle name="Comma 2 2 9 4 8" xfId="32509" xr:uid="{8A5F5BC4-DD74-4004-BA74-5849CC5E1AC6}"/>
    <cellStyle name="Comma 2 2 9 4 9" xfId="33721" xr:uid="{F89E1AB4-F875-4A9B-B071-1F6C96B61FBD}"/>
    <cellStyle name="Comma 2 2 9 5" xfId="6192" xr:uid="{897B92CA-5049-4E19-952C-BE0A897A29B0}"/>
    <cellStyle name="Comma 2 2 9 5 2" xfId="31049" xr:uid="{E433C40C-4581-43A8-A32F-B6264AEAE85C}"/>
    <cellStyle name="Comma 2 2 9 5 2 2" xfId="40491" xr:uid="{CB3E9F50-2A9A-41C2-A167-B8698B188C82}"/>
    <cellStyle name="Comma 2 2 9 5 2 3" xfId="43292" xr:uid="{DC8DC265-89E9-418B-811A-7B7C0000A7D9}"/>
    <cellStyle name="Comma 2 2 9 5 2 4" xfId="44690" xr:uid="{6F275CC8-27BB-48D1-ACC5-CDF9CF5E3799}"/>
    <cellStyle name="Comma 2 2 9 5 3" xfId="32918" xr:uid="{DDB6F4A2-B59A-49DE-BDB1-9D877D907A60}"/>
    <cellStyle name="Comma 2 2 9 5 4" xfId="34726" xr:uid="{338471B0-2465-4E55-8C50-FC976CC76F84}"/>
    <cellStyle name="Comma 2 2 9 5 5" xfId="36834" xr:uid="{F024E046-87D1-4F54-87D8-A011BC99B39D}"/>
    <cellStyle name="Comma 2 2 9 5 6" xfId="38933" xr:uid="{F7417BAE-6F92-4D5E-AB3F-BFD6F25B7370}"/>
    <cellStyle name="Comma 2 2 9 5 7" xfId="41964" xr:uid="{BAA2D7C4-6B6F-48CD-AC9E-F52CD68D771C}"/>
    <cellStyle name="Comma 2 2 9 5 8" xfId="44691" xr:uid="{6D684352-E03F-40A7-9187-642376E8A03D}"/>
    <cellStyle name="Comma 2 2 9 5 9" xfId="12276" xr:uid="{AB365DBB-756A-4DB2-A37F-010060542951}"/>
    <cellStyle name="Comma 2 2 9 6" xfId="11683" xr:uid="{9BD18192-4DE2-4ED9-8802-913FE822AE1F}"/>
    <cellStyle name="Comma 2 2 9 6 2" xfId="40908" xr:uid="{53882AFA-D212-4923-918E-C3BCE5C10A38}"/>
    <cellStyle name="Comma 2 2 9 6 2 2" xfId="43643" xr:uid="{CD8E663D-6354-4D9E-BEBE-1887EDB5104D}"/>
    <cellStyle name="Comma 2 2 9 6 2 3" xfId="44692" xr:uid="{8FE72748-ACBA-4296-B4C2-FD5573709D47}"/>
    <cellStyle name="Comma 2 2 9 6 3" xfId="39337" xr:uid="{7B454207-F9C9-4A02-A201-27C1F79FE850}"/>
    <cellStyle name="Comma 2 2 9 6 4" xfId="42315" xr:uid="{BAB843FD-9BB6-4DB4-A01C-C27FAD5C24B0}"/>
    <cellStyle name="Comma 2 2 9 6 5" xfId="44693" xr:uid="{62EBD04F-FCDB-4074-B1F0-A1F657D27EAE}"/>
    <cellStyle name="Comma 2 2 9 7" xfId="15542" xr:uid="{68211A72-7EF8-4102-B238-6B609EF08E1C}"/>
    <cellStyle name="Comma 2 2 9 7 2" xfId="39798" xr:uid="{1DF1C3DA-BE28-44E3-B195-A7B5ACB14D56}"/>
    <cellStyle name="Comma 2 2 9 7 3" xfId="42706" xr:uid="{78F07532-0848-4299-A50F-78FB95E8EDC5}"/>
    <cellStyle name="Comma 2 2 9 7 4" xfId="44694" xr:uid="{39D238D1-36DD-4840-B569-404BE70C1B12}"/>
    <cellStyle name="Comma 2 2 9 8" xfId="30040" xr:uid="{ABB1EDCF-C89F-4240-9F02-50B0AEE045CC}"/>
    <cellStyle name="Comma 2 2 9 9" xfId="30458" xr:uid="{532285CF-485C-4F67-90D6-334A4D11CA5B}"/>
    <cellStyle name="Comma 2 20" xfId="15329" xr:uid="{08EE42AB-604C-4208-9B03-D2FCB6259EDB}"/>
    <cellStyle name="Comma 2 21" xfId="29827" xr:uid="{C1E462ED-42DE-41F3-8606-38A8DD9FDA70}"/>
    <cellStyle name="Comma 2 22" xfId="30419" xr:uid="{BD6DEF7A-6CF7-4D8C-8FE6-B4746E24891B}"/>
    <cellStyle name="Comma 2 23" xfId="31650" xr:uid="{184E4006-DB6F-4D7F-AF0E-C1E90FA8DE60}"/>
    <cellStyle name="Comma 2 24" xfId="32292" xr:uid="{2DB262DD-BF05-4A03-9C3E-848494675BCF}"/>
    <cellStyle name="Comma 2 25" xfId="33504" xr:uid="{88C3C2C7-716A-4798-B7D8-B95993997791}"/>
    <cellStyle name="Comma 2 26" xfId="34096" xr:uid="{4A3640AB-8729-4674-8BD8-6915EDD4B3C0}"/>
    <cellStyle name="Comma 2 27" xfId="35307" xr:uid="{BD4D7CA6-A937-4FD6-AF49-AEB7C83DE134}"/>
    <cellStyle name="Comma 2 28" xfId="36170" xr:uid="{DAF9B090-2EFB-4C11-B31F-87E806D5704D}"/>
    <cellStyle name="Comma 2 29" xfId="37412" xr:uid="{5270E377-C17E-4D0A-B662-47DB2E7EB22C}"/>
    <cellStyle name="Comma 2 3" xfId="1023" xr:uid="{B32235D3-E9A6-4B14-BC08-690485C77110}"/>
    <cellStyle name="Comma 2 3 10" xfId="11599" xr:uid="{9B174305-EBFC-41B8-A311-E7F5D9A370AC}"/>
    <cellStyle name="Comma 2 3 10 10" xfId="34679" xr:uid="{AD75C6A4-D8B5-4BA9-AD6E-70F88093E6B2}"/>
    <cellStyle name="Comma 2 3 10 11" xfId="36787" xr:uid="{5388AF74-91AE-4648-976A-CEE8D9B7638A}"/>
    <cellStyle name="Comma 2 3 10 12" xfId="39285" xr:uid="{7DE00B7F-11AF-40D2-8B4F-6BDC550041E8}"/>
    <cellStyle name="Comma 2 3 10 13" xfId="42266" xr:uid="{99A035E5-5DE1-425C-83D6-3F7B260C0D41}"/>
    <cellStyle name="Comma 2 3 10 14" xfId="44695" xr:uid="{47D90611-6AE2-4730-9755-464EF5A48614}"/>
    <cellStyle name="Comma 2 3 10 2" xfId="15214" xr:uid="{F82A96AD-7792-4659-9379-E42E3A0DB21F}"/>
    <cellStyle name="Comma 2 3 10 2 2" xfId="31593" xr:uid="{6AEBD868-3E9D-41E9-9B2E-49C459C0D987}"/>
    <cellStyle name="Comma 2 3 10 2 3" xfId="33446" xr:uid="{D505A48E-4839-46EF-B2A7-43FFB0BC0729}"/>
    <cellStyle name="Comma 2 3 10 2 4" xfId="35270" xr:uid="{89B3A715-11A9-48AA-91B1-C6292E02020E}"/>
    <cellStyle name="Comma 2 3 10 2 5" xfId="37344" xr:uid="{F5214180-179B-47D4-A61C-09E0BB4E63B4}"/>
    <cellStyle name="Comma 2 3 10 2 6" xfId="40850" xr:uid="{04585419-66AC-4CB9-8C8E-808F8E9F32E2}"/>
    <cellStyle name="Comma 2 3 10 2 7" xfId="43594" xr:uid="{B4C3217F-A44A-42A3-BBC7-5176FBB5B83A}"/>
    <cellStyle name="Comma 2 3 10 2 8" xfId="44696" xr:uid="{CB94AB4D-213F-476E-BDDC-34C4A762AD82}"/>
    <cellStyle name="Comma 2 3 10 3" xfId="12229" xr:uid="{65E4C0A3-83B2-4F03-A360-27DEA4042C52}"/>
    <cellStyle name="Comma 2 3 10 4" xfId="15548" xr:uid="{5BAC27D9-A070-4E7B-947F-630AD02A32D3}"/>
    <cellStyle name="Comma 2 3 10 5" xfId="30046" xr:uid="{85D237FB-6218-4B23-9E4C-40824E8BF098}"/>
    <cellStyle name="Comma 2 3 10 6" xfId="31002" xr:uid="{4E530B98-28D3-4BCB-B073-0DF5C9629D93}"/>
    <cellStyle name="Comma 2 3 10 7" xfId="31869" xr:uid="{A81CD7EF-AD26-4D01-A10D-3B469797E897}"/>
    <cellStyle name="Comma 2 3 10 8" xfId="32511" xr:uid="{B2345E1C-48E9-4698-9320-522B87B4097F}"/>
    <cellStyle name="Comma 2 3 10 9" xfId="33723" xr:uid="{D9B68A10-2C3A-4292-9ECA-BED99E736A1D}"/>
    <cellStyle name="Comma 2 3 11" xfId="12252" xr:uid="{8EA1505C-99B4-494F-BC21-C51372A24C85}"/>
    <cellStyle name="Comma 2 3 11 2" xfId="31025" xr:uid="{5AD42989-9D61-4EE1-ABD9-14E807C1015A}"/>
    <cellStyle name="Comma 2 3 11 3" xfId="32897" xr:uid="{0A476573-F6D7-4282-B88D-87A118234CB2}"/>
    <cellStyle name="Comma 2 3 11 4" xfId="34702" xr:uid="{966515D9-D2B5-4F23-A9A9-D2DEC10515A8}"/>
    <cellStyle name="Comma 2 3 11 5" xfId="36810" xr:uid="{EDF9D6EE-1365-41D2-995F-17A98E6EE15D}"/>
    <cellStyle name="Comma 2 3 11 6" xfId="39748" xr:uid="{B972BA72-D7C5-4CBE-B549-563393925E1D}"/>
    <cellStyle name="Comma 2 3 11 7" xfId="42661" xr:uid="{B8E94130-0586-4338-A5E3-2A29C19F740A}"/>
    <cellStyle name="Comma 2 3 11 8" xfId="44697" xr:uid="{D0A83865-0AB9-4ADB-B614-207347E3414D}"/>
    <cellStyle name="Comma 2 3 12" xfId="11658" xr:uid="{4754A608-FAB1-4E5B-9A49-38E7521001C1}"/>
    <cellStyle name="Comma 2 3 13" xfId="15547" xr:uid="{26876BDC-59E4-48AE-BDD7-3BF203A412ED}"/>
    <cellStyle name="Comma 2 3 14" xfId="30045" xr:uid="{B1672781-7CB2-4DF4-9E49-730BA04425DD}"/>
    <cellStyle name="Comma 2 3 15" xfId="30434" xr:uid="{4EE51BF1-58B5-4D9D-868D-1AA11854F345}"/>
    <cellStyle name="Comma 2 3 16" xfId="31868" xr:uid="{52DA5F9E-4016-4693-9801-2D8F6C4416C1}"/>
    <cellStyle name="Comma 2 3 17" xfId="32510" xr:uid="{3A7B8905-FE5E-4886-AD77-4F3F1F727A91}"/>
    <cellStyle name="Comma 2 3 18" xfId="33722" xr:uid="{4F6C9564-2E5D-4BD4-9AB7-FA9CAB30F297}"/>
    <cellStyle name="Comma 2 3 19" xfId="34111" xr:uid="{72A91673-5F94-49D2-8306-D86EA4BAC32B}"/>
    <cellStyle name="Comma 2 3 2" xfId="2770" xr:uid="{8B611CB2-2AAD-4D11-AFE2-58FCE2040468}"/>
    <cellStyle name="Comma 2 3 2 10" xfId="11659" xr:uid="{9AFD0ECB-7657-492B-A3D4-E4FC3C93BD9A}"/>
    <cellStyle name="Comma 2 3 2 11" xfId="15549" xr:uid="{7F4A4676-EE44-49B5-A65A-B7608DBFBBD3}"/>
    <cellStyle name="Comma 2 3 2 12" xfId="30047" xr:uid="{7A1C1BC5-B800-481F-B46D-F5F13534CBE7}"/>
    <cellStyle name="Comma 2 3 2 13" xfId="30435" xr:uid="{CF206DD6-5D2D-459B-97FB-043A4AD07CB7}"/>
    <cellStyle name="Comma 2 3 2 14" xfId="31870" xr:uid="{3DAE7EFC-B8AA-4CD2-A3B8-FBE39F1FF0C4}"/>
    <cellStyle name="Comma 2 3 2 15" xfId="32512" xr:uid="{996E3F74-1756-4409-A0E9-5D1B81476CCA}"/>
    <cellStyle name="Comma 2 3 2 16" xfId="33724" xr:uid="{3B7B88E8-B513-456C-BA48-5566DF2DC947}"/>
    <cellStyle name="Comma 2 3 2 17" xfId="34112" xr:uid="{07B1E3E7-2052-4A26-A39C-F227B52AF757}"/>
    <cellStyle name="Comma 2 3 2 18" xfId="35332" xr:uid="{BBE230A2-8F00-4780-97A3-015F32216D6D}"/>
    <cellStyle name="Comma 2 3 2 19" xfId="36195" xr:uid="{38B0DC83-CD45-47F7-B33E-A4F69B7B0435}"/>
    <cellStyle name="Comma 2 3 2 2" xfId="5081" xr:uid="{61A5792F-615A-418B-BF19-06A3A47C7A26}"/>
    <cellStyle name="Comma 2 3 2 2 10" xfId="32513" xr:uid="{4CC5195C-1B4D-4ED4-904F-3D51673D927A}"/>
    <cellStyle name="Comma 2 3 2 2 11" xfId="33725" xr:uid="{26D97EB5-FA38-4255-9EC4-E8C04D05EF92}"/>
    <cellStyle name="Comma 2 3 2 2 12" xfId="34150" xr:uid="{B6F9B3EE-4425-4E9C-B90B-E3D6A75686F3}"/>
    <cellStyle name="Comma 2 3 2 2 13" xfId="36036" xr:uid="{8407D210-9A2A-4BCD-B3D3-C1FCACB0F39A}"/>
    <cellStyle name="Comma 2 3 2 2 14" xfId="36336" xr:uid="{F90BE227-BD23-4FAB-87E4-772B74BC543B}"/>
    <cellStyle name="Comma 2 3 2 2 15" xfId="37507" xr:uid="{D172FC48-E902-43A6-A341-90EC6D28DD82}"/>
    <cellStyle name="Comma 2 3 2 2 16" xfId="41453" xr:uid="{828D3E58-9C6A-45BB-8F00-3EF797D61F9C}"/>
    <cellStyle name="Comma 2 3 2 2 17" xfId="44698" xr:uid="{0910A1B1-12DC-4998-A874-57A7299A11D6}"/>
    <cellStyle name="Comma 2 3 2 2 18" xfId="6663" xr:uid="{4A07EE31-CDFB-4001-A726-83269C62A6EC}"/>
    <cellStyle name="Comma 2 3 2 2 2" xfId="6050" xr:uid="{C4ECEDEF-B05C-4F27-B912-72CC47BEBD82}"/>
    <cellStyle name="Comma 2 3 2 2 2 10" xfId="33726" xr:uid="{A37905A0-B3C0-4F22-A361-3CFD19809E0E}"/>
    <cellStyle name="Comma 2 3 2 2 2 11" xfId="34302" xr:uid="{284BB0E5-7AE8-452C-80F3-7FAB258443AF}"/>
    <cellStyle name="Comma 2 3 2 2 2 12" xfId="36486" xr:uid="{67462893-5E4D-4DF4-9582-594B839B7206}"/>
    <cellStyle name="Comma 2 3 2 2 2 13" xfId="38815" xr:uid="{52E64D26-68AC-446C-A72F-692AF88B04B6}"/>
    <cellStyle name="Comma 2 3 2 2 2 14" xfId="41854" xr:uid="{80FC8654-A64A-4313-B36A-9189D184FD76}"/>
    <cellStyle name="Comma 2 3 2 2 2 15" xfId="44699" xr:uid="{B7F50A76-D1F5-46B2-B65C-7CEB1EA22101}"/>
    <cellStyle name="Comma 2 3 2 2 2 16" xfId="8539" xr:uid="{3C6CCCA0-4C11-4905-81D0-89153EFC3444}"/>
    <cellStyle name="Comma 2 3 2 2 2 2" xfId="8798" xr:uid="{9EC0598C-D901-439F-B1EE-49F11A762E88}"/>
    <cellStyle name="Comma 2 3 2 2 2 2 10" xfId="34465" xr:uid="{34D5FA43-2707-4EA6-9FFF-010CF12FC2F9}"/>
    <cellStyle name="Comma 2 3 2 2 2 2 11" xfId="36633" xr:uid="{9E50A56A-8D92-4819-B412-CB630948DE32}"/>
    <cellStyle name="Comma 2 3 2 2 2 2 12" xfId="40364" xr:uid="{B18C5E87-AE83-4FAD-B77E-72D89E518E66}"/>
    <cellStyle name="Comma 2 3 2 2 2 2 13" xfId="43182" xr:uid="{5913871E-A497-4115-BDEE-CEDF61DC4AD3}"/>
    <cellStyle name="Comma 2 3 2 2 2 2 14" xfId="44700" xr:uid="{B2D55573-BCFE-4557-B349-07D60B1F409D}"/>
    <cellStyle name="Comma 2 3 2 2 2 2 2" xfId="12797" xr:uid="{5E8FAB34-EB4D-49EC-AD11-359CF207359E}"/>
    <cellStyle name="Comma 2 3 2 2 2 2 2 2" xfId="31379" xr:uid="{6D183DDD-95E2-490C-9521-F41ECD3D54CA}"/>
    <cellStyle name="Comma 2 3 2 2 2 2 2 3" xfId="33233" xr:uid="{323A192A-0672-4C87-96DF-E771D8B9CF55}"/>
    <cellStyle name="Comma 2 3 2 2 2 2 2 4" xfId="35056" xr:uid="{21BCC25E-F6FD-464E-A290-8FC3F89F4632}"/>
    <cellStyle name="Comma 2 3 2 2 2 2 2 5" xfId="37154" xr:uid="{4FD4179C-8249-4369-B452-FE2309020264}"/>
    <cellStyle name="Comma 2 3 2 2 2 2 3" xfId="12014" xr:uid="{5B92A1BD-B379-4846-81F1-6111EC70CD76}"/>
    <cellStyle name="Comma 2 3 2 2 2 2 4" xfId="15552" xr:uid="{2EE71A8C-0E19-49B4-A630-69C648EEC6DE}"/>
    <cellStyle name="Comma 2 3 2 2 2 2 5" xfId="30050" xr:uid="{3799BD90-DBF0-47BC-A0DB-D665047D3AC9}"/>
    <cellStyle name="Comma 2 3 2 2 2 2 6" xfId="30788" xr:uid="{6639B073-DB25-4716-8624-C5E5EE0603D4}"/>
    <cellStyle name="Comma 2 3 2 2 2 2 7" xfId="31873" xr:uid="{835C2F15-2265-428B-90F9-D5F0CB9B5DC9}"/>
    <cellStyle name="Comma 2 3 2 2 2 2 8" xfId="32515" xr:uid="{EBDC192C-4744-4D1D-9D1A-D3909B354E76}"/>
    <cellStyle name="Comma 2 3 2 2 2 2 9" xfId="33727" xr:uid="{64D978BF-D370-4003-A1BA-8638D9DC8AF7}"/>
    <cellStyle name="Comma 2 3 2 2 2 3" xfId="12574" xr:uid="{04AAC7C3-B378-4604-8CCE-31EE322FCFCC}"/>
    <cellStyle name="Comma 2 3 2 2 2 3 2" xfId="31216" xr:uid="{6B61A7B9-E01C-4A1F-82E6-19C9F7411FD6}"/>
    <cellStyle name="Comma 2 3 2 2 2 3 3" xfId="33072" xr:uid="{639BF555-F88A-4EDA-9661-B68CE56E17B2}"/>
    <cellStyle name="Comma 2 3 2 2 2 3 4" xfId="34893" xr:uid="{E77299F6-560B-44C4-ACD6-1F3268BF003C}"/>
    <cellStyle name="Comma 2 3 2 2 2 3 5" xfId="36993" xr:uid="{8152E981-3F77-44C1-9AC3-D35B765D233E}"/>
    <cellStyle name="Comma 2 3 2 2 2 4" xfId="11851" xr:uid="{D60E6E40-0592-452D-A3C7-815236A231EF}"/>
    <cellStyle name="Comma 2 3 2 2 2 5" xfId="15551" xr:uid="{0888056E-8066-467F-9278-80D827E72B98}"/>
    <cellStyle name="Comma 2 3 2 2 2 6" xfId="30049" xr:uid="{C2F84333-E50B-4FA5-9C94-2E8564DA36E6}"/>
    <cellStyle name="Comma 2 3 2 2 2 7" xfId="30625" xr:uid="{EF298B43-0D64-44D5-974C-B47073A03576}"/>
    <cellStyle name="Comma 2 3 2 2 2 8" xfId="31872" xr:uid="{E37C80F2-7DFE-4E4F-BB51-DABAABAF650C}"/>
    <cellStyle name="Comma 2 3 2 2 2 9" xfId="32514" xr:uid="{00876F1C-15A0-4AF7-8BF5-80ABBFEA615F}"/>
    <cellStyle name="Comma 2 3 2 2 3" xfId="6370" xr:uid="{18161E0C-679F-4B54-B11C-1735F8E3EA21}"/>
    <cellStyle name="Comma 2 3 2 2 3 10" xfId="34464" xr:uid="{C2EED73B-C798-49A6-97BF-C2600FBE2212}"/>
    <cellStyle name="Comma 2 3 2 2 3 11" xfId="36632" xr:uid="{A77F6AF8-FE26-4A6C-8BA1-339B721E0A05}"/>
    <cellStyle name="Comma 2 3 2 2 3 12" xfId="39035" xr:uid="{03DAE1A9-AF0F-4F9C-AF20-4260A4E64BA4}"/>
    <cellStyle name="Comma 2 3 2 2 3 13" xfId="42061" xr:uid="{AB9C0878-1D90-4D2A-82E4-286633EBB374}"/>
    <cellStyle name="Comma 2 3 2 2 3 14" xfId="44701" xr:uid="{62C8F278-1AE6-4312-B628-EFB6F45BBEFF}"/>
    <cellStyle name="Comma 2 3 2 2 3 15" xfId="8797" xr:uid="{3573B3EF-A15F-4463-A105-298FCCE63CED}"/>
    <cellStyle name="Comma 2 3 2 2 3 2" xfId="12796" xr:uid="{F26B46C6-1ABD-4DAB-B515-254D3CD72B03}"/>
    <cellStyle name="Comma 2 3 2 2 3 2 2" xfId="31378" xr:uid="{34527EDD-5084-4929-83DA-6FC100C7C80D}"/>
    <cellStyle name="Comma 2 3 2 2 3 2 3" xfId="33232" xr:uid="{CC3FFE3A-19DE-4A60-9EE8-679D932AC1AE}"/>
    <cellStyle name="Comma 2 3 2 2 3 2 4" xfId="35055" xr:uid="{81FD6FC7-58FE-47FA-ABF0-841FAD9919CB}"/>
    <cellStyle name="Comma 2 3 2 2 3 2 5" xfId="37153" xr:uid="{773C2C9D-AEF2-4741-A6E9-D3EBC9AE1148}"/>
    <cellStyle name="Comma 2 3 2 2 3 2 6" xfId="40603" xr:uid="{2CC3A1A9-5FBC-4636-9B8F-FFABF2EA8965}"/>
    <cellStyle name="Comma 2 3 2 2 3 2 7" xfId="43389" xr:uid="{84CBBEF1-E374-4098-8D99-F4D12FAF3383}"/>
    <cellStyle name="Comma 2 3 2 2 3 2 8" xfId="44702" xr:uid="{11057B63-A4EA-4B6F-A33D-B14EAF1030BC}"/>
    <cellStyle name="Comma 2 3 2 2 3 3" xfId="12013" xr:uid="{3E39C67C-B994-41CE-840F-5AEBB1A14152}"/>
    <cellStyle name="Comma 2 3 2 2 3 4" xfId="15553" xr:uid="{A62C7B11-0EBB-4173-9FC7-E38BFDFC6D83}"/>
    <cellStyle name="Comma 2 3 2 2 3 5" xfId="30051" xr:uid="{9F3DF099-A0F7-4867-B1BE-4FFCE0A29FC4}"/>
    <cellStyle name="Comma 2 3 2 2 3 6" xfId="30787" xr:uid="{78F3C7C7-A327-47A9-9C36-74B51D9367BD}"/>
    <cellStyle name="Comma 2 3 2 2 3 7" xfId="31874" xr:uid="{9E999D9D-6764-4E08-9AFF-82D8D2505D9B}"/>
    <cellStyle name="Comma 2 3 2 2 3 8" xfId="32516" xr:uid="{2B066EE2-9E13-41E5-9437-EA53A45578BA}"/>
    <cellStyle name="Comma 2 3 2 2 3 9" xfId="33728" xr:uid="{108EB2D6-60F2-4A35-9CB9-9627CA530350}"/>
    <cellStyle name="Comma 2 3 2 2 4" xfId="12291" xr:uid="{20984F28-AC24-49D1-AD87-844834C00C0D}"/>
    <cellStyle name="Comma 2 3 2 2 4 2" xfId="31064" xr:uid="{CFD90AF5-540E-4536-B39D-EA2EA1CB8AFD}"/>
    <cellStyle name="Comma 2 3 2 2 4 2 2" xfId="41220" xr:uid="{F5AABAC7-6028-4904-B79B-BD0A6378E258}"/>
    <cellStyle name="Comma 2 3 2 2 4 2 3" xfId="43900" xr:uid="{8E8E5258-C56A-4BA4-9B13-17C00368AD8F}"/>
    <cellStyle name="Comma 2 3 2 2 4 2 4" xfId="44703" xr:uid="{D19A61F3-61B1-4453-9654-2857370EA75D}"/>
    <cellStyle name="Comma 2 3 2 2 4 3" xfId="32932" xr:uid="{5A5883FD-153E-41AF-942D-8E50857BF75E}"/>
    <cellStyle name="Comma 2 3 2 2 4 4" xfId="34741" xr:uid="{E52D25C9-625D-4E4A-8E40-422303B8365D}"/>
    <cellStyle name="Comma 2 3 2 2 4 5" xfId="36849" xr:uid="{D64EEAFD-8605-4C46-A4D7-0CDDEDACFA61}"/>
    <cellStyle name="Comma 2 3 2 2 4 6" xfId="39637" xr:uid="{4A9423C7-354F-463A-B2BF-F8C13B88B656}"/>
    <cellStyle name="Comma 2 3 2 2 4 7" xfId="42572" xr:uid="{7B2E36FC-989E-4EE4-88A2-D1A0225FB883}"/>
    <cellStyle name="Comma 2 3 2 2 4 8" xfId="44704" xr:uid="{698BC274-1F74-4E47-8BAF-2703466C3D92}"/>
    <cellStyle name="Comma 2 3 2 2 5" xfId="11698" xr:uid="{3854E772-0F2B-4D7F-A382-97E01109E4C9}"/>
    <cellStyle name="Comma 2 3 2 2 5 2" xfId="39882" xr:uid="{E6C37756-216E-42DC-946A-855D22D3A0F3}"/>
    <cellStyle name="Comma 2 3 2 2 5 3" xfId="42781" xr:uid="{54558213-33C6-442F-A2B2-E6868D413047}"/>
    <cellStyle name="Comma 2 3 2 2 5 4" xfId="44705" xr:uid="{751FF8EE-3248-4AD5-9274-25C6D367373A}"/>
    <cellStyle name="Comma 2 3 2 2 6" xfId="15550" xr:uid="{F7274DE8-7025-426C-8D85-3263D5D88014}"/>
    <cellStyle name="Comma 2 3 2 2 7" xfId="30048" xr:uid="{7212079E-2C9B-4AC4-87A7-B1F73D8F7744}"/>
    <cellStyle name="Comma 2 3 2 2 8" xfId="30473" xr:uid="{7BB00B55-E9D5-4B4A-B36A-58018A904067}"/>
    <cellStyle name="Comma 2 3 2 2 9" xfId="31871" xr:uid="{03058C23-765B-425F-A00E-9EB44CA1E7C9}"/>
    <cellStyle name="Comma 2 3 2 20" xfId="37433" xr:uid="{490B7A38-9A82-4878-94DF-613E9108BE3E}"/>
    <cellStyle name="Comma 2 3 2 21" xfId="41380" xr:uid="{66FE3506-3B83-403E-ACB4-003201981018}"/>
    <cellStyle name="Comma 2 3 2 22" xfId="44706" xr:uid="{4703D185-3C69-4EBA-AC92-67D839F375CD}"/>
    <cellStyle name="Comma 2 3 2 23" xfId="6551" xr:uid="{D919A08D-69C8-4420-9187-687389CE83C3}"/>
    <cellStyle name="Comma 2 3 2 3" xfId="4422" xr:uid="{3D1BECC6-D4BB-4733-A5A6-4D45540C52F5}"/>
    <cellStyle name="Comma 2 3 2 3 10" xfId="32517" xr:uid="{2CFF5FEA-457C-4972-AA2E-5FA2FB70C818}"/>
    <cellStyle name="Comma 2 3 2 3 11" xfId="33729" xr:uid="{DA223B0C-96EE-44CB-AEB6-BBBA5BC6F155}"/>
    <cellStyle name="Comma 2 3 2 3 12" xfId="34174" xr:uid="{90A3ED54-CE13-4FE5-8915-BD8E8D864A88}"/>
    <cellStyle name="Comma 2 3 2 3 13" xfId="35605" xr:uid="{3007697C-D93C-4604-870B-831EA2F56719}"/>
    <cellStyle name="Comma 2 3 2 3 14" xfId="36161" xr:uid="{643B77FC-E802-4E20-9625-CE8979DF36E6}"/>
    <cellStyle name="Comma 2 3 2 3 15" xfId="38674" xr:uid="{09826618-C948-4AD0-B6D0-46765CB6E213}"/>
    <cellStyle name="Comma 2 3 2 3 16" xfId="41714" xr:uid="{D271577A-BFE0-4FB5-8F2E-57E208B5DA73}"/>
    <cellStyle name="Comma 2 3 2 3 17" xfId="44707" xr:uid="{01C3CDDF-5D7F-4807-9FC8-420DC2646D8F}"/>
    <cellStyle name="Comma 2 3 2 3 18" xfId="7337" xr:uid="{3840EEEE-852C-47B5-A53C-4252EE3008F6}"/>
    <cellStyle name="Comma 2 3 2 3 2" xfId="5873" xr:uid="{37E4790F-A462-4AAE-A62F-23768D96631E}"/>
    <cellStyle name="Comma 2 3 2 3 2 10" xfId="33730" xr:uid="{77C8680A-26EE-4466-B7AB-971FCC5F8436}"/>
    <cellStyle name="Comma 2 3 2 3 2 11" xfId="34326" xr:uid="{8E1D6E6F-0F58-4356-BC0E-8454BF2AC2FB}"/>
    <cellStyle name="Comma 2 3 2 3 2 12" xfId="36497" xr:uid="{7537368E-E6A1-4FA1-915F-577A5051B2EC}"/>
    <cellStyle name="Comma 2 3 2 3 2 13" xfId="39164" xr:uid="{4550AA86-35AC-4C69-940C-89EE889D6D78}"/>
    <cellStyle name="Comma 2 3 2 3 2 14" xfId="42172" xr:uid="{756BAF70-B4B7-4CCB-AB9C-6C93B557B982}"/>
    <cellStyle name="Comma 2 3 2 3 2 15" xfId="44708" xr:uid="{0F52FE45-DCD7-4C27-AC6C-CEDC5B7A318E}"/>
    <cellStyle name="Comma 2 3 2 3 2 16" xfId="8596" xr:uid="{315CD5B6-2509-4246-A1BE-D43E1642BE10}"/>
    <cellStyle name="Comma 2 3 2 3 2 2" xfId="8800" xr:uid="{FB93A1CC-3286-4DC4-B73F-54AF606FDE3E}"/>
    <cellStyle name="Comma 2 3 2 3 2 2 10" xfId="34467" xr:uid="{B282E03C-46A1-4EFA-A3D2-94C9D661F114}"/>
    <cellStyle name="Comma 2 3 2 3 2 2 11" xfId="36635" xr:uid="{F4EF6AA5-40BC-4F59-9A8B-4A567835B593}"/>
    <cellStyle name="Comma 2 3 2 3 2 2 12" xfId="40737" xr:uid="{055D9C31-AED0-4179-AC3A-0D92E2C08085}"/>
    <cellStyle name="Comma 2 3 2 3 2 2 13" xfId="43500" xr:uid="{F33F57A7-E377-43B5-A0E1-F82870676E35}"/>
    <cellStyle name="Comma 2 3 2 3 2 2 14" xfId="44709" xr:uid="{7B9A9C9D-ED8B-4C81-9AA3-B4860E5F6915}"/>
    <cellStyle name="Comma 2 3 2 3 2 2 2" xfId="12799" xr:uid="{B5700517-7639-4CB3-8556-C201003A510C}"/>
    <cellStyle name="Comma 2 3 2 3 2 2 2 2" xfId="31381" xr:uid="{35A957A9-8ED0-4CFE-AB89-E39B20A1B14F}"/>
    <cellStyle name="Comma 2 3 2 3 2 2 2 3" xfId="33235" xr:uid="{49A0E224-FF92-4F1C-B81D-DE9893316335}"/>
    <cellStyle name="Comma 2 3 2 3 2 2 2 4" xfId="35058" xr:uid="{34E976FE-3533-430F-8951-35978DDB18CE}"/>
    <cellStyle name="Comma 2 3 2 3 2 2 2 5" xfId="37156" xr:uid="{72FD6C0B-8102-48EE-B04A-6746128EB35C}"/>
    <cellStyle name="Comma 2 3 2 3 2 2 3" xfId="12016" xr:uid="{88CA8EF6-C78F-4501-9A64-D7A758E14F42}"/>
    <cellStyle name="Comma 2 3 2 3 2 2 4" xfId="15556" xr:uid="{AB97511F-BF9B-4362-8DC2-87BE6B167EAC}"/>
    <cellStyle name="Comma 2 3 2 3 2 2 5" xfId="30054" xr:uid="{15B5C9BD-BAA2-45FD-A386-DCABD5F0C29C}"/>
    <cellStyle name="Comma 2 3 2 3 2 2 6" xfId="30790" xr:uid="{B39391EB-223D-4434-9031-32C970BA74FE}"/>
    <cellStyle name="Comma 2 3 2 3 2 2 7" xfId="31877" xr:uid="{862708F6-3197-47A5-9CBB-500CBAFB39C5}"/>
    <cellStyle name="Comma 2 3 2 3 2 2 8" xfId="32519" xr:uid="{3CDFC7CE-EBB9-47CA-803D-883B615D4302}"/>
    <cellStyle name="Comma 2 3 2 3 2 2 9" xfId="33731" xr:uid="{B518F974-BFDC-4467-9EF8-F305ACFAA0CC}"/>
    <cellStyle name="Comma 2 3 2 3 2 3" xfId="12602" xr:uid="{62CEFDC4-3C93-4A52-8168-2F7403A76B08}"/>
    <cellStyle name="Comma 2 3 2 3 2 3 2" xfId="31240" xr:uid="{DE91D2FF-5DC7-4EA3-9F28-F1DF1D26BC00}"/>
    <cellStyle name="Comma 2 3 2 3 2 3 3" xfId="33094" xr:uid="{E030342E-3A6C-4944-BE1A-7D3E00FC7F86}"/>
    <cellStyle name="Comma 2 3 2 3 2 3 4" xfId="34917" xr:uid="{CABE89AF-4CA1-439B-BA6E-72751E02FD43}"/>
    <cellStyle name="Comma 2 3 2 3 2 3 5" xfId="37015" xr:uid="{DBEB2553-3F8E-4C3A-9DFB-516DB70724EA}"/>
    <cellStyle name="Comma 2 3 2 3 2 4" xfId="11875" xr:uid="{A5BB3B63-D676-42B0-A4B6-8A8C6089C5B6}"/>
    <cellStyle name="Comma 2 3 2 3 2 5" xfId="15555" xr:uid="{F38479A8-5843-42A1-8125-C9EA54B3741B}"/>
    <cellStyle name="Comma 2 3 2 3 2 6" xfId="30053" xr:uid="{773A4030-1729-4AF0-8264-D72270275B1F}"/>
    <cellStyle name="Comma 2 3 2 3 2 7" xfId="30649" xr:uid="{9697654B-5D38-4325-AE64-D42DFA6F7574}"/>
    <cellStyle name="Comma 2 3 2 3 2 8" xfId="31876" xr:uid="{C47E5446-9280-41A3-8047-EF5ABEB7F974}"/>
    <cellStyle name="Comma 2 3 2 3 2 9" xfId="32518" xr:uid="{408E5C5B-139A-4FB4-88BB-BFE3E9995D59}"/>
    <cellStyle name="Comma 2 3 2 3 3" xfId="8799" xr:uid="{739C8135-B225-48F6-BE86-C62FA03331C8}"/>
    <cellStyle name="Comma 2 3 2 3 3 10" xfId="34466" xr:uid="{A167583C-52E1-429C-8E5E-B43C813F2D77}"/>
    <cellStyle name="Comma 2 3 2 3 3 11" xfId="36634" xr:uid="{29EDF9C6-8697-4A1A-8463-E057D89B61AC}"/>
    <cellStyle name="Comma 2 3 2 3 3 12" xfId="39472" xr:uid="{D280302C-D204-4F6A-86F3-3721280D1308}"/>
    <cellStyle name="Comma 2 3 2 3 3 13" xfId="42432" xr:uid="{618C3DEE-9092-42E2-A8BD-10C7EBB91DF4}"/>
    <cellStyle name="Comma 2 3 2 3 3 14" xfId="44710" xr:uid="{DAE61FF1-E182-4C18-9615-42652F2B0E17}"/>
    <cellStyle name="Comma 2 3 2 3 3 2" xfId="12798" xr:uid="{E91F8D82-7B45-4322-8856-19893DAA9EBC}"/>
    <cellStyle name="Comma 2 3 2 3 3 2 2" xfId="31380" xr:uid="{EE087818-93AB-45A0-B969-664ECFB78914}"/>
    <cellStyle name="Comma 2 3 2 3 3 2 3" xfId="33234" xr:uid="{3E2ACF63-28C3-43C3-A8CF-D18835184FE1}"/>
    <cellStyle name="Comma 2 3 2 3 3 2 4" xfId="35057" xr:uid="{1A95F59B-5EEE-4083-9251-77E485CFDD7C}"/>
    <cellStyle name="Comma 2 3 2 3 3 2 5" xfId="37155" xr:uid="{32E08DA3-B283-481C-BDAA-2A1FEF13C4ED}"/>
    <cellStyle name="Comma 2 3 2 3 3 2 6" xfId="41048" xr:uid="{6643C45F-BE5C-44B0-8147-9CDCBDC13D89}"/>
    <cellStyle name="Comma 2 3 2 3 3 2 7" xfId="43760" xr:uid="{F9622F20-A468-42F5-BE79-8CF9DF32E904}"/>
    <cellStyle name="Comma 2 3 2 3 3 2 8" xfId="44711" xr:uid="{2692C2ED-26D4-4264-A578-68BDB3379CA7}"/>
    <cellStyle name="Comma 2 3 2 3 3 3" xfId="12015" xr:uid="{251DBA50-A347-4825-8855-7EADB3810BE6}"/>
    <cellStyle name="Comma 2 3 2 3 3 4" xfId="15557" xr:uid="{BB252BF9-CCE5-415B-8A4B-A3CAF3AB0BB7}"/>
    <cellStyle name="Comma 2 3 2 3 3 5" xfId="30055" xr:uid="{0FFA5900-C328-4D60-82D9-B8A026FA63D5}"/>
    <cellStyle name="Comma 2 3 2 3 3 6" xfId="30789" xr:uid="{55685C45-048C-485D-AE01-BE32ADCDE269}"/>
    <cellStyle name="Comma 2 3 2 3 3 7" xfId="31878" xr:uid="{527FDC2B-0DDF-4F03-A4B2-26D51E97EE64}"/>
    <cellStyle name="Comma 2 3 2 3 3 8" xfId="32520" xr:uid="{4A9BE399-DF7E-43C2-AAF5-06B059D97AFB}"/>
    <cellStyle name="Comma 2 3 2 3 3 9" xfId="33732" xr:uid="{8A9A7C0B-0B32-43F3-B6F0-AFF0CBEADC8B}"/>
    <cellStyle name="Comma 2 3 2 3 4" xfId="12316" xr:uid="{A5686570-65F7-4172-8CE8-C89D12F89C06}"/>
    <cellStyle name="Comma 2 3 2 3 4 2" xfId="31088" xr:uid="{2ECAB69B-A9F1-43E2-A5BD-780A0726D575}"/>
    <cellStyle name="Comma 2 3 2 3 4 3" xfId="32950" xr:uid="{29650636-93E5-492B-AB21-4503BA51B92C}"/>
    <cellStyle name="Comma 2 3 2 3 4 4" xfId="34765" xr:uid="{F5641628-8ABC-44C2-A875-5C68F066FC6D}"/>
    <cellStyle name="Comma 2 3 2 3 4 5" xfId="36871" xr:uid="{3DF360E4-BF97-4FF5-931A-D9A5EB172C60}"/>
    <cellStyle name="Comma 2 3 2 3 4 6" xfId="40193" xr:uid="{DBFF9B42-8C3B-4477-9434-E92B0FFD2A07}"/>
    <cellStyle name="Comma 2 3 2 3 4 7" xfId="43042" xr:uid="{E8E5ABF1-497A-434B-A784-45C02BA42A2A}"/>
    <cellStyle name="Comma 2 3 2 3 4 8" xfId="44712" xr:uid="{C1D78BBA-2FAC-4185-AD6F-C157464786CD}"/>
    <cellStyle name="Comma 2 3 2 3 5" xfId="11723" xr:uid="{82F1BAEB-B6D7-4CDF-97EE-2B6E89E48B24}"/>
    <cellStyle name="Comma 2 3 2 3 6" xfId="15554" xr:uid="{B9B5D567-E7CB-4546-9D44-1E3593E0DE5B}"/>
    <cellStyle name="Comma 2 3 2 3 7" xfId="30052" xr:uid="{68ECA69E-F0BF-49AA-B6C9-23AEDADE2531}"/>
    <cellStyle name="Comma 2 3 2 3 8" xfId="30497" xr:uid="{6244E8B9-F357-44C3-B26F-0ABFA2321241}"/>
    <cellStyle name="Comma 2 3 2 3 9" xfId="31875" xr:uid="{8E9F6E39-481F-4652-BD49-56889402F235}"/>
    <cellStyle name="Comma 2 3 2 4" xfId="5735" xr:uid="{98D17BC7-39FF-4F0D-9885-F9068DA53E5E}"/>
    <cellStyle name="Comma 2 3 2 4 10" xfId="33733" xr:uid="{B842A8CF-AE97-45D0-9987-45B2A70F97D2}"/>
    <cellStyle name="Comma 2 3 2 4 11" xfId="34263" xr:uid="{420EA4C3-1AC1-4EB5-B66F-E740CCB11662}"/>
    <cellStyle name="Comma 2 3 2 4 12" xfId="36463" xr:uid="{DA844DFB-6440-4333-B7EC-5D9F68C63FC0}"/>
    <cellStyle name="Comma 2 3 2 4 13" xfId="38102" xr:uid="{C0D27DD3-F55C-489F-8434-39E1DF17BCF1}"/>
    <cellStyle name="Comma 2 3 2 4 14" xfId="41599" xr:uid="{87DAD536-AC20-4266-AF88-8A4D240E6B85}"/>
    <cellStyle name="Comma 2 3 2 4 15" xfId="44713" xr:uid="{610324F6-F16D-468A-9506-90DC0E94BB43}"/>
    <cellStyle name="Comma 2 3 2 4 16" xfId="8426" xr:uid="{D57AFB37-402C-4ACA-9F5E-E4BA780F5CF2}"/>
    <cellStyle name="Comma 2 3 2 4 2" xfId="8801" xr:uid="{AF56261F-E8E3-4E34-9731-A924A7EC20AC}"/>
    <cellStyle name="Comma 2 3 2 4 2 10" xfId="34468" xr:uid="{8B265238-B389-4603-A02C-FA6F4D35A69A}"/>
    <cellStyle name="Comma 2 3 2 4 2 11" xfId="36636" xr:uid="{9E031010-B4A6-432B-BA01-49987FCB6D50}"/>
    <cellStyle name="Comma 2 3 2 4 2 12" xfId="40058" xr:uid="{D85476A7-6730-4029-85DC-5B697C2006E5}"/>
    <cellStyle name="Comma 2 3 2 4 2 13" xfId="42927" xr:uid="{273FA935-1460-4319-B470-F886DD6F85AE}"/>
    <cellStyle name="Comma 2 3 2 4 2 14" xfId="44714" xr:uid="{5648EDDD-11D7-4C37-BB11-67C9DF8F7DAD}"/>
    <cellStyle name="Comma 2 3 2 4 2 2" xfId="12800" xr:uid="{EDE85944-FC72-404D-B6FC-E6761D2E05AD}"/>
    <cellStyle name="Comma 2 3 2 4 2 2 2" xfId="31382" xr:uid="{DE0A1BA4-2570-4E8E-AD89-271649FD9FFC}"/>
    <cellStyle name="Comma 2 3 2 4 2 2 3" xfId="33236" xr:uid="{68C2CB03-FF7B-4AA8-BE28-842A53AFB5B9}"/>
    <cellStyle name="Comma 2 3 2 4 2 2 4" xfId="35059" xr:uid="{08077895-BCD4-4999-B571-1442DA86BC4C}"/>
    <cellStyle name="Comma 2 3 2 4 2 2 5" xfId="37157" xr:uid="{A1902D57-12CC-43E5-B822-572E706AC09B}"/>
    <cellStyle name="Comma 2 3 2 4 2 3" xfId="12017" xr:uid="{F8800B1A-E66D-4A4D-B868-2D8D679DCEAC}"/>
    <cellStyle name="Comma 2 3 2 4 2 4" xfId="15559" xr:uid="{2D8A4D87-696A-4927-AC94-03BCB59206BF}"/>
    <cellStyle name="Comma 2 3 2 4 2 5" xfId="30057" xr:uid="{5C9C82F9-08A0-4661-9688-14E79132476B}"/>
    <cellStyle name="Comma 2 3 2 4 2 6" xfId="30791" xr:uid="{65D8D27D-726B-4CF2-B549-1186AC6A93EC}"/>
    <cellStyle name="Comma 2 3 2 4 2 7" xfId="31880" xr:uid="{0E6A9B1B-5968-4313-8F1F-6575606A6F01}"/>
    <cellStyle name="Comma 2 3 2 4 2 8" xfId="32522" xr:uid="{73EF0919-124B-4E82-B680-D5CFDBD084D8}"/>
    <cellStyle name="Comma 2 3 2 4 2 9" xfId="33734" xr:uid="{E757FA08-EA9D-489E-BCE1-BEBC413D4FA4}"/>
    <cellStyle name="Comma 2 3 2 4 3" xfId="12534" xr:uid="{83D190C0-5277-46B9-BFDE-7967EE99E2D8}"/>
    <cellStyle name="Comma 2 3 2 4 3 2" xfId="31177" xr:uid="{097123BD-F544-41B7-A427-FCE193939CA7}"/>
    <cellStyle name="Comma 2 3 2 4 3 3" xfId="33035" xr:uid="{7B5D513C-11D2-406F-98C5-A44C5D71E768}"/>
    <cellStyle name="Comma 2 3 2 4 3 4" xfId="34854" xr:uid="{CD12338A-3294-4D65-8174-076C4A80F9AC}"/>
    <cellStyle name="Comma 2 3 2 4 3 5" xfId="36956" xr:uid="{56FFEECC-180B-481A-B5CD-97C1A7A99DD1}"/>
    <cellStyle name="Comma 2 3 2 4 4" xfId="11812" xr:uid="{292DA590-BDCE-449D-8737-125A55FD7B5C}"/>
    <cellStyle name="Comma 2 3 2 4 5" xfId="15558" xr:uid="{FD89B530-1752-491D-9F53-2A920AA2FED3}"/>
    <cellStyle name="Comma 2 3 2 4 6" xfId="30056" xr:uid="{DB2A3E53-2C01-42A7-9E02-9F5B9C1CD576}"/>
    <cellStyle name="Comma 2 3 2 4 7" xfId="30586" xr:uid="{3C330591-AFE0-4B26-B92C-99266F12F726}"/>
    <cellStyle name="Comma 2 3 2 4 8" xfId="31879" xr:uid="{F8208530-6208-425A-94F4-9D68341FE526}"/>
    <cellStyle name="Comma 2 3 2 4 9" xfId="32521" xr:uid="{021B2DC6-0E6D-4C92-8703-F923477C6E71}"/>
    <cellStyle name="Comma 2 3 2 5" xfId="6194" xr:uid="{0D92AD54-D819-4EE1-8B1E-DE33A7E94085}"/>
    <cellStyle name="Comma 2 3 2 5 10" xfId="33735" xr:uid="{D071A027-1C2E-4641-942E-329B2B54B6BE}"/>
    <cellStyle name="Comma 2 3 2 5 11" xfId="34202" xr:uid="{5AD0BCA4-907C-4826-B914-91C9224D2C4F}"/>
    <cellStyle name="Comma 2 3 2 5 12" xfId="36431" xr:uid="{AC5253B1-822A-427F-B1F4-E0070D91963C}"/>
    <cellStyle name="Comma 2 3 2 5 13" xfId="38935" xr:uid="{CD2A79E5-4ADE-4DD3-9F5E-7901359C0FE9}"/>
    <cellStyle name="Comma 2 3 2 5 14" xfId="41966" xr:uid="{11F3B382-CF51-47AA-9E7D-7010F5B1416A}"/>
    <cellStyle name="Comma 2 3 2 5 15" xfId="44715" xr:uid="{445F8BE7-92DF-41B9-A05C-813D43827848}"/>
    <cellStyle name="Comma 2 3 2 5 16" xfId="8093" xr:uid="{7F7E17DA-9859-4C54-A739-FCC13D8F5580}"/>
    <cellStyle name="Comma 2 3 2 5 2" xfId="8802" xr:uid="{CD09E137-89B5-4280-9767-EEC3448C8183}"/>
    <cellStyle name="Comma 2 3 2 5 2 10" xfId="34469" xr:uid="{03F9B310-A82D-4742-B0A8-40D5E8BC23FF}"/>
    <cellStyle name="Comma 2 3 2 5 2 11" xfId="36637" xr:uid="{C5A8185B-8743-4706-B184-07F203472265}"/>
    <cellStyle name="Comma 2 3 2 5 2 12" xfId="40493" xr:uid="{AB2BAC85-6B31-47F9-94E6-31BE532ABD64}"/>
    <cellStyle name="Comma 2 3 2 5 2 13" xfId="43294" xr:uid="{61F03070-49AF-4466-8351-9C49C1FA2471}"/>
    <cellStyle name="Comma 2 3 2 5 2 14" xfId="44716" xr:uid="{246297D9-C6A9-499E-B8CA-33A09DB26588}"/>
    <cellStyle name="Comma 2 3 2 5 2 2" xfId="12801" xr:uid="{421423FE-68AD-4432-BF78-CB792D542A84}"/>
    <cellStyle name="Comma 2 3 2 5 2 2 2" xfId="31383" xr:uid="{EE9608FA-083E-43ED-AC18-9B6740B0E95B}"/>
    <cellStyle name="Comma 2 3 2 5 2 2 3" xfId="33237" xr:uid="{EF6A5B27-815F-4CD7-91BA-3563E117F767}"/>
    <cellStyle name="Comma 2 3 2 5 2 2 4" xfId="35060" xr:uid="{426F15E3-BEAA-4965-ABF9-1F133F0DE193}"/>
    <cellStyle name="Comma 2 3 2 5 2 2 5" xfId="37158" xr:uid="{0A3E0484-CFD7-4DEB-B776-6378D874457E}"/>
    <cellStyle name="Comma 2 3 2 5 2 3" xfId="12018" xr:uid="{463118BE-C815-4257-B5BD-8E0F1BA6CFBE}"/>
    <cellStyle name="Comma 2 3 2 5 2 4" xfId="15561" xr:uid="{82F51439-13FE-4558-923B-1090E0458FAD}"/>
    <cellStyle name="Comma 2 3 2 5 2 5" xfId="30059" xr:uid="{4286A1D8-3300-4062-88FC-A6091BD686CE}"/>
    <cellStyle name="Comma 2 3 2 5 2 6" xfId="30792" xr:uid="{2427D2EB-B1A8-4251-AFC6-50070A52F92D}"/>
    <cellStyle name="Comma 2 3 2 5 2 7" xfId="31882" xr:uid="{6498839C-77AF-4D74-B1F8-08EF8D847010}"/>
    <cellStyle name="Comma 2 3 2 5 2 8" xfId="32524" xr:uid="{07C4EA8E-60DC-40F9-9265-4A82D09C3E8E}"/>
    <cellStyle name="Comma 2 3 2 5 2 9" xfId="33736" xr:uid="{730EE434-145E-47A8-AF7B-D37D4F99FE8A}"/>
    <cellStyle name="Comma 2 3 2 5 3" xfId="12405" xr:uid="{8CEC01EB-9568-40E2-B853-8FD9645176CE}"/>
    <cellStyle name="Comma 2 3 2 5 3 2" xfId="31116" xr:uid="{6F0CE5A5-D3AB-4800-8AEE-1E53B42C0EDF}"/>
    <cellStyle name="Comma 2 3 2 5 3 3" xfId="32978" xr:uid="{15458358-970C-46FC-9E30-D1883689BD2A}"/>
    <cellStyle name="Comma 2 3 2 5 3 4" xfId="34793" xr:uid="{54B7022C-58F0-43F8-A829-B3AD50D24ECF}"/>
    <cellStyle name="Comma 2 3 2 5 3 5" xfId="36899" xr:uid="{AE329C7F-D4C5-4FDA-B413-70AF3FE2B2E3}"/>
    <cellStyle name="Comma 2 3 2 5 4" xfId="11751" xr:uid="{48964DBF-BA62-4DAB-9973-EC686E30288F}"/>
    <cellStyle name="Comma 2 3 2 5 5" xfId="15560" xr:uid="{9DE142D0-D049-40DF-81A3-92A8F186F183}"/>
    <cellStyle name="Comma 2 3 2 5 6" xfId="30058" xr:uid="{F30C3436-3488-414F-91DC-65D4B4A16DEF}"/>
    <cellStyle name="Comma 2 3 2 5 7" xfId="30525" xr:uid="{ADEF1B40-D0BC-4944-AAF1-CDC114F84922}"/>
    <cellStyle name="Comma 2 3 2 5 8" xfId="31881" xr:uid="{2B1412F4-B241-438F-9854-4A4C21ECF5EF}"/>
    <cellStyle name="Comma 2 3 2 5 9" xfId="32523" xr:uid="{FD4E4414-D841-44F0-B4D8-7263383187A8}"/>
    <cellStyle name="Comma 2 3 2 6" xfId="8796" xr:uid="{7E668EC4-071D-4C4D-B7D7-C28E1FAA15E3}"/>
    <cellStyle name="Comma 2 3 2 6 10" xfId="34463" xr:uid="{0FFC7837-EDE4-4565-8583-58516705C3D1}"/>
    <cellStyle name="Comma 2 3 2 6 11" xfId="36631" xr:uid="{E7B53DFC-21C2-4F16-A9A8-39B67C86F9F0}"/>
    <cellStyle name="Comma 2 3 2 6 12" xfId="39339" xr:uid="{659C2103-97FC-446F-9702-4E01FD641765}"/>
    <cellStyle name="Comma 2 3 2 6 13" xfId="42317" xr:uid="{568E4851-5697-433C-806E-C2A8C408435C}"/>
    <cellStyle name="Comma 2 3 2 6 14" xfId="44717" xr:uid="{DAAC3FCA-A53A-48C6-9AA5-07A8F269D235}"/>
    <cellStyle name="Comma 2 3 2 6 2" xfId="12795" xr:uid="{44F22B57-3F9D-48ED-BAA7-42659246C7D2}"/>
    <cellStyle name="Comma 2 3 2 6 2 2" xfId="31377" xr:uid="{ED7715B9-3F17-48A8-B932-A751E87276C5}"/>
    <cellStyle name="Comma 2 3 2 6 2 3" xfId="33231" xr:uid="{82FB8253-EB7D-4053-9081-1B86CF8A3AAD}"/>
    <cellStyle name="Comma 2 3 2 6 2 4" xfId="35054" xr:uid="{3058A8FF-3344-407D-AC7C-D557F9BFF1E6}"/>
    <cellStyle name="Comma 2 3 2 6 2 5" xfId="37152" xr:uid="{12F6CA91-1A8F-4ADC-93A5-4861079ECA66}"/>
    <cellStyle name="Comma 2 3 2 6 2 6" xfId="40910" xr:uid="{F70C812E-AC19-4A82-BC2C-C23CA76B2EF6}"/>
    <cellStyle name="Comma 2 3 2 6 2 7" xfId="43645" xr:uid="{B2793C50-4763-4888-9AB6-B8CACC670418}"/>
    <cellStyle name="Comma 2 3 2 6 2 8" xfId="44718" xr:uid="{ADFFA0D5-ADBF-4114-87E1-EB7623689C7A}"/>
    <cellStyle name="Comma 2 3 2 6 3" xfId="12012" xr:uid="{74F5AF09-F92C-43ED-B118-0B88EFAF6111}"/>
    <cellStyle name="Comma 2 3 2 6 4" xfId="15562" xr:uid="{4A19C0DD-D434-48AF-BB1F-FFB7C30D6E1E}"/>
    <cellStyle name="Comma 2 3 2 6 5" xfId="30060" xr:uid="{4C7923A0-872A-4A2B-9D7D-4B41E8C03635}"/>
    <cellStyle name="Comma 2 3 2 6 6" xfId="30786" xr:uid="{E925A99D-4363-43CB-9988-726BD810B6DF}"/>
    <cellStyle name="Comma 2 3 2 6 7" xfId="31883" xr:uid="{6F91CD78-C444-41EE-8D34-95D7F8B5C2C3}"/>
    <cellStyle name="Comma 2 3 2 6 8" xfId="32525" xr:uid="{7261822A-99C8-40AB-8FF5-1E18BBB1ECFC}"/>
    <cellStyle name="Comma 2 3 2 6 9" xfId="33737" xr:uid="{91F0A403-36A5-4024-AD4A-3665CDFBD762}"/>
    <cellStyle name="Comma 2 3 2 7" xfId="11515" xr:uid="{C0B463F6-A6B2-44DB-AAF9-002EC6F8DF68}"/>
    <cellStyle name="Comma 2 3 2 7 10" xfId="34629" xr:uid="{0F77CA40-B880-4C3C-86D9-13B3A5D5AB15}"/>
    <cellStyle name="Comma 2 3 2 7 11" xfId="36757" xr:uid="{D92A667B-A065-44D3-97A4-5ED65DE1AF53}"/>
    <cellStyle name="Comma 2 3 2 7 12" xfId="39800" xr:uid="{5E95A28A-1082-437B-83B9-14B3149CEC0C}"/>
    <cellStyle name="Comma 2 3 2 7 13" xfId="42708" xr:uid="{C7969CA6-FB68-4951-BB15-D60F43BC0B55}"/>
    <cellStyle name="Comma 2 3 2 7 14" xfId="44719" xr:uid="{CEA2EAE5-46E1-4F29-AB8A-88B3E7125015}"/>
    <cellStyle name="Comma 2 3 2 7 2" xfId="15136" xr:uid="{9DB72394-6F19-4BBE-85CF-52F9F13587E7}"/>
    <cellStyle name="Comma 2 3 2 7 2 2" xfId="31543" xr:uid="{83BB9118-89DF-414A-BCF7-3E280B1AE517}"/>
    <cellStyle name="Comma 2 3 2 7 2 3" xfId="33396" xr:uid="{22F06AB4-238A-4875-BDE9-AF1F93B237FD}"/>
    <cellStyle name="Comma 2 3 2 7 2 4" xfId="35220" xr:uid="{C77F25EF-D9BB-4C73-A0BA-C832BC550564}"/>
    <cellStyle name="Comma 2 3 2 7 2 5" xfId="37300" xr:uid="{64521A7D-AFD2-4FD7-A253-793378DACEF7}"/>
    <cellStyle name="Comma 2 3 2 7 3" xfId="12178" xr:uid="{AD3935F2-BCEF-49A9-BF63-83727DC3959C}"/>
    <cellStyle name="Comma 2 3 2 7 4" xfId="15563" xr:uid="{46AEB1E6-4A98-4236-A9DD-56EA14768169}"/>
    <cellStyle name="Comma 2 3 2 7 5" xfId="30061" xr:uid="{AE9A718E-4494-4BD4-9CF5-E7A295625EBE}"/>
    <cellStyle name="Comma 2 3 2 7 6" xfId="30952" xr:uid="{3846BF6D-958D-46AF-B52A-0CC9AE6E426B}"/>
    <cellStyle name="Comma 2 3 2 7 7" xfId="31884" xr:uid="{F3273FF8-DAA6-46D8-96EC-8881F4AFFC07}"/>
    <cellStyle name="Comma 2 3 2 7 8" xfId="32526" xr:uid="{C046AA09-3756-4668-A8CD-530CF7166F3B}"/>
    <cellStyle name="Comma 2 3 2 7 9" xfId="33738" xr:uid="{5375709C-E051-4928-9121-D72679E81C2B}"/>
    <cellStyle name="Comma 2 3 2 8" xfId="11600" xr:uid="{E9E3E209-1691-445C-95A3-C7F44F624EA3}"/>
    <cellStyle name="Comma 2 3 2 8 2" xfId="15215" xr:uid="{FA9D24DE-D070-4107-8843-66D3F7AE47F5}"/>
    <cellStyle name="Comma 2 3 2 8 2 2" xfId="31594" xr:uid="{A2EB9263-DBF4-48E4-B090-0E59E776540A}"/>
    <cellStyle name="Comma 2 3 2 8 2 3" xfId="33447" xr:uid="{3ABC80A2-4162-4A3C-A555-B0CF15FA56C1}"/>
    <cellStyle name="Comma 2 3 2 8 2 4" xfId="35271" xr:uid="{81B62656-313F-44F4-A98D-2500969C5BAC}"/>
    <cellStyle name="Comma 2 3 2 8 2 5" xfId="37345" xr:uid="{70C0EA8B-07ED-4183-A614-0FF097B247E9}"/>
    <cellStyle name="Comma 2 3 2 8 3" xfId="12230" xr:uid="{B658C22B-1309-4D33-9B90-15725596E875}"/>
    <cellStyle name="Comma 2 3 2 8 4" xfId="31003" xr:uid="{FBA977DF-1953-4894-BA8D-455221DE6691}"/>
    <cellStyle name="Comma 2 3 2 8 5" xfId="32878" xr:uid="{09821274-D659-42A9-9FFB-4A8276584060}"/>
    <cellStyle name="Comma 2 3 2 8 6" xfId="34680" xr:uid="{A4C0785E-5683-4573-A265-98F42C93BD44}"/>
    <cellStyle name="Comma 2 3 2 8 7" xfId="36788" xr:uid="{E9DB34E3-6D48-444C-B8BC-A7773BA2C616}"/>
    <cellStyle name="Comma 2 3 2 9" xfId="12253" xr:uid="{8332C466-A621-423E-A7CD-9FBC49F53678}"/>
    <cellStyle name="Comma 2 3 2 9 2" xfId="31026" xr:uid="{F543D758-BA7E-4C13-AFAF-23E4224376DC}"/>
    <cellStyle name="Comma 2 3 2 9 3" xfId="32898" xr:uid="{6BB7642D-A36D-48F3-B91E-E680AE42D937}"/>
    <cellStyle name="Comma 2 3 2 9 4" xfId="34703" xr:uid="{F4ABA340-FAFF-44C1-8F4E-44EFDE191E6F}"/>
    <cellStyle name="Comma 2 3 2 9 5" xfId="36811" xr:uid="{13BD1E29-9A99-4E34-AB97-0901F05E1A57}"/>
    <cellStyle name="Comma 2 3 20" xfId="35278" xr:uid="{EC96D62C-9B9E-49D5-9E43-AD4C1861AADA}"/>
    <cellStyle name="Comma 2 3 21" xfId="36194" xr:uid="{F3076685-FDBF-49F6-B667-F87D357858E1}"/>
    <cellStyle name="Comma 2 3 22" xfId="37385" xr:uid="{609A3C58-7598-4CF8-8611-DA4FB6AA8C02}"/>
    <cellStyle name="Comma 2 3 23" xfId="41333" xr:uid="{C8A7A3C6-9FF3-40D1-AA42-ABD23D79A921}"/>
    <cellStyle name="Comma 2 3 24" xfId="44720" xr:uid="{5CB6735B-60D8-464B-B236-FB76568B7034}"/>
    <cellStyle name="Comma 2 3 25" xfId="6550" xr:uid="{7FC31758-1C8B-4611-AC13-53ECDF9AA6A8}"/>
    <cellStyle name="Comma 2 3 3" xfId="2771" xr:uid="{F72F0A40-7DF5-40C3-B5FB-C633C8292F48}"/>
    <cellStyle name="Comma 2 3 3 10" xfId="31885" xr:uid="{611E25AF-C5DA-4E43-8C91-F5C2AC119736}"/>
    <cellStyle name="Comma 2 3 3 11" xfId="32527" xr:uid="{15DF2F5C-1351-4308-838F-E067350E11AD}"/>
    <cellStyle name="Comma 2 3 3 12" xfId="33739" xr:uid="{77E2B277-C81D-42C0-9DFC-CD879F047979}"/>
    <cellStyle name="Comma 2 3 3 13" xfId="34149" xr:uid="{92B3446E-8363-4054-9C7A-7EA45F529DEF}"/>
    <cellStyle name="Comma 2 3 3 14" xfId="35333" xr:uid="{407E5447-5C26-47CF-A4C3-E69E8BE585EA}"/>
    <cellStyle name="Comma 2 3 3 15" xfId="36196" xr:uid="{BCFFA858-5A66-47D9-93D3-830A25E9AB30}"/>
    <cellStyle name="Comma 2 3 3 16" xfId="37434" xr:uid="{B28AC8F9-A6B6-4AA6-A2CA-19815CB82A89}"/>
    <cellStyle name="Comma 2 3 3 17" xfId="41381" xr:uid="{24230961-9A9C-4C7A-B686-3761CF466AF4}"/>
    <cellStyle name="Comma 2 3 3 18" xfId="44721" xr:uid="{FAF42530-41AA-4529-B9C0-D0BCA03F1E0E}"/>
    <cellStyle name="Comma 2 3 3 19" xfId="6662" xr:uid="{C6FA710A-6870-4182-98D0-515D66E5B808}"/>
    <cellStyle name="Comma 2 3 3 2" xfId="5082" xr:uid="{F9502F8F-4AF9-42D2-B1AD-8328C2BAAF60}"/>
    <cellStyle name="Comma 2 3 3 2 10" xfId="33740" xr:uid="{7F116B0C-966D-44A1-A18B-D527EE099725}"/>
    <cellStyle name="Comma 2 3 3 2 11" xfId="34301" xr:uid="{D78C27A5-92DA-40A1-BD1E-FBF918BAB283}"/>
    <cellStyle name="Comma 2 3 3 2 12" xfId="36037" xr:uid="{3210C796-2A16-419B-B052-DF86E44C0977}"/>
    <cellStyle name="Comma 2 3 3 2 13" xfId="36337" xr:uid="{E29F5E3B-D751-4E96-AFD6-73BBA141B21B}"/>
    <cellStyle name="Comma 2 3 3 2 14" xfId="37508" xr:uid="{83DFD2A8-FC0E-414D-8C81-707B8EED8E10}"/>
    <cellStyle name="Comma 2 3 3 2 15" xfId="41454" xr:uid="{47200B3D-5F8F-4E9F-B5C8-F2B03C9C8DFF}"/>
    <cellStyle name="Comma 2 3 3 2 16" xfId="44722" xr:uid="{836D7F53-0364-450F-8D2D-D1A2B4B6AB57}"/>
    <cellStyle name="Comma 2 3 3 2 17" xfId="8538" xr:uid="{535C6BA4-740D-4673-9502-23DAE3378AC0}"/>
    <cellStyle name="Comma 2 3 3 2 2" xfId="6051" xr:uid="{7F6215A0-CFED-4747-85DE-1C71609A21EE}"/>
    <cellStyle name="Comma 2 3 3 2 2 10" xfId="34471" xr:uid="{66028EBE-6754-4FA8-BBBA-A3E5934615D4}"/>
    <cellStyle name="Comma 2 3 3 2 2 11" xfId="36639" xr:uid="{57696418-E5B2-4757-BCB5-80EF8D2B956A}"/>
    <cellStyle name="Comma 2 3 3 2 2 12" xfId="38816" xr:uid="{011E927F-0EB2-40D9-996F-EA59EC0FE311}"/>
    <cellStyle name="Comma 2 3 3 2 2 13" xfId="41855" xr:uid="{51D5647D-3F5B-47B5-B484-D174BF81D87F}"/>
    <cellStyle name="Comma 2 3 3 2 2 14" xfId="44723" xr:uid="{11A0AE7F-1455-4087-AA3B-1348FB8E1057}"/>
    <cellStyle name="Comma 2 3 3 2 2 15" xfId="8804" xr:uid="{F7F9A7AE-A636-4B2C-A2D0-E2B7EE961DAA}"/>
    <cellStyle name="Comma 2 3 3 2 2 2" xfId="12803" xr:uid="{BC3B6933-5DCB-4552-801F-C1FAD2EC4F23}"/>
    <cellStyle name="Comma 2 3 3 2 2 2 2" xfId="31385" xr:uid="{4D155B47-0F1B-4273-B56D-0A48FDD19EB8}"/>
    <cellStyle name="Comma 2 3 3 2 2 2 3" xfId="33239" xr:uid="{B2F6F978-259C-4DBA-94AF-03AA63469133}"/>
    <cellStyle name="Comma 2 3 3 2 2 2 4" xfId="35062" xr:uid="{4F615A26-1F37-4386-A88B-1A015A92DD02}"/>
    <cellStyle name="Comma 2 3 3 2 2 2 5" xfId="37160" xr:uid="{88797AC2-887B-423A-84A9-6516740C47D6}"/>
    <cellStyle name="Comma 2 3 3 2 2 2 6" xfId="40365" xr:uid="{DC1C4ECA-9DEB-4B53-BB85-0EEDB655E16A}"/>
    <cellStyle name="Comma 2 3 3 2 2 2 7" xfId="43183" xr:uid="{D945272D-F2DB-4A4D-BB7F-05F31C2ABE41}"/>
    <cellStyle name="Comma 2 3 3 2 2 2 8" xfId="44724" xr:uid="{6F04644A-7E53-451C-92A7-9E146E9442D7}"/>
    <cellStyle name="Comma 2 3 3 2 2 3" xfId="12020" xr:uid="{95A64CF0-F1B5-4716-B88F-1BB242F83465}"/>
    <cellStyle name="Comma 2 3 3 2 2 4" xfId="15566" xr:uid="{14E12871-E1B8-49B1-AC27-036A429A45EE}"/>
    <cellStyle name="Comma 2 3 3 2 2 5" xfId="30064" xr:uid="{7B6AF41F-1F76-41FD-A9B2-03287B0B1ADD}"/>
    <cellStyle name="Comma 2 3 3 2 2 6" xfId="30794" xr:uid="{75AAE2FC-E7E2-4541-9C21-A27F689867CE}"/>
    <cellStyle name="Comma 2 3 3 2 2 7" xfId="31887" xr:uid="{F06DFCD7-DE86-446C-8866-B5CAB9741A2D}"/>
    <cellStyle name="Comma 2 3 3 2 2 8" xfId="32529" xr:uid="{3423FA12-9791-4EF7-B951-73CEEACAEF11}"/>
    <cellStyle name="Comma 2 3 3 2 2 9" xfId="33741" xr:uid="{23D43BEA-D107-4B79-8F69-EB49D9333FDC}"/>
    <cellStyle name="Comma 2 3 3 2 3" xfId="6371" xr:uid="{B5F99049-FA4B-4EAE-BBEC-AAB50627C64C}"/>
    <cellStyle name="Comma 2 3 3 2 3 2" xfId="31215" xr:uid="{82042604-8A1F-4360-9217-B1CDBDC3A395}"/>
    <cellStyle name="Comma 2 3 3 2 3 2 2" xfId="40604" xr:uid="{3CDDABBD-A084-4279-ADFC-F7B9C1117D9A}"/>
    <cellStyle name="Comma 2 3 3 2 3 2 3" xfId="43390" xr:uid="{BB6B0184-CC49-41F2-BA15-D9A4FDA2EF6E}"/>
    <cellStyle name="Comma 2 3 3 2 3 2 4" xfId="44725" xr:uid="{02903932-CEBB-4BCF-8E65-12ED1A5C2CC2}"/>
    <cellStyle name="Comma 2 3 3 2 3 3" xfId="33071" xr:uid="{ABD3E702-1919-49DF-8D60-74641CED6233}"/>
    <cellStyle name="Comma 2 3 3 2 3 4" xfId="34892" xr:uid="{0EF36C2D-948B-43DC-9EA4-9D7EF27449BA}"/>
    <cellStyle name="Comma 2 3 3 2 3 5" xfId="36992" xr:uid="{D9529081-F955-4CC1-B6B8-986CACE72B52}"/>
    <cellStyle name="Comma 2 3 3 2 3 6" xfId="39036" xr:uid="{607B5758-E502-4835-8173-08B5C482559A}"/>
    <cellStyle name="Comma 2 3 3 2 3 7" xfId="42062" xr:uid="{B99BDD45-E7F4-476F-9099-4EAC0BD1F428}"/>
    <cellStyle name="Comma 2 3 3 2 3 8" xfId="44726" xr:uid="{F5B0EAB0-8B83-49CF-A45C-D48775233EBF}"/>
    <cellStyle name="Comma 2 3 3 2 3 9" xfId="12573" xr:uid="{FF6DC7BD-92B8-4114-94EE-02A459F4E444}"/>
    <cellStyle name="Comma 2 3 3 2 4" xfId="11850" xr:uid="{393EA35A-7DD4-4578-A00B-61EA5C832F63}"/>
    <cellStyle name="Comma 2 3 3 2 4 2" xfId="41221" xr:uid="{6E2020BF-E687-4C15-A564-36A5CCC7B0CF}"/>
    <cellStyle name="Comma 2 3 3 2 4 2 2" xfId="43901" xr:uid="{C32BD2E7-B1D1-47FC-9D21-4AC0660552CE}"/>
    <cellStyle name="Comma 2 3 3 2 4 2 3" xfId="44727" xr:uid="{FADA9CB4-C059-4E6B-A718-3EEFFE4CBBA9}"/>
    <cellStyle name="Comma 2 3 3 2 4 3" xfId="39638" xr:uid="{99F46159-AF55-4D00-8ECB-72775DEBDCD8}"/>
    <cellStyle name="Comma 2 3 3 2 4 4" xfId="42573" xr:uid="{F334F5E8-DFC7-4290-971C-34479824AC23}"/>
    <cellStyle name="Comma 2 3 3 2 4 5" xfId="44728" xr:uid="{9C293C22-4753-4DAA-AEAF-5CEC82FE6B85}"/>
    <cellStyle name="Comma 2 3 3 2 5" xfId="15565" xr:uid="{E53DBCD7-C53F-4FFB-8DBB-34E55464C49D}"/>
    <cellStyle name="Comma 2 3 3 2 5 2" xfId="39883" xr:uid="{CE0B3DC9-7225-4F2E-ACBA-EFCD327B570C}"/>
    <cellStyle name="Comma 2 3 3 2 5 3" xfId="42782" xr:uid="{DA658DE1-3E3A-409F-A40E-7AAB056B0B60}"/>
    <cellStyle name="Comma 2 3 3 2 5 4" xfId="44729" xr:uid="{8B680681-BE6E-4BB4-BB86-0779F15035B0}"/>
    <cellStyle name="Comma 2 3 3 2 6" xfId="30063" xr:uid="{CEAD5D7E-DEBF-481D-8FB1-E89208C9F470}"/>
    <cellStyle name="Comma 2 3 3 2 7" xfId="30624" xr:uid="{657ADEA4-B4EF-42BB-95C0-E71719A6A962}"/>
    <cellStyle name="Comma 2 3 3 2 8" xfId="31886" xr:uid="{05926DFD-903F-4E73-AB49-802DD2FCAC9F}"/>
    <cellStyle name="Comma 2 3 3 2 9" xfId="32528" xr:uid="{4250BF98-CCBB-49A9-8239-11F426B85B8F}"/>
    <cellStyle name="Comma 2 3 3 3" xfId="4423" xr:uid="{66162AB7-D8DD-4976-AF20-2E541EBE51A1}"/>
    <cellStyle name="Comma 2 3 3 3 10" xfId="34470" xr:uid="{F9DC42B0-6649-4EC5-BCE0-0ED922A1D47A}"/>
    <cellStyle name="Comma 2 3 3 3 11" xfId="35606" xr:uid="{440EADC6-D317-406E-B12C-4B58FDFEA505}"/>
    <cellStyle name="Comma 2 3 3 3 12" xfId="36638" xr:uid="{FC860919-40AB-45CD-BA58-BCAC1FBA7792}"/>
    <cellStyle name="Comma 2 3 3 3 13" xfId="38675" xr:uid="{81426952-0D01-465B-8C4B-257760BA1581}"/>
    <cellStyle name="Comma 2 3 3 3 14" xfId="41715" xr:uid="{C774BF3B-1CCB-494D-A217-C1DC88E582C0}"/>
    <cellStyle name="Comma 2 3 3 3 15" xfId="44730" xr:uid="{422651C4-1DAF-403B-81C4-2662408E5A60}"/>
    <cellStyle name="Comma 2 3 3 3 16" xfId="8803" xr:uid="{94344642-920E-4D42-845C-B78B4F551560}"/>
    <cellStyle name="Comma 2 3 3 3 2" xfId="5874" xr:uid="{335674E3-3A15-45F3-A230-B089BD96863D}"/>
    <cellStyle name="Comma 2 3 3 3 2 2" xfId="31384" xr:uid="{61B653F9-17DF-415D-AC26-3AEF4D1F7193}"/>
    <cellStyle name="Comma 2 3 3 3 2 2 2" xfId="40738" xr:uid="{FA63FFC4-5E50-4841-88A6-EF35FEE7FE50}"/>
    <cellStyle name="Comma 2 3 3 3 2 2 3" xfId="43501" xr:uid="{11206581-C613-4C16-ABD9-2673AC342AC9}"/>
    <cellStyle name="Comma 2 3 3 3 2 2 4" xfId="44731" xr:uid="{EAD5092C-0723-4290-A05C-F85C9CB25453}"/>
    <cellStyle name="Comma 2 3 3 3 2 3" xfId="33238" xr:uid="{4EAC08F3-70C3-45AC-AF06-BA1DA3722F31}"/>
    <cellStyle name="Comma 2 3 3 3 2 4" xfId="35061" xr:uid="{24C3B352-43A9-4403-9525-FBFCD77A9C6F}"/>
    <cellStyle name="Comma 2 3 3 3 2 5" xfId="37159" xr:uid="{79A751C4-675D-4DF3-985C-FB7504ACAA43}"/>
    <cellStyle name="Comma 2 3 3 3 2 6" xfId="39165" xr:uid="{DB25975D-1291-4A22-83F0-17F8DF3D1016}"/>
    <cellStyle name="Comma 2 3 3 3 2 7" xfId="42173" xr:uid="{3EFF739E-6CF0-42D9-9AE6-2CDDD48A98E7}"/>
    <cellStyle name="Comma 2 3 3 3 2 8" xfId="44732" xr:uid="{B6A7E4E4-B88C-489D-BC39-0875080433D5}"/>
    <cellStyle name="Comma 2 3 3 3 2 9" xfId="12802" xr:uid="{7671FE67-4DC0-4054-9F55-330DADD486C1}"/>
    <cellStyle name="Comma 2 3 3 3 3" xfId="12019" xr:uid="{85D16415-9E9B-4BFF-B831-201668C655C2}"/>
    <cellStyle name="Comma 2 3 3 3 3 2" xfId="41049" xr:uid="{F168A178-34B4-437F-B832-B0E7B764DFAE}"/>
    <cellStyle name="Comma 2 3 3 3 3 2 2" xfId="43761" xr:uid="{DAEC318A-5F40-4DFD-BAA9-4F648EC106BD}"/>
    <cellStyle name="Comma 2 3 3 3 3 2 3" xfId="44733" xr:uid="{3C55F6EA-AB7E-4301-9954-70411B23B4AE}"/>
    <cellStyle name="Comma 2 3 3 3 3 3" xfId="39473" xr:uid="{836CD063-AE1B-4C1D-BF4D-F97F85B9E74C}"/>
    <cellStyle name="Comma 2 3 3 3 3 4" xfId="42433" xr:uid="{E407C379-D141-4EF6-A4A0-7BFAB30A8B91}"/>
    <cellStyle name="Comma 2 3 3 3 3 5" xfId="44734" xr:uid="{0EA3186D-FC3C-4C76-8CB6-2890F2EFCE5B}"/>
    <cellStyle name="Comma 2 3 3 3 4" xfId="15567" xr:uid="{6F23E064-B5BC-4925-9B75-87364B9ECD7D}"/>
    <cellStyle name="Comma 2 3 3 3 4 2" xfId="40194" xr:uid="{BD778225-2E95-4619-B902-199B8FE3D4CD}"/>
    <cellStyle name="Comma 2 3 3 3 4 3" xfId="43043" xr:uid="{A296DC1E-F845-4EAF-B525-FF7F8461EE4F}"/>
    <cellStyle name="Comma 2 3 3 3 4 4" xfId="44735" xr:uid="{81695BD5-717E-4DC2-A583-8472266DED60}"/>
    <cellStyle name="Comma 2 3 3 3 5" xfId="30065" xr:uid="{EF6C4B15-90E0-49E1-8B76-05838A070529}"/>
    <cellStyle name="Comma 2 3 3 3 6" xfId="30793" xr:uid="{4122B3E8-5DC5-4A16-999A-E80FEAE99C0A}"/>
    <cellStyle name="Comma 2 3 3 3 7" xfId="31888" xr:uid="{A747F03A-9FAF-4D49-88DD-63A45FCF805D}"/>
    <cellStyle name="Comma 2 3 3 3 8" xfId="32530" xr:uid="{D5651CC0-4EBA-47E9-A469-874D12F2F60A}"/>
    <cellStyle name="Comma 2 3 3 3 9" xfId="33742" xr:uid="{80C033CF-80C1-4C72-951F-625F62EDC37C}"/>
    <cellStyle name="Comma 2 3 3 4" xfId="5736" xr:uid="{103513C0-FDD4-4D6C-AB68-AE0A84CFF716}"/>
    <cellStyle name="Comma 2 3 3 4 10" xfId="34630" xr:uid="{D5D200D9-8AF4-4EEF-AB34-076550AAEB0A}"/>
    <cellStyle name="Comma 2 3 3 4 11" xfId="36758" xr:uid="{2B83DE56-5B10-4500-B77C-2E74CBE055B6}"/>
    <cellStyle name="Comma 2 3 3 4 12" xfId="38103" xr:uid="{2FD14999-2035-40EB-822B-9FE5742C336B}"/>
    <cellStyle name="Comma 2 3 3 4 13" xfId="41600" xr:uid="{7755433C-3520-464D-83BA-D5D0A45BD6BF}"/>
    <cellStyle name="Comma 2 3 3 4 14" xfId="44736" xr:uid="{12E37E90-27AA-4A42-8A11-71317BE02C84}"/>
    <cellStyle name="Comma 2 3 3 4 15" xfId="11516" xr:uid="{4C7F6DC3-BBC3-4A0F-85A1-F9FF71340A62}"/>
    <cellStyle name="Comma 2 3 3 4 2" xfId="15137" xr:uid="{8120FD30-0675-43AC-B5AB-A0379A3E09DE}"/>
    <cellStyle name="Comma 2 3 3 4 2 2" xfId="31544" xr:uid="{80D90C17-B0EF-4A13-80B9-FC18E96806DE}"/>
    <cellStyle name="Comma 2 3 3 4 2 3" xfId="33397" xr:uid="{88F594D8-5F3E-4D38-9A1B-503A36600245}"/>
    <cellStyle name="Comma 2 3 3 4 2 4" xfId="35221" xr:uid="{81E02FB0-41A3-4DBB-B2DF-7F1F61B6A1E9}"/>
    <cellStyle name="Comma 2 3 3 4 2 5" xfId="37301" xr:uid="{EDA6DF8D-46E4-4C74-99DD-F63D2D62768B}"/>
    <cellStyle name="Comma 2 3 3 4 2 6" xfId="40059" xr:uid="{EBB2C0AC-B5B2-4270-A16A-2F5DBD1A55BB}"/>
    <cellStyle name="Comma 2 3 3 4 2 7" xfId="42928" xr:uid="{F7032209-AED7-4CB1-949B-A7849758FD31}"/>
    <cellStyle name="Comma 2 3 3 4 2 8" xfId="44737" xr:uid="{F52F7D9E-B20A-491A-9B52-AD533327EFED}"/>
    <cellStyle name="Comma 2 3 3 4 3" xfId="12179" xr:uid="{4B226923-7F9B-4065-9300-C8DDAF373C92}"/>
    <cellStyle name="Comma 2 3 3 4 4" xfId="15568" xr:uid="{83375A45-3331-4A80-A23C-CA0F82A5215F}"/>
    <cellStyle name="Comma 2 3 3 4 5" xfId="30066" xr:uid="{0A7D09B2-C8F9-4E59-A48E-53C45DD9C943}"/>
    <cellStyle name="Comma 2 3 3 4 6" xfId="30953" xr:uid="{D0FD9E9F-4201-4F81-85DF-45C81C1625BE}"/>
    <cellStyle name="Comma 2 3 3 4 7" xfId="31889" xr:uid="{3DF968F4-F2A4-4A26-9F04-7BF12584C0A4}"/>
    <cellStyle name="Comma 2 3 3 4 8" xfId="32531" xr:uid="{FE0BCFCE-097B-496F-BC74-3F2450D974F0}"/>
    <cellStyle name="Comma 2 3 3 4 9" xfId="33743" xr:uid="{33569031-D236-4B7F-8134-3909701B7F3B}"/>
    <cellStyle name="Comma 2 3 3 5" xfId="6195" xr:uid="{542A6A6C-0CB8-47BF-AE11-76FA93F44D9F}"/>
    <cellStyle name="Comma 2 3 3 5 2" xfId="31063" xr:uid="{9B248E3B-B4AD-4912-B9F2-A627C65905A2}"/>
    <cellStyle name="Comma 2 3 3 5 2 2" xfId="40494" xr:uid="{86FEA148-FA08-4CCD-A7DC-641FBB8CAAA3}"/>
    <cellStyle name="Comma 2 3 3 5 2 3" xfId="43295" xr:uid="{36527C4B-E1C0-4835-831C-C953F2C124A7}"/>
    <cellStyle name="Comma 2 3 3 5 2 4" xfId="44738" xr:uid="{D1B9AA5C-EF05-4492-9082-9596C1A720DC}"/>
    <cellStyle name="Comma 2 3 3 5 3" xfId="32931" xr:uid="{132A516F-5496-496A-9B12-2536424F6437}"/>
    <cellStyle name="Comma 2 3 3 5 4" xfId="34740" xr:uid="{3059188F-D65F-46BC-A4E4-36560B4E49AB}"/>
    <cellStyle name="Comma 2 3 3 5 5" xfId="36848" xr:uid="{510135BA-33BD-423A-AD5F-2228A6434175}"/>
    <cellStyle name="Comma 2 3 3 5 6" xfId="38936" xr:uid="{EAD73CCF-DB7B-4364-AA49-BF9F97FEFBE3}"/>
    <cellStyle name="Comma 2 3 3 5 7" xfId="41967" xr:uid="{CC487C06-AEAC-4155-8013-12CB012CF5E4}"/>
    <cellStyle name="Comma 2 3 3 5 8" xfId="44739" xr:uid="{167A4E68-4A59-4214-9748-3FBDA65D0143}"/>
    <cellStyle name="Comma 2 3 3 5 9" xfId="12290" xr:uid="{705E11CA-8FC9-4BA5-984C-8F486855A21D}"/>
    <cellStyle name="Comma 2 3 3 6" xfId="11697" xr:uid="{C421A60F-D406-4A2A-9D72-0129D812E37D}"/>
    <cellStyle name="Comma 2 3 3 6 2" xfId="40911" xr:uid="{50A12EC2-5C2D-40AD-B45B-2818951ACF8D}"/>
    <cellStyle name="Comma 2 3 3 6 2 2" xfId="43646" xr:uid="{F1CB8CC9-E849-471F-A312-5F5B394DBCDE}"/>
    <cellStyle name="Comma 2 3 3 6 2 3" xfId="44740" xr:uid="{5B74DF98-8096-4465-BCB3-925D0A74E938}"/>
    <cellStyle name="Comma 2 3 3 6 3" xfId="39340" xr:uid="{26B87AAD-5D89-4270-8A30-100061AF1C81}"/>
    <cellStyle name="Comma 2 3 3 6 4" xfId="42318" xr:uid="{57D42E09-727E-46D6-9D4A-E0A47A2300FA}"/>
    <cellStyle name="Comma 2 3 3 6 5" xfId="44741" xr:uid="{61E9477E-38C5-4029-843F-6AB09338D598}"/>
    <cellStyle name="Comma 2 3 3 7" xfId="15564" xr:uid="{0F5AE98A-50AB-4935-A236-31BF3117CEB7}"/>
    <cellStyle name="Comma 2 3 3 7 2" xfId="39801" xr:uid="{EEB8136D-7162-49F5-968F-FCBFAC1BB0ED}"/>
    <cellStyle name="Comma 2 3 3 7 3" xfId="42709" xr:uid="{861E20BB-4AE8-4B69-B852-EE3DBEF9933F}"/>
    <cellStyle name="Comma 2 3 3 7 4" xfId="44742" xr:uid="{11203309-681F-4439-861F-882CCF283932}"/>
    <cellStyle name="Comma 2 3 3 8" xfId="30062" xr:uid="{F579DA39-F316-4FF3-9432-6E3B43A969BC}"/>
    <cellStyle name="Comma 2 3 3 9" xfId="30472" xr:uid="{CBDFCE60-8682-4F90-A37E-6DC0651F5C53}"/>
    <cellStyle name="Comma 2 3 4" xfId="2772" xr:uid="{7D9D2630-1369-432E-BFB8-0E66C600A2B7}"/>
    <cellStyle name="Comma 2 3 4 10" xfId="32532" xr:uid="{37F04689-9E66-467B-AAF6-8260177F7B59}"/>
    <cellStyle name="Comma 2 3 4 11" xfId="33744" xr:uid="{2343CAE0-0FA6-4BDD-B5BF-505AC2BE8486}"/>
    <cellStyle name="Comma 2 3 4 12" xfId="34173" xr:uid="{981026C7-DEE9-49B2-B3AC-39AC13F2A748}"/>
    <cellStyle name="Comma 2 3 4 13" xfId="35334" xr:uid="{07A0816E-4288-4119-8DCB-AC0B3318F37F}"/>
    <cellStyle name="Comma 2 3 4 14" xfId="36197" xr:uid="{B4605863-3E96-4A48-BF21-CDBA03B5E79E}"/>
    <cellStyle name="Comma 2 3 4 15" xfId="37432" xr:uid="{2936B1AE-8BD0-4577-9E48-9DCE4604F1EA}"/>
    <cellStyle name="Comma 2 3 4 16" xfId="41379" xr:uid="{345FF965-46E8-471C-8440-296B9BCD9963}"/>
    <cellStyle name="Comma 2 3 4 17" xfId="44743" xr:uid="{4433E60C-BE74-49DA-B248-D2B14DC1D3D7}"/>
    <cellStyle name="Comma 2 3 4 18" xfId="7336" xr:uid="{E0A7DF42-0E0B-49E1-8CCE-08309A8593E5}"/>
    <cellStyle name="Comma 2 3 4 2" xfId="5083" xr:uid="{FDEFBC16-AE6C-40ED-AE81-4E6D62F7A0A0}"/>
    <cellStyle name="Comma 2 3 4 2 10" xfId="33745" xr:uid="{9456D422-4766-4363-AB18-2ABD0B88755F}"/>
    <cellStyle name="Comma 2 3 4 2 11" xfId="34325" xr:uid="{E1FFDD20-25AA-4A43-A4BB-4C414B6DD113}"/>
    <cellStyle name="Comma 2 3 4 2 12" xfId="36038" xr:uid="{90E2A91B-27C5-4ECD-9760-EA7EB098D937}"/>
    <cellStyle name="Comma 2 3 4 2 13" xfId="36338" xr:uid="{F81FFC65-7594-496F-ADA9-20FE3E7062C7}"/>
    <cellStyle name="Comma 2 3 4 2 14" xfId="37566" xr:uid="{4AC59F15-73D8-4DB0-9571-7940B2A1BA2B}"/>
    <cellStyle name="Comma 2 3 4 2 15" xfId="41512" xr:uid="{8E2BE28B-3AA7-4AEB-AC0D-F5C39C12A5F8}"/>
    <cellStyle name="Comma 2 3 4 2 16" xfId="44744" xr:uid="{D259BDDD-3E91-4F43-B20B-0D38087D77E2}"/>
    <cellStyle name="Comma 2 3 4 2 17" xfId="8595" xr:uid="{36EB7494-50E2-413A-A7EC-5F88906972DA}"/>
    <cellStyle name="Comma 2 3 4 2 2" xfId="6052" xr:uid="{CAC39CC4-46CF-4BF0-B58F-FDA9A586D26B}"/>
    <cellStyle name="Comma 2 3 4 2 2 10" xfId="34473" xr:uid="{B2AAA05E-5B89-4F00-88F7-4D66834982F4}"/>
    <cellStyle name="Comma 2 3 4 2 2 11" xfId="36641" xr:uid="{6E5E1BAE-2CB1-4BCD-AF95-120553EE745D}"/>
    <cellStyle name="Comma 2 3 4 2 2 12" xfId="38817" xr:uid="{F05B48A2-107A-4F6F-AC34-082A3DB8BADD}"/>
    <cellStyle name="Comma 2 3 4 2 2 13" xfId="41856" xr:uid="{CA25A223-4664-4DB2-8CBF-5873C15530B7}"/>
    <cellStyle name="Comma 2 3 4 2 2 14" xfId="44745" xr:uid="{71E72E6E-EFB8-4AEA-8B82-3E6063A03275}"/>
    <cellStyle name="Comma 2 3 4 2 2 15" xfId="8806" xr:uid="{B0D337AE-563D-4752-95ED-D87473175D01}"/>
    <cellStyle name="Comma 2 3 4 2 2 2" xfId="12805" xr:uid="{163A6912-9B29-4C2B-9FE5-167CF74D0DAD}"/>
    <cellStyle name="Comma 2 3 4 2 2 2 2" xfId="31387" xr:uid="{648B3005-19E1-43A7-8A58-DA84C750CFB4}"/>
    <cellStyle name="Comma 2 3 4 2 2 2 3" xfId="33241" xr:uid="{AFA8579A-E26C-41FF-875B-F083E55CA7BC}"/>
    <cellStyle name="Comma 2 3 4 2 2 2 4" xfId="35064" xr:uid="{5397BC5A-D067-47D1-B029-BC0F7D9D9D5B}"/>
    <cellStyle name="Comma 2 3 4 2 2 2 5" xfId="37162" xr:uid="{3321582E-0788-4C6E-B1B4-C64371CFBA79}"/>
    <cellStyle name="Comma 2 3 4 2 2 2 6" xfId="40366" xr:uid="{D57F292F-0E57-432A-926E-36EAAF7B3D88}"/>
    <cellStyle name="Comma 2 3 4 2 2 2 7" xfId="43184" xr:uid="{21EFCB43-562E-4F4F-B3D7-F153FDD17621}"/>
    <cellStyle name="Comma 2 3 4 2 2 2 8" xfId="44746" xr:uid="{F77EEDED-F5F6-41A7-9AE8-0728373F8014}"/>
    <cellStyle name="Comma 2 3 4 2 2 3" xfId="12022" xr:uid="{978E01BD-D00E-4A72-940D-D0E7D74EBB21}"/>
    <cellStyle name="Comma 2 3 4 2 2 4" xfId="15571" xr:uid="{4608A482-A115-4AC5-90EA-56E5F0AE5D8D}"/>
    <cellStyle name="Comma 2 3 4 2 2 5" xfId="30069" xr:uid="{DC3776A8-44A2-4945-A909-03FC68F27776}"/>
    <cellStyle name="Comma 2 3 4 2 2 6" xfId="30796" xr:uid="{2CA39D5F-B110-4BAB-9C13-BFD3CCD27CFA}"/>
    <cellStyle name="Comma 2 3 4 2 2 7" xfId="31892" xr:uid="{A3FEC22E-890D-432B-9896-AED2DE58FFCA}"/>
    <cellStyle name="Comma 2 3 4 2 2 8" xfId="32534" xr:uid="{F5836E22-0B25-4345-917A-F7E847A54EC7}"/>
    <cellStyle name="Comma 2 3 4 2 2 9" xfId="33746" xr:uid="{0F1FC33E-7196-4DC6-9CB8-B2EFB2820B37}"/>
    <cellStyle name="Comma 2 3 4 2 3" xfId="6372" xr:uid="{97B76662-A6FA-4C1D-8A2B-9530A5FFBC2B}"/>
    <cellStyle name="Comma 2 3 4 2 3 2" xfId="31239" xr:uid="{AD923AEC-7BF2-45E9-8884-7647E9C13EB4}"/>
    <cellStyle name="Comma 2 3 4 2 3 2 2" xfId="40788" xr:uid="{6E8C9A39-BD06-42B7-B435-B97AA22DE7B2}"/>
    <cellStyle name="Comma 2 3 4 2 3 2 3" xfId="43543" xr:uid="{5F386027-0D22-4E60-9F0A-811F3BF6B25A}"/>
    <cellStyle name="Comma 2 3 4 2 3 2 4" xfId="44747" xr:uid="{E101FE60-CADC-44CC-96D3-AB0340463FC7}"/>
    <cellStyle name="Comma 2 3 4 2 3 3" xfId="33093" xr:uid="{6EAFF1A4-4FC5-49AE-9EAB-03E0DD9907C3}"/>
    <cellStyle name="Comma 2 3 4 2 3 4" xfId="34916" xr:uid="{010A8151-6EA8-4AE7-ACD7-C8379AEE9CBA}"/>
    <cellStyle name="Comma 2 3 4 2 3 5" xfId="37014" xr:uid="{41C85BC3-3D11-4340-89D9-A8E9E6C060A4}"/>
    <cellStyle name="Comma 2 3 4 2 3 6" xfId="39225" xr:uid="{06530F24-19C7-43F1-B7BB-AFFA9A570343}"/>
    <cellStyle name="Comma 2 3 4 2 3 7" xfId="42215" xr:uid="{5C11731D-74F7-49F3-A416-B58B5C827CF7}"/>
    <cellStyle name="Comma 2 3 4 2 3 8" xfId="44748" xr:uid="{EB87DE90-7E65-41F1-99F1-C4B9F7E1FB65}"/>
    <cellStyle name="Comma 2 3 4 2 3 9" xfId="12601" xr:uid="{2F6A9A06-AE51-4015-A2D0-8E5E947D05DF}"/>
    <cellStyle name="Comma 2 3 4 2 4" xfId="11874" xr:uid="{E20EC34E-4555-4ABD-9622-D058EE0AA3CD}"/>
    <cellStyle name="Comma 2 3 4 2 4 2" xfId="41222" xr:uid="{E934E6FB-0043-40D2-86AC-3A05296B701C}"/>
    <cellStyle name="Comma 2 3 4 2 4 2 2" xfId="43902" xr:uid="{D5730D1D-C1A0-44F1-8377-DC57B3205949}"/>
    <cellStyle name="Comma 2 3 4 2 4 2 3" xfId="44749" xr:uid="{D2F2E560-35C9-41CF-8B20-6BFDF1612660}"/>
    <cellStyle name="Comma 2 3 4 2 4 3" xfId="39639" xr:uid="{CD37E3A6-C5E3-4D23-A738-5F90379EE885}"/>
    <cellStyle name="Comma 2 3 4 2 4 4" xfId="42574" xr:uid="{195E2C6C-C0FE-4569-A17E-E7AEF2000549}"/>
    <cellStyle name="Comma 2 3 4 2 4 5" xfId="44750" xr:uid="{AA1EEB31-3441-497E-8C92-E63CD97C97C0}"/>
    <cellStyle name="Comma 2 3 4 2 5" xfId="15570" xr:uid="{4AE66C57-3E5D-42DF-A253-0785172B0FA8}"/>
    <cellStyle name="Comma 2 3 4 2 5 2" xfId="39952" xr:uid="{A3DA0B59-DCD0-4DFD-AD2B-25115285B600}"/>
    <cellStyle name="Comma 2 3 4 2 5 3" xfId="42840" xr:uid="{9E4F33AB-512F-421B-806C-0DC95151D88D}"/>
    <cellStyle name="Comma 2 3 4 2 5 4" xfId="44751" xr:uid="{A286A46D-9F54-4D69-BE73-653086A590B8}"/>
    <cellStyle name="Comma 2 3 4 2 6" xfId="30068" xr:uid="{2957C730-3C95-4C9E-85BB-7A545540564F}"/>
    <cellStyle name="Comma 2 3 4 2 7" xfId="30648" xr:uid="{5E0FB8F4-395A-4173-9B87-BF4E407F3EB4}"/>
    <cellStyle name="Comma 2 3 4 2 8" xfId="31891" xr:uid="{3D4E0771-18B7-4764-BD1C-6A4DD9F1F80D}"/>
    <cellStyle name="Comma 2 3 4 2 9" xfId="32533" xr:uid="{06F6ACC6-11B0-4439-971B-F19CE6E1DE3C}"/>
    <cellStyle name="Comma 2 3 4 3" xfId="4424" xr:uid="{4858B2A6-3533-49DE-8274-F1AF9838E54E}"/>
    <cellStyle name="Comma 2 3 4 3 10" xfId="34472" xr:uid="{9954484A-ED5E-4A57-B417-DDCE26CD8437}"/>
    <cellStyle name="Comma 2 3 4 3 11" xfId="35607" xr:uid="{5BCB7068-11FC-4660-A67C-39F560C3D5F0}"/>
    <cellStyle name="Comma 2 3 4 3 12" xfId="36640" xr:uid="{DD235DD7-DAB9-4290-AB79-8BA6E4EF0BE6}"/>
    <cellStyle name="Comma 2 3 4 3 13" xfId="38676" xr:uid="{08A090CD-009B-46A2-BD8F-D8A1F3985FFA}"/>
    <cellStyle name="Comma 2 3 4 3 14" xfId="41716" xr:uid="{6C514F97-FCDA-4B2E-A105-31DF1AE62675}"/>
    <cellStyle name="Comma 2 3 4 3 15" xfId="44752" xr:uid="{AEAB2985-F413-4CC1-9DDB-9B2AF85892E2}"/>
    <cellStyle name="Comma 2 3 4 3 16" xfId="8805" xr:uid="{534BBC6A-165F-40E1-BA41-3DBF7ACDDA63}"/>
    <cellStyle name="Comma 2 3 4 3 2" xfId="5875" xr:uid="{C0777880-380E-4059-B76C-C05DEA706D96}"/>
    <cellStyle name="Comma 2 3 4 3 2 2" xfId="31386" xr:uid="{93AE3D64-D94A-432E-95EA-EAE41984A71E}"/>
    <cellStyle name="Comma 2 3 4 3 2 2 2" xfId="41050" xr:uid="{E6B65B5C-149E-45C1-A887-98D42CEB2D09}"/>
    <cellStyle name="Comma 2 3 4 3 2 2 3" xfId="43762" xr:uid="{5C476FCD-A665-4B26-A4ED-77364A4BE956}"/>
    <cellStyle name="Comma 2 3 4 3 2 2 4" xfId="44753" xr:uid="{8A52489D-F7EB-4E1B-A8D4-18F53C4E3E06}"/>
    <cellStyle name="Comma 2 3 4 3 2 3" xfId="33240" xr:uid="{86E604F1-94F8-4248-918D-4764E9F0FB8B}"/>
    <cellStyle name="Comma 2 3 4 3 2 4" xfId="35063" xr:uid="{11809E3C-0E89-42C0-A7EA-1329FAF2E280}"/>
    <cellStyle name="Comma 2 3 4 3 2 5" xfId="37161" xr:uid="{5C1AB76B-9631-419B-8FF5-F110C025D54F}"/>
    <cellStyle name="Comma 2 3 4 3 2 6" xfId="39474" xr:uid="{D98C5FCA-DE98-4A9A-8549-D57245631A69}"/>
    <cellStyle name="Comma 2 3 4 3 2 7" xfId="42434" xr:uid="{E063F481-41A9-4A9A-9E93-ABADF22D276C}"/>
    <cellStyle name="Comma 2 3 4 3 2 8" xfId="44754" xr:uid="{168F5541-0060-4C65-8B23-47C5E9F7A5A9}"/>
    <cellStyle name="Comma 2 3 4 3 2 9" xfId="12804" xr:uid="{0ABE522A-65A4-4C31-A87D-0BB75C84111F}"/>
    <cellStyle name="Comma 2 3 4 3 3" xfId="12021" xr:uid="{C81D23C8-6B75-4559-A6F0-16383CD1C9FF}"/>
    <cellStyle name="Comma 2 3 4 3 3 2" xfId="40195" xr:uid="{C18646AC-4432-41FA-9BF4-4A796FBB4A2F}"/>
    <cellStyle name="Comma 2 3 4 3 3 3" xfId="43044" xr:uid="{337F16EA-46BA-4D33-88FF-3CE293F15D18}"/>
    <cellStyle name="Comma 2 3 4 3 3 4" xfId="44755" xr:uid="{04B78AD1-F2DC-4AEF-BF4C-31C50AE3DC17}"/>
    <cellStyle name="Comma 2 3 4 3 4" xfId="15572" xr:uid="{AC49829E-BC9D-4927-B098-00A0895B5F81}"/>
    <cellStyle name="Comma 2 3 4 3 5" xfId="30070" xr:uid="{5D02F22A-3FA5-40B5-B3B9-546546F1E5F0}"/>
    <cellStyle name="Comma 2 3 4 3 6" xfId="30795" xr:uid="{ABBC5DFE-5AD7-425A-A066-2DE4F1FA3CEE}"/>
    <cellStyle name="Comma 2 3 4 3 7" xfId="31893" xr:uid="{4AA2BB7D-637E-4D38-B77D-364EA250FCD6}"/>
    <cellStyle name="Comma 2 3 4 3 8" xfId="32535" xr:uid="{38EF15AB-2FAE-4321-A12B-6E0C0C4F858A}"/>
    <cellStyle name="Comma 2 3 4 3 9" xfId="33747" xr:uid="{B8E01457-193C-4D82-864D-BEE391495435}"/>
    <cellStyle name="Comma 2 3 4 4" xfId="5737" xr:uid="{1340406C-1AD5-4925-8656-28108008F683}"/>
    <cellStyle name="Comma 2 3 4 4 2" xfId="31087" xr:uid="{DCC15C60-82F5-4A46-9B49-30EC54171155}"/>
    <cellStyle name="Comma 2 3 4 4 2 2" xfId="40060" xr:uid="{19BBA317-E7BB-4404-BA5E-DFF6DFC662D4}"/>
    <cellStyle name="Comma 2 3 4 4 2 3" xfId="42929" xr:uid="{2B762732-5DC1-4352-83FA-484A42244C9D}"/>
    <cellStyle name="Comma 2 3 4 4 2 4" xfId="44756" xr:uid="{925776FB-EEE7-49DD-9C5A-EB63AFA45C39}"/>
    <cellStyle name="Comma 2 3 4 4 3" xfId="32949" xr:uid="{1DA2CBF8-8C2A-40AA-8CEB-36405FBA12A1}"/>
    <cellStyle name="Comma 2 3 4 4 4" xfId="34764" xr:uid="{2D0401D2-E186-42A5-A6E7-6DFFAE5CD1B4}"/>
    <cellStyle name="Comma 2 3 4 4 5" xfId="36870" xr:uid="{0BB2887F-7A5D-40DE-9018-DD8EAD297D53}"/>
    <cellStyle name="Comma 2 3 4 4 6" xfId="38104" xr:uid="{7F81DB02-598F-4233-AB3E-5B2034832689}"/>
    <cellStyle name="Comma 2 3 4 4 7" xfId="41601" xr:uid="{8762BC3C-6AB2-47C2-AD4B-38D077A1EA11}"/>
    <cellStyle name="Comma 2 3 4 4 8" xfId="44757" xr:uid="{58B893A9-5B98-4139-B093-CDB73E2BB409}"/>
    <cellStyle name="Comma 2 3 4 4 9" xfId="12315" xr:uid="{F7BC408E-1F72-4BCD-8A37-B3BAB50C3ED7}"/>
    <cellStyle name="Comma 2 3 4 5" xfId="6196" xr:uid="{3F5134CC-DA7C-48DE-9D19-B16878BD304A}"/>
    <cellStyle name="Comma 2 3 4 5 2" xfId="40605" xr:uid="{5BC825EB-CC8E-465C-9599-DDB6CFE4286A}"/>
    <cellStyle name="Comma 2 3 4 5 2 2" xfId="43391" xr:uid="{E4F90485-8DB9-47C4-AAF3-30D08A535BD2}"/>
    <cellStyle name="Comma 2 3 4 5 2 3" xfId="44758" xr:uid="{804ECA32-1155-4500-AF49-919E14F2168F}"/>
    <cellStyle name="Comma 2 3 4 5 3" xfId="39037" xr:uid="{F53BAF39-4101-431B-975C-D563B01BC550}"/>
    <cellStyle name="Comma 2 3 4 5 4" xfId="42063" xr:uid="{E2130DA9-6C26-4778-8A4A-276597D580E3}"/>
    <cellStyle name="Comma 2 3 4 5 5" xfId="44759" xr:uid="{6B4F7177-BF34-4B8C-B666-F852F9548504}"/>
    <cellStyle name="Comma 2 3 4 5 6" xfId="11722" xr:uid="{CF6E3F43-04E6-452B-819A-AE330AD685F5}"/>
    <cellStyle name="Comma 2 3 4 6" xfId="15569" xr:uid="{EBFE3D3A-7F9D-4961-9280-668A8E95E377}"/>
    <cellStyle name="Comma 2 3 4 6 2" xfId="40912" xr:uid="{647C2FE7-4FBE-42DB-8E9C-ED501D9A63A7}"/>
    <cellStyle name="Comma 2 3 4 6 2 2" xfId="43647" xr:uid="{797E7CFE-EC24-402D-9554-A537A2659DFC}"/>
    <cellStyle name="Comma 2 3 4 6 2 3" xfId="44760" xr:uid="{374ACA92-1C0E-4A41-8546-27A87E527610}"/>
    <cellStyle name="Comma 2 3 4 6 3" xfId="39341" xr:uid="{73EF2ACC-8E41-4A6C-9A29-25031B7EB25F}"/>
    <cellStyle name="Comma 2 3 4 6 4" xfId="42319" xr:uid="{DCD1DA96-B904-4A57-AD54-E076951B5661}"/>
    <cellStyle name="Comma 2 3 4 6 5" xfId="44761" xr:uid="{D9F8C971-B2D7-4B72-BD88-24A8DDF1EEA8}"/>
    <cellStyle name="Comma 2 3 4 7" xfId="30067" xr:uid="{0C64F4C4-961E-4612-8001-62425C20137A}"/>
    <cellStyle name="Comma 2 3 4 7 2" xfId="39799" xr:uid="{3AAC78A1-B390-4EFB-B4C2-8ACEF88863F8}"/>
    <cellStyle name="Comma 2 3 4 7 3" xfId="42707" xr:uid="{493CBFC4-870C-4AAA-B859-D4EEB50E7709}"/>
    <cellStyle name="Comma 2 3 4 7 4" xfId="44762" xr:uid="{666D6C42-1A09-49AB-82F8-CA687EEA784C}"/>
    <cellStyle name="Comma 2 3 4 8" xfId="30496" xr:uid="{66D78612-DFF4-43D7-BE9B-287F6D3F23D3}"/>
    <cellStyle name="Comma 2 3 4 9" xfId="31890" xr:uid="{46D9E73E-4E1F-40A6-8FC6-7F4F8DD9D327}"/>
    <cellStyle name="Comma 2 3 5" xfId="2769" xr:uid="{21A40096-61C4-4882-9CFE-9AE319387F94}"/>
    <cellStyle name="Comma 2 3 5 10" xfId="33748" xr:uid="{7106F85E-4518-4273-9B34-60568214BE18}"/>
    <cellStyle name="Comma 2 3 5 11" xfId="34262" xr:uid="{840057D4-8CA5-483D-8113-D684F93688F8}"/>
    <cellStyle name="Comma 2 3 5 12" xfId="35331" xr:uid="{491FEC00-FFBD-4D6E-8BBA-E5A73E2450FB}"/>
    <cellStyle name="Comma 2 3 5 13" xfId="36335" xr:uid="{DA7A62A4-8810-4379-A63C-85E0A8B9C219}"/>
    <cellStyle name="Comma 2 3 5 14" xfId="37506" xr:uid="{CB5FEA97-A2AA-40DF-8699-68C5B8DEEA6C}"/>
    <cellStyle name="Comma 2 3 5 15" xfId="41452" xr:uid="{ADE0F2CD-0312-4502-B332-CBFF9F6247CE}"/>
    <cellStyle name="Comma 2 3 5 16" xfId="44763" xr:uid="{FABDA295-3886-41E5-AB1E-A53AB025B516}"/>
    <cellStyle name="Comma 2 3 5 17" xfId="8425" xr:uid="{721601B9-F80B-427E-9D68-EEB29D944EE3}"/>
    <cellStyle name="Comma 2 3 5 2" xfId="5080" xr:uid="{BEB1D949-9103-434F-A166-9A9151B663D7}"/>
    <cellStyle name="Comma 2 3 5 2 10" xfId="34474" xr:uid="{16A30EF1-E838-4F02-A9EF-2FE8AEA9F84B}"/>
    <cellStyle name="Comma 2 3 5 2 11" xfId="36035" xr:uid="{DCC108F9-6DCB-42D0-ADB8-F45FD07E0C9B}"/>
    <cellStyle name="Comma 2 3 5 2 12" xfId="36642" xr:uid="{623368BB-7C6C-4832-B9E7-59A1F1DECB5F}"/>
    <cellStyle name="Comma 2 3 5 2 13" xfId="38814" xr:uid="{A373A658-92B3-422F-931E-44A73E4EB01A}"/>
    <cellStyle name="Comma 2 3 5 2 14" xfId="41853" xr:uid="{1CE3C30F-56E9-4509-A785-20029D7EA92D}"/>
    <cellStyle name="Comma 2 3 5 2 15" xfId="44764" xr:uid="{1208ED9F-7B40-48AF-A8EB-A9FA60018680}"/>
    <cellStyle name="Comma 2 3 5 2 16" xfId="8807" xr:uid="{FC7CB51D-3B3F-4C4A-AFBC-65468FBCB3BB}"/>
    <cellStyle name="Comma 2 3 5 2 2" xfId="6049" xr:uid="{0E018676-E70F-4472-BDA1-9C19C0E3C031}"/>
    <cellStyle name="Comma 2 3 5 2 2 2" xfId="31388" xr:uid="{C42D4747-1F33-422D-B9CB-91664085989B}"/>
    <cellStyle name="Comma 2 3 5 2 2 2 2" xfId="41219" xr:uid="{25B9A998-32D6-4BCF-B37D-1ECE49134463}"/>
    <cellStyle name="Comma 2 3 5 2 2 2 3" xfId="43899" xr:uid="{2E9C79A3-9A81-4AD4-84B5-05B10A929B1C}"/>
    <cellStyle name="Comma 2 3 5 2 2 2 4" xfId="44765" xr:uid="{A0F3230C-07E0-4198-BAD0-51BD07162AEA}"/>
    <cellStyle name="Comma 2 3 5 2 2 3" xfId="33242" xr:uid="{32A5E997-23BC-433E-B4A0-A80D6C86BE1F}"/>
    <cellStyle name="Comma 2 3 5 2 2 4" xfId="35065" xr:uid="{A96F1EB2-6D1F-471F-817E-74FC4B42B2DA}"/>
    <cellStyle name="Comma 2 3 5 2 2 5" xfId="37163" xr:uid="{F6E26013-F2B3-4B4C-A043-2A9077BE461D}"/>
    <cellStyle name="Comma 2 3 5 2 2 6" xfId="39636" xr:uid="{C219C07A-74F3-44EB-BC69-773110761D31}"/>
    <cellStyle name="Comma 2 3 5 2 2 7" xfId="42571" xr:uid="{DAB0476A-2384-42BF-AB52-4D6D7A973A32}"/>
    <cellStyle name="Comma 2 3 5 2 2 8" xfId="44766" xr:uid="{3FB66B8C-75B1-4B0F-9555-305DED02B540}"/>
    <cellStyle name="Comma 2 3 5 2 2 9" xfId="12806" xr:uid="{E44148AF-373A-4CB5-B3EF-AC53D72ECA15}"/>
    <cellStyle name="Comma 2 3 5 2 3" xfId="12023" xr:uid="{CABC45B2-269A-4AFB-AED2-F736BAD64BCF}"/>
    <cellStyle name="Comma 2 3 5 2 3 2" xfId="40363" xr:uid="{5D6FC741-3FB3-40FB-82D2-1DA0DB457B13}"/>
    <cellStyle name="Comma 2 3 5 2 3 3" xfId="43181" xr:uid="{77828673-B806-4B21-9F28-65E95F9FC33C}"/>
    <cellStyle name="Comma 2 3 5 2 3 4" xfId="44767" xr:uid="{53CE5FE8-1096-4A22-B0C1-1DBC22DC0A49}"/>
    <cellStyle name="Comma 2 3 5 2 4" xfId="15574" xr:uid="{BE5C36A2-B79A-40A9-9B62-20AB23C9BC82}"/>
    <cellStyle name="Comma 2 3 5 2 5" xfId="30072" xr:uid="{C8C044C3-87FD-410C-B8FF-15FC6F39A32E}"/>
    <cellStyle name="Comma 2 3 5 2 6" xfId="30797" xr:uid="{A7047042-ED3D-4A53-9CB6-CAE3839A1E43}"/>
    <cellStyle name="Comma 2 3 5 2 7" xfId="31895" xr:uid="{48F88E29-F199-4266-AD68-3DDB8A882BDE}"/>
    <cellStyle name="Comma 2 3 5 2 8" xfId="32537" xr:uid="{366596B1-2FC8-4FC9-AA5A-41CB5F53A451}"/>
    <cellStyle name="Comma 2 3 5 2 9" xfId="33749" xr:uid="{E7C70F54-9F5A-4395-826C-FA5B46E1AC47}"/>
    <cellStyle name="Comma 2 3 5 3" xfId="5734" xr:uid="{9AC2A74B-2062-426A-A823-1643F6DE405E}"/>
    <cellStyle name="Comma 2 3 5 3 2" xfId="31176" xr:uid="{6218287F-7F8D-46A8-B62D-6D20E43D084E}"/>
    <cellStyle name="Comma 2 3 5 3 2 2" xfId="40057" xr:uid="{5F958389-46D5-415D-8201-9ABB80FED37B}"/>
    <cellStyle name="Comma 2 3 5 3 2 3" xfId="42926" xr:uid="{CFEFF908-3AC1-422C-9AFC-71A2C1FEDAA3}"/>
    <cellStyle name="Comma 2 3 5 3 2 4" xfId="44768" xr:uid="{8D627045-A1E3-4FBB-A562-E0EC3CE026C1}"/>
    <cellStyle name="Comma 2 3 5 3 3" xfId="33034" xr:uid="{D1258808-5062-4D1F-B2AB-F855C2BB2A8D}"/>
    <cellStyle name="Comma 2 3 5 3 4" xfId="34853" xr:uid="{7F0C7BC8-D076-4E64-A87B-68571D7A2013}"/>
    <cellStyle name="Comma 2 3 5 3 5" xfId="36955" xr:uid="{6F9BB1D7-4769-4F06-A8BA-6ACF894F7619}"/>
    <cellStyle name="Comma 2 3 5 3 6" xfId="38101" xr:uid="{5FE34343-A192-4C02-8821-59B8071C3ADE}"/>
    <cellStyle name="Comma 2 3 5 3 7" xfId="41598" xr:uid="{951331F8-8811-4D4D-BFF5-8E343ECFCBF4}"/>
    <cellStyle name="Comma 2 3 5 3 8" xfId="44769" xr:uid="{C3129560-C95F-4EFE-8B4D-14BE32677138}"/>
    <cellStyle name="Comma 2 3 5 3 9" xfId="12533" xr:uid="{15E56B0C-581C-4ACD-963E-86BBC5903316}"/>
    <cellStyle name="Comma 2 3 5 4" xfId="6369" xr:uid="{FC089734-66C4-437B-B0A5-A59C369D13B8}"/>
    <cellStyle name="Comma 2 3 5 4 2" xfId="40602" xr:uid="{24144A58-396D-417F-B197-8D26FED4A2C0}"/>
    <cellStyle name="Comma 2 3 5 4 2 2" xfId="43388" xr:uid="{053FA410-7FA3-425C-92D8-D9FDCA212E68}"/>
    <cellStyle name="Comma 2 3 5 4 2 3" xfId="44770" xr:uid="{F3A94E8D-1352-49F5-8AA8-8E651A43E1AD}"/>
    <cellStyle name="Comma 2 3 5 4 3" xfId="39034" xr:uid="{E75F340F-1ACC-4D59-A46A-5C72F61029E4}"/>
    <cellStyle name="Comma 2 3 5 4 4" xfId="42060" xr:uid="{226395D5-A629-4C98-9361-D165E8A5E03C}"/>
    <cellStyle name="Comma 2 3 5 4 5" xfId="44771" xr:uid="{7E7FD15D-4B82-4A7A-8921-B2333E8D9348}"/>
    <cellStyle name="Comma 2 3 5 4 6" xfId="11811" xr:uid="{3DD3DA3A-EB55-43BF-AECB-A6C80FCA3859}"/>
    <cellStyle name="Comma 2 3 5 5" xfId="15573" xr:uid="{6B2AED6D-85AD-47AF-8B3C-51CDF98C5FD0}"/>
    <cellStyle name="Comma 2 3 5 5 2" xfId="40909" xr:uid="{25662B45-3344-4C02-A40F-33A1CECD8583}"/>
    <cellStyle name="Comma 2 3 5 5 2 2" xfId="43644" xr:uid="{454889D6-8E2C-420E-A8EF-CFAEBBC0D583}"/>
    <cellStyle name="Comma 2 3 5 5 2 3" xfId="44772" xr:uid="{B8B5BC59-5F6A-4D70-ACA9-7FCEF798903F}"/>
    <cellStyle name="Comma 2 3 5 5 3" xfId="39338" xr:uid="{702BA79E-BDE0-4922-8377-2230FA9A06C6}"/>
    <cellStyle name="Comma 2 3 5 5 4" xfId="42316" xr:uid="{04556F14-02FE-4797-A3CB-0B79260FCAE2}"/>
    <cellStyle name="Comma 2 3 5 5 5" xfId="44773" xr:uid="{26FD4E22-5A9B-471A-A7A4-4D75C4FC842F}"/>
    <cellStyle name="Comma 2 3 5 6" xfId="30071" xr:uid="{D1E73638-767F-47B6-93AA-7C143241772C}"/>
    <cellStyle name="Comma 2 3 5 6 2" xfId="39881" xr:uid="{D7B8B9FD-C636-46C1-B2B0-C327975C4CF3}"/>
    <cellStyle name="Comma 2 3 5 6 3" xfId="42780" xr:uid="{2D99D6B8-5A25-4C20-A3A1-1B0367871957}"/>
    <cellStyle name="Comma 2 3 5 6 4" xfId="44774" xr:uid="{71DC5342-0900-419F-897E-12BAF5D53C99}"/>
    <cellStyle name="Comma 2 3 5 7" xfId="30585" xr:uid="{3792DC49-E21E-419B-9C30-26B5F8618663}"/>
    <cellStyle name="Comma 2 3 5 8" xfId="31894" xr:uid="{304BAD03-C5B6-4764-93F5-289F1A84D283}"/>
    <cellStyle name="Comma 2 3 5 9" xfId="32536" xr:uid="{D1EC1C0C-625F-40B7-94A7-3365F798DA1A}"/>
    <cellStyle name="Comma 2 3 6" xfId="4537" xr:uid="{1B04411F-DB87-4F35-8B4A-78FCF7BF3452}"/>
    <cellStyle name="Comma 2 3 6 10" xfId="33750" xr:uid="{B1B52FA2-F74C-40A1-B089-E2B605FD96AC}"/>
    <cellStyle name="Comma 2 3 6 11" xfId="34201" xr:uid="{6795B4CC-2F8D-4835-89A0-4EE05E6E14DD}"/>
    <cellStyle name="Comma 2 3 6 12" xfId="35698" xr:uid="{9AB0FFCB-5FCD-4EF2-B070-C353B03BC08A}"/>
    <cellStyle name="Comma 2 3 6 13" xfId="36285" xr:uid="{1830BBEF-D589-47E5-B1A8-3B654B828485}"/>
    <cellStyle name="Comma 2 3 6 14" xfId="38763" xr:uid="{D9666153-5851-44B4-BB50-3C05C47A409D}"/>
    <cellStyle name="Comma 2 3 6 15" xfId="41803" xr:uid="{FE535DED-489B-4C9D-B3A0-D95D71990C35}"/>
    <cellStyle name="Comma 2 3 6 16" xfId="44775" xr:uid="{AF275FAC-6D3C-4206-9E0C-0D7326867E88}"/>
    <cellStyle name="Comma 2 3 6 17" xfId="8092" xr:uid="{EC04B757-2848-43CE-B156-3AA27E53D3A2}"/>
    <cellStyle name="Comma 2 3 6 2" xfId="5986" xr:uid="{64FF9088-0A97-473F-9253-C5089BAF4D19}"/>
    <cellStyle name="Comma 2 3 6 2 10" xfId="34475" xr:uid="{0E4E0393-9D04-4498-A6FE-4E9FCDDB1056}"/>
    <cellStyle name="Comma 2 3 6 2 11" xfId="36643" xr:uid="{0C8E6F98-48B7-4229-97B6-788117596E20}"/>
    <cellStyle name="Comma 2 3 6 2 12" xfId="38981" xr:uid="{405ADB5C-EFA0-4152-BB32-1563DAB918DB}"/>
    <cellStyle name="Comma 2 3 6 2 13" xfId="42010" xr:uid="{C75C42A0-6E70-49EB-BBAB-19AF07637441}"/>
    <cellStyle name="Comma 2 3 6 2 14" xfId="44776" xr:uid="{27991485-F22C-4782-ABA5-DD5B869AC7B8}"/>
    <cellStyle name="Comma 2 3 6 2 15" xfId="8808" xr:uid="{FEB04787-B896-4693-9B31-4AA237A0E180}"/>
    <cellStyle name="Comma 2 3 6 2 2" xfId="12807" xr:uid="{2B2AE5E5-3CF5-47D9-B306-6B5DE514A667}"/>
    <cellStyle name="Comma 2 3 6 2 2 2" xfId="31389" xr:uid="{1A23553A-3585-4D67-B48D-048E90FDA4BB}"/>
    <cellStyle name="Comma 2 3 6 2 2 3" xfId="33243" xr:uid="{E6898E98-C94F-48CA-BDC9-CDA10438B5AE}"/>
    <cellStyle name="Comma 2 3 6 2 2 4" xfId="35066" xr:uid="{900338E9-08E8-494F-8315-A7EFF7ADB8D2}"/>
    <cellStyle name="Comma 2 3 6 2 2 5" xfId="37164" xr:uid="{331D7160-94A3-480F-9CFD-E33A25E12856}"/>
    <cellStyle name="Comma 2 3 6 2 2 6" xfId="40544" xr:uid="{34EBFB56-37A0-4A2A-B6EA-FFA8E93FD042}"/>
    <cellStyle name="Comma 2 3 6 2 2 7" xfId="43338" xr:uid="{51C60635-9F45-4A91-B3A3-8C1E1E2E4143}"/>
    <cellStyle name="Comma 2 3 6 2 2 8" xfId="44777" xr:uid="{EB4DA153-91D0-4615-B477-E4D7BA387A67}"/>
    <cellStyle name="Comma 2 3 6 2 3" xfId="12024" xr:uid="{1385C93A-1B09-4207-9E4E-00F7159E928A}"/>
    <cellStyle name="Comma 2 3 6 2 4" xfId="15576" xr:uid="{919D864A-5AB2-406C-BB34-97141D51A682}"/>
    <cellStyle name="Comma 2 3 6 2 5" xfId="30074" xr:uid="{7C9BC5DB-7B82-4887-A952-B724DFB3AFDE}"/>
    <cellStyle name="Comma 2 3 6 2 6" xfId="30798" xr:uid="{7E03CA51-BE78-46AF-899D-107FFF98E01B}"/>
    <cellStyle name="Comma 2 3 6 2 7" xfId="31897" xr:uid="{B2F2D538-527A-4431-914C-FD3AC15ABDE0}"/>
    <cellStyle name="Comma 2 3 6 2 8" xfId="32539" xr:uid="{30ABD6F2-16C4-4156-BB3B-930EA30E08AA}"/>
    <cellStyle name="Comma 2 3 6 2 9" xfId="33751" xr:uid="{FDD76285-8965-487A-8E33-5394B88E717D}"/>
    <cellStyle name="Comma 2 3 6 3" xfId="6307" xr:uid="{DEA3A285-5B76-48F4-8611-CC0DEEBD3DA8}"/>
    <cellStyle name="Comma 2 3 6 3 2" xfId="31115" xr:uid="{DB99E865-FB18-4F56-A87D-741A1FD0036B}"/>
    <cellStyle name="Comma 2 3 6 3 2 2" xfId="41159" xr:uid="{D3E129E7-55AB-4DE2-B275-CDF271E355A7}"/>
    <cellStyle name="Comma 2 3 6 3 2 3" xfId="43849" xr:uid="{E915E9A2-DB7F-4D74-911F-C6472AFF89A0}"/>
    <cellStyle name="Comma 2 3 6 3 2 4" xfId="44778" xr:uid="{6985F1FF-51C7-4A8D-B327-67C2207E0D15}"/>
    <cellStyle name="Comma 2 3 6 3 3" xfId="32977" xr:uid="{083CDC02-60CA-49BF-AE23-70795E178317}"/>
    <cellStyle name="Comma 2 3 6 3 4" xfId="34792" xr:uid="{2AC98C63-7BA7-4C36-B753-3C792EDADE30}"/>
    <cellStyle name="Comma 2 3 6 3 5" xfId="36898" xr:uid="{D540C6D9-9D6F-4E95-B5BD-22485140F50D}"/>
    <cellStyle name="Comma 2 3 6 3 6" xfId="39578" xr:uid="{35EF96A3-4ABD-41EC-B8DC-7DCAC2857FF1}"/>
    <cellStyle name="Comma 2 3 6 3 7" xfId="42521" xr:uid="{571C654A-B2F1-4F45-90E4-1C3014C792FD}"/>
    <cellStyle name="Comma 2 3 6 3 8" xfId="44779" xr:uid="{50A9DC3C-6559-41EF-B158-2A93062BAE3B}"/>
    <cellStyle name="Comma 2 3 6 3 9" xfId="12404" xr:uid="{BD22BF74-9F19-4E26-8361-DB2243B25E1D}"/>
    <cellStyle name="Comma 2 3 6 4" xfId="11750" xr:uid="{6514DC1F-BCCD-44A5-AC8C-44FCC6058C07}"/>
    <cellStyle name="Comma 2 3 6 4 2" xfId="40304" xr:uid="{3C54E1F0-8960-4891-ACEE-8D5F17A714DF}"/>
    <cellStyle name="Comma 2 3 6 4 3" xfId="43131" xr:uid="{008B41A3-3C99-4DCA-B348-90DFA1388B76}"/>
    <cellStyle name="Comma 2 3 6 4 4" xfId="44780" xr:uid="{0205A9AE-E235-497D-9A05-7F0533784B8B}"/>
    <cellStyle name="Comma 2 3 6 5" xfId="15575" xr:uid="{6B36A332-E06F-4CC3-8FC3-8903B7486917}"/>
    <cellStyle name="Comma 2 3 6 6" xfId="30073" xr:uid="{28E8E5AB-185C-4642-BA61-020E18965BD5}"/>
    <cellStyle name="Comma 2 3 6 7" xfId="30524" xr:uid="{A0244CBD-6F19-4D8B-8F87-417294D7F6E8}"/>
    <cellStyle name="Comma 2 3 6 8" xfId="31896" xr:uid="{D374B10B-65F9-4D96-AB96-1304F6478118}"/>
    <cellStyle name="Comma 2 3 6 9" xfId="32538" xr:uid="{732DDE2E-076F-4602-AF57-2EA035C5B7C1}"/>
    <cellStyle name="Comma 2 3 7" xfId="4421" xr:uid="{5147B365-51F2-48D6-B1E3-6069EC58B991}"/>
    <cellStyle name="Comma 2 3 7 10" xfId="34476" xr:uid="{150CC014-010E-4527-95DB-E08C4110C26B}"/>
    <cellStyle name="Comma 2 3 7 11" xfId="35604" xr:uid="{05101680-4CF9-41DF-9F01-CDE865287307}"/>
    <cellStyle name="Comma 2 3 7 12" xfId="36644" xr:uid="{AB519FAD-1DCC-4A23-9578-92BA84C01DDD}"/>
    <cellStyle name="Comma 2 3 7 13" xfId="38673" xr:uid="{27204D1A-63A6-4696-ABBF-218BD3DA0ACD}"/>
    <cellStyle name="Comma 2 3 7 14" xfId="41713" xr:uid="{952D2237-6CB3-4008-93A8-2ECF4AB125B1}"/>
    <cellStyle name="Comma 2 3 7 15" xfId="44781" xr:uid="{DEC88426-94D9-4FE4-A053-64480562B368}"/>
    <cellStyle name="Comma 2 3 7 16" xfId="8809" xr:uid="{F9735F63-1DAB-4C7E-B452-9DD3114DFA29}"/>
    <cellStyle name="Comma 2 3 7 2" xfId="5872" xr:uid="{3411E9B7-9664-456A-89BA-C06E4D21B3F6}"/>
    <cellStyle name="Comma 2 3 7 2 2" xfId="31390" xr:uid="{28D8D56B-1091-417D-9740-6EA5941920BE}"/>
    <cellStyle name="Comma 2 3 7 2 2 2" xfId="40736" xr:uid="{74DC8C78-593D-41F4-949A-7163E8CC8E89}"/>
    <cellStyle name="Comma 2 3 7 2 2 3" xfId="43499" xr:uid="{08FB994F-24B6-4BF6-B4BD-D994CC12F941}"/>
    <cellStyle name="Comma 2 3 7 2 2 4" xfId="44782" xr:uid="{DCBEBE17-8D9A-4810-A053-80FA2833E00C}"/>
    <cellStyle name="Comma 2 3 7 2 3" xfId="33244" xr:uid="{FD6F085E-DF4E-42CC-8CFB-5B97A5484350}"/>
    <cellStyle name="Comma 2 3 7 2 4" xfId="35067" xr:uid="{DF3C3402-7DF3-4D62-9D57-9AF39F00150C}"/>
    <cellStyle name="Comma 2 3 7 2 5" xfId="37165" xr:uid="{49997B55-5FA3-488A-8651-3F70A9F3C33E}"/>
    <cellStyle name="Comma 2 3 7 2 6" xfId="39163" xr:uid="{E2671D02-1529-4BF7-94B2-31658A03615B}"/>
    <cellStyle name="Comma 2 3 7 2 7" xfId="42171" xr:uid="{EFF4BF89-B571-4BFF-BD64-C48FFF8EF3BC}"/>
    <cellStyle name="Comma 2 3 7 2 8" xfId="44783" xr:uid="{7341525A-E163-4D8D-AFCE-4B142EA33E39}"/>
    <cellStyle name="Comma 2 3 7 2 9" xfId="12808" xr:uid="{9EEA67A0-2CF1-4A3F-AF90-79F9A6DE5B1C}"/>
    <cellStyle name="Comma 2 3 7 3" xfId="12025" xr:uid="{19B068B5-3FC2-4E1D-A93F-65EF174CF070}"/>
    <cellStyle name="Comma 2 3 7 3 2" xfId="41047" xr:uid="{31A0359B-0750-44FF-9727-3849101F91F6}"/>
    <cellStyle name="Comma 2 3 7 3 2 2" xfId="43759" xr:uid="{7CF86786-F707-47F7-BAE2-7D81B4D4CEED}"/>
    <cellStyle name="Comma 2 3 7 3 2 3" xfId="44784" xr:uid="{F6D4E914-169B-4C5C-B509-7A0FD3047A42}"/>
    <cellStyle name="Comma 2 3 7 3 3" xfId="39471" xr:uid="{6DDF0411-8DC7-40DD-A9B5-3CA2B1A240DC}"/>
    <cellStyle name="Comma 2 3 7 3 4" xfId="42431" xr:uid="{57B639E0-A809-48EB-B686-483AA25315D3}"/>
    <cellStyle name="Comma 2 3 7 3 5" xfId="44785" xr:uid="{31DC63F2-DE3F-4895-B224-BD2C3011C7AC}"/>
    <cellStyle name="Comma 2 3 7 4" xfId="15577" xr:uid="{F35905FB-17C7-4061-A3FC-8D455E5C9E76}"/>
    <cellStyle name="Comma 2 3 7 4 2" xfId="40192" xr:uid="{AFEF6906-4D23-4317-B450-D9044D1CAC16}"/>
    <cellStyle name="Comma 2 3 7 4 3" xfId="43041" xr:uid="{D8202E10-8519-4506-8A3B-D50A27CD3314}"/>
    <cellStyle name="Comma 2 3 7 4 4" xfId="44786" xr:uid="{CBA15425-0A9D-42AD-BACF-7CD70BC6FEF6}"/>
    <cellStyle name="Comma 2 3 7 5" xfId="30075" xr:uid="{D77D1EC7-01B6-4EE0-A9E7-08019206E1D7}"/>
    <cellStyle name="Comma 2 3 7 6" xfId="30799" xr:uid="{78169935-39A5-4A87-AC4E-020EE957DB95}"/>
    <cellStyle name="Comma 2 3 7 7" xfId="31898" xr:uid="{AA724006-0C35-4E51-9D11-BCDD3BD0ED7F}"/>
    <cellStyle name="Comma 2 3 7 8" xfId="32540" xr:uid="{CCEF99B7-A37E-43EC-8DCA-375D7DE09318}"/>
    <cellStyle name="Comma 2 3 7 9" xfId="33752" xr:uid="{8CD3FD9D-F00B-4972-8E69-D2EDB3198172}"/>
    <cellStyle name="Comma 2 3 8" xfId="5665" xr:uid="{ACFA8D7B-9C0D-4D51-89A2-F56DD68A4903}"/>
    <cellStyle name="Comma 2 3 8 10" xfId="34462" xr:uid="{B77B4CBA-F63F-445C-A479-4C58AA90EA4F}"/>
    <cellStyle name="Comma 2 3 8 11" xfId="36630" xr:uid="{B4B4743B-6EE6-4A6B-AF40-466AA46FC9EE}"/>
    <cellStyle name="Comma 2 3 8 12" xfId="37608" xr:uid="{D374CBE1-43E4-4AD8-9AD8-EFAAD6AD6AB5}"/>
    <cellStyle name="Comma 2 3 8 13" xfId="41548" xr:uid="{F7EBA692-596D-40EB-9D15-FBA2009CAC83}"/>
    <cellStyle name="Comma 2 3 8 14" xfId="44787" xr:uid="{8159270F-54C3-4B8E-9FA6-B2C2296557A3}"/>
    <cellStyle name="Comma 2 3 8 15" xfId="8795" xr:uid="{0386DDD9-D651-448C-94DF-8FB9750EEB3E}"/>
    <cellStyle name="Comma 2 3 8 2" xfId="12794" xr:uid="{2066BAF1-1E89-4698-9F90-D7A3A1091B77}"/>
    <cellStyle name="Comma 2 3 8 2 2" xfId="31376" xr:uid="{F0BFD7A7-FAE1-4256-8C15-5888689ED28D}"/>
    <cellStyle name="Comma 2 3 8 2 3" xfId="33230" xr:uid="{CBD6D4E1-14DB-436C-B15A-374C8A9012A9}"/>
    <cellStyle name="Comma 2 3 8 2 4" xfId="35053" xr:uid="{5F174978-3376-4495-A591-D26CA4E3D43B}"/>
    <cellStyle name="Comma 2 3 8 2 5" xfId="37151" xr:uid="{EE33A9AF-D8FC-40AB-8BBE-11D81AA1CB60}"/>
    <cellStyle name="Comma 2 3 8 2 6" xfId="39999" xr:uid="{35C34172-7082-4678-9989-D0DB2A832E45}"/>
    <cellStyle name="Comma 2 3 8 2 7" xfId="42876" xr:uid="{89B1408E-A23E-4B18-AB6A-CBA319D72E47}"/>
    <cellStyle name="Comma 2 3 8 2 8" xfId="44788" xr:uid="{64DC75A3-D284-43BE-9684-4251FB2F66C6}"/>
    <cellStyle name="Comma 2 3 8 3" xfId="12011" xr:uid="{0E8763CB-2BCC-412E-BFC6-8D164AA07E08}"/>
    <cellStyle name="Comma 2 3 8 4" xfId="15578" xr:uid="{EEEC6FDB-1553-4C7B-8C01-3540C3DEDD63}"/>
    <cellStyle name="Comma 2 3 8 5" xfId="30076" xr:uid="{9667D420-4949-4AFF-8661-C63CDC29B877}"/>
    <cellStyle name="Comma 2 3 8 6" xfId="30785" xr:uid="{68F4F6A8-5DDD-4E7B-9F6C-9F611C50D0B1}"/>
    <cellStyle name="Comma 2 3 8 7" xfId="31899" xr:uid="{34FD4B39-A5CF-4024-8DA3-42EB7787DC95}"/>
    <cellStyle name="Comma 2 3 8 8" xfId="32541" xr:uid="{EE821A7B-0ABE-4172-8522-A29469E74F26}"/>
    <cellStyle name="Comma 2 3 8 9" xfId="33753" xr:uid="{295D284C-41EA-4536-8593-744FDDE534BF}"/>
    <cellStyle name="Comma 2 3 9" xfId="6193" xr:uid="{64A1D947-45D0-40E0-831D-6B5BA56DB4EF}"/>
    <cellStyle name="Comma 2 3 9 10" xfId="34628" xr:uid="{A13656A1-2222-476F-BC4B-CFC8538CE707}"/>
    <cellStyle name="Comma 2 3 9 11" xfId="36756" xr:uid="{D9B5615F-90DA-43B9-8C0D-F722EE962519}"/>
    <cellStyle name="Comma 2 3 9 12" xfId="38934" xr:uid="{23D04253-AF3E-4CAD-9232-9DFF572D7BD6}"/>
    <cellStyle name="Comma 2 3 9 13" xfId="41965" xr:uid="{B585C585-9EC8-4ABD-8238-63923060E1B0}"/>
    <cellStyle name="Comma 2 3 9 14" xfId="44789" xr:uid="{2DF4DC55-77D6-4A96-BB8C-45F19FB9AFEF}"/>
    <cellStyle name="Comma 2 3 9 15" xfId="11514" xr:uid="{2767F9A3-A89C-48DC-AAA9-D6DAE1A1ABDD}"/>
    <cellStyle name="Comma 2 3 9 2" xfId="15135" xr:uid="{BDB32909-DAB7-47BD-8958-5BBE1D833A74}"/>
    <cellStyle name="Comma 2 3 9 2 2" xfId="31542" xr:uid="{702B7684-F6F0-475F-ADB1-E045569A5EB3}"/>
    <cellStyle name="Comma 2 3 9 2 3" xfId="33395" xr:uid="{9080D196-8BB4-4078-8689-113EBAAAF2D0}"/>
    <cellStyle name="Comma 2 3 9 2 4" xfId="35219" xr:uid="{8AFAE175-E2B6-4F8C-A5C1-47ED61611C6E}"/>
    <cellStyle name="Comma 2 3 9 2 5" xfId="37299" xr:uid="{07057D17-9113-4CA3-9F57-2A0FBF089C6E}"/>
    <cellStyle name="Comma 2 3 9 2 6" xfId="40492" xr:uid="{F4319998-5DEA-46DB-93ED-60F87AD3DAC4}"/>
    <cellStyle name="Comma 2 3 9 2 7" xfId="43293" xr:uid="{694FAC98-68DF-43B4-9D4A-BE9AAAA6961F}"/>
    <cellStyle name="Comma 2 3 9 2 8" xfId="44790" xr:uid="{4A2B2138-0B54-41C8-89C4-46D00F24677C}"/>
    <cellStyle name="Comma 2 3 9 3" xfId="12177" xr:uid="{6C1DB6B1-29D5-4808-94BC-5A77545EB60C}"/>
    <cellStyle name="Comma 2 3 9 4" xfId="15579" xr:uid="{F5E28CAA-5F87-44C3-9FD7-8D0B412F27E1}"/>
    <cellStyle name="Comma 2 3 9 5" xfId="30077" xr:uid="{AA89F0C9-69BB-41F6-9369-4E6CE0CA16CE}"/>
    <cellStyle name="Comma 2 3 9 6" xfId="30951" xr:uid="{169C7F7F-F6EA-4618-84A0-28F6C7C1DD20}"/>
    <cellStyle name="Comma 2 3 9 7" xfId="31900" xr:uid="{BA778B96-0520-4D4D-97F6-7FD429D5E1C2}"/>
    <cellStyle name="Comma 2 3 9 8" xfId="32542" xr:uid="{4296776B-20A8-4C9F-AC91-BF22B4921A07}"/>
    <cellStyle name="Comma 2 3 9 9" xfId="33754" xr:uid="{5F83F582-7B75-4DB8-A44A-7482960E410E}"/>
    <cellStyle name="Comma 2 30" xfId="41359" xr:uid="{C4033719-59B5-449A-BD1D-1CC6AB3287F1}"/>
    <cellStyle name="Comma 2 31" xfId="44791" xr:uid="{2C019CD0-C7FD-4195-AA4A-E00D78938688}"/>
    <cellStyle name="Comma 2 32" xfId="6535" xr:uid="{EE52FBC2-2644-41C5-B427-443B650C8A24}"/>
    <cellStyle name="Comma 2 33" xfId="46668" xr:uid="{7DF2AA17-BF1E-4E6E-8A8D-6FC50C475BED}"/>
    <cellStyle name="Comma 2 4" xfId="1024" xr:uid="{F09C3C51-A617-4978-A4E5-846487FB4181}"/>
    <cellStyle name="Comma 2 4 10" xfId="11660" xr:uid="{3BB5A747-ADF3-4732-B2B6-D7BA25E82143}"/>
    <cellStyle name="Comma 2 4 10 2" xfId="39749" xr:uid="{46E66E33-9CED-4C38-9553-BA7F6FDF01A5}"/>
    <cellStyle name="Comma 2 4 10 3" xfId="42662" xr:uid="{82F94DA7-478E-4B10-8256-95AEA8836A79}"/>
    <cellStyle name="Comma 2 4 10 4" xfId="44792" xr:uid="{3028151D-2E50-45CB-8D7F-94A45D270453}"/>
    <cellStyle name="Comma 2 4 11" xfId="15580" xr:uid="{D2056953-3929-43C3-9ED4-4C6B6C3E9E0A}"/>
    <cellStyle name="Comma 2 4 12" xfId="30078" xr:uid="{F0438F00-F38B-4EF7-88F4-412CB568CABE}"/>
    <cellStyle name="Comma 2 4 13" xfId="30436" xr:uid="{8703F169-BEE2-46EB-8AD0-1AA7A714558F}"/>
    <cellStyle name="Comma 2 4 14" xfId="31901" xr:uid="{507724F2-A6CB-4191-9979-956817F3B3E9}"/>
    <cellStyle name="Comma 2 4 15" xfId="32543" xr:uid="{518AAA5E-E543-46E2-8D00-1B1E5FB5321D}"/>
    <cellStyle name="Comma 2 4 16" xfId="33755" xr:uid="{A5C19D01-926F-4995-B6B7-A312D63E8C0F}"/>
    <cellStyle name="Comma 2 4 17" xfId="34113" xr:uid="{4C4CBF84-A724-494C-8CC0-EEBF70C94BA3}"/>
    <cellStyle name="Comma 2 4 18" xfId="35279" xr:uid="{670F3E9F-EB7B-4DA4-9A30-CD0295F60DAE}"/>
    <cellStyle name="Comma 2 4 19" xfId="36198" xr:uid="{4065C9AD-437D-41C5-8F80-620E0785F31D}"/>
    <cellStyle name="Comma 2 4 2" xfId="2774" xr:uid="{9983D8A1-A386-44B9-A2BD-C97B5EE061AC}"/>
    <cellStyle name="Comma 2 4 2 10" xfId="30474" xr:uid="{8E8D3062-B70F-4A3D-BC27-89E6FEF007B3}"/>
    <cellStyle name="Comma 2 4 2 11" xfId="31902" xr:uid="{BDB24C74-3742-4A23-89A2-9347E45CB9A4}"/>
    <cellStyle name="Comma 2 4 2 12" xfId="32544" xr:uid="{D68CA48B-7C25-4F65-A77C-B92461280688}"/>
    <cellStyle name="Comma 2 4 2 13" xfId="33756" xr:uid="{C955CE74-1CCC-4691-99C8-D1FDD0ABDE6E}"/>
    <cellStyle name="Comma 2 4 2 14" xfId="34151" xr:uid="{2E598406-0E65-4E62-B1C5-D5BA0B158F03}"/>
    <cellStyle name="Comma 2 4 2 15" xfId="35336" xr:uid="{521C266E-9061-4404-962F-6F7F829A464C}"/>
    <cellStyle name="Comma 2 4 2 16" xfId="36199" xr:uid="{039AB53D-90BF-43ED-AF5A-15F94350FE7D}"/>
    <cellStyle name="Comma 2 4 2 17" xfId="37436" xr:uid="{C64C59A4-3AC6-4C31-B0BB-4C628A0A3A5B}"/>
    <cellStyle name="Comma 2 4 2 18" xfId="41383" xr:uid="{5D7A6590-29BD-42A5-BB7A-2D47457B631D}"/>
    <cellStyle name="Comma 2 4 2 19" xfId="44793" xr:uid="{D1D01547-6D38-43F3-9E74-B97F4EA59F33}"/>
    <cellStyle name="Comma 2 4 2 2" xfId="5085" xr:uid="{C505A751-C5C8-4970-9F05-EF33C6E232C6}"/>
    <cellStyle name="Comma 2 4 2 2 10" xfId="33757" xr:uid="{DFB147B2-70C1-4CAA-9C01-079E0FA0DAF1}"/>
    <cellStyle name="Comma 2 4 2 2 11" xfId="34303" xr:uid="{A1FEE52D-D0C6-401B-9841-69750C374C94}"/>
    <cellStyle name="Comma 2 4 2 2 12" xfId="36040" xr:uid="{53473693-ECB0-4EA2-950F-20A23A5631F3}"/>
    <cellStyle name="Comma 2 4 2 2 13" xfId="36340" xr:uid="{93322774-3241-4EB1-B7DE-259757F34FA1}"/>
    <cellStyle name="Comma 2 4 2 2 14" xfId="37510" xr:uid="{FB2B8CD7-6CE7-49E5-BACB-BB5CBA5E681E}"/>
    <cellStyle name="Comma 2 4 2 2 15" xfId="41456" xr:uid="{E9F27B82-8BA8-4460-A9EE-632F7A515A96}"/>
    <cellStyle name="Comma 2 4 2 2 16" xfId="44794" xr:uid="{CB06AAA0-18A9-4505-8014-07A0DED89CFA}"/>
    <cellStyle name="Comma 2 4 2 2 17" xfId="8540" xr:uid="{9B950C04-4EF2-4AD7-BB41-355EF765BFC4}"/>
    <cellStyle name="Comma 2 4 2 2 2" xfId="6054" xr:uid="{328FEB66-F501-427D-9A33-1CC49B996EAE}"/>
    <cellStyle name="Comma 2 4 2 2 2 10" xfId="34479" xr:uid="{1A9A44A3-6FE6-4067-A758-DC2B5BF601AA}"/>
    <cellStyle name="Comma 2 4 2 2 2 11" xfId="36647" xr:uid="{6BD6BFAD-9A76-4301-B412-4F108E24703B}"/>
    <cellStyle name="Comma 2 4 2 2 2 12" xfId="38819" xr:uid="{8890B393-0198-4502-8114-1A43726218C1}"/>
    <cellStyle name="Comma 2 4 2 2 2 13" xfId="41858" xr:uid="{E28FE57D-389C-455E-916A-2BB4DF034382}"/>
    <cellStyle name="Comma 2 4 2 2 2 14" xfId="44795" xr:uid="{24A0B586-B422-44E0-913B-93FCB6744057}"/>
    <cellStyle name="Comma 2 4 2 2 2 15" xfId="8812" xr:uid="{7A0C8E35-F3F6-415B-8C5B-BE3E5C5D90F4}"/>
    <cellStyle name="Comma 2 4 2 2 2 2" xfId="12811" xr:uid="{DEB51998-1933-444B-8094-7236A1F17DEA}"/>
    <cellStyle name="Comma 2 4 2 2 2 2 2" xfId="31393" xr:uid="{4290DD50-C5FC-43EF-A463-D1C6F90134EF}"/>
    <cellStyle name="Comma 2 4 2 2 2 2 3" xfId="33247" xr:uid="{4EEAB4FB-8780-4A51-8605-ABF8A1406C92}"/>
    <cellStyle name="Comma 2 4 2 2 2 2 4" xfId="35070" xr:uid="{C913CE1D-42FA-480C-8D1A-CD2A2F837D68}"/>
    <cellStyle name="Comma 2 4 2 2 2 2 5" xfId="37168" xr:uid="{F4C398E2-AA08-4C66-A4D6-0C316F3E50C5}"/>
    <cellStyle name="Comma 2 4 2 2 2 2 6" xfId="40368" xr:uid="{4790AAF2-48EA-4898-AD79-141462D72071}"/>
    <cellStyle name="Comma 2 4 2 2 2 2 7" xfId="43186" xr:uid="{B9FE0869-B18D-4815-B4FF-906EB2C68CF5}"/>
    <cellStyle name="Comma 2 4 2 2 2 2 8" xfId="44796" xr:uid="{E019A3B7-6C81-4E7D-A290-9CA2EB235447}"/>
    <cellStyle name="Comma 2 4 2 2 2 3" xfId="12028" xr:uid="{926ED1C7-9154-4FAD-9B93-7C22FEC317B5}"/>
    <cellStyle name="Comma 2 4 2 2 2 4" xfId="15583" xr:uid="{9C9D949C-8F85-441D-87CF-9B561BAEC2AC}"/>
    <cellStyle name="Comma 2 4 2 2 2 5" xfId="30081" xr:uid="{81D05B45-FEA6-4467-9BBB-99648D75DFC8}"/>
    <cellStyle name="Comma 2 4 2 2 2 6" xfId="30802" xr:uid="{6DCD3B72-E29D-4416-BF74-905CCA43AF09}"/>
    <cellStyle name="Comma 2 4 2 2 2 7" xfId="31904" xr:uid="{E76F4875-3C84-460F-A339-47943B48BC56}"/>
    <cellStyle name="Comma 2 4 2 2 2 8" xfId="32546" xr:uid="{2AA942DF-3123-4B4E-8395-5D6FF7D6B85A}"/>
    <cellStyle name="Comma 2 4 2 2 2 9" xfId="33758" xr:uid="{627F7538-E138-4F7F-ACCD-9572FBA6FA98}"/>
    <cellStyle name="Comma 2 4 2 2 3" xfId="6374" xr:uid="{B9D0F895-0C03-4C74-A92B-0978272DF333}"/>
    <cellStyle name="Comma 2 4 2 2 3 2" xfId="31217" xr:uid="{382EDA1D-1094-410F-801A-2D35E9827F78}"/>
    <cellStyle name="Comma 2 4 2 2 3 2 2" xfId="40607" xr:uid="{FE4296E9-91E4-4AF4-A6E7-413467419817}"/>
    <cellStyle name="Comma 2 4 2 2 3 2 3" xfId="43393" xr:uid="{D9D88C71-109F-4743-B57D-AF007103138C}"/>
    <cellStyle name="Comma 2 4 2 2 3 2 4" xfId="44797" xr:uid="{10A10B3B-3688-46A4-8AC0-F9B0775D7EF1}"/>
    <cellStyle name="Comma 2 4 2 2 3 3" xfId="33073" xr:uid="{4D9B3A77-3A8C-452F-9007-D1AC79A90878}"/>
    <cellStyle name="Comma 2 4 2 2 3 4" xfId="34894" xr:uid="{E88F3DCB-C3F3-4447-9F78-160B108B5756}"/>
    <cellStyle name="Comma 2 4 2 2 3 5" xfId="36994" xr:uid="{EA7A7CDB-AC40-42B9-8BCE-CBEE12090C7B}"/>
    <cellStyle name="Comma 2 4 2 2 3 6" xfId="39039" xr:uid="{A1BD1823-4B87-4481-A384-5AB25A190D61}"/>
    <cellStyle name="Comma 2 4 2 2 3 7" xfId="42065" xr:uid="{9FAD8291-D7F5-45DA-AB79-D5660C3C5D89}"/>
    <cellStyle name="Comma 2 4 2 2 3 8" xfId="44798" xr:uid="{5C8F4C45-416C-4397-B7E3-54EDB59BF826}"/>
    <cellStyle name="Comma 2 4 2 2 3 9" xfId="12575" xr:uid="{F8A41EB1-D74E-4994-8F77-B19551324FE7}"/>
    <cellStyle name="Comma 2 4 2 2 4" xfId="11852" xr:uid="{9C7A050A-2C66-4D1A-9EF0-AA8A81AB6E7F}"/>
    <cellStyle name="Comma 2 4 2 2 4 2" xfId="41224" xr:uid="{F2B2BBC8-7B27-4E3F-8A4D-067DDC8D01C8}"/>
    <cellStyle name="Comma 2 4 2 2 4 2 2" xfId="43904" xr:uid="{0FC117E1-5C60-4304-B261-8EC5EF50C5DB}"/>
    <cellStyle name="Comma 2 4 2 2 4 2 3" xfId="44799" xr:uid="{A7A08638-5DDE-4F2B-B6EE-E79DFF4EFD43}"/>
    <cellStyle name="Comma 2 4 2 2 4 3" xfId="39641" xr:uid="{6DB77956-B8C4-4B45-BF53-D1C3FC9CEE2B}"/>
    <cellStyle name="Comma 2 4 2 2 4 4" xfId="42576" xr:uid="{DB28B3CA-A569-4BB3-8E88-BBFE0F8BE415}"/>
    <cellStyle name="Comma 2 4 2 2 4 5" xfId="44800" xr:uid="{D621A5A2-4E15-4CD5-8BD4-E0E3BB9A09F9}"/>
    <cellStyle name="Comma 2 4 2 2 5" xfId="15582" xr:uid="{116A7788-806C-41A4-8681-9C4F82A13F7E}"/>
    <cellStyle name="Comma 2 4 2 2 5 2" xfId="39885" xr:uid="{9DBD6F2E-9F84-46B3-8D87-42F1B27E2C21}"/>
    <cellStyle name="Comma 2 4 2 2 5 3" xfId="42784" xr:uid="{C23105FD-E345-487F-A1AB-E914E2E79E62}"/>
    <cellStyle name="Comma 2 4 2 2 5 4" xfId="44801" xr:uid="{882237D1-544F-42BB-BBB6-FD13EDEA89FB}"/>
    <cellStyle name="Comma 2 4 2 2 6" xfId="30080" xr:uid="{88172EA2-3E72-43F3-A16C-57BC4B2F6817}"/>
    <cellStyle name="Comma 2 4 2 2 7" xfId="30626" xr:uid="{6D9CCD07-9958-4EB7-9001-BE9D4F9B1DE3}"/>
    <cellStyle name="Comma 2 4 2 2 8" xfId="31903" xr:uid="{CCA6AFAE-63A4-49DE-91BE-F9C9F0456E01}"/>
    <cellStyle name="Comma 2 4 2 2 9" xfId="32545" xr:uid="{E99CE23F-4CDB-483F-8E21-BAA26178652D}"/>
    <cellStyle name="Comma 2 4 2 20" xfId="6664" xr:uid="{1BECF7B7-246B-4285-A512-B051E727A5CF}"/>
    <cellStyle name="Comma 2 4 2 3" xfId="4426" xr:uid="{FBEB4C02-33F4-4960-BFA2-F72556701A78}"/>
    <cellStyle name="Comma 2 4 2 3 10" xfId="33759" xr:uid="{B3EC4203-1611-4A95-BEA5-55A55A8B1C89}"/>
    <cellStyle name="Comma 2 4 2 3 11" xfId="34204" xr:uid="{ABFE583C-D37A-4966-95CF-9AAB0FBB8AAB}"/>
    <cellStyle name="Comma 2 4 2 3 12" xfId="35609" xr:uid="{F7CC54BE-4AAB-4392-9F53-DB010CFA0352}"/>
    <cellStyle name="Comma 2 4 2 3 13" xfId="36432" xr:uid="{D267EAD3-7932-4F7B-AA4E-4CC300400664}"/>
    <cellStyle name="Comma 2 4 2 3 14" xfId="38678" xr:uid="{DA9B7762-C1C1-47F3-808A-EED264E51B09}"/>
    <cellStyle name="Comma 2 4 2 3 15" xfId="41718" xr:uid="{3A10C8F2-297A-4766-8140-42227796294B}"/>
    <cellStyle name="Comma 2 4 2 3 16" xfId="44802" xr:uid="{A397293C-59BE-4503-8C89-C7041DB13EE5}"/>
    <cellStyle name="Comma 2 4 2 3 17" xfId="8095" xr:uid="{0DAE3CA2-8B95-4408-83D0-A09090BCD7D6}"/>
    <cellStyle name="Comma 2 4 2 3 2" xfId="5877" xr:uid="{28AF966F-B17E-48D8-A665-24104F6FECA5}"/>
    <cellStyle name="Comma 2 4 2 3 2 10" xfId="34480" xr:uid="{675F5D9D-DD1D-4F1C-A21C-A114D864E205}"/>
    <cellStyle name="Comma 2 4 2 3 2 11" xfId="36648" xr:uid="{42BADC9A-5402-45C9-A476-764B5DBFE880}"/>
    <cellStyle name="Comma 2 4 2 3 2 12" xfId="39167" xr:uid="{3235E750-B88C-4DBD-80DA-E3BF7BA7815E}"/>
    <cellStyle name="Comma 2 4 2 3 2 13" xfId="42175" xr:uid="{5B7AD807-9A43-439A-8F3F-71A14D0BA2C3}"/>
    <cellStyle name="Comma 2 4 2 3 2 14" xfId="44803" xr:uid="{ECD22031-94ED-40DE-AD39-D3623D0D8FEB}"/>
    <cellStyle name="Comma 2 4 2 3 2 15" xfId="8813" xr:uid="{95D0B20A-162A-415D-AA6C-C8F9C9632C40}"/>
    <cellStyle name="Comma 2 4 2 3 2 2" xfId="12812" xr:uid="{EB863A07-FBD1-4ABF-A2B5-1EDF80080D5B}"/>
    <cellStyle name="Comma 2 4 2 3 2 2 2" xfId="31394" xr:uid="{1379FD3F-4946-4E57-B020-39AF6CAA4C23}"/>
    <cellStyle name="Comma 2 4 2 3 2 2 3" xfId="33248" xr:uid="{0CA1464B-CCA7-4EBA-B0DE-D988AB5E652E}"/>
    <cellStyle name="Comma 2 4 2 3 2 2 4" xfId="35071" xr:uid="{FF1F402B-5AF1-4434-83F0-FCC415623699}"/>
    <cellStyle name="Comma 2 4 2 3 2 2 5" xfId="37169" xr:uid="{AA1DA971-280F-477A-8F39-8802C7D6E4E1}"/>
    <cellStyle name="Comma 2 4 2 3 2 2 6" xfId="40740" xr:uid="{55AC39A3-E051-4896-B684-A2F104F41104}"/>
    <cellStyle name="Comma 2 4 2 3 2 2 7" xfId="43503" xr:uid="{5DD7F358-2D12-434B-A8DE-3B4249E3DCFB}"/>
    <cellStyle name="Comma 2 4 2 3 2 2 8" xfId="44804" xr:uid="{6DEA8205-D121-4D30-B87F-A3910A755BC0}"/>
    <cellStyle name="Comma 2 4 2 3 2 3" xfId="12029" xr:uid="{007925CD-AE12-493B-A059-83AC80677451}"/>
    <cellStyle name="Comma 2 4 2 3 2 4" xfId="15585" xr:uid="{D8BC15FB-BE68-47AE-8749-E31D000755F2}"/>
    <cellStyle name="Comma 2 4 2 3 2 5" xfId="30083" xr:uid="{D5B098A5-BA92-4A6A-B711-39643E4D2AFD}"/>
    <cellStyle name="Comma 2 4 2 3 2 6" xfId="30803" xr:uid="{1E52D535-31BC-4F81-BF38-2B92EF1C754E}"/>
    <cellStyle name="Comma 2 4 2 3 2 7" xfId="31906" xr:uid="{C7C4626D-C1DC-4750-91D1-EF8BAF1D17A5}"/>
    <cellStyle name="Comma 2 4 2 3 2 8" xfId="32548" xr:uid="{8CE7D226-CF16-49DB-BDEA-6674D866FDC7}"/>
    <cellStyle name="Comma 2 4 2 3 2 9" xfId="33760" xr:uid="{7E169951-784D-4BA7-9504-4C1061C49E84}"/>
    <cellStyle name="Comma 2 4 2 3 3" xfId="12407" xr:uid="{793D762E-8AA2-4232-9748-E436ECF1FCA0}"/>
    <cellStyle name="Comma 2 4 2 3 3 2" xfId="31118" xr:uid="{35B72B85-745F-40D8-8AFA-6C45338294A0}"/>
    <cellStyle name="Comma 2 4 2 3 3 2 2" xfId="41052" xr:uid="{AD74FB0E-239D-4D1C-950B-0670064505E7}"/>
    <cellStyle name="Comma 2 4 2 3 3 2 3" xfId="43764" xr:uid="{1B73283C-B825-48B0-B513-E0089CD2EDC1}"/>
    <cellStyle name="Comma 2 4 2 3 3 2 4" xfId="44805" xr:uid="{28DA1087-EED3-4C66-B396-30FDD9542AF2}"/>
    <cellStyle name="Comma 2 4 2 3 3 3" xfId="32980" xr:uid="{918498A0-88D6-41B4-B33B-19E2FC1BBD6B}"/>
    <cellStyle name="Comma 2 4 2 3 3 4" xfId="34795" xr:uid="{1A8AA0AB-85CA-470C-B8E7-52121AD425F4}"/>
    <cellStyle name="Comma 2 4 2 3 3 5" xfId="36901" xr:uid="{5F6044D1-DE01-466F-876D-9234043D0C1C}"/>
    <cellStyle name="Comma 2 4 2 3 3 6" xfId="39476" xr:uid="{82CFE62D-3BE4-415F-A977-7E6D696A6FC1}"/>
    <cellStyle name="Comma 2 4 2 3 3 7" xfId="42436" xr:uid="{3C9CE191-6728-49E4-B533-E0F0AE65F3B1}"/>
    <cellStyle name="Comma 2 4 2 3 3 8" xfId="44806" xr:uid="{7ED06BDD-90DE-4EFD-AC5C-2A9A4259BA11}"/>
    <cellStyle name="Comma 2 4 2 3 4" xfId="11753" xr:uid="{6462A470-1E36-4128-A67F-8F7B823D2CF9}"/>
    <cellStyle name="Comma 2 4 2 3 4 2" xfId="40197" xr:uid="{E23032DA-5FBE-4803-A20B-71A4C86AE24C}"/>
    <cellStyle name="Comma 2 4 2 3 4 3" xfId="43046" xr:uid="{B4E124DC-EED3-46AC-9873-5BEDDC3FE1F3}"/>
    <cellStyle name="Comma 2 4 2 3 4 4" xfId="44807" xr:uid="{750F6C63-2EBC-4BFC-9176-C6233558D13F}"/>
    <cellStyle name="Comma 2 4 2 3 5" xfId="15584" xr:uid="{C4074470-EB86-4801-8DF3-77B88BD37968}"/>
    <cellStyle name="Comma 2 4 2 3 6" xfId="30082" xr:uid="{E7114854-79D3-4650-AA75-F03101DCEDBD}"/>
    <cellStyle name="Comma 2 4 2 3 7" xfId="30527" xr:uid="{5909417F-EB96-408F-8323-14433BD73BAA}"/>
    <cellStyle name="Comma 2 4 2 3 8" xfId="31905" xr:uid="{A637CD1E-21C0-40FB-9221-8CD8C6419D2A}"/>
    <cellStyle name="Comma 2 4 2 3 9" xfId="32547" xr:uid="{5C072E44-427B-4C5E-BD3D-4225BD43640A}"/>
    <cellStyle name="Comma 2 4 2 4" xfId="5739" xr:uid="{67D9B86A-CE8C-4C23-81C3-05CD9CAF1F5D}"/>
    <cellStyle name="Comma 2 4 2 4 10" xfId="34478" xr:uid="{A7EF9755-79D7-4594-BC4A-61F089C01941}"/>
    <cellStyle name="Comma 2 4 2 4 11" xfId="36646" xr:uid="{99727164-8012-40E3-88AA-BF2BF5C7B060}"/>
    <cellStyle name="Comma 2 4 2 4 12" xfId="38106" xr:uid="{71B3CCB7-B0C8-4533-85C4-8955E4CE3146}"/>
    <cellStyle name="Comma 2 4 2 4 13" xfId="41603" xr:uid="{1C565138-854A-467E-B02F-FC09BC756997}"/>
    <cellStyle name="Comma 2 4 2 4 14" xfId="44808" xr:uid="{580CAD60-C95D-4814-A933-1AB110AF6510}"/>
    <cellStyle name="Comma 2 4 2 4 15" xfId="8811" xr:uid="{A262D6AA-8620-4628-A66A-C4AB160B58C8}"/>
    <cellStyle name="Comma 2 4 2 4 2" xfId="12810" xr:uid="{99B3D018-E0E8-4F20-9B6B-537C71C4AC2A}"/>
    <cellStyle name="Comma 2 4 2 4 2 2" xfId="31392" xr:uid="{FAC91F6D-BB70-475F-8D3E-564FC6EA2FCF}"/>
    <cellStyle name="Comma 2 4 2 4 2 3" xfId="33246" xr:uid="{AB894888-9579-45C7-8E06-34FBF7A6CE69}"/>
    <cellStyle name="Comma 2 4 2 4 2 4" xfId="35069" xr:uid="{1A04A024-2A0C-4C4E-A705-EE7852CB16B0}"/>
    <cellStyle name="Comma 2 4 2 4 2 5" xfId="37167" xr:uid="{855D5CAE-9ED9-4F60-B2F3-6B1F8B4A6BF7}"/>
    <cellStyle name="Comma 2 4 2 4 2 6" xfId="40062" xr:uid="{0ACE1655-EB3C-464D-9C5F-007549E70AEF}"/>
    <cellStyle name="Comma 2 4 2 4 2 7" xfId="42931" xr:uid="{7B6842E7-ABC0-44B8-BBED-1FF88CA5BF97}"/>
    <cellStyle name="Comma 2 4 2 4 2 8" xfId="44809" xr:uid="{94F8B0FA-6FBC-47FC-9A90-BBB735DD41F9}"/>
    <cellStyle name="Comma 2 4 2 4 3" xfId="12027" xr:uid="{56EB7C89-94B1-4201-A186-0493BCA56E63}"/>
    <cellStyle name="Comma 2 4 2 4 4" xfId="15586" xr:uid="{9C2D0E25-CCB9-42AD-83DD-E626D5AC398E}"/>
    <cellStyle name="Comma 2 4 2 4 5" xfId="30084" xr:uid="{F6A2E2D3-6AB1-40B2-BCC1-56A6591FA7CB}"/>
    <cellStyle name="Comma 2 4 2 4 6" xfId="30801" xr:uid="{49B4E8FB-70A2-4C7E-A9AD-39B840C16FD0}"/>
    <cellStyle name="Comma 2 4 2 4 7" xfId="31907" xr:uid="{41682DB7-8A79-484D-B6B4-6FA7D68874E0}"/>
    <cellStyle name="Comma 2 4 2 4 8" xfId="32549" xr:uid="{6C5F7028-72AA-479F-AF7A-B6B3C682E430}"/>
    <cellStyle name="Comma 2 4 2 4 9" xfId="33761" xr:uid="{AF27AE32-215D-4C40-93D7-0C4DCC0667C4}"/>
    <cellStyle name="Comma 2 4 2 5" xfId="6198" xr:uid="{0460725D-8500-4AD9-8D74-F2EA9AD4BD3C}"/>
    <cellStyle name="Comma 2 4 2 5 10" xfId="34632" xr:uid="{C2FD2072-06C8-4185-B89D-BC79A23F3C25}"/>
    <cellStyle name="Comma 2 4 2 5 11" xfId="36760" xr:uid="{DB527449-2826-420D-B4B6-A7250209B0EE}"/>
    <cellStyle name="Comma 2 4 2 5 12" xfId="38938" xr:uid="{13268C8E-63EF-4FC7-9A92-CBD6BDCE13A7}"/>
    <cellStyle name="Comma 2 4 2 5 13" xfId="41969" xr:uid="{E4C2B5AC-08B4-4143-BC3E-3267260BFB78}"/>
    <cellStyle name="Comma 2 4 2 5 14" xfId="44810" xr:uid="{059F5F91-CF36-408E-83EB-E58F122BB1F8}"/>
    <cellStyle name="Comma 2 4 2 5 15" xfId="11518" xr:uid="{5A3B49FB-45E8-47F4-A27C-12A1B02BF2C3}"/>
    <cellStyle name="Comma 2 4 2 5 2" xfId="15139" xr:uid="{47E32955-7990-4BD7-8B9B-BDA70BB8E64E}"/>
    <cellStyle name="Comma 2 4 2 5 2 2" xfId="31546" xr:uid="{EDADE801-98CB-49DF-865B-51F00E7378FB}"/>
    <cellStyle name="Comma 2 4 2 5 2 3" xfId="33399" xr:uid="{BD81150E-53B0-4685-9EED-28EBF4A30160}"/>
    <cellStyle name="Comma 2 4 2 5 2 4" xfId="35223" xr:uid="{0928E4F1-C6A7-438F-A88D-D7C52D502505}"/>
    <cellStyle name="Comma 2 4 2 5 2 5" xfId="37303" xr:uid="{05DEFE8B-6506-40C9-B562-D36318BD2B43}"/>
    <cellStyle name="Comma 2 4 2 5 2 6" xfId="40496" xr:uid="{FB4D4148-E131-41E0-9B3F-FBB47A32DB0C}"/>
    <cellStyle name="Comma 2 4 2 5 2 7" xfId="43297" xr:uid="{A5A8CADB-BF21-4B7D-9BCD-6F1660F5C0AD}"/>
    <cellStyle name="Comma 2 4 2 5 2 8" xfId="44811" xr:uid="{9CE9C35C-EF76-4E5D-93E9-3425B3178513}"/>
    <cellStyle name="Comma 2 4 2 5 3" xfId="12181" xr:uid="{1E295F0C-FA23-4DAF-9A09-5F8039408514}"/>
    <cellStyle name="Comma 2 4 2 5 4" xfId="15587" xr:uid="{DE2156B7-7D35-4033-BAD2-84A2298C5DB7}"/>
    <cellStyle name="Comma 2 4 2 5 5" xfId="30085" xr:uid="{ABDDDB31-2C1A-4A69-9860-7FB5DA7B79D4}"/>
    <cellStyle name="Comma 2 4 2 5 6" xfId="30955" xr:uid="{F530FCF8-10A6-4DFF-93A5-3858EB42213F}"/>
    <cellStyle name="Comma 2 4 2 5 7" xfId="31908" xr:uid="{56ED8FC0-A355-41AD-B2D1-17361566F538}"/>
    <cellStyle name="Comma 2 4 2 5 8" xfId="32550" xr:uid="{44E2A0A7-CB69-484B-9A92-9CD5F0D62D56}"/>
    <cellStyle name="Comma 2 4 2 5 9" xfId="33762" xr:uid="{EC641CC7-C940-4D08-822C-58E239D991CA}"/>
    <cellStyle name="Comma 2 4 2 6" xfId="12292" xr:uid="{475B39B6-FEAF-4519-A341-9D92D42C4BDE}"/>
    <cellStyle name="Comma 2 4 2 6 2" xfId="31065" xr:uid="{9302E7CC-B3BE-4A9C-A6A8-DBAF5EDA92C0}"/>
    <cellStyle name="Comma 2 4 2 6 2 2" xfId="40914" xr:uid="{6F8F8CA6-7D58-4C38-9328-152190331687}"/>
    <cellStyle name="Comma 2 4 2 6 2 3" xfId="43649" xr:uid="{FACA9335-4C6D-482C-BB00-B8FBE2E9FB09}"/>
    <cellStyle name="Comma 2 4 2 6 2 4" xfId="44812" xr:uid="{7F976FF3-A5AD-4B12-A8AE-DE427D67C551}"/>
    <cellStyle name="Comma 2 4 2 6 3" xfId="32933" xr:uid="{17F7A4A4-FE15-4363-AF3B-BBF218DC94AF}"/>
    <cellStyle name="Comma 2 4 2 6 4" xfId="34742" xr:uid="{D8F5D27B-4F11-4932-8053-9040462A9AB0}"/>
    <cellStyle name="Comma 2 4 2 6 5" xfId="36850" xr:uid="{97D80344-2C90-45A9-B31F-7894EA32EEA1}"/>
    <cellStyle name="Comma 2 4 2 6 6" xfId="39343" xr:uid="{EA0A85E2-2318-49CA-A370-1B379F2687B9}"/>
    <cellStyle name="Comma 2 4 2 6 7" xfId="42321" xr:uid="{0F0D2058-44EE-4C42-982B-8ABEB7614567}"/>
    <cellStyle name="Comma 2 4 2 6 8" xfId="44813" xr:uid="{83AEB99F-EDC6-423B-B6DA-51595FA7C7FC}"/>
    <cellStyle name="Comma 2 4 2 7" xfId="11699" xr:uid="{541B8218-1892-439B-9485-4E739D38DF1E}"/>
    <cellStyle name="Comma 2 4 2 7 2" xfId="39803" xr:uid="{D984B2BF-2779-4824-9CDC-D2ABD101E4B0}"/>
    <cellStyle name="Comma 2 4 2 7 3" xfId="42711" xr:uid="{2A58978B-0069-4CA4-9654-B2825C089CC2}"/>
    <cellStyle name="Comma 2 4 2 7 4" xfId="44814" xr:uid="{61428C4C-994A-42E2-85CF-66CCB8BEE384}"/>
    <cellStyle name="Comma 2 4 2 8" xfId="15581" xr:uid="{C056C3EF-380F-4B37-8188-4E14E83BBB38}"/>
    <cellStyle name="Comma 2 4 2 9" xfId="30079" xr:uid="{61193C11-52A4-4CCE-8E3C-F02624D7270C}"/>
    <cellStyle name="Comma 2 4 20" xfId="37386" xr:uid="{F57BE5E2-1D70-4DD4-AFC5-9F5CF6FFA865}"/>
    <cellStyle name="Comma 2 4 21" xfId="41334" xr:uid="{BE06A6B3-CC0F-428E-A3D5-033A8082EEFF}"/>
    <cellStyle name="Comma 2 4 22" xfId="44815" xr:uid="{FE1B84AD-5707-45A6-BE70-4D0A29AA30EF}"/>
    <cellStyle name="Comma 2 4 23" xfId="6552" xr:uid="{E692A246-3F8B-4674-9815-CA54BA841794}"/>
    <cellStyle name="Comma 2 4 3" xfId="2775" xr:uid="{FE332892-9B82-4537-B083-B7D26754A2AD}"/>
    <cellStyle name="Comma 2 4 3 10" xfId="32551" xr:uid="{6C104CC9-A8E7-4888-A462-F337044A8D75}"/>
    <cellStyle name="Comma 2 4 3 11" xfId="33763" xr:uid="{D6E15B34-3ADA-4E6D-9617-9626DEF410FA}"/>
    <cellStyle name="Comma 2 4 3 12" xfId="34175" xr:uid="{CDF2BC7B-6B8F-478A-A541-1C73C5E19D64}"/>
    <cellStyle name="Comma 2 4 3 13" xfId="35337" xr:uid="{CAAB6DC2-80F6-441B-813C-C78AF6F6A2E2}"/>
    <cellStyle name="Comma 2 4 3 14" xfId="36200" xr:uid="{73592DFE-E5EE-48F3-BCEF-88CCE2621E57}"/>
    <cellStyle name="Comma 2 4 3 15" xfId="37435" xr:uid="{029CB41B-F9A0-4368-BADD-95FC1D39D24F}"/>
    <cellStyle name="Comma 2 4 3 16" xfId="41382" xr:uid="{84D5DF89-322C-4716-A1AD-C090B38A8FFC}"/>
    <cellStyle name="Comma 2 4 3 17" xfId="44816" xr:uid="{C848705E-4E69-4E35-9D28-BCF909EB2777}"/>
    <cellStyle name="Comma 2 4 3 18" xfId="7338" xr:uid="{F1205B35-0A33-4711-8320-D071E2886278}"/>
    <cellStyle name="Comma 2 4 3 2" xfId="5086" xr:uid="{E679B894-8D4E-4A2A-AFC5-BB93FC0A41B4}"/>
    <cellStyle name="Comma 2 4 3 2 10" xfId="33764" xr:uid="{FD8E3021-8C14-4D1B-B7E9-0D62FAE6D7FF}"/>
    <cellStyle name="Comma 2 4 3 2 11" xfId="34327" xr:uid="{7C588A6C-3E74-48B4-8789-C273B6E3B385}"/>
    <cellStyle name="Comma 2 4 3 2 12" xfId="36041" xr:uid="{9D49A472-6EA8-4C60-920A-A7D7CBCC929C}"/>
    <cellStyle name="Comma 2 4 3 2 13" xfId="36341" xr:uid="{043FF1F1-BF7A-4C04-B18D-5562B1EAFFE9}"/>
    <cellStyle name="Comma 2 4 3 2 14" xfId="37567" xr:uid="{E3BF1356-11AD-40C9-B5BD-4FE867B66C11}"/>
    <cellStyle name="Comma 2 4 3 2 15" xfId="41513" xr:uid="{202255D2-70E8-4BBE-91E0-199EA5923271}"/>
    <cellStyle name="Comma 2 4 3 2 16" xfId="44817" xr:uid="{1B69D47D-0FC5-45C1-BFD7-C0026D14AACA}"/>
    <cellStyle name="Comma 2 4 3 2 17" xfId="8597" xr:uid="{2B6C35D5-5DF7-4B42-9F51-F6DF96E116E7}"/>
    <cellStyle name="Comma 2 4 3 2 2" xfId="6055" xr:uid="{3C973990-0D04-403F-8FF6-0348763648E5}"/>
    <cellStyle name="Comma 2 4 3 2 2 10" xfId="34482" xr:uid="{1ED17003-2A59-4F6E-B2B7-E85E1C8C1D80}"/>
    <cellStyle name="Comma 2 4 3 2 2 11" xfId="36650" xr:uid="{20EAA9C5-E760-459F-92AE-F2DF48CBA0FA}"/>
    <cellStyle name="Comma 2 4 3 2 2 12" xfId="38820" xr:uid="{15E2F127-1ABC-48E4-9492-D7ADD4DCAF5B}"/>
    <cellStyle name="Comma 2 4 3 2 2 13" xfId="41859" xr:uid="{C7CA2447-C323-4224-9829-A97911D34F31}"/>
    <cellStyle name="Comma 2 4 3 2 2 14" xfId="44818" xr:uid="{0732D063-9623-44F1-8C66-CF568D7160C9}"/>
    <cellStyle name="Comma 2 4 3 2 2 15" xfId="8815" xr:uid="{4B3EDA64-EFE9-45C1-8750-EB48E2CCDF93}"/>
    <cellStyle name="Comma 2 4 3 2 2 2" xfId="12814" xr:uid="{6F25B7D7-0E8A-4509-8C86-C3634BB43A6A}"/>
    <cellStyle name="Comma 2 4 3 2 2 2 2" xfId="31396" xr:uid="{FBCDB2C6-A7AE-4980-AB6D-CE889766142E}"/>
    <cellStyle name="Comma 2 4 3 2 2 2 3" xfId="33250" xr:uid="{62E3609F-B0D4-4546-87D4-4EEDA17546F1}"/>
    <cellStyle name="Comma 2 4 3 2 2 2 4" xfId="35073" xr:uid="{AF2EDD6F-02EC-4A03-9B8D-51520C72F2FA}"/>
    <cellStyle name="Comma 2 4 3 2 2 2 5" xfId="37171" xr:uid="{3F0A7E69-A76A-483B-8734-A14D56A288F2}"/>
    <cellStyle name="Comma 2 4 3 2 2 2 6" xfId="40369" xr:uid="{41498A91-ED00-4F4F-AF90-F0881777B17E}"/>
    <cellStyle name="Comma 2 4 3 2 2 2 7" xfId="43187" xr:uid="{ED502700-FB24-4D95-A04C-F90A12A9DD0F}"/>
    <cellStyle name="Comma 2 4 3 2 2 2 8" xfId="44819" xr:uid="{7936DAB9-8E47-4458-94BF-495B797EF61F}"/>
    <cellStyle name="Comma 2 4 3 2 2 3" xfId="12031" xr:uid="{7F32E81F-6E86-445E-9B56-958D024527C4}"/>
    <cellStyle name="Comma 2 4 3 2 2 4" xfId="15590" xr:uid="{E452AD25-EA12-458B-965D-8DD7B680CD15}"/>
    <cellStyle name="Comma 2 4 3 2 2 5" xfId="30088" xr:uid="{299C16B8-A1BA-48C2-BE0E-3F3B5ED4BAEA}"/>
    <cellStyle name="Comma 2 4 3 2 2 6" xfId="30805" xr:uid="{6912BA76-214C-469B-8BB0-48FB0A143895}"/>
    <cellStyle name="Comma 2 4 3 2 2 7" xfId="31911" xr:uid="{86C0D458-6CB4-4096-93C8-CDCB40D94326}"/>
    <cellStyle name="Comma 2 4 3 2 2 8" xfId="32553" xr:uid="{FCDE2E1A-38B0-4EC4-8FEC-4FB5BC782703}"/>
    <cellStyle name="Comma 2 4 3 2 2 9" xfId="33765" xr:uid="{6D0CB792-9457-4C01-85BD-61503EA74672}"/>
    <cellStyle name="Comma 2 4 3 2 3" xfId="6375" xr:uid="{BE9A3587-F120-47E5-9E45-FA28CA1935B2}"/>
    <cellStyle name="Comma 2 4 3 2 3 2" xfId="31241" xr:uid="{15C53C6E-FF1B-4617-89F6-940D3C320788}"/>
    <cellStyle name="Comma 2 4 3 2 3 2 2" xfId="40789" xr:uid="{2383B809-7C13-407C-8666-D585EEF4FED2}"/>
    <cellStyle name="Comma 2 4 3 2 3 2 3" xfId="43544" xr:uid="{1B61DB33-BABC-497F-815A-85A310B26D7E}"/>
    <cellStyle name="Comma 2 4 3 2 3 2 4" xfId="44820" xr:uid="{2F08C4D8-62D1-4A03-BE0B-0E4DEBBDBA8B}"/>
    <cellStyle name="Comma 2 4 3 2 3 3" xfId="33095" xr:uid="{E9284902-038A-4644-8485-958E778A2809}"/>
    <cellStyle name="Comma 2 4 3 2 3 4" xfId="34918" xr:uid="{19226AC9-D482-4A97-BB9E-1A750BBBF0C4}"/>
    <cellStyle name="Comma 2 4 3 2 3 5" xfId="37016" xr:uid="{809BC47A-2B15-4F70-A7D8-CCC731267365}"/>
    <cellStyle name="Comma 2 4 3 2 3 6" xfId="39226" xr:uid="{47861A66-AF07-4CFF-93C5-50A389306993}"/>
    <cellStyle name="Comma 2 4 3 2 3 7" xfId="42216" xr:uid="{7B92EE86-DE0B-41F5-9A9B-16E3A9939541}"/>
    <cellStyle name="Comma 2 4 3 2 3 8" xfId="44821" xr:uid="{024EA93D-77E1-43AB-9A75-BFEC30D4674B}"/>
    <cellStyle name="Comma 2 4 3 2 3 9" xfId="12603" xr:uid="{4ED15FC1-CE19-4563-9F93-4B90CF2DD246}"/>
    <cellStyle name="Comma 2 4 3 2 4" xfId="11876" xr:uid="{566A9032-AB4B-4820-9503-2FFB75FA15BA}"/>
    <cellStyle name="Comma 2 4 3 2 4 2" xfId="41225" xr:uid="{A733E04F-5D60-47F4-9232-DFF4A625FC38}"/>
    <cellStyle name="Comma 2 4 3 2 4 2 2" xfId="43905" xr:uid="{916281D0-AFB0-4650-AD83-A3E52AF3C589}"/>
    <cellStyle name="Comma 2 4 3 2 4 2 3" xfId="44822" xr:uid="{5F8FB13A-FC56-405C-AD31-BA7D97379DEE}"/>
    <cellStyle name="Comma 2 4 3 2 4 3" xfId="39642" xr:uid="{575082C3-B903-429C-B671-0B795F758170}"/>
    <cellStyle name="Comma 2 4 3 2 4 4" xfId="42577" xr:uid="{4F98018C-5999-4FE9-AB9E-0153A97EB5D6}"/>
    <cellStyle name="Comma 2 4 3 2 4 5" xfId="44823" xr:uid="{E51E9D42-1056-4C58-A023-3B4F58F77B60}"/>
    <cellStyle name="Comma 2 4 3 2 5" xfId="15589" xr:uid="{9C0355EF-C1C8-4D01-A420-00161D165765}"/>
    <cellStyle name="Comma 2 4 3 2 5 2" xfId="39953" xr:uid="{3BFC765D-F5D5-4A0E-8271-FDCC6FE38E92}"/>
    <cellStyle name="Comma 2 4 3 2 5 3" xfId="42841" xr:uid="{C8AD0F43-F532-42F9-8163-A5003E4496DA}"/>
    <cellStyle name="Comma 2 4 3 2 5 4" xfId="44824" xr:uid="{A587A83B-7185-463E-A7C4-E6BEBEC08373}"/>
    <cellStyle name="Comma 2 4 3 2 6" xfId="30087" xr:uid="{9EF07CBB-5035-4732-B098-33CCC251852E}"/>
    <cellStyle name="Comma 2 4 3 2 7" xfId="30650" xr:uid="{82FF88B1-9357-4C6E-9268-0878EFCB1F2D}"/>
    <cellStyle name="Comma 2 4 3 2 8" xfId="31910" xr:uid="{910046F0-7882-4293-B8BA-4BCABB5EAC03}"/>
    <cellStyle name="Comma 2 4 3 2 9" xfId="32552" xr:uid="{09787EC1-8325-4361-93ED-7646A87A1E29}"/>
    <cellStyle name="Comma 2 4 3 3" xfId="4427" xr:uid="{1B0B46CD-B9BC-4178-B436-A7B94A881836}"/>
    <cellStyle name="Comma 2 4 3 3 10" xfId="34481" xr:uid="{8C10D155-83C4-4779-8C69-E4ABFF34F8A6}"/>
    <cellStyle name="Comma 2 4 3 3 11" xfId="35610" xr:uid="{65CB4FD0-A551-4EBA-B798-85A211E845F6}"/>
    <cellStyle name="Comma 2 4 3 3 12" xfId="36649" xr:uid="{441D8621-58DA-4827-8671-7F50B6649B6F}"/>
    <cellStyle name="Comma 2 4 3 3 13" xfId="38679" xr:uid="{027A5A77-2601-411A-9EC9-07DB003EF0FF}"/>
    <cellStyle name="Comma 2 4 3 3 14" xfId="41719" xr:uid="{E968D6E0-28A7-4900-AEB5-F6C90DABFFB0}"/>
    <cellStyle name="Comma 2 4 3 3 15" xfId="44825" xr:uid="{7A0DD296-3D4D-4A72-9E1F-68D3A6E4D8F0}"/>
    <cellStyle name="Comma 2 4 3 3 16" xfId="8814" xr:uid="{5A9FB003-DA90-403B-9352-BD13845ED02C}"/>
    <cellStyle name="Comma 2 4 3 3 2" xfId="5878" xr:uid="{52487495-1EA4-4671-8B4F-A2E9D2C64AB2}"/>
    <cellStyle name="Comma 2 4 3 3 2 2" xfId="31395" xr:uid="{83688172-8E7D-4E26-8380-9B9E802E83CF}"/>
    <cellStyle name="Comma 2 4 3 3 2 2 2" xfId="41053" xr:uid="{813B1038-263C-4DFE-B8C8-C3592ACD9BBD}"/>
    <cellStyle name="Comma 2 4 3 3 2 2 3" xfId="43765" xr:uid="{7F733DC7-AD84-4144-B90D-59B8E19E27EF}"/>
    <cellStyle name="Comma 2 4 3 3 2 2 4" xfId="44826" xr:uid="{76DEFF8E-E2FD-477C-A808-836FA45AD6B6}"/>
    <cellStyle name="Comma 2 4 3 3 2 3" xfId="33249" xr:uid="{F6E4A865-4E67-4D42-BFB5-C98FEC4B7EED}"/>
    <cellStyle name="Comma 2 4 3 3 2 4" xfId="35072" xr:uid="{A3F355CB-4163-4F92-BAE0-7E743355BAE9}"/>
    <cellStyle name="Comma 2 4 3 3 2 5" xfId="37170" xr:uid="{F0BA24D6-0C06-4774-8CF0-A058B152E099}"/>
    <cellStyle name="Comma 2 4 3 3 2 6" xfId="39477" xr:uid="{0644B05D-2F67-48E1-9576-B648B3154A72}"/>
    <cellStyle name="Comma 2 4 3 3 2 7" xfId="42437" xr:uid="{E7CD2BEF-8B33-45BE-AB38-BE9EBA5E3EF5}"/>
    <cellStyle name="Comma 2 4 3 3 2 8" xfId="44827" xr:uid="{83497366-B08D-4267-B5F9-1DA0210AC1F2}"/>
    <cellStyle name="Comma 2 4 3 3 2 9" xfId="12813" xr:uid="{F0B97E33-33C2-47C6-BAC6-4C17AC37809C}"/>
    <cellStyle name="Comma 2 4 3 3 3" xfId="12030" xr:uid="{4574ECBB-4F60-4EC1-8332-4D303B5D66C3}"/>
    <cellStyle name="Comma 2 4 3 3 3 2" xfId="40198" xr:uid="{28D943CA-A5ED-48AC-96A6-294DE4E4B066}"/>
    <cellStyle name="Comma 2 4 3 3 3 3" xfId="43047" xr:uid="{DC49BD0E-5932-462E-9D1C-EE40EB92BC9C}"/>
    <cellStyle name="Comma 2 4 3 3 3 4" xfId="44828" xr:uid="{883AE1CB-45FC-4AD9-9E82-4A273AA88415}"/>
    <cellStyle name="Comma 2 4 3 3 4" xfId="15591" xr:uid="{2F876D0F-CCCC-4C41-B37A-385FF77C7714}"/>
    <cellStyle name="Comma 2 4 3 3 5" xfId="30089" xr:uid="{88C81B83-2539-4F4D-A52E-D6E130FF604D}"/>
    <cellStyle name="Comma 2 4 3 3 6" xfId="30804" xr:uid="{5BAE2F33-ADF1-49AB-BF69-1BA5EB909D15}"/>
    <cellStyle name="Comma 2 4 3 3 7" xfId="31912" xr:uid="{C8EAA9DB-076A-429F-80DA-6F1A8187A59E}"/>
    <cellStyle name="Comma 2 4 3 3 8" xfId="32554" xr:uid="{697BFC6E-FA45-4417-B5DF-72A4DB44B95B}"/>
    <cellStyle name="Comma 2 4 3 3 9" xfId="33766" xr:uid="{65C020AA-3B59-42F2-9DE1-190B474C6E21}"/>
    <cellStyle name="Comma 2 4 3 4" xfId="5740" xr:uid="{01716830-DD89-4C70-B489-64A69A5E3F64}"/>
    <cellStyle name="Comma 2 4 3 4 2" xfId="31089" xr:uid="{33D2D4C4-094F-4EA6-9247-AD333D053CF2}"/>
    <cellStyle name="Comma 2 4 3 4 2 2" xfId="40063" xr:uid="{0A10EEB4-88E9-486B-BD45-F92E56B4A196}"/>
    <cellStyle name="Comma 2 4 3 4 2 3" xfId="42932" xr:uid="{ACFC2904-BEDF-469C-8437-2BEAF9F8983A}"/>
    <cellStyle name="Comma 2 4 3 4 2 4" xfId="44829" xr:uid="{DCE4B749-13F5-4B4F-BAC9-BB468C41948E}"/>
    <cellStyle name="Comma 2 4 3 4 3" xfId="32951" xr:uid="{3D40AB4F-F79D-4088-ACEB-337A23A4AC39}"/>
    <cellStyle name="Comma 2 4 3 4 4" xfId="34766" xr:uid="{5887ECE7-A2A6-4C5B-836A-5F60EDE37104}"/>
    <cellStyle name="Comma 2 4 3 4 5" xfId="36872" xr:uid="{F8A26D8E-8AAD-44BE-9715-BA49F89C796E}"/>
    <cellStyle name="Comma 2 4 3 4 6" xfId="38107" xr:uid="{56FC51B2-82FC-4608-A523-D9F24BCA6A4E}"/>
    <cellStyle name="Comma 2 4 3 4 7" xfId="41604" xr:uid="{E3F8CA0A-8362-4ECD-9BD3-E1C16FA94C96}"/>
    <cellStyle name="Comma 2 4 3 4 8" xfId="44830" xr:uid="{C46B42FC-7CA4-476D-9030-7613B0714074}"/>
    <cellStyle name="Comma 2 4 3 4 9" xfId="12317" xr:uid="{DF14A07D-8336-46EF-A60F-17A10CB67D52}"/>
    <cellStyle name="Comma 2 4 3 5" xfId="6199" xr:uid="{02C8CD99-0352-4FFF-8360-3C7198B7BFA0}"/>
    <cellStyle name="Comma 2 4 3 5 2" xfId="40608" xr:uid="{16B8174E-37FE-4A02-A18C-6516613B91B8}"/>
    <cellStyle name="Comma 2 4 3 5 2 2" xfId="43394" xr:uid="{6AF501D5-C487-4D31-AC13-954841C09FEC}"/>
    <cellStyle name="Comma 2 4 3 5 2 3" xfId="44831" xr:uid="{63FED451-03AC-451C-AF4E-616A81B6A95F}"/>
    <cellStyle name="Comma 2 4 3 5 3" xfId="39040" xr:uid="{4F159BFC-C548-4F76-838B-56F0C1A87086}"/>
    <cellStyle name="Comma 2 4 3 5 4" xfId="42066" xr:uid="{5C5373DD-713C-46E6-B46B-2FAE717917D3}"/>
    <cellStyle name="Comma 2 4 3 5 5" xfId="44832" xr:uid="{A2916D48-0776-4E8C-B968-DA5C90CFA7B0}"/>
    <cellStyle name="Comma 2 4 3 5 6" xfId="11724" xr:uid="{1C6B9334-FF3B-4BEE-B66B-AF67E564808A}"/>
    <cellStyle name="Comma 2 4 3 6" xfId="15588" xr:uid="{D2793217-AD94-4CB1-9EF4-05EFD9A7CAF9}"/>
    <cellStyle name="Comma 2 4 3 6 2" xfId="40915" xr:uid="{9A942B40-DB5F-401B-B8D9-84F8F225ECEE}"/>
    <cellStyle name="Comma 2 4 3 6 2 2" xfId="43650" xr:uid="{3E506834-AA90-43B8-97DD-6323987F4A6A}"/>
    <cellStyle name="Comma 2 4 3 6 2 3" xfId="44833" xr:uid="{ADA49C89-4039-497B-BFC3-410D6B397A62}"/>
    <cellStyle name="Comma 2 4 3 6 3" xfId="39344" xr:uid="{CB7CF416-115D-4FFD-8671-05172C5C06BA}"/>
    <cellStyle name="Comma 2 4 3 6 4" xfId="42322" xr:uid="{039B314D-354C-4F7D-9EFB-08A2BFE48031}"/>
    <cellStyle name="Comma 2 4 3 6 5" xfId="44834" xr:uid="{4143E3C0-673E-4D58-8788-6A37261B3808}"/>
    <cellStyle name="Comma 2 4 3 7" xfId="30086" xr:uid="{15E4EF6A-B395-4C7F-BD39-9D6B2D1A472B}"/>
    <cellStyle name="Comma 2 4 3 7 2" xfId="39802" xr:uid="{11349B21-B79F-43D0-B453-D8E72E927CDC}"/>
    <cellStyle name="Comma 2 4 3 7 3" xfId="42710" xr:uid="{9D5D9323-D401-4643-9D9C-2CF0AFA14BF0}"/>
    <cellStyle name="Comma 2 4 3 7 4" xfId="44835" xr:uid="{7EF14B7E-8A70-4CCD-998F-1C571D569C5E}"/>
    <cellStyle name="Comma 2 4 3 8" xfId="30498" xr:uid="{ED0687DD-C3B8-4331-9870-F18A8E2069AE}"/>
    <cellStyle name="Comma 2 4 3 9" xfId="31909" xr:uid="{42BCFA78-C919-485B-BCE9-18258CC9E824}"/>
    <cellStyle name="Comma 2 4 4" xfId="2773" xr:uid="{C60B88A7-CA92-43C5-9D05-918070C905F2}"/>
    <cellStyle name="Comma 2 4 4 10" xfId="33767" xr:uid="{8EA3F839-6AFD-47F2-9906-32382E1FFEBC}"/>
    <cellStyle name="Comma 2 4 4 11" xfId="34264" xr:uid="{ED852837-B1AD-4358-8CD9-4998AAD6AAFF}"/>
    <cellStyle name="Comma 2 4 4 12" xfId="35335" xr:uid="{7B846DA2-94DE-45F2-AA5E-B04321BEFA68}"/>
    <cellStyle name="Comma 2 4 4 13" xfId="36339" xr:uid="{48A0FFCC-B09E-46B9-A40B-A4249EAD3C3B}"/>
    <cellStyle name="Comma 2 4 4 14" xfId="37509" xr:uid="{AD46F0C5-328B-4C15-B68A-6F0EFB5CBF58}"/>
    <cellStyle name="Comma 2 4 4 15" xfId="41455" xr:uid="{DF90F07C-8470-4AA4-982D-A68C91E14EFB}"/>
    <cellStyle name="Comma 2 4 4 16" xfId="44836" xr:uid="{3D24C440-3AB4-4C11-97C3-749BBB02AF86}"/>
    <cellStyle name="Comma 2 4 4 17" xfId="8427" xr:uid="{E3F21F40-F547-4DE3-AF00-EA5CFFB02AEC}"/>
    <cellStyle name="Comma 2 4 4 2" xfId="5084" xr:uid="{C5B9FFA4-E3F4-4C4F-BD49-21864D1783DC}"/>
    <cellStyle name="Comma 2 4 4 2 10" xfId="34483" xr:uid="{2436AF4E-9E61-439F-90DD-21583AF4D083}"/>
    <cellStyle name="Comma 2 4 4 2 11" xfId="36039" xr:uid="{680F46A3-CE6F-4929-A7C2-91E2BFC33ADD}"/>
    <cellStyle name="Comma 2 4 4 2 12" xfId="36651" xr:uid="{00454C47-33BC-4CFA-B728-68A17D657A8A}"/>
    <cellStyle name="Comma 2 4 4 2 13" xfId="38818" xr:uid="{EE04B4A3-0806-47D9-B6A7-D5C413FF9F1B}"/>
    <cellStyle name="Comma 2 4 4 2 14" xfId="41857" xr:uid="{448B1771-8C96-406E-8F01-2D2FCE093BA8}"/>
    <cellStyle name="Comma 2 4 4 2 15" xfId="44837" xr:uid="{E453F87A-6937-484E-BC9E-3FB717D49E0C}"/>
    <cellStyle name="Comma 2 4 4 2 16" xfId="8816" xr:uid="{E32CB77B-7C04-4ED0-8698-33A176641D58}"/>
    <cellStyle name="Comma 2 4 4 2 2" xfId="6053" xr:uid="{C69601F2-5F25-4438-BD21-D6C7EE0C6F7D}"/>
    <cellStyle name="Comma 2 4 4 2 2 2" xfId="31397" xr:uid="{1FB9E180-CD67-4FFE-8060-157ECC230C94}"/>
    <cellStyle name="Comma 2 4 4 2 2 2 2" xfId="41223" xr:uid="{879D2230-6A88-42A1-BD68-21F82EBEEFE5}"/>
    <cellStyle name="Comma 2 4 4 2 2 2 3" xfId="43903" xr:uid="{99F968BD-B62D-4410-80CA-8AD1F48667AA}"/>
    <cellStyle name="Comma 2 4 4 2 2 2 4" xfId="44838" xr:uid="{A8B872F8-F3DE-45E9-9450-245522594840}"/>
    <cellStyle name="Comma 2 4 4 2 2 3" xfId="33251" xr:uid="{63BD569B-CAEA-4C4D-AECA-3060A6349863}"/>
    <cellStyle name="Comma 2 4 4 2 2 4" xfId="35074" xr:uid="{9B3A627A-0CCE-4668-8367-9C466781188B}"/>
    <cellStyle name="Comma 2 4 4 2 2 5" xfId="37172" xr:uid="{0E115634-63C8-4EDD-8ED2-28A536097D0F}"/>
    <cellStyle name="Comma 2 4 4 2 2 6" xfId="39640" xr:uid="{7899AD6D-9491-4286-B527-FDE7BE8D3CE9}"/>
    <cellStyle name="Comma 2 4 4 2 2 7" xfId="42575" xr:uid="{6C5862D0-203F-4FC3-ABD6-20A010871492}"/>
    <cellStyle name="Comma 2 4 4 2 2 8" xfId="44839" xr:uid="{E10E466D-3972-47A8-A242-5A54C2AF7733}"/>
    <cellStyle name="Comma 2 4 4 2 2 9" xfId="12815" xr:uid="{63422A86-EFD0-42BA-99BB-525F8BA3E006}"/>
    <cellStyle name="Comma 2 4 4 2 3" xfId="12032" xr:uid="{11536B2E-0F8F-4CA7-81F6-E3A2B6240B77}"/>
    <cellStyle name="Comma 2 4 4 2 3 2" xfId="40367" xr:uid="{50F6C004-4841-4932-973E-CA4666D93EEF}"/>
    <cellStyle name="Comma 2 4 4 2 3 3" xfId="43185" xr:uid="{5F162161-39B1-4C68-81DD-91FE060D5066}"/>
    <cellStyle name="Comma 2 4 4 2 3 4" xfId="44840" xr:uid="{DBA9D630-23AE-4AEE-8663-DC132B5C09A3}"/>
    <cellStyle name="Comma 2 4 4 2 4" xfId="15593" xr:uid="{1DF915AA-3225-4D3A-B64B-6A1B998C9718}"/>
    <cellStyle name="Comma 2 4 4 2 5" xfId="30091" xr:uid="{0C66C0AF-5C71-4F6A-A0AD-413046109D2F}"/>
    <cellStyle name="Comma 2 4 4 2 6" xfId="30806" xr:uid="{511D1212-4FDA-48EF-BF31-E1C311D8D6BC}"/>
    <cellStyle name="Comma 2 4 4 2 7" xfId="31914" xr:uid="{B2FD37DD-BC99-404F-9164-1C0ECAFB3388}"/>
    <cellStyle name="Comma 2 4 4 2 8" xfId="32556" xr:uid="{7844F619-16EA-47A4-A2C7-BCAD0333EAD7}"/>
    <cellStyle name="Comma 2 4 4 2 9" xfId="33768" xr:uid="{DBF88C7C-E597-4E17-B355-EFBA811A492A}"/>
    <cellStyle name="Comma 2 4 4 3" xfId="5738" xr:uid="{EF821CE5-7A44-4F86-AA26-ED82E4E19B81}"/>
    <cellStyle name="Comma 2 4 4 3 2" xfId="31178" xr:uid="{5839B361-C411-46C2-8E93-8BC16765B962}"/>
    <cellStyle name="Comma 2 4 4 3 2 2" xfId="40061" xr:uid="{4831A43E-89E5-4559-81B2-275B52331AE7}"/>
    <cellStyle name="Comma 2 4 4 3 2 3" xfId="42930" xr:uid="{151CE086-A815-4A8C-A04C-FEE70E731262}"/>
    <cellStyle name="Comma 2 4 4 3 2 4" xfId="44841" xr:uid="{F831404E-9AA3-449C-8EAE-E72BDADF46BE}"/>
    <cellStyle name="Comma 2 4 4 3 3" xfId="33036" xr:uid="{2896EAB5-C77D-4150-A69D-337B3B31C52C}"/>
    <cellStyle name="Comma 2 4 4 3 4" xfId="34855" xr:uid="{5B7211FC-F9E8-4EFE-AAD8-0B52575EE0D8}"/>
    <cellStyle name="Comma 2 4 4 3 5" xfId="36957" xr:uid="{C93EFBC5-50B7-4485-BD90-2676DB251E7E}"/>
    <cellStyle name="Comma 2 4 4 3 6" xfId="38105" xr:uid="{0C29B1A0-40E4-44D0-8185-DAF19600B491}"/>
    <cellStyle name="Comma 2 4 4 3 7" xfId="41602" xr:uid="{20F760F6-0E0C-47D2-A76E-ECE3CC63A4EC}"/>
    <cellStyle name="Comma 2 4 4 3 8" xfId="44842" xr:uid="{138DAB65-296E-4EB3-95A4-DAA914410927}"/>
    <cellStyle name="Comma 2 4 4 3 9" xfId="12535" xr:uid="{2ECCBBFF-74AC-4DC1-9BD3-397D79052D5D}"/>
    <cellStyle name="Comma 2 4 4 4" xfId="6373" xr:uid="{38C6E0CB-EA8B-438D-B003-CFB1C29ADCD4}"/>
    <cellStyle name="Comma 2 4 4 4 2" xfId="40606" xr:uid="{9B9DA427-A013-4A3D-B7BB-74E1018C608D}"/>
    <cellStyle name="Comma 2 4 4 4 2 2" xfId="43392" xr:uid="{DC3D9D1D-806E-4F9E-BC25-C619BA3E561F}"/>
    <cellStyle name="Comma 2 4 4 4 2 3" xfId="44843" xr:uid="{E9BCC919-2EAA-404F-95B2-33E0F8F21DA8}"/>
    <cellStyle name="Comma 2 4 4 4 3" xfId="39038" xr:uid="{A68A2F40-C582-4500-AE86-203BFCFC92B5}"/>
    <cellStyle name="Comma 2 4 4 4 4" xfId="42064" xr:uid="{5E9D5038-0AC4-438A-8DB6-90160D5C27F7}"/>
    <cellStyle name="Comma 2 4 4 4 5" xfId="44844" xr:uid="{8B7E108A-3369-4BA0-8037-855409D533A1}"/>
    <cellStyle name="Comma 2 4 4 4 6" xfId="11813" xr:uid="{3877AD70-B843-49A7-B488-B13781B7D87E}"/>
    <cellStyle name="Comma 2 4 4 5" xfId="15592" xr:uid="{CE786AEB-1A3A-46EF-B1C2-690CD9800346}"/>
    <cellStyle name="Comma 2 4 4 5 2" xfId="40913" xr:uid="{1E875324-7F4F-48F9-BB35-B9EB4609DDA9}"/>
    <cellStyle name="Comma 2 4 4 5 2 2" xfId="43648" xr:uid="{F7DB61FF-920F-47D8-9F0F-E838686D4D18}"/>
    <cellStyle name="Comma 2 4 4 5 2 3" xfId="44845" xr:uid="{B90ED3EC-FEB1-4FFC-B0D6-43BA13DF9F07}"/>
    <cellStyle name="Comma 2 4 4 5 3" xfId="39342" xr:uid="{924B3C81-F8EE-4607-ADCC-4BA6546F9B3D}"/>
    <cellStyle name="Comma 2 4 4 5 4" xfId="42320" xr:uid="{490EE34A-F0A0-4710-871C-876557C4604D}"/>
    <cellStyle name="Comma 2 4 4 5 5" xfId="44846" xr:uid="{0A9BFEFD-D65D-4732-A29C-7C8A9FA20459}"/>
    <cellStyle name="Comma 2 4 4 6" xfId="30090" xr:uid="{3DE79717-6566-4AE3-8E0A-804A2894762B}"/>
    <cellStyle name="Comma 2 4 4 6 2" xfId="39884" xr:uid="{C6C37FEF-7E98-4FA5-AFCF-0770A5E27349}"/>
    <cellStyle name="Comma 2 4 4 6 3" xfId="42783" xr:uid="{86146D6A-5B76-4CE8-A1CD-9058FFC8B966}"/>
    <cellStyle name="Comma 2 4 4 6 4" xfId="44847" xr:uid="{A9A8DC99-D755-457D-95AA-1B6120A9F7C2}"/>
    <cellStyle name="Comma 2 4 4 7" xfId="30587" xr:uid="{AF0117B7-F637-4EBB-9F46-A794A52F6706}"/>
    <cellStyle name="Comma 2 4 4 8" xfId="31913" xr:uid="{5649467A-3CC8-459A-A3EC-629BA65D7FB2}"/>
    <cellStyle name="Comma 2 4 4 9" xfId="32555" xr:uid="{C626D967-04C9-4A48-AC46-AD82F147E4D9}"/>
    <cellStyle name="Comma 2 4 5" xfId="4538" xr:uid="{603BAB92-CC6E-4817-AA2A-61AFFEB8C34D}"/>
    <cellStyle name="Comma 2 4 5 10" xfId="33769" xr:uid="{67FB791A-4C4D-4C5C-85F6-E9BDF8FB66DD}"/>
    <cellStyle name="Comma 2 4 5 11" xfId="34203" xr:uid="{FC1FE9CD-1435-43FD-8F94-3C7F441EA1F8}"/>
    <cellStyle name="Comma 2 4 5 12" xfId="35699" xr:uid="{2FEB8F00-709E-4B0C-8E2A-F164B888B718}"/>
    <cellStyle name="Comma 2 4 5 13" xfId="36286" xr:uid="{2B1FA170-7417-4B8C-A701-C6C367CD9F79}"/>
    <cellStyle name="Comma 2 4 5 14" xfId="38764" xr:uid="{6B4BC2CC-0934-425F-966F-FF2764FFE9BF}"/>
    <cellStyle name="Comma 2 4 5 15" xfId="41804" xr:uid="{A09E77E1-10D6-48F0-A2EC-C133C6E1E2EA}"/>
    <cellStyle name="Comma 2 4 5 16" xfId="44848" xr:uid="{47C34789-E015-49A6-9C62-0A72BCA175EB}"/>
    <cellStyle name="Comma 2 4 5 17" xfId="8094" xr:uid="{86DCA321-77E4-4F81-89BD-4D2F0F2ABDF4}"/>
    <cellStyle name="Comma 2 4 5 2" xfId="5987" xr:uid="{33279279-DC3A-46EE-8C83-67B3F41A11EB}"/>
    <cellStyle name="Comma 2 4 5 2 10" xfId="34484" xr:uid="{E29A2188-0F7D-4288-A98A-8A268C4E2C27}"/>
    <cellStyle name="Comma 2 4 5 2 11" xfId="36652" xr:uid="{935E84CF-7700-4DD8-9AE8-9C838CE1B7CC}"/>
    <cellStyle name="Comma 2 4 5 2 12" xfId="38982" xr:uid="{723873B0-4EE5-45DA-B5A8-42BE8293A2C6}"/>
    <cellStyle name="Comma 2 4 5 2 13" xfId="42011" xr:uid="{1FFC6588-9CF1-4EF7-AC03-80D9CEC92960}"/>
    <cellStyle name="Comma 2 4 5 2 14" xfId="44849" xr:uid="{5C10AB92-2864-45F0-BAFD-C0A39A684774}"/>
    <cellStyle name="Comma 2 4 5 2 15" xfId="8817" xr:uid="{6BA42FE7-55D7-4E08-A3BD-6E42938D967C}"/>
    <cellStyle name="Comma 2 4 5 2 2" xfId="12816" xr:uid="{0528AAFC-E8A3-4049-9314-0B9575FA8B1C}"/>
    <cellStyle name="Comma 2 4 5 2 2 2" xfId="31398" xr:uid="{8C20E5B8-12B7-45AD-83CD-B6EB7A7E219F}"/>
    <cellStyle name="Comma 2 4 5 2 2 3" xfId="33252" xr:uid="{03E29E38-2A7F-4093-B414-F6C8E38BD003}"/>
    <cellStyle name="Comma 2 4 5 2 2 4" xfId="35075" xr:uid="{57DC8F13-96EE-4022-A931-CB3EF218190F}"/>
    <cellStyle name="Comma 2 4 5 2 2 5" xfId="37173" xr:uid="{4CCB4409-F1D2-40D8-852C-5A4B88EC3D00}"/>
    <cellStyle name="Comma 2 4 5 2 2 6" xfId="40545" xr:uid="{B5060C5C-92AF-4596-96F4-F25BEC470126}"/>
    <cellStyle name="Comma 2 4 5 2 2 7" xfId="43339" xr:uid="{C71D7554-9B9C-4182-83E1-77ED20B61D8E}"/>
    <cellStyle name="Comma 2 4 5 2 2 8" xfId="44850" xr:uid="{F5502EE5-3CF7-4C70-95A3-B9D518154C07}"/>
    <cellStyle name="Comma 2 4 5 2 3" xfId="12033" xr:uid="{345CC4B4-87C7-46A9-A380-4A1C4C5A479D}"/>
    <cellStyle name="Comma 2 4 5 2 4" xfId="15595" xr:uid="{67858BDF-3470-491C-B0B5-29C99C0DCCF7}"/>
    <cellStyle name="Comma 2 4 5 2 5" xfId="30093" xr:uid="{44D10790-A6D8-42AD-8330-573D8E169FAA}"/>
    <cellStyle name="Comma 2 4 5 2 6" xfId="30807" xr:uid="{C7E812DC-F024-46CA-BA96-42AA9F427942}"/>
    <cellStyle name="Comma 2 4 5 2 7" xfId="31916" xr:uid="{69A2BAE3-BD29-4AAC-9D33-4338FEB2844D}"/>
    <cellStyle name="Comma 2 4 5 2 8" xfId="32558" xr:uid="{36810F5D-09A1-4D6D-830F-ECF4B0E3C24D}"/>
    <cellStyle name="Comma 2 4 5 2 9" xfId="33770" xr:uid="{F74BEEFF-8A8B-47CD-AE57-0AFB71DD2CD6}"/>
    <cellStyle name="Comma 2 4 5 3" xfId="6308" xr:uid="{5803E9DE-F670-4D61-A545-242BE1277618}"/>
    <cellStyle name="Comma 2 4 5 3 2" xfId="31117" xr:uid="{B4A3BFDD-2CC5-4825-94A5-8EFE607025E2}"/>
    <cellStyle name="Comma 2 4 5 3 2 2" xfId="41160" xr:uid="{D4597BB2-4492-4CBB-9679-44CB021A79B7}"/>
    <cellStyle name="Comma 2 4 5 3 2 3" xfId="43850" xr:uid="{4CF04DA5-C6DC-42B7-AAF4-27C1EA7CD74A}"/>
    <cellStyle name="Comma 2 4 5 3 2 4" xfId="44851" xr:uid="{BABB3FE7-CED7-4C25-8683-EC1C1C586CA8}"/>
    <cellStyle name="Comma 2 4 5 3 3" xfId="32979" xr:uid="{2E1BA44C-98DB-496F-AB01-88E3A8D4DD3A}"/>
    <cellStyle name="Comma 2 4 5 3 4" xfId="34794" xr:uid="{1B8397AF-4508-49D8-A1D0-693A37736F56}"/>
    <cellStyle name="Comma 2 4 5 3 5" xfId="36900" xr:uid="{79656D37-E12D-4509-B8BD-4287628B6880}"/>
    <cellStyle name="Comma 2 4 5 3 6" xfId="39579" xr:uid="{5DADA593-6573-433E-B12E-4ED73A07C26C}"/>
    <cellStyle name="Comma 2 4 5 3 7" xfId="42522" xr:uid="{954AFF4E-D256-40BE-93A3-DF499625F3EF}"/>
    <cellStyle name="Comma 2 4 5 3 8" xfId="44852" xr:uid="{9A33DA20-CA30-4BE3-AD55-C4E3B61E3300}"/>
    <cellStyle name="Comma 2 4 5 3 9" xfId="12406" xr:uid="{3A98308C-7F3A-4E01-9523-D57C455077A5}"/>
    <cellStyle name="Comma 2 4 5 4" xfId="11752" xr:uid="{45BFDC58-45E2-44B2-BB0B-EF75028307F1}"/>
    <cellStyle name="Comma 2 4 5 4 2" xfId="40305" xr:uid="{8E6D5612-EC63-40A3-BE81-8C568E0DE446}"/>
    <cellStyle name="Comma 2 4 5 4 3" xfId="43132" xr:uid="{A41B5F12-18E8-4B29-B6DF-EC4DB7E83D25}"/>
    <cellStyle name="Comma 2 4 5 4 4" xfId="44853" xr:uid="{6C82062D-E2B4-4A7F-80C2-E3A67E4A403E}"/>
    <cellStyle name="Comma 2 4 5 5" xfId="15594" xr:uid="{36A619A9-6B46-4639-82C6-F0B34BB26B19}"/>
    <cellStyle name="Comma 2 4 5 6" xfId="30092" xr:uid="{CC53B25D-13A0-4DA8-B462-116D2834BEB5}"/>
    <cellStyle name="Comma 2 4 5 7" xfId="30526" xr:uid="{599FCC44-1ABE-44E5-8E95-23C3499C0060}"/>
    <cellStyle name="Comma 2 4 5 8" xfId="31915" xr:uid="{36BE7686-1633-4CF4-ACB1-62ED67181113}"/>
    <cellStyle name="Comma 2 4 5 9" xfId="32557" xr:uid="{559D3CE8-09DD-4A9C-8700-2FBFA3855FFE}"/>
    <cellStyle name="Comma 2 4 6" xfId="4425" xr:uid="{8A567CEB-7200-4558-9649-83315F25A651}"/>
    <cellStyle name="Comma 2 4 6 10" xfId="34485" xr:uid="{725CB66E-22D3-4C3C-B535-4ABE8D35752A}"/>
    <cellStyle name="Comma 2 4 6 11" xfId="35608" xr:uid="{CFB6AFD4-4E03-43FD-8B4D-F35E06FE443B}"/>
    <cellStyle name="Comma 2 4 6 12" xfId="36653" xr:uid="{06286CEB-33AC-4E8D-B355-3E9E61AD4533}"/>
    <cellStyle name="Comma 2 4 6 13" xfId="38677" xr:uid="{78C7EADC-E224-415A-BB1D-3CACE032AE51}"/>
    <cellStyle name="Comma 2 4 6 14" xfId="41717" xr:uid="{77C253EE-F947-4768-9118-752AA087A5E2}"/>
    <cellStyle name="Comma 2 4 6 15" xfId="44854" xr:uid="{428F38DD-0FAA-4171-BA46-AD8A9CD9AE60}"/>
    <cellStyle name="Comma 2 4 6 16" xfId="8818" xr:uid="{2BBAC738-1AEC-413E-8798-5F453680BD60}"/>
    <cellStyle name="Comma 2 4 6 2" xfId="5876" xr:uid="{4EBEF2EE-BAF4-4681-BEA6-A43107772CB2}"/>
    <cellStyle name="Comma 2 4 6 2 2" xfId="31399" xr:uid="{ABC6565B-EC96-4E4C-B397-7C684A330DB0}"/>
    <cellStyle name="Comma 2 4 6 2 2 2" xfId="40739" xr:uid="{F62976E8-EC9A-4F66-94B9-146E9BBA0DCE}"/>
    <cellStyle name="Comma 2 4 6 2 2 3" xfId="43502" xr:uid="{93F60F2F-6C84-44B0-9669-243A97047F63}"/>
    <cellStyle name="Comma 2 4 6 2 2 4" xfId="44855" xr:uid="{4B698E57-5831-42DB-9DA9-B7C17A907990}"/>
    <cellStyle name="Comma 2 4 6 2 3" xfId="33253" xr:uid="{A8F21A61-2D97-43D5-9AB1-939541F0D223}"/>
    <cellStyle name="Comma 2 4 6 2 4" xfId="35076" xr:uid="{2CD8C0F0-ADC7-4F79-8691-20CB9316BAF7}"/>
    <cellStyle name="Comma 2 4 6 2 5" xfId="37174" xr:uid="{6C4A978C-4A77-44A3-A40C-ADEE45B457AF}"/>
    <cellStyle name="Comma 2 4 6 2 6" xfId="39166" xr:uid="{24D23934-488C-46AC-BA78-895AD95F2BF5}"/>
    <cellStyle name="Comma 2 4 6 2 7" xfId="42174" xr:uid="{9F240604-DA8E-414C-8E7E-A7EF83C071B8}"/>
    <cellStyle name="Comma 2 4 6 2 8" xfId="44856" xr:uid="{45B49740-0FB0-4E5F-8838-4D082EE696DE}"/>
    <cellStyle name="Comma 2 4 6 2 9" xfId="12817" xr:uid="{D9F58FB7-5999-4F41-8591-7BA63E230896}"/>
    <cellStyle name="Comma 2 4 6 3" xfId="12034" xr:uid="{32398E68-8310-4226-96EE-69D2AD1EFB3B}"/>
    <cellStyle name="Comma 2 4 6 3 2" xfId="41051" xr:uid="{403F3B80-5468-4B0F-9213-39E77ED4D58C}"/>
    <cellStyle name="Comma 2 4 6 3 2 2" xfId="43763" xr:uid="{B174801D-429C-4474-A19B-0F416A0ABF47}"/>
    <cellStyle name="Comma 2 4 6 3 2 3" xfId="44857" xr:uid="{9878D629-5724-4CCB-8C6C-223987A73BF1}"/>
    <cellStyle name="Comma 2 4 6 3 3" xfId="39475" xr:uid="{E3586B37-DDA4-4C5E-964B-B55FEFEFFCC5}"/>
    <cellStyle name="Comma 2 4 6 3 4" xfId="42435" xr:uid="{9B09E26B-3E10-44D9-9C1D-A24DD3EE03B2}"/>
    <cellStyle name="Comma 2 4 6 3 5" xfId="44858" xr:uid="{73B87B76-7D57-4653-B398-745CD7A95C76}"/>
    <cellStyle name="Comma 2 4 6 4" xfId="15596" xr:uid="{FFEC01B1-6CDB-4F76-A3BA-2B5C5C7172A4}"/>
    <cellStyle name="Comma 2 4 6 4 2" xfId="40196" xr:uid="{A53D03D3-C5C4-47D6-BA34-45E0D0D6B9D2}"/>
    <cellStyle name="Comma 2 4 6 4 3" xfId="43045" xr:uid="{92EDD6B2-E048-46B8-8B94-BEEEA21D9CE5}"/>
    <cellStyle name="Comma 2 4 6 4 4" xfId="44859" xr:uid="{14E91C5C-6E6C-4D8D-AD4E-4FB9BC867FF9}"/>
    <cellStyle name="Comma 2 4 6 5" xfId="30094" xr:uid="{F7D2DB1E-5CE5-4438-A188-392011121A7C}"/>
    <cellStyle name="Comma 2 4 6 6" xfId="30808" xr:uid="{A43F0E8C-1D34-4993-8737-875C6D1FC658}"/>
    <cellStyle name="Comma 2 4 6 7" xfId="31917" xr:uid="{8AB24EA8-FE4E-489C-BB5A-ADBB0ED54814}"/>
    <cellStyle name="Comma 2 4 6 8" xfId="32559" xr:uid="{D46199C4-BE9B-4153-8D57-230FFD8A3455}"/>
    <cellStyle name="Comma 2 4 6 9" xfId="33771" xr:uid="{B1E75C33-B584-4974-A836-662F4C0C99A0}"/>
    <cellStyle name="Comma 2 4 7" xfId="5666" xr:uid="{5092A061-557C-4888-838E-85C834C16DC5}"/>
    <cellStyle name="Comma 2 4 7 10" xfId="34477" xr:uid="{8B54D0F0-98C2-4142-91B5-DD3CA2B231BB}"/>
    <cellStyle name="Comma 2 4 7 11" xfId="36645" xr:uid="{20CE7001-D62A-458E-ABA3-D678137DBCF9}"/>
    <cellStyle name="Comma 2 4 7 12" xfId="37609" xr:uid="{8E228588-37CC-4E08-A9CF-455A2E106CC2}"/>
    <cellStyle name="Comma 2 4 7 13" xfId="41549" xr:uid="{864C17FA-5B9B-459C-B4C7-86BA3C28D85F}"/>
    <cellStyle name="Comma 2 4 7 14" xfId="44860" xr:uid="{52E26256-4559-420A-A5C5-4ED82FBDAF19}"/>
    <cellStyle name="Comma 2 4 7 15" xfId="8810" xr:uid="{BB7D6705-7208-4E14-B5BD-6133DA486C09}"/>
    <cellStyle name="Comma 2 4 7 2" xfId="12809" xr:uid="{D051263E-B1F7-4DD0-8066-2E51E06AF7DE}"/>
    <cellStyle name="Comma 2 4 7 2 2" xfId="31391" xr:uid="{4AF6B7C4-23BB-435A-9B57-A5B5817E97D5}"/>
    <cellStyle name="Comma 2 4 7 2 3" xfId="33245" xr:uid="{995E63BE-4960-4A2C-A438-C04BE2E198D4}"/>
    <cellStyle name="Comma 2 4 7 2 4" xfId="35068" xr:uid="{D767B6EB-E6C0-4EBD-947E-02A8F56AB149}"/>
    <cellStyle name="Comma 2 4 7 2 5" xfId="37166" xr:uid="{3E7777FB-D636-496D-B7A5-8993A396CC48}"/>
    <cellStyle name="Comma 2 4 7 2 6" xfId="40000" xr:uid="{A2F9A80D-10DC-412E-8EC4-73FB18EB0824}"/>
    <cellStyle name="Comma 2 4 7 2 7" xfId="42877" xr:uid="{DCBB7C79-9057-4EB3-924E-CF28E6D8F002}"/>
    <cellStyle name="Comma 2 4 7 2 8" xfId="44861" xr:uid="{8840B0A4-0236-4E52-842A-F4B66D0ECD36}"/>
    <cellStyle name="Comma 2 4 7 3" xfId="12026" xr:uid="{402A28DC-AA54-4FF0-AE69-B170751F0471}"/>
    <cellStyle name="Comma 2 4 7 4" xfId="15597" xr:uid="{32672F1A-F1C7-4794-BA16-F5F4F45A5801}"/>
    <cellStyle name="Comma 2 4 7 5" xfId="30095" xr:uid="{855BFCD3-A5F0-4C95-95D5-5474124F2DE3}"/>
    <cellStyle name="Comma 2 4 7 6" xfId="30800" xr:uid="{B63B9E5A-8CF5-448F-8880-3A9FCDA959B6}"/>
    <cellStyle name="Comma 2 4 7 7" xfId="31918" xr:uid="{343A12EC-C752-404F-B904-5CC762D257A7}"/>
    <cellStyle name="Comma 2 4 7 8" xfId="32560" xr:uid="{F6AE3AF5-C12D-4ED7-8231-DF4E3D952108}"/>
    <cellStyle name="Comma 2 4 7 9" xfId="33772" xr:uid="{055397C7-A907-458E-95FB-FBBC5FFC9EB3}"/>
    <cellStyle name="Comma 2 4 8" xfId="6197" xr:uid="{552A9DD1-465C-4A12-8C23-587726999717}"/>
    <cellStyle name="Comma 2 4 8 10" xfId="34631" xr:uid="{D8336BBB-A9B2-4E4C-8AAA-C102959C5516}"/>
    <cellStyle name="Comma 2 4 8 11" xfId="36759" xr:uid="{1B8EBA77-33E8-4C31-AC20-2566B32EFFDF}"/>
    <cellStyle name="Comma 2 4 8 12" xfId="38937" xr:uid="{B8F143FC-1AB2-4FFE-A9FB-0F626F2005D5}"/>
    <cellStyle name="Comma 2 4 8 13" xfId="41968" xr:uid="{50FB5398-FA5E-4E32-AC62-3D5A8E673907}"/>
    <cellStyle name="Comma 2 4 8 14" xfId="44862" xr:uid="{2AF63507-FCD8-4C25-9BCA-17FFF41BD872}"/>
    <cellStyle name="Comma 2 4 8 15" xfId="11517" xr:uid="{C6FFE280-1640-4CBE-B080-2A9627E69922}"/>
    <cellStyle name="Comma 2 4 8 2" xfId="15138" xr:uid="{F03D16B5-D34F-4934-B055-39368D478E89}"/>
    <cellStyle name="Comma 2 4 8 2 2" xfId="31545" xr:uid="{69F079CB-8514-4B93-B2EC-AB7C74891E61}"/>
    <cellStyle name="Comma 2 4 8 2 3" xfId="33398" xr:uid="{857B5591-7194-4F2A-84AD-0061FF1774AA}"/>
    <cellStyle name="Comma 2 4 8 2 4" xfId="35222" xr:uid="{355039B7-E818-4D19-A93C-0A3EF8BCC80F}"/>
    <cellStyle name="Comma 2 4 8 2 5" xfId="37302" xr:uid="{09B0F262-C144-4DFC-87EA-E91618104B57}"/>
    <cellStyle name="Comma 2 4 8 2 6" xfId="40495" xr:uid="{E289E4BD-632C-4E19-8E21-D735DD52BD42}"/>
    <cellStyle name="Comma 2 4 8 2 7" xfId="43296" xr:uid="{FA9D9766-BE9A-4D90-A7BA-20251918C755}"/>
    <cellStyle name="Comma 2 4 8 2 8" xfId="44863" xr:uid="{94B747A6-010A-446E-899E-AA8AD4225C97}"/>
    <cellStyle name="Comma 2 4 8 3" xfId="12180" xr:uid="{680A9EE0-6E1B-404A-ADFD-6FF602B2AB07}"/>
    <cellStyle name="Comma 2 4 8 4" xfId="15598" xr:uid="{D31FBC98-E5FA-4B8E-ADE7-DF8ABA7009DD}"/>
    <cellStyle name="Comma 2 4 8 5" xfId="30096" xr:uid="{FDBB8747-F7A9-4886-9478-C48D6827C78B}"/>
    <cellStyle name="Comma 2 4 8 6" xfId="30954" xr:uid="{4B06E40A-F9EA-44CD-B651-184933B2D367}"/>
    <cellStyle name="Comma 2 4 8 7" xfId="31919" xr:uid="{C9C39A7C-4AEA-4185-8F1C-5995F3630F61}"/>
    <cellStyle name="Comma 2 4 8 8" xfId="32561" xr:uid="{09E6B189-AEA6-4DD9-975B-FD4CBF2DF488}"/>
    <cellStyle name="Comma 2 4 8 9" xfId="33773" xr:uid="{D41662DF-EF75-4E91-8FBF-E6E4D6B4F9B9}"/>
    <cellStyle name="Comma 2 4 9" xfId="12254" xr:uid="{7F9D9357-AA02-47FB-8A6F-A3E09B67C908}"/>
    <cellStyle name="Comma 2 4 9 10" xfId="39286" xr:uid="{E561B78D-282F-4D1E-AE2E-C0FD735DA3EE}"/>
    <cellStyle name="Comma 2 4 9 11" xfId="42267" xr:uid="{A14D77E6-69D3-4AF5-A25F-47A6EF8D2A5E}"/>
    <cellStyle name="Comma 2 4 9 12" xfId="44864" xr:uid="{62FF969F-F634-4BF3-B610-DDE4ED245305}"/>
    <cellStyle name="Comma 2 4 9 2" xfId="15599" xr:uid="{22676E66-7776-4BC8-A0C1-C9B1274FABCE}"/>
    <cellStyle name="Comma 2 4 9 2 2" xfId="40851" xr:uid="{B05967F8-CA82-4F1F-8190-A95F325C9EE4}"/>
    <cellStyle name="Comma 2 4 9 2 3" xfId="43595" xr:uid="{D519AE61-5C2C-463A-9994-FCA0FDEBE527}"/>
    <cellStyle name="Comma 2 4 9 2 4" xfId="44865" xr:uid="{51F39EF5-FAF1-4404-8DC4-D6DA814978E1}"/>
    <cellStyle name="Comma 2 4 9 3" xfId="30097" xr:uid="{BE0D290E-2036-4005-B6CE-24E974F05B6B}"/>
    <cellStyle name="Comma 2 4 9 4" xfId="31027" xr:uid="{F8180185-5873-4D07-B2B4-860C326A514A}"/>
    <cellStyle name="Comma 2 4 9 5" xfId="31920" xr:uid="{992A65BB-5315-41FA-A27B-B6B036CFB890}"/>
    <cellStyle name="Comma 2 4 9 6" xfId="32562" xr:uid="{C52853ED-32E1-4001-846F-0A4B7B1B75D1}"/>
    <cellStyle name="Comma 2 4 9 7" xfId="33774" xr:uid="{600F94EF-9816-4A33-90B4-A485B5C414F7}"/>
    <cellStyle name="Comma 2 4 9 8" xfId="34704" xr:uid="{F72804B1-6E24-4761-8220-1F6F72575A3E}"/>
    <cellStyle name="Comma 2 4 9 9" xfId="36812" xr:uid="{CA9ABF7E-C6F1-43EB-97E6-964E59A93E20}"/>
    <cellStyle name="Comma 2 5" xfId="1025" xr:uid="{7C987E5C-1F76-486A-85A2-E6A8B6BF711D}"/>
    <cellStyle name="Comma 2 5 10" xfId="6200" xr:uid="{615334F7-E794-4CF7-838B-8BDD5F7F3736}"/>
    <cellStyle name="Comma 2 5 10 10" xfId="34633" xr:uid="{58F7DFD5-53B1-47F8-AB0F-8F69496FAC62}"/>
    <cellStyle name="Comma 2 5 10 11" xfId="36761" xr:uid="{9A4A6037-02DD-43EE-8F0C-E9BBC3D9C5AD}"/>
    <cellStyle name="Comma 2 5 10 12" xfId="38939" xr:uid="{A41338E6-F575-42CC-85DF-A27F0FC55DA1}"/>
    <cellStyle name="Comma 2 5 10 13" xfId="41970" xr:uid="{8DBA27F0-2E1A-4021-90B3-B4408E77D10F}"/>
    <cellStyle name="Comma 2 5 10 14" xfId="44866" xr:uid="{1C9EBA3E-8701-4029-A0F4-EAF4C6B18861}"/>
    <cellStyle name="Comma 2 5 10 15" xfId="11519" xr:uid="{C75E1930-9E5E-4D6A-B7F9-45D972992375}"/>
    <cellStyle name="Comma 2 5 10 2" xfId="15140" xr:uid="{6400B25C-15A1-4CE5-A88F-38F6F6569066}"/>
    <cellStyle name="Comma 2 5 10 2 2" xfId="31547" xr:uid="{B529CA99-99F9-4EE1-A0D2-5BC56EFB49A4}"/>
    <cellStyle name="Comma 2 5 10 2 3" xfId="33400" xr:uid="{7E196E9E-18E2-4C24-8160-0F06E6291DAB}"/>
    <cellStyle name="Comma 2 5 10 2 4" xfId="35224" xr:uid="{A7A04166-E32A-48F8-B9A2-F0C181EB0E7C}"/>
    <cellStyle name="Comma 2 5 10 2 5" xfId="37304" xr:uid="{6674B42E-793F-459E-B886-0E040D215DD1}"/>
    <cellStyle name="Comma 2 5 10 2 6" xfId="40497" xr:uid="{251D3D8D-25A2-47DE-ABC0-AAF8DA254A70}"/>
    <cellStyle name="Comma 2 5 10 2 7" xfId="43298" xr:uid="{9A269160-7231-40BC-8920-4A394C6C5E5F}"/>
    <cellStyle name="Comma 2 5 10 2 8" xfId="44867" xr:uid="{1C9292A2-A2D7-41DC-B9D0-FA708F2B5548}"/>
    <cellStyle name="Comma 2 5 10 3" xfId="12182" xr:uid="{A5FF4022-E875-4DAE-BE83-88DC7FD20B69}"/>
    <cellStyle name="Comma 2 5 10 4" xfId="15601" xr:uid="{5B3BAAC6-A2A6-4DE4-8564-FCC21BEA3609}"/>
    <cellStyle name="Comma 2 5 10 5" xfId="30099" xr:uid="{49857C08-8919-4709-9DDD-194E41921111}"/>
    <cellStyle name="Comma 2 5 10 6" xfId="30956" xr:uid="{5A302250-2BEC-4CDB-A2CF-7B6E1595A078}"/>
    <cellStyle name="Comma 2 5 10 7" xfId="31922" xr:uid="{2DB75516-5107-4DA1-AEA3-22AB8B0FE435}"/>
    <cellStyle name="Comma 2 5 10 8" xfId="32564" xr:uid="{E7D32AD3-5465-4A11-A739-7A7743FBDE09}"/>
    <cellStyle name="Comma 2 5 10 9" xfId="33776" xr:uid="{530A99B7-E779-4B87-81DB-056797D907E0}"/>
    <cellStyle name="Comma 2 5 11" xfId="12255" xr:uid="{6257382D-8094-4F3E-A1E0-490E877769C9}"/>
    <cellStyle name="Comma 2 5 11 10" xfId="39287" xr:uid="{4268AFFC-A898-4B0D-A7B8-48F490555E0A}"/>
    <cellStyle name="Comma 2 5 11 11" xfId="42268" xr:uid="{A54F2AEE-F9DF-4698-8E2B-6A3873083C7E}"/>
    <cellStyle name="Comma 2 5 11 12" xfId="44868" xr:uid="{6DBD091D-D189-40B4-822D-AE0D1AF1E109}"/>
    <cellStyle name="Comma 2 5 11 2" xfId="15602" xr:uid="{00D96160-D292-4FBD-8EA3-07CE23BE540F}"/>
    <cellStyle name="Comma 2 5 11 2 2" xfId="40852" xr:uid="{4E07B70B-4184-43C6-A7FC-E18D0D274285}"/>
    <cellStyle name="Comma 2 5 11 2 3" xfId="43596" xr:uid="{2B1D7EF5-54BB-45E7-950E-9735F68539DB}"/>
    <cellStyle name="Comma 2 5 11 2 4" xfId="44869" xr:uid="{85950874-1C35-4E66-A988-41412C954DEA}"/>
    <cellStyle name="Comma 2 5 11 3" xfId="30100" xr:uid="{717B1006-610B-4056-8BD6-78615DC23F9F}"/>
    <cellStyle name="Comma 2 5 11 4" xfId="31028" xr:uid="{3398617C-2318-41C3-84F8-2D7D9F42CA97}"/>
    <cellStyle name="Comma 2 5 11 5" xfId="31923" xr:uid="{A0DE88F5-9F2F-4E76-AE81-1090F2D86E6A}"/>
    <cellStyle name="Comma 2 5 11 6" xfId="32565" xr:uid="{C3C666D5-810B-4A21-AAA8-E019AA2575BF}"/>
    <cellStyle name="Comma 2 5 11 7" xfId="33777" xr:uid="{97F8ACFB-8CE9-46E5-BB39-9B57EF20261C}"/>
    <cellStyle name="Comma 2 5 11 8" xfId="34705" xr:uid="{8D6D8A18-10C7-4834-8A81-A6F45B2CD83D}"/>
    <cellStyle name="Comma 2 5 11 9" xfId="36813" xr:uid="{F3C8A000-E0B2-4523-9EB1-DE6FF7AA8908}"/>
    <cellStyle name="Comma 2 5 12" xfId="11661" xr:uid="{29AAD6E0-F01F-433B-8C15-71971D7E982B}"/>
    <cellStyle name="Comma 2 5 12 2" xfId="15603" xr:uid="{923A9C07-CD4C-4369-A6F9-CD495EF9AA85}"/>
    <cellStyle name="Comma 2 5 12 3" xfId="30101" xr:uid="{EC0C4145-6F0E-4ED3-8CFB-A169B2420C7E}"/>
    <cellStyle name="Comma 2 5 12 4" xfId="31924" xr:uid="{37B79E0C-50C0-421F-BC5E-21B2580E97BD}"/>
    <cellStyle name="Comma 2 5 12 5" xfId="32566" xr:uid="{DFB1E8EC-19E4-4754-A0D8-96DBAD859071}"/>
    <cellStyle name="Comma 2 5 12 6" xfId="33778" xr:uid="{F6402E7D-4918-4A55-84B7-B75C4697E30E}"/>
    <cellStyle name="Comma 2 5 12 7" xfId="39750" xr:uid="{05FF8443-F77A-4DD8-80BC-393176A02064}"/>
    <cellStyle name="Comma 2 5 12 8" xfId="42663" xr:uid="{215D018A-FF88-40A7-87FF-6FE008AA1B73}"/>
    <cellStyle name="Comma 2 5 12 9" xfId="44870" xr:uid="{A98FD084-341A-4529-80E7-3C339A57C408}"/>
    <cellStyle name="Comma 2 5 13" xfId="15600" xr:uid="{EA6CA858-C2F5-4D5E-BB66-55FED8B8D31E}"/>
    <cellStyle name="Comma 2 5 14" xfId="30098" xr:uid="{F5345A29-C55B-42AA-9342-A89783588D89}"/>
    <cellStyle name="Comma 2 5 15" xfId="30437" xr:uid="{9C2D7285-2BFC-4421-9AE2-7B65D35D409A}"/>
    <cellStyle name="Comma 2 5 16" xfId="31921" xr:uid="{1C8F8487-40A2-4658-B015-97A541DEC784}"/>
    <cellStyle name="Comma 2 5 17" xfId="32563" xr:uid="{AEFF3EFD-3D6A-4AE0-90FF-4584A5C3EB98}"/>
    <cellStyle name="Comma 2 5 18" xfId="33775" xr:uid="{B51B9379-9EC0-4EDD-9318-3B9B27EFEE24}"/>
    <cellStyle name="Comma 2 5 19" xfId="34114" xr:uid="{B4B63AB0-D318-40B4-8A38-DBCB28CAF0FB}"/>
    <cellStyle name="Comma 2 5 2" xfId="2777" xr:uid="{A28B1155-5FC9-4A71-BCBB-A2F1406DC880}"/>
    <cellStyle name="Comma 2 5 2 10" xfId="15604" xr:uid="{00ACF708-A4AC-4734-ABBA-62BF58182425}"/>
    <cellStyle name="Comma 2 5 2 11" xfId="30102" xr:uid="{7A937C2A-2087-40A1-9B32-D17C466780FB}"/>
    <cellStyle name="Comma 2 5 2 12" xfId="30438" xr:uid="{0A202FAE-5DF6-4F0D-A86B-1A41E1E4A79C}"/>
    <cellStyle name="Comma 2 5 2 13" xfId="31925" xr:uid="{B2B7193C-ADFE-46FE-BB03-304C97BA2D7E}"/>
    <cellStyle name="Comma 2 5 2 14" xfId="32567" xr:uid="{AF0EBD2B-3237-4EF7-B991-EC52E7710461}"/>
    <cellStyle name="Comma 2 5 2 15" xfId="33779" xr:uid="{0056F9EF-F2A8-4836-ADFF-869B9FACC0DF}"/>
    <cellStyle name="Comma 2 5 2 16" xfId="34115" xr:uid="{21F03D9E-0208-4123-81C7-5080AB6CCD01}"/>
    <cellStyle name="Comma 2 5 2 17" xfId="35339" xr:uid="{69993496-F713-4071-8453-84696122FA29}"/>
    <cellStyle name="Comma 2 5 2 18" xfId="36202" xr:uid="{E3953C93-DAC0-4436-9C5C-602AE566BC32}"/>
    <cellStyle name="Comma 2 5 2 19" xfId="37438" xr:uid="{802F391C-2F67-4421-AEDC-9D9BDD631480}"/>
    <cellStyle name="Comma 2 5 2 2" xfId="5088" xr:uid="{0A90F234-4CA5-4243-837C-D2E6776B46A3}"/>
    <cellStyle name="Comma 2 5 2 2 10" xfId="32568" xr:uid="{D0679E18-512F-4AAC-8C1E-DF1E7D9348D7}"/>
    <cellStyle name="Comma 2 5 2 2 11" xfId="33780" xr:uid="{18E4C547-B409-40ED-8639-EB056A7BD7D9}"/>
    <cellStyle name="Comma 2 5 2 2 12" xfId="34153" xr:uid="{1F8FC945-0B43-40C8-AAC4-B0927AB40936}"/>
    <cellStyle name="Comma 2 5 2 2 13" xfId="36043" xr:uid="{B54ADA11-B581-4739-A3C5-DFF0A4AF7B63}"/>
    <cellStyle name="Comma 2 5 2 2 14" xfId="36343" xr:uid="{45BBD93F-5C8E-4449-913B-531C5AF36963}"/>
    <cellStyle name="Comma 2 5 2 2 15" xfId="37512" xr:uid="{D0D33F6F-222F-453D-A56B-1481B0B1D0F8}"/>
    <cellStyle name="Comma 2 5 2 2 16" xfId="41458" xr:uid="{B4A7D6CC-8269-49C9-841A-F2B7371E947F}"/>
    <cellStyle name="Comma 2 5 2 2 17" xfId="44871" xr:uid="{2113DDC8-0D4F-4B0A-A15B-B365F1367CB2}"/>
    <cellStyle name="Comma 2 5 2 2 18" xfId="6666" xr:uid="{84204A2D-BE62-4A16-A8FF-3B87F2913A66}"/>
    <cellStyle name="Comma 2 5 2 2 2" xfId="6057" xr:uid="{F43EA173-C689-4909-A55C-621AF0358B65}"/>
    <cellStyle name="Comma 2 5 2 2 2 10" xfId="33781" xr:uid="{BFC4151C-7C46-44A1-BF23-8F23C794E5ED}"/>
    <cellStyle name="Comma 2 5 2 2 2 11" xfId="34305" xr:uid="{8AB67E0A-F6B9-4D56-AB8F-F6855E4A037D}"/>
    <cellStyle name="Comma 2 5 2 2 2 12" xfId="36488" xr:uid="{EF9B1DA4-A047-4465-89DD-4F2BEF3830DC}"/>
    <cellStyle name="Comma 2 5 2 2 2 13" xfId="38822" xr:uid="{CF7409CE-0E59-46CD-A798-96A6C46BC1EF}"/>
    <cellStyle name="Comma 2 5 2 2 2 14" xfId="41861" xr:uid="{BBB386EB-9A8C-4F0C-B074-514DE88B19B4}"/>
    <cellStyle name="Comma 2 5 2 2 2 15" xfId="44872" xr:uid="{4B74B3E2-0789-426D-BA3D-CCAB1F4775F2}"/>
    <cellStyle name="Comma 2 5 2 2 2 16" xfId="8542" xr:uid="{A87CEE35-EF0C-47A4-A997-769283A77C91}"/>
    <cellStyle name="Comma 2 5 2 2 2 2" xfId="8822" xr:uid="{3F08B401-CAED-4A24-A60D-854E3FA1A405}"/>
    <cellStyle name="Comma 2 5 2 2 2 2 10" xfId="34489" xr:uid="{D1260BE8-D6C7-4B8D-985E-77E8E1F0B034}"/>
    <cellStyle name="Comma 2 5 2 2 2 2 11" xfId="36657" xr:uid="{4C9F70EC-6BFD-4CE6-8E03-9E004D9B5DB6}"/>
    <cellStyle name="Comma 2 5 2 2 2 2 12" xfId="40371" xr:uid="{EAD0BE57-232B-437A-B43D-3B57CA7E4A5A}"/>
    <cellStyle name="Comma 2 5 2 2 2 2 13" xfId="43189" xr:uid="{7959C0ED-7E1D-41FE-9397-FACF166C88D8}"/>
    <cellStyle name="Comma 2 5 2 2 2 2 14" xfId="44873" xr:uid="{547E59D6-C438-4319-AE52-2B61E0E829C2}"/>
    <cellStyle name="Comma 2 5 2 2 2 2 2" xfId="12821" xr:uid="{EE49A5E8-B9C3-493D-9172-9725464B6179}"/>
    <cellStyle name="Comma 2 5 2 2 2 2 2 2" xfId="31403" xr:uid="{29563D0C-1AF2-4723-91B0-33970F79D2F8}"/>
    <cellStyle name="Comma 2 5 2 2 2 2 2 3" xfId="33257" xr:uid="{BBC67E52-28F1-4FAB-ABB2-F6137AA856AD}"/>
    <cellStyle name="Comma 2 5 2 2 2 2 2 4" xfId="35080" xr:uid="{1D2EDDEB-B859-4CF6-B380-97A606116C33}"/>
    <cellStyle name="Comma 2 5 2 2 2 2 2 5" xfId="37178" xr:uid="{E2CBD55C-D728-48D6-9F99-CAA3A0E7BD83}"/>
    <cellStyle name="Comma 2 5 2 2 2 2 3" xfId="12038" xr:uid="{555BE96E-F2E7-401F-BC43-E4B5DE3DDC7A}"/>
    <cellStyle name="Comma 2 5 2 2 2 2 4" xfId="15607" xr:uid="{25FA116A-B9BD-4DDF-B7C6-03D1C25DE54C}"/>
    <cellStyle name="Comma 2 5 2 2 2 2 5" xfId="30105" xr:uid="{5D66CC48-61DD-4EB5-8AE3-4CCA76A90679}"/>
    <cellStyle name="Comma 2 5 2 2 2 2 6" xfId="30812" xr:uid="{2FD21907-68D3-4259-BE8A-40670E2BC4BA}"/>
    <cellStyle name="Comma 2 5 2 2 2 2 7" xfId="31928" xr:uid="{F99345E5-804E-49D0-87AC-F64826B32147}"/>
    <cellStyle name="Comma 2 5 2 2 2 2 8" xfId="32570" xr:uid="{5F923809-14D2-4B54-B4CA-A5E7E4C030DA}"/>
    <cellStyle name="Comma 2 5 2 2 2 2 9" xfId="33782" xr:uid="{8B7DF250-81F9-47A0-A9B8-07FE19363054}"/>
    <cellStyle name="Comma 2 5 2 2 2 3" xfId="12577" xr:uid="{300B9D9E-3A9C-4C98-ADAD-8DC65CEF8393}"/>
    <cellStyle name="Comma 2 5 2 2 2 3 2" xfId="31219" xr:uid="{62ADE718-BC6C-4846-9CB5-2E5B680A2516}"/>
    <cellStyle name="Comma 2 5 2 2 2 3 3" xfId="33075" xr:uid="{85D82DD4-21A8-412D-B23C-F0EE14B0AF5C}"/>
    <cellStyle name="Comma 2 5 2 2 2 3 4" xfId="34896" xr:uid="{23DBA9A0-E7F3-4129-A117-658AD1D3C4CF}"/>
    <cellStyle name="Comma 2 5 2 2 2 3 5" xfId="36996" xr:uid="{081E0383-654E-4B4F-B218-6267EDC273A1}"/>
    <cellStyle name="Comma 2 5 2 2 2 4" xfId="11854" xr:uid="{47EE62A3-1805-4640-9204-7D73294A894A}"/>
    <cellStyle name="Comma 2 5 2 2 2 5" xfId="15606" xr:uid="{2FE21CB1-755D-4A97-8FE3-E0C9C612CA38}"/>
    <cellStyle name="Comma 2 5 2 2 2 6" xfId="30104" xr:uid="{C8AF3D24-BFE7-4201-8831-F7F7803079D9}"/>
    <cellStyle name="Comma 2 5 2 2 2 7" xfId="30628" xr:uid="{C4D7F0A0-1519-4F38-AC34-B23BE42EE933}"/>
    <cellStyle name="Comma 2 5 2 2 2 8" xfId="31927" xr:uid="{CFA23BDD-857A-4591-BAC5-5ADDF7FBFAC4}"/>
    <cellStyle name="Comma 2 5 2 2 2 9" xfId="32569" xr:uid="{B628CCF5-4AB4-4841-9165-083C05050C87}"/>
    <cellStyle name="Comma 2 5 2 2 3" xfId="6377" xr:uid="{8A82C0BE-470A-43A7-839C-A5E8447F4CD1}"/>
    <cellStyle name="Comma 2 5 2 2 3 10" xfId="34488" xr:uid="{93ECBE07-CE05-41B2-A83F-3A2B8ECB8005}"/>
    <cellStyle name="Comma 2 5 2 2 3 11" xfId="36656" xr:uid="{39605F61-E5DA-4F0A-8EBF-E0A2B29F3CEA}"/>
    <cellStyle name="Comma 2 5 2 2 3 12" xfId="39042" xr:uid="{6516CEB5-1FB0-4CC7-A700-640E6A959203}"/>
    <cellStyle name="Comma 2 5 2 2 3 13" xfId="42068" xr:uid="{E2375D61-8847-4DCA-889A-C5F56EA82DE1}"/>
    <cellStyle name="Comma 2 5 2 2 3 14" xfId="44874" xr:uid="{AD22A953-6DD3-49DD-B239-0B3A52F2627F}"/>
    <cellStyle name="Comma 2 5 2 2 3 15" xfId="8821" xr:uid="{C22B7226-A047-49D0-85E9-B29B0C14D6F1}"/>
    <cellStyle name="Comma 2 5 2 2 3 2" xfId="12820" xr:uid="{F12E303A-84D0-4FAF-AF9C-F397646711AD}"/>
    <cellStyle name="Comma 2 5 2 2 3 2 2" xfId="31402" xr:uid="{13398A53-FCD7-4964-A4DC-95E121069F26}"/>
    <cellStyle name="Comma 2 5 2 2 3 2 3" xfId="33256" xr:uid="{779D1C6C-65A9-46DA-B60C-CB95B8E1931F}"/>
    <cellStyle name="Comma 2 5 2 2 3 2 4" xfId="35079" xr:uid="{11D987DB-A80A-43A2-9B88-E10414EF3D6A}"/>
    <cellStyle name="Comma 2 5 2 2 3 2 5" xfId="37177" xr:uid="{89B2437C-CBA5-4BDC-BE72-872E8C169B6A}"/>
    <cellStyle name="Comma 2 5 2 2 3 2 6" xfId="40610" xr:uid="{32EBCB24-65AE-461F-B8B4-360AD63119FE}"/>
    <cellStyle name="Comma 2 5 2 2 3 2 7" xfId="43396" xr:uid="{DBEF1C9F-CBC6-401D-9DD5-8DDF3A83A897}"/>
    <cellStyle name="Comma 2 5 2 2 3 2 8" xfId="44875" xr:uid="{90B146C7-B060-4F49-99A5-5E69D32061A2}"/>
    <cellStyle name="Comma 2 5 2 2 3 3" xfId="12037" xr:uid="{092BE198-94EF-4B99-BFF6-050F9F824A58}"/>
    <cellStyle name="Comma 2 5 2 2 3 4" xfId="15608" xr:uid="{66E0878C-1ACD-42C8-86CE-22BF83B61410}"/>
    <cellStyle name="Comma 2 5 2 2 3 5" xfId="30106" xr:uid="{258FBAE1-8C69-4964-9579-44F01220B995}"/>
    <cellStyle name="Comma 2 5 2 2 3 6" xfId="30811" xr:uid="{44648DDE-B83B-4CF3-93E4-D6CEB7FB45D2}"/>
    <cellStyle name="Comma 2 5 2 2 3 7" xfId="31929" xr:uid="{BC4F53FE-0CC1-4A50-9625-C053FBD6DB09}"/>
    <cellStyle name="Comma 2 5 2 2 3 8" xfId="32571" xr:uid="{D7B141EC-940A-4F56-898E-CC2625CE1020}"/>
    <cellStyle name="Comma 2 5 2 2 3 9" xfId="33783" xr:uid="{E1A1D27E-FC0A-4C8C-8035-6147B6E557C0}"/>
    <cellStyle name="Comma 2 5 2 2 4" xfId="12294" xr:uid="{E867C72E-7656-4B5D-8ABC-2981216F4690}"/>
    <cellStyle name="Comma 2 5 2 2 4 2" xfId="31067" xr:uid="{4F71FAC3-418F-433B-A1A7-F0A5BB4EA3E3}"/>
    <cellStyle name="Comma 2 5 2 2 4 2 2" xfId="41227" xr:uid="{92192845-1EA8-47F1-8145-822D4F396124}"/>
    <cellStyle name="Comma 2 5 2 2 4 2 3" xfId="43907" xr:uid="{D3EA4873-CACA-417A-822D-9198A8474A1E}"/>
    <cellStyle name="Comma 2 5 2 2 4 2 4" xfId="44876" xr:uid="{62AE97B8-A334-4B43-A18B-9E2949A6CD3F}"/>
    <cellStyle name="Comma 2 5 2 2 4 3" xfId="32935" xr:uid="{7281999C-BB87-4E94-9C65-C3DD624D2C9B}"/>
    <cellStyle name="Comma 2 5 2 2 4 4" xfId="34744" xr:uid="{3EBF2014-0CE4-4C24-B4C1-D5154F815DF7}"/>
    <cellStyle name="Comma 2 5 2 2 4 5" xfId="36852" xr:uid="{72AB19FB-3CC8-43CC-9D55-0069FC31AF64}"/>
    <cellStyle name="Comma 2 5 2 2 4 6" xfId="39644" xr:uid="{3294DB76-7A3C-4B55-85C4-5E452A5F17FC}"/>
    <cellStyle name="Comma 2 5 2 2 4 7" xfId="42579" xr:uid="{F0AF7AED-FD1D-4C4D-AFD0-860E91C6BC4C}"/>
    <cellStyle name="Comma 2 5 2 2 4 8" xfId="44877" xr:uid="{7C716A68-AC14-4A80-A3CA-6CC79895B60D}"/>
    <cellStyle name="Comma 2 5 2 2 5" xfId="11701" xr:uid="{D7D4B883-9B09-4F41-B57F-9E6C4D49A2D2}"/>
    <cellStyle name="Comma 2 5 2 2 5 2" xfId="39887" xr:uid="{9B5355CF-DD38-4912-B99A-AB5C1D7C4516}"/>
    <cellStyle name="Comma 2 5 2 2 5 3" xfId="42786" xr:uid="{F3AD8AF2-D5A2-41E2-83EE-E74F1E247BB0}"/>
    <cellStyle name="Comma 2 5 2 2 5 4" xfId="44878" xr:uid="{D7C7B323-CA59-402B-BD2D-0071462B55F7}"/>
    <cellStyle name="Comma 2 5 2 2 6" xfId="15605" xr:uid="{D272EE67-7EB4-4562-A230-AC5898D18956}"/>
    <cellStyle name="Comma 2 5 2 2 7" xfId="30103" xr:uid="{F6CDD10A-D2A5-4681-83AE-A391693D6C04}"/>
    <cellStyle name="Comma 2 5 2 2 8" xfId="30476" xr:uid="{CB15C464-8966-4EA3-AE65-E32101E2CF89}"/>
    <cellStyle name="Comma 2 5 2 2 9" xfId="31926" xr:uid="{85B315EE-33B2-4326-801A-92FE28BC83F0}"/>
    <cellStyle name="Comma 2 5 2 20" xfId="41385" xr:uid="{739605F8-6F9F-4DF1-9A79-0EDD6710F20D}"/>
    <cellStyle name="Comma 2 5 2 21" xfId="44879" xr:uid="{DB8FDD2E-836A-49F9-945E-2E7D83653A75}"/>
    <cellStyle name="Comma 2 5 2 22" xfId="6554" xr:uid="{80E28200-2AA2-472B-A8AF-B5AEE8DAA7D2}"/>
    <cellStyle name="Comma 2 5 2 3" xfId="4429" xr:uid="{0DFEDFD7-FAE5-46C9-87F6-B544AE7D3B43}"/>
    <cellStyle name="Comma 2 5 2 3 10" xfId="32572" xr:uid="{B87E4E1F-7D9C-4FAC-BB58-58D043A12A5F}"/>
    <cellStyle name="Comma 2 5 2 3 11" xfId="33784" xr:uid="{54A9DE83-EA04-492D-82E3-EC276A42327F}"/>
    <cellStyle name="Comma 2 5 2 3 12" xfId="34177" xr:uid="{0AD36C7A-FCF6-4778-8DA3-C36FCFB7EB77}"/>
    <cellStyle name="Comma 2 5 2 3 13" xfId="35612" xr:uid="{CE945D84-4EFA-40F3-8F67-1AB5A33E39D2}"/>
    <cellStyle name="Comma 2 5 2 3 14" xfId="36160" xr:uid="{341629E0-F93A-4A72-BE35-CB6C197A24CA}"/>
    <cellStyle name="Comma 2 5 2 3 15" xfId="38681" xr:uid="{8AEB2C2C-5305-4C8E-B717-FFC9F42DE93A}"/>
    <cellStyle name="Comma 2 5 2 3 16" xfId="41721" xr:uid="{191C4C76-8251-490B-8282-5D618AC71378}"/>
    <cellStyle name="Comma 2 5 2 3 17" xfId="44880" xr:uid="{33631601-C379-43F3-9AB6-648B4E4D078F}"/>
    <cellStyle name="Comma 2 5 2 3 18" xfId="7340" xr:uid="{B75AE6EB-C4C2-4034-9E36-107C0A65DF62}"/>
    <cellStyle name="Comma 2 5 2 3 2" xfId="5880" xr:uid="{10481CF5-DFA6-4B0C-B6BD-F133F1C7F4B6}"/>
    <cellStyle name="Comma 2 5 2 3 2 10" xfId="33785" xr:uid="{1D5D6879-9D58-4C01-96C1-508B4D467F4D}"/>
    <cellStyle name="Comma 2 5 2 3 2 11" xfId="34329" xr:uid="{C6EA91DA-F68A-43A9-A3F0-49FCD09186F7}"/>
    <cellStyle name="Comma 2 5 2 3 2 12" xfId="36498" xr:uid="{11AFCD6E-3B87-4A1F-8CCD-AB2F9C83FE89}"/>
    <cellStyle name="Comma 2 5 2 3 2 13" xfId="39169" xr:uid="{23FA37AB-A869-49AB-974F-D1E88D43D3C3}"/>
    <cellStyle name="Comma 2 5 2 3 2 14" xfId="42177" xr:uid="{419D4ADC-2853-472A-A411-F61D9B1ED1DB}"/>
    <cellStyle name="Comma 2 5 2 3 2 15" xfId="44881" xr:uid="{94272F41-65BB-46A0-AC56-6BC1FDC84025}"/>
    <cellStyle name="Comma 2 5 2 3 2 16" xfId="8599" xr:uid="{98DFCF90-C8C8-4950-A5FA-569D47CFE0AC}"/>
    <cellStyle name="Comma 2 5 2 3 2 2" xfId="8824" xr:uid="{D82AB17A-181B-44E8-B104-0AC77F36BA97}"/>
    <cellStyle name="Comma 2 5 2 3 2 2 10" xfId="34491" xr:uid="{6F0172C8-2F20-4CBA-A86A-FF4CE4CE1A20}"/>
    <cellStyle name="Comma 2 5 2 3 2 2 11" xfId="36659" xr:uid="{1708AAE6-77BD-4E02-B1FC-F21D0C460AD3}"/>
    <cellStyle name="Comma 2 5 2 3 2 2 12" xfId="40742" xr:uid="{68E3E6B3-739D-4428-9E31-923B4700BB1A}"/>
    <cellStyle name="Comma 2 5 2 3 2 2 13" xfId="43505" xr:uid="{B210E186-C7BD-410F-B7E7-83989CA255E5}"/>
    <cellStyle name="Comma 2 5 2 3 2 2 14" xfId="44882" xr:uid="{BEFC62D8-D27C-462C-9C84-B7CAE03C936F}"/>
    <cellStyle name="Comma 2 5 2 3 2 2 2" xfId="12823" xr:uid="{51A2D41A-AE34-434A-9487-1025359CF11F}"/>
    <cellStyle name="Comma 2 5 2 3 2 2 2 2" xfId="31405" xr:uid="{2CEDDFF5-1DC4-4B02-9A2F-098FB3F68E52}"/>
    <cellStyle name="Comma 2 5 2 3 2 2 2 3" xfId="33259" xr:uid="{A5E18622-E580-4588-BC9C-B5C0986AC52B}"/>
    <cellStyle name="Comma 2 5 2 3 2 2 2 4" xfId="35082" xr:uid="{EB4347A3-9965-4789-B3D0-EFF9416D3888}"/>
    <cellStyle name="Comma 2 5 2 3 2 2 2 5" xfId="37180" xr:uid="{B201234E-8DE3-4C43-AA29-A0F4926F59E6}"/>
    <cellStyle name="Comma 2 5 2 3 2 2 3" xfId="12040" xr:uid="{1412A8CD-BA58-449A-ACB2-69EE440FB487}"/>
    <cellStyle name="Comma 2 5 2 3 2 2 4" xfId="15611" xr:uid="{1455A97E-B98B-453A-93B6-FC91EA389C89}"/>
    <cellStyle name="Comma 2 5 2 3 2 2 5" xfId="30109" xr:uid="{0CDCF474-9E7F-4173-BE2F-FE0D1E14FBB2}"/>
    <cellStyle name="Comma 2 5 2 3 2 2 6" xfId="30814" xr:uid="{0D4FB2C0-FEA4-4995-AFF8-9A150A1C1A13}"/>
    <cellStyle name="Comma 2 5 2 3 2 2 7" xfId="31932" xr:uid="{1717FE56-F07B-4194-AC99-564BFAEAC3D1}"/>
    <cellStyle name="Comma 2 5 2 3 2 2 8" xfId="32574" xr:uid="{B9A9D180-71EE-4974-AA01-04FCAC31982E}"/>
    <cellStyle name="Comma 2 5 2 3 2 2 9" xfId="33786" xr:uid="{80342603-A6CA-405B-9977-0B0C6E5898DE}"/>
    <cellStyle name="Comma 2 5 2 3 2 3" xfId="12605" xr:uid="{AB151305-F356-4241-B2B0-CD473511A058}"/>
    <cellStyle name="Comma 2 5 2 3 2 3 2" xfId="31243" xr:uid="{FC0FEB98-ED25-4E26-A290-21835525C58A}"/>
    <cellStyle name="Comma 2 5 2 3 2 3 3" xfId="33097" xr:uid="{45C37052-0A1D-4A8D-B43C-D926DB517307}"/>
    <cellStyle name="Comma 2 5 2 3 2 3 4" xfId="34920" xr:uid="{4EEA4A4C-E029-41CF-9A2B-E837F5D46F1A}"/>
    <cellStyle name="Comma 2 5 2 3 2 3 5" xfId="37018" xr:uid="{70F97312-DE25-45B9-8F4D-F655E5057899}"/>
    <cellStyle name="Comma 2 5 2 3 2 4" xfId="11878" xr:uid="{AC4D812A-1967-42DC-B15D-F0A08DA3C68F}"/>
    <cellStyle name="Comma 2 5 2 3 2 5" xfId="15610" xr:uid="{B493D38B-232E-4FD9-8D44-8C3C898D7E9D}"/>
    <cellStyle name="Comma 2 5 2 3 2 6" xfId="30108" xr:uid="{6D78B19F-B0BD-4892-8809-7411F604FEA5}"/>
    <cellStyle name="Comma 2 5 2 3 2 7" xfId="30652" xr:uid="{013F9FE8-D2E3-462B-9C08-F60EC8DA6560}"/>
    <cellStyle name="Comma 2 5 2 3 2 8" xfId="31931" xr:uid="{43AA6E16-271B-4D2F-A958-341E34489726}"/>
    <cellStyle name="Comma 2 5 2 3 2 9" xfId="32573" xr:uid="{EBEC544A-AE1A-4AC8-B48E-C26C65BA0BCB}"/>
    <cellStyle name="Comma 2 5 2 3 3" xfId="8823" xr:uid="{5A5940F5-F595-4FD6-9B4F-A9FB2D6FA44D}"/>
    <cellStyle name="Comma 2 5 2 3 3 10" xfId="34490" xr:uid="{C4CA0839-46C0-4600-9017-5640A611A8BA}"/>
    <cellStyle name="Comma 2 5 2 3 3 11" xfId="36658" xr:uid="{7C0AB382-AFC8-4147-9EC3-847A2933689C}"/>
    <cellStyle name="Comma 2 5 2 3 3 12" xfId="39479" xr:uid="{E30421BD-8BA6-475F-83D8-5EA901DAE90F}"/>
    <cellStyle name="Comma 2 5 2 3 3 13" xfId="42439" xr:uid="{EC0B808A-C2B9-4E69-BC27-9439799DB81F}"/>
    <cellStyle name="Comma 2 5 2 3 3 14" xfId="44883" xr:uid="{B2C735E3-2CDB-4157-87D8-745B0CD7F438}"/>
    <cellStyle name="Comma 2 5 2 3 3 2" xfId="12822" xr:uid="{B2FADD76-3F1A-417C-86D9-BC85BAB166F4}"/>
    <cellStyle name="Comma 2 5 2 3 3 2 2" xfId="31404" xr:uid="{DC437DFB-AF78-4B63-BBAF-11CA1162AA7D}"/>
    <cellStyle name="Comma 2 5 2 3 3 2 3" xfId="33258" xr:uid="{4CA5754B-B82E-4B29-9E34-D835C2FF6707}"/>
    <cellStyle name="Comma 2 5 2 3 3 2 4" xfId="35081" xr:uid="{96E08DD2-AFAF-4917-9C9F-52DAF7496C52}"/>
    <cellStyle name="Comma 2 5 2 3 3 2 5" xfId="37179" xr:uid="{5EA7D2AE-B95A-445C-934A-0270BCFE75A0}"/>
    <cellStyle name="Comma 2 5 2 3 3 2 6" xfId="41055" xr:uid="{1030F352-10AF-48C7-9D88-9D12BC9EF097}"/>
    <cellStyle name="Comma 2 5 2 3 3 2 7" xfId="43767" xr:uid="{5D4FF05C-FFAE-415B-815B-36D689CEC50F}"/>
    <cellStyle name="Comma 2 5 2 3 3 2 8" xfId="44884" xr:uid="{DEA4CFE4-7F16-4569-9E3B-E8EEF1AE33DE}"/>
    <cellStyle name="Comma 2 5 2 3 3 3" xfId="12039" xr:uid="{A22D569E-A92D-4686-B889-B6E52892D0F8}"/>
    <cellStyle name="Comma 2 5 2 3 3 4" xfId="15612" xr:uid="{824EFF01-BFB1-42C4-8A51-A4B79FE9242A}"/>
    <cellStyle name="Comma 2 5 2 3 3 5" xfId="30110" xr:uid="{9C313F45-E0EE-44EA-A5AD-823DA764077C}"/>
    <cellStyle name="Comma 2 5 2 3 3 6" xfId="30813" xr:uid="{1851D4C1-5379-433B-A082-89C8D822C6B9}"/>
    <cellStyle name="Comma 2 5 2 3 3 7" xfId="31933" xr:uid="{DADD76CE-9947-43A2-9992-9AF35BA70B2F}"/>
    <cellStyle name="Comma 2 5 2 3 3 8" xfId="32575" xr:uid="{9C0757A5-8CA3-4473-85A2-FFCCE98F07E9}"/>
    <cellStyle name="Comma 2 5 2 3 3 9" xfId="33787" xr:uid="{7D78175D-6191-4EAC-A3C9-F4928B2AE0E3}"/>
    <cellStyle name="Comma 2 5 2 3 4" xfId="12319" xr:uid="{30543A23-F97D-4320-815F-7FCBF8D0D269}"/>
    <cellStyle name="Comma 2 5 2 3 4 2" xfId="31091" xr:uid="{FEDD7A78-A68A-4B95-88C6-97D42928CF6C}"/>
    <cellStyle name="Comma 2 5 2 3 4 3" xfId="32953" xr:uid="{C2760963-09D3-4738-858C-20D049755C2A}"/>
    <cellStyle name="Comma 2 5 2 3 4 4" xfId="34768" xr:uid="{61577C89-762B-4950-AD6B-B0E04459D8FC}"/>
    <cellStyle name="Comma 2 5 2 3 4 5" xfId="36874" xr:uid="{78EF5BCA-4E7B-4FDA-9BD3-1FF67B19FC8A}"/>
    <cellStyle name="Comma 2 5 2 3 4 6" xfId="40200" xr:uid="{E7BD784E-5E9B-465C-B274-A18EE7312B2F}"/>
    <cellStyle name="Comma 2 5 2 3 4 7" xfId="43049" xr:uid="{C0B2C8F1-DE08-4FEE-B9DB-8411112A080F}"/>
    <cellStyle name="Comma 2 5 2 3 4 8" xfId="44885" xr:uid="{A995B7FA-651C-4F9F-85BE-DCFA73323DE8}"/>
    <cellStyle name="Comma 2 5 2 3 5" xfId="11726" xr:uid="{9EC1745D-7E23-4EED-A1A0-4FB1F071333E}"/>
    <cellStyle name="Comma 2 5 2 3 6" xfId="15609" xr:uid="{E61EE89F-2B2F-4D9C-B970-39C663EE10A1}"/>
    <cellStyle name="Comma 2 5 2 3 7" xfId="30107" xr:uid="{B1D49E3B-8D6D-42CF-A7B5-22876BD47D79}"/>
    <cellStyle name="Comma 2 5 2 3 8" xfId="30500" xr:uid="{3E605F6B-8201-42D2-B09D-198499A35BFA}"/>
    <cellStyle name="Comma 2 5 2 3 9" xfId="31930" xr:uid="{08EB43F4-1CEE-4019-B5EE-694D19E1DDE5}"/>
    <cellStyle name="Comma 2 5 2 4" xfId="5742" xr:uid="{E0502CE3-2C87-483F-A282-FEFCE4057CB2}"/>
    <cellStyle name="Comma 2 5 2 4 10" xfId="33788" xr:uid="{1EABECC3-BCC4-4E3C-9021-0A29B8903C37}"/>
    <cellStyle name="Comma 2 5 2 4 11" xfId="34266" xr:uid="{F241FC2C-B89C-4AB4-B43B-4F1E4ACB9591}"/>
    <cellStyle name="Comma 2 5 2 4 12" xfId="36464" xr:uid="{7D561E1C-6C52-4F3B-A54D-511B643BF01F}"/>
    <cellStyle name="Comma 2 5 2 4 13" xfId="38109" xr:uid="{6B614CE1-B525-4504-8610-02A5B61C256F}"/>
    <cellStyle name="Comma 2 5 2 4 14" xfId="41606" xr:uid="{594AC778-BD2F-4E90-ADB2-856A759F4233}"/>
    <cellStyle name="Comma 2 5 2 4 15" xfId="44886" xr:uid="{7B83F330-35A7-4F8F-BF6B-95EC0E3C5F14}"/>
    <cellStyle name="Comma 2 5 2 4 16" xfId="8429" xr:uid="{D431C824-8589-4A34-B3FA-44814377A7FF}"/>
    <cellStyle name="Comma 2 5 2 4 2" xfId="8825" xr:uid="{BE6C3C98-A4C5-40C8-AF67-3F694ACD7D18}"/>
    <cellStyle name="Comma 2 5 2 4 2 10" xfId="34492" xr:uid="{7D368259-0B41-46A7-9897-84AFF58FBD3B}"/>
    <cellStyle name="Comma 2 5 2 4 2 11" xfId="36660" xr:uid="{D462E6F3-4521-4E59-804C-F8D55C19B5F8}"/>
    <cellStyle name="Comma 2 5 2 4 2 12" xfId="40065" xr:uid="{833D7B64-857A-4EB7-AD27-5AACE3B1DC8F}"/>
    <cellStyle name="Comma 2 5 2 4 2 13" xfId="42934" xr:uid="{F6795959-8C85-484B-849A-82A87F41FA56}"/>
    <cellStyle name="Comma 2 5 2 4 2 14" xfId="44887" xr:uid="{4C1B7346-4774-4619-AF6E-DAFE5D2B6896}"/>
    <cellStyle name="Comma 2 5 2 4 2 2" xfId="12824" xr:uid="{DFF2015A-D10C-4FDB-9E07-9D360E40F2E2}"/>
    <cellStyle name="Comma 2 5 2 4 2 2 2" xfId="31406" xr:uid="{9C226650-6E92-4127-A5C8-68EE7AA2C2A1}"/>
    <cellStyle name="Comma 2 5 2 4 2 2 3" xfId="33260" xr:uid="{10ECC593-B627-42D1-B54F-2DCE0FE9F844}"/>
    <cellStyle name="Comma 2 5 2 4 2 2 4" xfId="35083" xr:uid="{79B4096B-9981-4DD6-BD8F-8A95AAFA50DD}"/>
    <cellStyle name="Comma 2 5 2 4 2 2 5" xfId="37181" xr:uid="{D67385B1-853F-49AC-9EDB-57B9857CE5A0}"/>
    <cellStyle name="Comma 2 5 2 4 2 3" xfId="12041" xr:uid="{534EAED1-4960-4035-9A43-61E8A96436EE}"/>
    <cellStyle name="Comma 2 5 2 4 2 4" xfId="15614" xr:uid="{17CECDDB-A3C0-476C-B2C6-8B17FD1BF452}"/>
    <cellStyle name="Comma 2 5 2 4 2 5" xfId="30112" xr:uid="{C3AC3838-C408-476C-9426-62249B6167AB}"/>
    <cellStyle name="Comma 2 5 2 4 2 6" xfId="30815" xr:uid="{C3BDC169-053E-4D0D-B3CD-C0F0A0D526EB}"/>
    <cellStyle name="Comma 2 5 2 4 2 7" xfId="31935" xr:uid="{FFAED4E9-2022-4CD7-A4B1-B10A4FFB604F}"/>
    <cellStyle name="Comma 2 5 2 4 2 8" xfId="32577" xr:uid="{BDEC5A47-BF38-4B0A-BA6A-4C83987C98AC}"/>
    <cellStyle name="Comma 2 5 2 4 2 9" xfId="33789" xr:uid="{FAB20E59-4096-47C2-9DC4-78C40391F4E6}"/>
    <cellStyle name="Comma 2 5 2 4 3" xfId="12537" xr:uid="{C4545853-EA27-492B-B778-8905771289C2}"/>
    <cellStyle name="Comma 2 5 2 4 3 2" xfId="31180" xr:uid="{3EE29630-913C-42C2-9B09-8AD49D936C50}"/>
    <cellStyle name="Comma 2 5 2 4 3 3" xfId="33038" xr:uid="{099C9417-C6C1-426E-A31C-8F7A349D5C60}"/>
    <cellStyle name="Comma 2 5 2 4 3 4" xfId="34857" xr:uid="{3D309135-8BA1-42A2-AE4B-625B394E03DB}"/>
    <cellStyle name="Comma 2 5 2 4 3 5" xfId="36959" xr:uid="{26588820-3170-4A81-94BE-5648ED56951D}"/>
    <cellStyle name="Comma 2 5 2 4 4" xfId="11815" xr:uid="{2285808F-7195-40E5-9A80-BEE70BD9BD5A}"/>
    <cellStyle name="Comma 2 5 2 4 5" xfId="15613" xr:uid="{1D4EEAD7-9B15-423C-BDB1-5332E74FD46E}"/>
    <cellStyle name="Comma 2 5 2 4 6" xfId="30111" xr:uid="{11EF8406-EFF1-4896-985B-ED45F427AD53}"/>
    <cellStyle name="Comma 2 5 2 4 7" xfId="30589" xr:uid="{81BE71EF-C8C4-4414-84F5-45F109235F8E}"/>
    <cellStyle name="Comma 2 5 2 4 8" xfId="31934" xr:uid="{4014CCD6-39EF-4EFC-A220-AE60DC35A628}"/>
    <cellStyle name="Comma 2 5 2 4 9" xfId="32576" xr:uid="{C6438E19-DDA2-4B82-8DBF-C9F62B515638}"/>
    <cellStyle name="Comma 2 5 2 5" xfId="6201" xr:uid="{8402BC7E-59E3-4246-A866-AF0351EE788E}"/>
    <cellStyle name="Comma 2 5 2 5 10" xfId="33790" xr:uid="{3E9118BF-AD70-41B5-8E75-3896A09A31E8}"/>
    <cellStyle name="Comma 2 5 2 5 11" xfId="34206" xr:uid="{AEC7FBE4-88AB-4192-B469-ECDF699A952C}"/>
    <cellStyle name="Comma 2 5 2 5 12" xfId="36433" xr:uid="{0D986E92-71A8-4709-9C2E-796BE847EF12}"/>
    <cellStyle name="Comma 2 5 2 5 13" xfId="38940" xr:uid="{5B9B01D8-C409-465C-AA55-5007DEC7990A}"/>
    <cellStyle name="Comma 2 5 2 5 14" xfId="41971" xr:uid="{64022E43-827F-48F0-A4BF-04A20CBB376F}"/>
    <cellStyle name="Comma 2 5 2 5 15" xfId="44888" xr:uid="{F70FD3C7-8618-4A89-93E2-6AB4B921D04D}"/>
    <cellStyle name="Comma 2 5 2 5 16" xfId="8097" xr:uid="{41218701-E3FC-4EC8-8683-5424EE83FA5D}"/>
    <cellStyle name="Comma 2 5 2 5 2" xfId="8826" xr:uid="{86AD1817-F558-4971-9341-059887D103C4}"/>
    <cellStyle name="Comma 2 5 2 5 2 10" xfId="34493" xr:uid="{DDF2425A-10C8-41F4-B8AA-EE16F82DCDF1}"/>
    <cellStyle name="Comma 2 5 2 5 2 11" xfId="36661" xr:uid="{7D56C093-D5B8-480A-8FA1-EBCD2F6C5DEE}"/>
    <cellStyle name="Comma 2 5 2 5 2 12" xfId="40498" xr:uid="{020F3C6B-F5EA-4A3E-8C87-6087517A4DEA}"/>
    <cellStyle name="Comma 2 5 2 5 2 13" xfId="43299" xr:uid="{009BDB9C-53FD-4F44-91AC-4E33F276C7E9}"/>
    <cellStyle name="Comma 2 5 2 5 2 14" xfId="44889" xr:uid="{706AA6E3-DF61-4933-BE56-052C67C9C995}"/>
    <cellStyle name="Comma 2 5 2 5 2 2" xfId="12825" xr:uid="{9896A7E0-04B2-419A-8ECA-77A0A9835D24}"/>
    <cellStyle name="Comma 2 5 2 5 2 2 2" xfId="31407" xr:uid="{D849A367-CD30-4D66-8C63-145465D8D50F}"/>
    <cellStyle name="Comma 2 5 2 5 2 2 3" xfId="33261" xr:uid="{7FC8BEDD-BD5A-41A3-847B-7192AEF168F1}"/>
    <cellStyle name="Comma 2 5 2 5 2 2 4" xfId="35084" xr:uid="{9F80F29B-E330-40D9-9010-C4AEE348AD2B}"/>
    <cellStyle name="Comma 2 5 2 5 2 2 5" xfId="37182" xr:uid="{01BEAA3C-58F5-4F7D-A592-DDEC2CFFD565}"/>
    <cellStyle name="Comma 2 5 2 5 2 3" xfId="12042" xr:uid="{54736A23-1DA7-4AFD-8965-5884F1045DE3}"/>
    <cellStyle name="Comma 2 5 2 5 2 4" xfId="15616" xr:uid="{161FA62E-EF1F-426A-96C7-08F68B0539D1}"/>
    <cellStyle name="Comma 2 5 2 5 2 5" xfId="30114" xr:uid="{B6310CDB-F013-40CA-B066-E250DFBA0C70}"/>
    <cellStyle name="Comma 2 5 2 5 2 6" xfId="30816" xr:uid="{9C68D60C-DEDF-4095-91A1-19A6C575EE8C}"/>
    <cellStyle name="Comma 2 5 2 5 2 7" xfId="31937" xr:uid="{CEE3F2D9-EEFB-49BB-88F9-D72E4375D4F6}"/>
    <cellStyle name="Comma 2 5 2 5 2 8" xfId="32579" xr:uid="{5B2FA91D-002A-486B-9C8C-80FD7BCE3F08}"/>
    <cellStyle name="Comma 2 5 2 5 2 9" xfId="33791" xr:uid="{33616EF2-E7D4-4AE9-8337-EBA09245A525}"/>
    <cellStyle name="Comma 2 5 2 5 3" xfId="12409" xr:uid="{D3FF0048-6A6C-4101-AD78-2E23D1DC59AD}"/>
    <cellStyle name="Comma 2 5 2 5 3 2" xfId="31120" xr:uid="{32362ADE-4E6E-49C0-9958-09B070A4244B}"/>
    <cellStyle name="Comma 2 5 2 5 3 3" xfId="32982" xr:uid="{6DBF24BB-C17A-419E-ADDF-9C33B7625C65}"/>
    <cellStyle name="Comma 2 5 2 5 3 4" xfId="34797" xr:uid="{416E8FD7-9624-4404-B4D8-FAB9783D285E}"/>
    <cellStyle name="Comma 2 5 2 5 3 5" xfId="36903" xr:uid="{E0675A93-6C05-45B5-B60C-4A4B2D67DA92}"/>
    <cellStyle name="Comma 2 5 2 5 4" xfId="11755" xr:uid="{D907D642-7DE6-42B3-8F64-C0785B3867C4}"/>
    <cellStyle name="Comma 2 5 2 5 5" xfId="15615" xr:uid="{ECAA572F-B8DA-4136-9FF4-0CFFC624669B}"/>
    <cellStyle name="Comma 2 5 2 5 6" xfId="30113" xr:uid="{9DBBDA8A-A016-4840-A077-FF63A0230F67}"/>
    <cellStyle name="Comma 2 5 2 5 7" xfId="30529" xr:uid="{E35C5E00-BC5D-4AAA-B04B-37EAD3FFC900}"/>
    <cellStyle name="Comma 2 5 2 5 8" xfId="31936" xr:uid="{D79993C3-AE7D-4E50-A4A6-2DA388028C47}"/>
    <cellStyle name="Comma 2 5 2 5 9" xfId="32578" xr:uid="{F731B748-CAF2-45AD-95FC-697C16F2B492}"/>
    <cellStyle name="Comma 2 5 2 6" xfId="8820" xr:uid="{FA7DAF83-AA15-4531-BC40-635C13AC4474}"/>
    <cellStyle name="Comma 2 5 2 6 10" xfId="34487" xr:uid="{FD533040-956A-4C53-8669-4CE9B9358A0C}"/>
    <cellStyle name="Comma 2 5 2 6 11" xfId="36655" xr:uid="{E7D75EF6-668E-4430-9CC6-3289C530EEF9}"/>
    <cellStyle name="Comma 2 5 2 6 12" xfId="39346" xr:uid="{B6488A8E-2681-4065-90DD-93A7786E570C}"/>
    <cellStyle name="Comma 2 5 2 6 13" xfId="42324" xr:uid="{18910850-FA14-4D20-AA10-FF2A0C35884F}"/>
    <cellStyle name="Comma 2 5 2 6 14" xfId="44890" xr:uid="{B93E1271-082E-4324-876B-9C4492E18D5D}"/>
    <cellStyle name="Comma 2 5 2 6 2" xfId="12819" xr:uid="{8E0B6361-12BB-4977-A92F-554BFB2F2D9C}"/>
    <cellStyle name="Comma 2 5 2 6 2 2" xfId="31401" xr:uid="{DE939026-16F3-4726-B8F6-B69AF57604A0}"/>
    <cellStyle name="Comma 2 5 2 6 2 3" xfId="33255" xr:uid="{EC39CE70-A7FE-43E4-A40A-F596772F859F}"/>
    <cellStyle name="Comma 2 5 2 6 2 4" xfId="35078" xr:uid="{DA7E3A32-BFB5-453D-98B9-1003AE7DD47D}"/>
    <cellStyle name="Comma 2 5 2 6 2 5" xfId="37176" xr:uid="{1ED32EB6-7EC2-4277-8D83-ED20C03769AC}"/>
    <cellStyle name="Comma 2 5 2 6 2 6" xfId="40917" xr:uid="{55A2A76A-95C6-424C-BCDB-4DD333D95283}"/>
    <cellStyle name="Comma 2 5 2 6 2 7" xfId="43652" xr:uid="{8DDCA97D-D2E5-4E90-8791-C158265493CC}"/>
    <cellStyle name="Comma 2 5 2 6 2 8" xfId="44891" xr:uid="{31DD3732-B45C-4E6A-84FB-73B4953F270F}"/>
    <cellStyle name="Comma 2 5 2 6 3" xfId="12036" xr:uid="{8E553C66-EDE8-4C83-AA29-387F8796E218}"/>
    <cellStyle name="Comma 2 5 2 6 4" xfId="15617" xr:uid="{433B9457-4023-4CDA-A87F-339E3D02943D}"/>
    <cellStyle name="Comma 2 5 2 6 5" xfId="30115" xr:uid="{00F935D1-3156-42B5-B541-2CF00B864DAD}"/>
    <cellStyle name="Comma 2 5 2 6 6" xfId="30810" xr:uid="{70FF1AC5-0847-4727-8AA9-F5A02A0CB074}"/>
    <cellStyle name="Comma 2 5 2 6 7" xfId="31938" xr:uid="{2F3ABCBC-07E6-4724-BFA5-9D2DF40FA0A9}"/>
    <cellStyle name="Comma 2 5 2 6 8" xfId="32580" xr:uid="{FB75EDD8-40DD-474D-937B-4850B0B03AA7}"/>
    <cellStyle name="Comma 2 5 2 6 9" xfId="33792" xr:uid="{47156957-E8BD-42F2-B65B-E2D60FECAA6F}"/>
    <cellStyle name="Comma 2 5 2 7" xfId="11520" xr:uid="{C68A642E-C7CA-4A07-84EA-39D3270BEC54}"/>
    <cellStyle name="Comma 2 5 2 7 10" xfId="34634" xr:uid="{96989B0B-C333-4C3D-8F43-ECC11B35CEEC}"/>
    <cellStyle name="Comma 2 5 2 7 11" xfId="36762" xr:uid="{BB2B9DA1-AE98-4768-9B81-891FA560F4B0}"/>
    <cellStyle name="Comma 2 5 2 7 12" xfId="39805" xr:uid="{710D6634-1A9E-45EE-AED6-F88AC6F34B34}"/>
    <cellStyle name="Comma 2 5 2 7 13" xfId="42713" xr:uid="{FEA44265-FA0F-4D69-B04B-500155AF5EF0}"/>
    <cellStyle name="Comma 2 5 2 7 14" xfId="44892" xr:uid="{2F316962-9BA5-46C9-89A5-0B33471E79E0}"/>
    <cellStyle name="Comma 2 5 2 7 2" xfId="15141" xr:uid="{EFFD91B1-8810-4DE0-9908-11A07963AF27}"/>
    <cellStyle name="Comma 2 5 2 7 2 2" xfId="31548" xr:uid="{849DFB94-7867-49C8-9978-46E0DB7453C0}"/>
    <cellStyle name="Comma 2 5 2 7 2 3" xfId="33401" xr:uid="{9A767DF7-79F3-45FC-A942-4F83FB5E0AC0}"/>
    <cellStyle name="Comma 2 5 2 7 2 4" xfId="35225" xr:uid="{97CCFA70-E6AE-4449-8FF7-016548767885}"/>
    <cellStyle name="Comma 2 5 2 7 2 5" xfId="37305" xr:uid="{A43D04FB-A98B-4B17-9A36-FA788CCE7FA2}"/>
    <cellStyle name="Comma 2 5 2 7 3" xfId="12183" xr:uid="{C31FCD57-537F-41C9-B54F-85097FE26086}"/>
    <cellStyle name="Comma 2 5 2 7 4" xfId="15618" xr:uid="{A55FD384-B115-42CC-B871-E97865B5A328}"/>
    <cellStyle name="Comma 2 5 2 7 5" xfId="30116" xr:uid="{8244BD15-6989-4BA6-87E4-66E4CB3159BC}"/>
    <cellStyle name="Comma 2 5 2 7 6" xfId="30957" xr:uid="{FB0235B0-273F-4415-ACFA-CAD7F6965487}"/>
    <cellStyle name="Comma 2 5 2 7 7" xfId="31939" xr:uid="{BEC338BE-D1F8-4698-856B-1AE3F55281A2}"/>
    <cellStyle name="Comma 2 5 2 7 8" xfId="32581" xr:uid="{CB968A57-2CD9-4F46-9F4F-43FF66D90DA6}"/>
    <cellStyle name="Comma 2 5 2 7 9" xfId="33793" xr:uid="{E5FFD73F-06E2-4FDA-BC49-8784E5284180}"/>
    <cellStyle name="Comma 2 5 2 8" xfId="12256" xr:uid="{792A4E2F-9D4A-4037-8C7F-B12DB13A3211}"/>
    <cellStyle name="Comma 2 5 2 8 2" xfId="31029" xr:uid="{4F02F499-103D-4A9F-8129-B9662A3DFA01}"/>
    <cellStyle name="Comma 2 5 2 8 3" xfId="32899" xr:uid="{1690D1C5-E948-48DF-B0C3-AB897A6DEB40}"/>
    <cellStyle name="Comma 2 5 2 8 4" xfId="34706" xr:uid="{83786A4F-3D1B-4417-AE91-6ED127701BB1}"/>
    <cellStyle name="Comma 2 5 2 8 5" xfId="36814" xr:uid="{F2562A88-F111-4BC8-9465-7FA690922ADC}"/>
    <cellStyle name="Comma 2 5 2 9" xfId="11662" xr:uid="{AE2A3E42-4595-48F3-909C-B74FE010A46C}"/>
    <cellStyle name="Comma 2 5 20" xfId="35280" xr:uid="{A9F45AF1-819D-4689-AD52-46F8B7097935}"/>
    <cellStyle name="Comma 2 5 21" xfId="36201" xr:uid="{ACC0C0FA-9B6B-4EEE-8AAA-3524E7EBB057}"/>
    <cellStyle name="Comma 2 5 22" xfId="37387" xr:uid="{3766EF50-87F1-42D2-95DC-4E36AB94C585}"/>
    <cellStyle name="Comma 2 5 23" xfId="41335" xr:uid="{A70C8AAE-4910-4C1C-A49C-A40212B4D586}"/>
    <cellStyle name="Comma 2 5 24" xfId="44893" xr:uid="{891B496B-CE23-4825-9A32-5368BF5B8201}"/>
    <cellStyle name="Comma 2 5 25" xfId="6553" xr:uid="{D4A92326-609A-45FB-BD02-9F4175581ED1}"/>
    <cellStyle name="Comma 2 5 3" xfId="2778" xr:uid="{C990F014-0F15-4D12-95CC-4EC3BA7695C0}"/>
    <cellStyle name="Comma 2 5 3 10" xfId="15619" xr:uid="{92075604-BAA6-4B53-854B-D3D19A91D30A}"/>
    <cellStyle name="Comma 2 5 3 11" xfId="30117" xr:uid="{F6302671-9490-427A-8184-203D79262AC0}"/>
    <cellStyle name="Comma 2 5 3 12" xfId="30439" xr:uid="{08FD306A-E014-4A60-BAA7-E73EE5C68C92}"/>
    <cellStyle name="Comma 2 5 3 13" xfId="31940" xr:uid="{4B4BF46A-2EDA-4DC7-8A91-78863FB7B3EA}"/>
    <cellStyle name="Comma 2 5 3 14" xfId="32582" xr:uid="{034212C0-9FF6-47EE-B26E-79ABEBC7590B}"/>
    <cellStyle name="Comma 2 5 3 15" xfId="33794" xr:uid="{DB0FA663-75F0-43EE-A804-48B231360733}"/>
    <cellStyle name="Comma 2 5 3 16" xfId="34116" xr:uid="{511500EF-3B7A-4892-82FE-F9AB90A4748D}"/>
    <cellStyle name="Comma 2 5 3 17" xfId="35340" xr:uid="{B429FFE4-0315-4C59-904C-A5ED9C21B6EC}"/>
    <cellStyle name="Comma 2 5 3 18" xfId="36203" xr:uid="{EB0CF08E-571F-43C2-8502-41D5258E1680}"/>
    <cellStyle name="Comma 2 5 3 19" xfId="37439" xr:uid="{9AB48523-8905-48BF-87A4-3EC196F9FCD8}"/>
    <cellStyle name="Comma 2 5 3 2" xfId="5089" xr:uid="{D806AF6F-7F92-4329-A882-CE459741B325}"/>
    <cellStyle name="Comma 2 5 3 2 10" xfId="32583" xr:uid="{916A2416-28E6-4388-8233-B22BE5996560}"/>
    <cellStyle name="Comma 2 5 3 2 11" xfId="33795" xr:uid="{B676D312-79AA-4943-997D-AE7A62AE68C3}"/>
    <cellStyle name="Comma 2 5 3 2 12" xfId="34154" xr:uid="{48CFD550-E32F-4323-842B-D0F2657AC1F5}"/>
    <cellStyle name="Comma 2 5 3 2 13" xfId="36044" xr:uid="{CBB1DEE8-B8B6-4BD3-8FF0-8A8B0D8DD10E}"/>
    <cellStyle name="Comma 2 5 3 2 14" xfId="36344" xr:uid="{130C49C0-7DD6-4EC9-BBCE-97769E5A5E2F}"/>
    <cellStyle name="Comma 2 5 3 2 15" xfId="37513" xr:uid="{89EA8F2C-CBEE-458F-A529-5B27F92E9820}"/>
    <cellStyle name="Comma 2 5 3 2 16" xfId="41459" xr:uid="{8C217AA0-227C-4266-AA02-43F9F50E33CA}"/>
    <cellStyle name="Comma 2 5 3 2 17" xfId="44894" xr:uid="{323DDBF1-6AFF-4098-A989-712188367881}"/>
    <cellStyle name="Comma 2 5 3 2 18" xfId="6667" xr:uid="{787AE6AA-D107-4A27-83D2-31846CCAA2E3}"/>
    <cellStyle name="Comma 2 5 3 2 2" xfId="6058" xr:uid="{B8458DCC-2B44-4ED8-8764-85C1C31DE8EE}"/>
    <cellStyle name="Comma 2 5 3 2 2 10" xfId="33796" xr:uid="{5694CA79-A09B-4B41-BD9E-093FD99E9E1A}"/>
    <cellStyle name="Comma 2 5 3 2 2 11" xfId="34306" xr:uid="{D355B0EC-E6B1-48C4-B654-5B9D750B3E30}"/>
    <cellStyle name="Comma 2 5 3 2 2 12" xfId="36489" xr:uid="{E70D043B-61AE-4EAB-AEC7-C88BD52A58B8}"/>
    <cellStyle name="Comma 2 5 3 2 2 13" xfId="38823" xr:uid="{F41BEE6E-7FA7-46B4-A017-E2D1A9BFEA0F}"/>
    <cellStyle name="Comma 2 5 3 2 2 14" xfId="41862" xr:uid="{5CB2959F-7B79-4323-914E-E0D0F63B3660}"/>
    <cellStyle name="Comma 2 5 3 2 2 15" xfId="44895" xr:uid="{126A170E-9992-45C2-B055-E88E6DAE4F29}"/>
    <cellStyle name="Comma 2 5 3 2 2 16" xfId="8543" xr:uid="{F977F469-0BD7-4775-A3D3-1E14D2716045}"/>
    <cellStyle name="Comma 2 5 3 2 2 2" xfId="8829" xr:uid="{C2FBB6E9-14BD-48DE-B570-D6525653ED43}"/>
    <cellStyle name="Comma 2 5 3 2 2 2 10" xfId="34496" xr:uid="{FF92466C-C6A8-4C60-992F-E4A54083B7A3}"/>
    <cellStyle name="Comma 2 5 3 2 2 2 11" xfId="36664" xr:uid="{2A10A062-0FDF-451A-8399-8A280CF3C5E5}"/>
    <cellStyle name="Comma 2 5 3 2 2 2 12" xfId="40372" xr:uid="{0260BB4A-8D4F-446A-9423-8C5850AE23D6}"/>
    <cellStyle name="Comma 2 5 3 2 2 2 13" xfId="43190" xr:uid="{5583B5BB-76E4-45DE-8E38-89E2B8EE1807}"/>
    <cellStyle name="Comma 2 5 3 2 2 2 14" xfId="44896" xr:uid="{4494F948-413D-4E20-862E-4DE3D9821A3D}"/>
    <cellStyle name="Comma 2 5 3 2 2 2 2" xfId="12828" xr:uid="{DAB37FE9-8FD2-417B-8491-515B5C55A416}"/>
    <cellStyle name="Comma 2 5 3 2 2 2 2 2" xfId="31410" xr:uid="{F56FF71A-8A9C-4C74-BD78-BA1F56F0E883}"/>
    <cellStyle name="Comma 2 5 3 2 2 2 2 3" xfId="33264" xr:uid="{6744D169-4F1D-4B87-B608-4A5EEE0BEBF3}"/>
    <cellStyle name="Comma 2 5 3 2 2 2 2 4" xfId="35087" xr:uid="{7CBF0FC0-57A8-4201-9BA5-3F95E40A0561}"/>
    <cellStyle name="Comma 2 5 3 2 2 2 2 5" xfId="37185" xr:uid="{098BF67C-C146-4CF0-853A-4A5AE30939E6}"/>
    <cellStyle name="Comma 2 5 3 2 2 2 3" xfId="12045" xr:uid="{CF682862-BBC0-469C-99C8-8AAC7506B7C3}"/>
    <cellStyle name="Comma 2 5 3 2 2 2 4" xfId="15622" xr:uid="{5192F5AC-3B2D-4782-B8A4-DC1B90231629}"/>
    <cellStyle name="Comma 2 5 3 2 2 2 5" xfId="30120" xr:uid="{F099FE6A-D084-4E09-94BF-CECA230E1017}"/>
    <cellStyle name="Comma 2 5 3 2 2 2 6" xfId="30819" xr:uid="{FA3B2176-2232-4E90-B019-928480BA29E1}"/>
    <cellStyle name="Comma 2 5 3 2 2 2 7" xfId="31943" xr:uid="{9168EFB3-2038-4F11-A972-B0107B7F5942}"/>
    <cellStyle name="Comma 2 5 3 2 2 2 8" xfId="32585" xr:uid="{F2CFDCC9-8E09-43AD-A799-3748C5221F5A}"/>
    <cellStyle name="Comma 2 5 3 2 2 2 9" xfId="33797" xr:uid="{7E8F0DCE-60E9-463A-B890-D1D95E425036}"/>
    <cellStyle name="Comma 2 5 3 2 2 3" xfId="12578" xr:uid="{5E9BB716-21EA-4CE4-9375-4898316A9C49}"/>
    <cellStyle name="Comma 2 5 3 2 2 3 2" xfId="31220" xr:uid="{9E4CD4BB-C38D-4F26-8609-5A611A9A6372}"/>
    <cellStyle name="Comma 2 5 3 2 2 3 3" xfId="33076" xr:uid="{DBE0CF68-B7BF-4A09-8F9C-26733B651D98}"/>
    <cellStyle name="Comma 2 5 3 2 2 3 4" xfId="34897" xr:uid="{2B13C8FE-4BBB-4E33-AF03-0CC810DC3976}"/>
    <cellStyle name="Comma 2 5 3 2 2 3 5" xfId="36997" xr:uid="{C849FDC6-1A0E-4392-BE1F-A2743EEFFFA3}"/>
    <cellStyle name="Comma 2 5 3 2 2 4" xfId="11855" xr:uid="{9C0B0AF3-F7A6-4CA6-9BF0-25E751009EDA}"/>
    <cellStyle name="Comma 2 5 3 2 2 5" xfId="15621" xr:uid="{4A6362FF-3DD4-4C33-AC63-02921700B049}"/>
    <cellStyle name="Comma 2 5 3 2 2 6" xfId="30119" xr:uid="{D58206E1-037E-448C-A8A4-81E2D66D21AA}"/>
    <cellStyle name="Comma 2 5 3 2 2 7" xfId="30629" xr:uid="{1A2E8601-2A4D-46B1-866D-19230680C5ED}"/>
    <cellStyle name="Comma 2 5 3 2 2 8" xfId="31942" xr:uid="{51C6CAED-3D32-4575-A2C3-E5A965AE3479}"/>
    <cellStyle name="Comma 2 5 3 2 2 9" xfId="32584" xr:uid="{E7244001-10B7-44DB-8AE0-5D4BBA2D3896}"/>
    <cellStyle name="Comma 2 5 3 2 3" xfId="6378" xr:uid="{6431C530-C99D-49DC-A4B7-2BF7698DFD01}"/>
    <cellStyle name="Comma 2 5 3 2 3 10" xfId="34495" xr:uid="{A4D27FB2-10B3-4AB7-A5B3-FAC92EE06C1A}"/>
    <cellStyle name="Comma 2 5 3 2 3 11" xfId="36663" xr:uid="{6E30E705-D38B-445F-AC5E-78A18267CB8A}"/>
    <cellStyle name="Comma 2 5 3 2 3 12" xfId="39043" xr:uid="{F4EF34F9-609B-40E2-80EC-89C0F6B7C3E9}"/>
    <cellStyle name="Comma 2 5 3 2 3 13" xfId="42069" xr:uid="{61518A41-0D34-4D9E-BDC5-FFBB354E7AD4}"/>
    <cellStyle name="Comma 2 5 3 2 3 14" xfId="44897" xr:uid="{B9DD0C8C-CA19-4C57-8FB9-B46280739FC8}"/>
    <cellStyle name="Comma 2 5 3 2 3 15" xfId="8828" xr:uid="{E39771F1-9CE3-4B1B-B9A0-01B4F6BB8FAF}"/>
    <cellStyle name="Comma 2 5 3 2 3 2" xfId="12827" xr:uid="{C40B78CE-5046-44DB-93C9-DAF1431C4B19}"/>
    <cellStyle name="Comma 2 5 3 2 3 2 2" xfId="31409" xr:uid="{9C399905-1721-42C4-94B5-483604928BC6}"/>
    <cellStyle name="Comma 2 5 3 2 3 2 3" xfId="33263" xr:uid="{2015346D-0364-45BD-8446-E6A807DD0EA8}"/>
    <cellStyle name="Comma 2 5 3 2 3 2 4" xfId="35086" xr:uid="{AC321E97-C2E8-4FDA-82E4-A9672D52CFF1}"/>
    <cellStyle name="Comma 2 5 3 2 3 2 5" xfId="37184" xr:uid="{1A1DDD42-034A-4854-BDFB-8739CCFDFBD0}"/>
    <cellStyle name="Comma 2 5 3 2 3 2 6" xfId="40611" xr:uid="{21F1F2CD-EAA0-489B-B29B-D2209EA4E121}"/>
    <cellStyle name="Comma 2 5 3 2 3 2 7" xfId="43397" xr:uid="{6BBF113E-5758-470A-BFE9-7908D9EC0C61}"/>
    <cellStyle name="Comma 2 5 3 2 3 2 8" xfId="44898" xr:uid="{C8FED1D0-4929-4BFB-8C5B-808EB0C8A85F}"/>
    <cellStyle name="Comma 2 5 3 2 3 3" xfId="12044" xr:uid="{D10ECE23-AE1D-4B2A-A653-43C128F1C95F}"/>
    <cellStyle name="Comma 2 5 3 2 3 4" xfId="15623" xr:uid="{3B2AA8BD-D418-41CD-BD59-3BB3C9491228}"/>
    <cellStyle name="Comma 2 5 3 2 3 5" xfId="30121" xr:uid="{CC9580E4-62C2-454B-BE08-D971865CAD00}"/>
    <cellStyle name="Comma 2 5 3 2 3 6" xfId="30818" xr:uid="{18C096AF-A213-4672-8AFA-C32FB7F8F109}"/>
    <cellStyle name="Comma 2 5 3 2 3 7" xfId="31944" xr:uid="{FA71048F-A278-4AF1-81D0-C60E53A31C59}"/>
    <cellStyle name="Comma 2 5 3 2 3 8" xfId="32586" xr:uid="{15E9F4DE-0EA0-4611-A87F-47A63A20BAB8}"/>
    <cellStyle name="Comma 2 5 3 2 3 9" xfId="33798" xr:uid="{894A4A7C-3BF2-499F-A4C7-700F9146FFFC}"/>
    <cellStyle name="Comma 2 5 3 2 4" xfId="12295" xr:uid="{677B3559-5B7C-4B28-A321-3FD7070C35E2}"/>
    <cellStyle name="Comma 2 5 3 2 4 2" xfId="31068" xr:uid="{FFFC614E-6F72-4B72-BF0A-C3F2B5E76183}"/>
    <cellStyle name="Comma 2 5 3 2 4 2 2" xfId="41228" xr:uid="{61F1B870-0CE2-4B4F-B2B2-21754CE477A4}"/>
    <cellStyle name="Comma 2 5 3 2 4 2 3" xfId="43908" xr:uid="{042066A9-5957-4153-821D-5B6EE8E5DC91}"/>
    <cellStyle name="Comma 2 5 3 2 4 2 4" xfId="44899" xr:uid="{B989EC0B-DA77-43BC-91F5-6EF27084813B}"/>
    <cellStyle name="Comma 2 5 3 2 4 3" xfId="32936" xr:uid="{13249711-D304-4534-AD2D-F9F19FC9EE1E}"/>
    <cellStyle name="Comma 2 5 3 2 4 4" xfId="34745" xr:uid="{4CA92954-C0F6-44C9-A13B-A172FF6292A8}"/>
    <cellStyle name="Comma 2 5 3 2 4 5" xfId="36853" xr:uid="{C34FE3BE-B304-4CAF-9394-910CB8EE4258}"/>
    <cellStyle name="Comma 2 5 3 2 4 6" xfId="39645" xr:uid="{BF821F1E-05A4-4DE0-A3D9-67BB430EA00A}"/>
    <cellStyle name="Comma 2 5 3 2 4 7" xfId="42580" xr:uid="{7D3CCE21-2D31-4B3D-8A8C-DF31A48B28E0}"/>
    <cellStyle name="Comma 2 5 3 2 4 8" xfId="44900" xr:uid="{19001839-4495-4705-8658-0EBFA2F9C26D}"/>
    <cellStyle name="Comma 2 5 3 2 5" xfId="11702" xr:uid="{0DFF6262-E593-4587-8D7A-83A9C232D9BF}"/>
    <cellStyle name="Comma 2 5 3 2 5 2" xfId="39888" xr:uid="{629A1E35-7E7E-4CB0-99FB-F63BF97381C5}"/>
    <cellStyle name="Comma 2 5 3 2 5 3" xfId="42787" xr:uid="{B4FDBCCE-336A-4E8E-86B5-A8A8916537E6}"/>
    <cellStyle name="Comma 2 5 3 2 5 4" xfId="44901" xr:uid="{9672B43A-4592-47B4-8AEE-A0F49EB27F28}"/>
    <cellStyle name="Comma 2 5 3 2 6" xfId="15620" xr:uid="{97EA512E-5C11-4E41-AEE8-3AAD54A5BC99}"/>
    <cellStyle name="Comma 2 5 3 2 7" xfId="30118" xr:uid="{B13360DF-458E-4CFD-B3A9-95EBBB0554A1}"/>
    <cellStyle name="Comma 2 5 3 2 8" xfId="30477" xr:uid="{5679B789-089B-4151-99A4-524B87AA8CC8}"/>
    <cellStyle name="Comma 2 5 3 2 9" xfId="31941" xr:uid="{29615FE7-568E-41DF-B4F9-B5A35B0EAE40}"/>
    <cellStyle name="Comma 2 5 3 20" xfId="41386" xr:uid="{4183DC12-781C-4C1E-8224-54061FF1D5C4}"/>
    <cellStyle name="Comma 2 5 3 21" xfId="44902" xr:uid="{477F6F8C-F7DD-40B8-BEAE-2007FBF9443E}"/>
    <cellStyle name="Comma 2 5 3 22" xfId="6555" xr:uid="{064C6551-A542-48F8-BDF6-A0114B93E790}"/>
    <cellStyle name="Comma 2 5 3 3" xfId="4430" xr:uid="{3177DAF1-B3FB-4091-9B9B-D91394C58022}"/>
    <cellStyle name="Comma 2 5 3 3 10" xfId="32587" xr:uid="{B6472ECE-E94B-4E66-996A-72F3A793E2A7}"/>
    <cellStyle name="Comma 2 5 3 3 11" xfId="33799" xr:uid="{1CA057D1-13B8-4A13-B3A4-2077C856BEE6}"/>
    <cellStyle name="Comma 2 5 3 3 12" xfId="34178" xr:uid="{ECDA7004-39FF-47DF-AFC1-212560AB5513}"/>
    <cellStyle name="Comma 2 5 3 3 13" xfId="35613" xr:uid="{452A17AA-A567-42B4-ABFF-47701ACDBEB7}"/>
    <cellStyle name="Comma 2 5 3 3 14" xfId="36159" xr:uid="{98175C47-B799-4FF6-AB3E-95B9509AB946}"/>
    <cellStyle name="Comma 2 5 3 3 15" xfId="38682" xr:uid="{994F25BB-6843-4E5C-8339-1B6B8322CE2E}"/>
    <cellStyle name="Comma 2 5 3 3 16" xfId="41722" xr:uid="{78D3D793-2863-4199-8757-DA75E0BAB887}"/>
    <cellStyle name="Comma 2 5 3 3 17" xfId="44903" xr:uid="{48E39DAF-D23A-4F6D-83AE-9731512B233B}"/>
    <cellStyle name="Comma 2 5 3 3 18" xfId="7341" xr:uid="{3B3DDF12-F587-4978-8B7F-8155A6A37E2B}"/>
    <cellStyle name="Comma 2 5 3 3 2" xfId="5881" xr:uid="{60BCED1D-E9B8-4575-9BB0-D5360C18E9F1}"/>
    <cellStyle name="Comma 2 5 3 3 2 10" xfId="33800" xr:uid="{011D0746-09AF-479F-939A-2027C9DCCBBC}"/>
    <cellStyle name="Comma 2 5 3 3 2 11" xfId="34330" xr:uid="{1AA25178-609A-45C7-B26F-08E9125844EE}"/>
    <cellStyle name="Comma 2 5 3 3 2 12" xfId="36499" xr:uid="{797E9953-40D9-4AFC-B827-78C4A3D9419F}"/>
    <cellStyle name="Comma 2 5 3 3 2 13" xfId="39170" xr:uid="{AA41AFFD-871F-4456-80E7-AB6DB06D6AC6}"/>
    <cellStyle name="Comma 2 5 3 3 2 14" xfId="42178" xr:uid="{0C237AD2-6399-43DF-9E16-67C667051A51}"/>
    <cellStyle name="Comma 2 5 3 3 2 15" xfId="44904" xr:uid="{647A651B-27AB-4B45-A014-78D1F028054C}"/>
    <cellStyle name="Comma 2 5 3 3 2 16" xfId="8600" xr:uid="{D1AC3CB2-6ECD-4A60-A09D-8193CDFEF9FC}"/>
    <cellStyle name="Comma 2 5 3 3 2 2" xfId="8831" xr:uid="{61FA3627-D39D-4591-A824-05CFB86D86DD}"/>
    <cellStyle name="Comma 2 5 3 3 2 2 10" xfId="34498" xr:uid="{718408A0-36DD-42D0-9FC0-58142A3EBA8C}"/>
    <cellStyle name="Comma 2 5 3 3 2 2 11" xfId="36666" xr:uid="{3D3300E0-BF4B-4E9C-ADB7-959B3CC9523F}"/>
    <cellStyle name="Comma 2 5 3 3 2 2 12" xfId="40743" xr:uid="{9FA183F9-572C-48DB-A9F2-1B1B8D4189B5}"/>
    <cellStyle name="Comma 2 5 3 3 2 2 13" xfId="43506" xr:uid="{9F36E391-E0AF-42E2-B796-D10F2490F543}"/>
    <cellStyle name="Comma 2 5 3 3 2 2 14" xfId="44905" xr:uid="{975115DA-7516-4E73-9657-EA7B5C276EB2}"/>
    <cellStyle name="Comma 2 5 3 3 2 2 2" xfId="12830" xr:uid="{30C7C719-DD60-4A3F-8F65-5C214B7474D8}"/>
    <cellStyle name="Comma 2 5 3 3 2 2 2 2" xfId="31412" xr:uid="{4798126F-468F-4339-B842-051FBC0AED4F}"/>
    <cellStyle name="Comma 2 5 3 3 2 2 2 3" xfId="33266" xr:uid="{BDE34CC9-E04D-482D-8A23-ABC3257E5F0E}"/>
    <cellStyle name="Comma 2 5 3 3 2 2 2 4" xfId="35089" xr:uid="{5E06F500-193F-4C89-B4AE-69C3E0745FB9}"/>
    <cellStyle name="Comma 2 5 3 3 2 2 2 5" xfId="37187" xr:uid="{51D95593-F8B2-4276-8848-65742A3B4902}"/>
    <cellStyle name="Comma 2 5 3 3 2 2 3" xfId="12047" xr:uid="{DB80538D-E92B-42F7-A71D-3D388A288695}"/>
    <cellStyle name="Comma 2 5 3 3 2 2 4" xfId="15626" xr:uid="{BDCB95D8-D4F0-42A9-8DDF-58411AB21630}"/>
    <cellStyle name="Comma 2 5 3 3 2 2 5" xfId="30124" xr:uid="{C70FE5A7-DDB3-49C6-995B-A650A0ED0F64}"/>
    <cellStyle name="Comma 2 5 3 3 2 2 6" xfId="30821" xr:uid="{709E981D-2B2B-4CF1-896F-671324351187}"/>
    <cellStyle name="Comma 2 5 3 3 2 2 7" xfId="31947" xr:uid="{DE143FB2-BDFF-445A-8D89-E03F9663A265}"/>
    <cellStyle name="Comma 2 5 3 3 2 2 8" xfId="32589" xr:uid="{7BC7038B-DFAB-4E54-BE44-84E05CE294CA}"/>
    <cellStyle name="Comma 2 5 3 3 2 2 9" xfId="33801" xr:uid="{4F96A05E-EB28-46C5-9CCF-518CE8885CCF}"/>
    <cellStyle name="Comma 2 5 3 3 2 3" xfId="12606" xr:uid="{CAA267D2-04CD-4F5A-A007-FAFDE68668EC}"/>
    <cellStyle name="Comma 2 5 3 3 2 3 2" xfId="31244" xr:uid="{1D650524-3616-405D-B38E-F615BEF17D44}"/>
    <cellStyle name="Comma 2 5 3 3 2 3 3" xfId="33098" xr:uid="{7A5554EA-192A-49F3-9FA6-B4761AFC7596}"/>
    <cellStyle name="Comma 2 5 3 3 2 3 4" xfId="34921" xr:uid="{317E6758-83D0-4E32-BBEF-9B2C8918C44D}"/>
    <cellStyle name="Comma 2 5 3 3 2 3 5" xfId="37019" xr:uid="{BD22E2BA-BE1F-4D51-9188-CC49EC803A99}"/>
    <cellStyle name="Comma 2 5 3 3 2 4" xfId="11879" xr:uid="{4F5191E0-E577-41CB-9826-280FF5A758AD}"/>
    <cellStyle name="Comma 2 5 3 3 2 5" xfId="15625" xr:uid="{ADEA8C19-B1B3-443D-88F3-3172F313A62C}"/>
    <cellStyle name="Comma 2 5 3 3 2 6" xfId="30123" xr:uid="{96E921F5-1C7B-4477-B8D8-9EE3EF209B5C}"/>
    <cellStyle name="Comma 2 5 3 3 2 7" xfId="30653" xr:uid="{530852D6-6C17-402C-9C1F-BEDF78323F0C}"/>
    <cellStyle name="Comma 2 5 3 3 2 8" xfId="31946" xr:uid="{21BC6AB4-D49E-426D-8970-C3FECB6D6D2A}"/>
    <cellStyle name="Comma 2 5 3 3 2 9" xfId="32588" xr:uid="{2398D964-20D2-45CA-A501-13F931890677}"/>
    <cellStyle name="Comma 2 5 3 3 3" xfId="8830" xr:uid="{2DD54326-C367-49CD-9032-2D037B5C469E}"/>
    <cellStyle name="Comma 2 5 3 3 3 10" xfId="34497" xr:uid="{B5A7C4A2-1994-4AE8-BEFD-A3CE4DF33597}"/>
    <cellStyle name="Comma 2 5 3 3 3 11" xfId="36665" xr:uid="{9FFC007F-58DA-444C-8FA4-2525A5D8CB54}"/>
    <cellStyle name="Comma 2 5 3 3 3 12" xfId="39480" xr:uid="{DF3CDEC5-FCB0-4263-B019-65677C31E6CA}"/>
    <cellStyle name="Comma 2 5 3 3 3 13" xfId="42440" xr:uid="{F6505931-24EB-455F-AD57-A5F441189832}"/>
    <cellStyle name="Comma 2 5 3 3 3 14" xfId="44906" xr:uid="{B5CC95B0-CF25-4051-A24D-B3AE06FDA230}"/>
    <cellStyle name="Comma 2 5 3 3 3 2" xfId="12829" xr:uid="{B7FB674A-FD7C-4D7C-8FBE-24ACACCA8986}"/>
    <cellStyle name="Comma 2 5 3 3 3 2 2" xfId="31411" xr:uid="{9AC134A4-8A9B-49E2-A7BE-6322B401AF18}"/>
    <cellStyle name="Comma 2 5 3 3 3 2 3" xfId="33265" xr:uid="{2E00D687-8231-4416-AA92-7A3B1CF82447}"/>
    <cellStyle name="Comma 2 5 3 3 3 2 4" xfId="35088" xr:uid="{A73D16EA-4350-4FAF-853F-BD4B7E771331}"/>
    <cellStyle name="Comma 2 5 3 3 3 2 5" xfId="37186" xr:uid="{DCA25C5F-78C2-445C-99DC-EAC89904F50C}"/>
    <cellStyle name="Comma 2 5 3 3 3 2 6" xfId="41056" xr:uid="{F42E4A3A-D919-4322-A9E6-3667A56934BB}"/>
    <cellStyle name="Comma 2 5 3 3 3 2 7" xfId="43768" xr:uid="{FC9D3634-8AB7-4D57-B3BC-5AF599621178}"/>
    <cellStyle name="Comma 2 5 3 3 3 2 8" xfId="44907" xr:uid="{68DA7474-5D15-485E-85DE-5601721A87C0}"/>
    <cellStyle name="Comma 2 5 3 3 3 3" xfId="12046" xr:uid="{528D0A6D-48CD-4BA4-AA10-A86EFF013127}"/>
    <cellStyle name="Comma 2 5 3 3 3 4" xfId="15627" xr:uid="{EE6E7ECB-AAA9-4117-98F8-461C22FC4EC2}"/>
    <cellStyle name="Comma 2 5 3 3 3 5" xfId="30125" xr:uid="{921B2838-B611-43C0-A392-70AF5EC8C1BC}"/>
    <cellStyle name="Comma 2 5 3 3 3 6" xfId="30820" xr:uid="{E36DF764-FFA2-400D-8699-9D687ED5D4E5}"/>
    <cellStyle name="Comma 2 5 3 3 3 7" xfId="31948" xr:uid="{BDABCE2C-0E40-4D53-804B-3BA974AD8F9A}"/>
    <cellStyle name="Comma 2 5 3 3 3 8" xfId="32590" xr:uid="{5735ADEE-A1CE-4FEA-96BD-C8D419614D5D}"/>
    <cellStyle name="Comma 2 5 3 3 3 9" xfId="33802" xr:uid="{39F11C04-C4B1-4EF9-92F0-A21133D5E25C}"/>
    <cellStyle name="Comma 2 5 3 3 4" xfId="12320" xr:uid="{5304F36A-56D1-4C24-A9DA-2278B1164DE0}"/>
    <cellStyle name="Comma 2 5 3 3 4 2" xfId="31092" xr:uid="{04E1CB3A-EE27-4DF7-8FE1-A1008519B0CB}"/>
    <cellStyle name="Comma 2 5 3 3 4 3" xfId="32954" xr:uid="{E962B6F2-C508-43DC-A770-34AB0DE67990}"/>
    <cellStyle name="Comma 2 5 3 3 4 4" xfId="34769" xr:uid="{0C9DE416-8F19-4589-BA8C-97ED645202D8}"/>
    <cellStyle name="Comma 2 5 3 3 4 5" xfId="36875" xr:uid="{F0ED5CDE-D6A6-4CAC-B443-01BC1FD9D82E}"/>
    <cellStyle name="Comma 2 5 3 3 4 6" xfId="40201" xr:uid="{ED0DF64C-B5EB-4D81-BD44-81E4A823021B}"/>
    <cellStyle name="Comma 2 5 3 3 4 7" xfId="43050" xr:uid="{64433A1F-3ACC-43B1-9A62-4CFEC3539B61}"/>
    <cellStyle name="Comma 2 5 3 3 4 8" xfId="44908" xr:uid="{B074033A-2CDB-4687-BBFA-92BB4C7ECB6A}"/>
    <cellStyle name="Comma 2 5 3 3 5" xfId="11727" xr:uid="{66A08155-296C-4E78-B036-9A57E03750DE}"/>
    <cellStyle name="Comma 2 5 3 3 6" xfId="15624" xr:uid="{C440D94A-3725-4A32-8CD5-9172E8150292}"/>
    <cellStyle name="Comma 2 5 3 3 7" xfId="30122" xr:uid="{33938523-193E-41A8-AF03-6D03082D25FD}"/>
    <cellStyle name="Comma 2 5 3 3 8" xfId="30501" xr:uid="{59CAF5BE-F637-4899-9FEB-232D4D8C528C}"/>
    <cellStyle name="Comma 2 5 3 3 9" xfId="31945" xr:uid="{08327BBD-4437-4FB4-9FB8-36F44476291E}"/>
    <cellStyle name="Comma 2 5 3 4" xfId="5743" xr:uid="{E2449FFB-9C80-48CC-8DA5-86EA6EA7B26F}"/>
    <cellStyle name="Comma 2 5 3 4 10" xfId="33803" xr:uid="{25956184-956F-4A26-8618-C15D0FD5B1EE}"/>
    <cellStyle name="Comma 2 5 3 4 11" xfId="34267" xr:uid="{C3AF5D92-AD5A-4D04-BB32-E4515A4DD72C}"/>
    <cellStyle name="Comma 2 5 3 4 12" xfId="36465" xr:uid="{FCDFE1D7-9BA0-4830-B96F-606A42206D1D}"/>
    <cellStyle name="Comma 2 5 3 4 13" xfId="38110" xr:uid="{C932A893-9F68-47D1-8743-27269AFB7916}"/>
    <cellStyle name="Comma 2 5 3 4 14" xfId="41607" xr:uid="{E0E85B7D-7595-466E-BD33-A35E03C7BCEC}"/>
    <cellStyle name="Comma 2 5 3 4 15" xfId="44909" xr:uid="{83603EF4-614C-4D7C-8A0A-6E62C073EC25}"/>
    <cellStyle name="Comma 2 5 3 4 16" xfId="8430" xr:uid="{D790F226-FF2C-4687-9A57-20D00B932B96}"/>
    <cellStyle name="Comma 2 5 3 4 2" xfId="8832" xr:uid="{C3148173-3E74-4E68-A008-F071800927B4}"/>
    <cellStyle name="Comma 2 5 3 4 2 10" xfId="34499" xr:uid="{6B3B0035-A792-4E5E-A1FE-E5F144438A2C}"/>
    <cellStyle name="Comma 2 5 3 4 2 11" xfId="36667" xr:uid="{80ABC081-9E0A-4FCA-8CC9-61E49BA253E4}"/>
    <cellStyle name="Comma 2 5 3 4 2 12" xfId="40066" xr:uid="{52A10151-132E-4762-8D96-68AAD424CB33}"/>
    <cellStyle name="Comma 2 5 3 4 2 13" xfId="42935" xr:uid="{7B262171-A4D4-4327-BFA7-F57FD32422BF}"/>
    <cellStyle name="Comma 2 5 3 4 2 14" xfId="44910" xr:uid="{2614C3CF-96FB-421A-8EF8-1D18517D505E}"/>
    <cellStyle name="Comma 2 5 3 4 2 2" xfId="12831" xr:uid="{9383B270-0967-4D11-ACB0-08CAA6071E2F}"/>
    <cellStyle name="Comma 2 5 3 4 2 2 2" xfId="31413" xr:uid="{03DE712B-8E24-4CED-90F2-64D949A169BE}"/>
    <cellStyle name="Comma 2 5 3 4 2 2 3" xfId="32235" xr:uid="{52694E1A-09A2-4662-9E64-556002D0E2BF}"/>
    <cellStyle name="Comma 2 5 3 4 2 2 4" xfId="35090" xr:uid="{70540873-368D-483D-BA38-DB07489C2E01}"/>
    <cellStyle name="Comma 2 5 3 4 2 2 5" xfId="37188" xr:uid="{D5D27C6E-8DF3-4A82-B3F1-776AC8A4367B}"/>
    <cellStyle name="Comma 2 5 3 4 2 3" xfId="12048" xr:uid="{7653B8DB-67DF-4AA6-9520-CD3C762E19D1}"/>
    <cellStyle name="Comma 2 5 3 4 2 4" xfId="15629" xr:uid="{39A89DDE-5C4B-4F45-A10F-0E4897E0E0DC}"/>
    <cellStyle name="Comma 2 5 3 4 2 5" xfId="30127" xr:uid="{1BB5DDF8-B56C-427E-BE32-229A5D4E0241}"/>
    <cellStyle name="Comma 2 5 3 4 2 6" xfId="30822" xr:uid="{F2F2E9E1-BAED-44A4-AEFB-F70A79049B1E}"/>
    <cellStyle name="Comma 2 5 3 4 2 7" xfId="31950" xr:uid="{F25BC3C1-735D-4F8F-B41A-0D764ED58842}"/>
    <cellStyle name="Comma 2 5 3 4 2 8" xfId="32592" xr:uid="{E99B563D-A4B1-4A45-A023-EDA66C629154}"/>
    <cellStyle name="Comma 2 5 3 4 2 9" xfId="33804" xr:uid="{CE2C3DCC-A2CC-4ED5-9FB0-46893A3D9473}"/>
    <cellStyle name="Comma 2 5 3 4 3" xfId="12538" xr:uid="{BDE83972-0CAC-4A2A-A1EC-C06340C70128}"/>
    <cellStyle name="Comma 2 5 3 4 3 2" xfId="31181" xr:uid="{FEA70562-186D-477C-9CF0-4C342A5FACA6}"/>
    <cellStyle name="Comma 2 5 3 4 3 3" xfId="33039" xr:uid="{71847F78-663C-42EE-BDF0-4B4C6063B27E}"/>
    <cellStyle name="Comma 2 5 3 4 3 4" xfId="34858" xr:uid="{155E5624-A8B0-4615-8924-4F4FF3474640}"/>
    <cellStyle name="Comma 2 5 3 4 3 5" xfId="36960" xr:uid="{4E56D0A2-D24D-4E0D-B29B-EE3B03FE90B4}"/>
    <cellStyle name="Comma 2 5 3 4 4" xfId="11816" xr:uid="{7D723E67-09F2-4A45-8E24-E4BC6680FFF3}"/>
    <cellStyle name="Comma 2 5 3 4 5" xfId="15628" xr:uid="{FDA0661D-DBE1-4E03-932E-A75F3E3A026D}"/>
    <cellStyle name="Comma 2 5 3 4 6" xfId="30126" xr:uid="{0E1DD109-3E87-4394-BC5F-0060826A6DDF}"/>
    <cellStyle name="Comma 2 5 3 4 7" xfId="30590" xr:uid="{A351B891-12C8-4851-9B2C-77512831231E}"/>
    <cellStyle name="Comma 2 5 3 4 8" xfId="31949" xr:uid="{CDA1A755-B013-45FD-ABC4-F22CE579BD38}"/>
    <cellStyle name="Comma 2 5 3 4 9" xfId="32591" xr:uid="{38FEFB72-DD34-49CA-89B1-19CD0F1BA035}"/>
    <cellStyle name="Comma 2 5 3 5" xfId="6202" xr:uid="{8E2C322E-3051-4FF5-B063-086F699E52C6}"/>
    <cellStyle name="Comma 2 5 3 5 10" xfId="33805" xr:uid="{8EE6A3EA-D4EF-4574-81BF-807E12910201}"/>
    <cellStyle name="Comma 2 5 3 5 11" xfId="34207" xr:uid="{D1047170-AF41-4BBB-98B1-69E16F1E4809}"/>
    <cellStyle name="Comma 2 5 3 5 12" xfId="36434" xr:uid="{463D725D-1E8A-46BC-86D3-E932CD0C4163}"/>
    <cellStyle name="Comma 2 5 3 5 13" xfId="38941" xr:uid="{8E978C29-0AF5-4839-BA18-45217D62E254}"/>
    <cellStyle name="Comma 2 5 3 5 14" xfId="41972" xr:uid="{1FB5833D-E4A4-4B89-8EF8-EBFC410BA9A9}"/>
    <cellStyle name="Comma 2 5 3 5 15" xfId="44911" xr:uid="{36201D06-0C75-40D7-8B82-C6A419F626A7}"/>
    <cellStyle name="Comma 2 5 3 5 16" xfId="8098" xr:uid="{CC034FAF-5919-4659-9F68-A97EDB1ACCF3}"/>
    <cellStyle name="Comma 2 5 3 5 2" xfId="8833" xr:uid="{C68B05F2-7DC7-4C1B-8B65-4A6595EA96C6}"/>
    <cellStyle name="Comma 2 5 3 5 2 10" xfId="34500" xr:uid="{D83C1BAC-195A-419E-8555-5DC6C0A2C4F1}"/>
    <cellStyle name="Comma 2 5 3 5 2 11" xfId="36668" xr:uid="{676682C4-01B7-4D53-8596-9675C00B78B4}"/>
    <cellStyle name="Comma 2 5 3 5 2 12" xfId="40499" xr:uid="{3E1DBDEF-2C23-4B83-BDA7-D1DC23B9EF78}"/>
    <cellStyle name="Comma 2 5 3 5 2 13" xfId="43300" xr:uid="{DB183600-5139-4B68-B235-7285CE376F59}"/>
    <cellStyle name="Comma 2 5 3 5 2 14" xfId="44912" xr:uid="{1A4A5299-FD8F-4A74-BE4F-BC586B20C5FF}"/>
    <cellStyle name="Comma 2 5 3 5 2 2" xfId="12832" xr:uid="{BDCAA8A9-95B4-4845-8280-A768220CA5E7}"/>
    <cellStyle name="Comma 2 5 3 5 2 2 2" xfId="31414" xr:uid="{179A43E6-476D-4DF9-A5D3-4CB266847E37}"/>
    <cellStyle name="Comma 2 5 3 5 2 2 3" xfId="33267" xr:uid="{922D9BAC-777C-464C-9ECB-C6500E7DCCC0}"/>
    <cellStyle name="Comma 2 5 3 5 2 2 4" xfId="35091" xr:uid="{9F4F6F00-4794-4840-B92F-5106FFBBFEEA}"/>
    <cellStyle name="Comma 2 5 3 5 2 2 5" xfId="37189" xr:uid="{93FADCBB-33CD-48CC-9A50-1B235C4C4C39}"/>
    <cellStyle name="Comma 2 5 3 5 2 3" xfId="12049" xr:uid="{05AF70F9-3BA9-4E06-8CB5-77742FDE9EAC}"/>
    <cellStyle name="Comma 2 5 3 5 2 4" xfId="15631" xr:uid="{761AEA9E-6D09-417B-8FF7-B53CB26E3FB4}"/>
    <cellStyle name="Comma 2 5 3 5 2 5" xfId="30129" xr:uid="{6E2E9E52-BF35-4AE7-9BF1-2F9C9F649836}"/>
    <cellStyle name="Comma 2 5 3 5 2 6" xfId="30823" xr:uid="{BAB51A02-8E34-499C-9140-7A35528E8CCB}"/>
    <cellStyle name="Comma 2 5 3 5 2 7" xfId="31952" xr:uid="{F920903E-C805-489C-805F-0FB8E87AD005}"/>
    <cellStyle name="Comma 2 5 3 5 2 8" xfId="32594" xr:uid="{A52A8670-0801-4043-B7C3-F87A06D41DF3}"/>
    <cellStyle name="Comma 2 5 3 5 2 9" xfId="33806" xr:uid="{394F287A-1CE8-47E2-A32E-64BED35DEDEC}"/>
    <cellStyle name="Comma 2 5 3 5 3" xfId="12410" xr:uid="{C8B28CD5-D516-44E4-AF4B-F516F9A02F05}"/>
    <cellStyle name="Comma 2 5 3 5 3 2" xfId="31121" xr:uid="{C7095F09-C80A-44D9-87C5-3976F043F89A}"/>
    <cellStyle name="Comma 2 5 3 5 3 3" xfId="32983" xr:uid="{CD3754EF-B283-42D3-B328-8A857BD67EA7}"/>
    <cellStyle name="Comma 2 5 3 5 3 4" xfId="34798" xr:uid="{24ABF6F8-D041-4BF2-9D34-4A80D5B5B621}"/>
    <cellStyle name="Comma 2 5 3 5 3 5" xfId="36904" xr:uid="{A21E3780-804A-4A68-8434-5ED58CC88A45}"/>
    <cellStyle name="Comma 2 5 3 5 4" xfId="11756" xr:uid="{D7921001-11B1-4DEB-9D4E-BCCB00B3C617}"/>
    <cellStyle name="Comma 2 5 3 5 5" xfId="15630" xr:uid="{156E4614-D932-4077-9AFE-2113F07E7783}"/>
    <cellStyle name="Comma 2 5 3 5 6" xfId="30128" xr:uid="{BD0EECC2-C354-483F-B87C-A2BF6ABB1605}"/>
    <cellStyle name="Comma 2 5 3 5 7" xfId="30530" xr:uid="{EBF5A4F1-57A2-4607-91B0-5A151BA81292}"/>
    <cellStyle name="Comma 2 5 3 5 8" xfId="31951" xr:uid="{E3425108-FD6C-41E1-8C91-EFF255D06059}"/>
    <cellStyle name="Comma 2 5 3 5 9" xfId="32593" xr:uid="{1AB79D75-80B5-4A85-B5E0-52BA64DB94FD}"/>
    <cellStyle name="Comma 2 5 3 6" xfId="8827" xr:uid="{8E34C4A0-93F4-4527-9FF0-D5E377B5F1A7}"/>
    <cellStyle name="Comma 2 5 3 6 10" xfId="34494" xr:uid="{AD086FDA-B398-455F-9146-8B3AA7286BE5}"/>
    <cellStyle name="Comma 2 5 3 6 11" xfId="36662" xr:uid="{7FBD0D67-CB45-4EB6-9300-852FB24BE28A}"/>
    <cellStyle name="Comma 2 5 3 6 12" xfId="39347" xr:uid="{94E4CC31-DAB6-4F17-A09B-C0E3F2CD3693}"/>
    <cellStyle name="Comma 2 5 3 6 13" xfId="42325" xr:uid="{3CFFA61D-C2B7-4701-AFA0-3D0101378BA0}"/>
    <cellStyle name="Comma 2 5 3 6 14" xfId="44913" xr:uid="{067D7F04-AFBE-4A0C-BAA8-B7C1E911A9A6}"/>
    <cellStyle name="Comma 2 5 3 6 2" xfId="12826" xr:uid="{215A907D-91F7-4476-A79B-ED6BBB1EC7B4}"/>
    <cellStyle name="Comma 2 5 3 6 2 2" xfId="31408" xr:uid="{A1AF39EB-3871-40A4-994E-074DA321BDFE}"/>
    <cellStyle name="Comma 2 5 3 6 2 3" xfId="33262" xr:uid="{788EE99B-9B62-44CB-A0BF-658BC7F9E246}"/>
    <cellStyle name="Comma 2 5 3 6 2 4" xfId="35085" xr:uid="{6C24C159-A1D8-4E9F-8C58-D2664B6D7D72}"/>
    <cellStyle name="Comma 2 5 3 6 2 5" xfId="37183" xr:uid="{2C883C12-77EC-4AD8-B343-71830D795CCC}"/>
    <cellStyle name="Comma 2 5 3 6 2 6" xfId="40918" xr:uid="{B5A16937-1930-4532-8D74-BA2F97FB79B3}"/>
    <cellStyle name="Comma 2 5 3 6 2 7" xfId="43653" xr:uid="{E7705456-2CC9-4304-9E43-A1492F9F1776}"/>
    <cellStyle name="Comma 2 5 3 6 2 8" xfId="44914" xr:uid="{8A37111F-69CC-4818-9673-7EF9C3081229}"/>
    <cellStyle name="Comma 2 5 3 6 3" xfId="12043" xr:uid="{A5CB0D92-8FD8-4E18-81F5-BD7D25062F4E}"/>
    <cellStyle name="Comma 2 5 3 6 4" xfId="15632" xr:uid="{EB052825-3FD1-4D88-B50F-B5E8871F59A3}"/>
    <cellStyle name="Comma 2 5 3 6 5" xfId="30130" xr:uid="{319D291F-C5F1-4214-9937-E6D68A0BA85C}"/>
    <cellStyle name="Comma 2 5 3 6 6" xfId="30817" xr:uid="{E0117607-7DE8-45B6-A16A-CAD333183997}"/>
    <cellStyle name="Comma 2 5 3 6 7" xfId="31953" xr:uid="{9C61CDF3-23F1-4B2E-8971-B4E502E83841}"/>
    <cellStyle name="Comma 2 5 3 6 8" xfId="32595" xr:uid="{9FA7F364-7FB9-42C4-90F3-1BC9CA9E9EB1}"/>
    <cellStyle name="Comma 2 5 3 6 9" xfId="33807" xr:uid="{F27CD77D-01AE-4E79-86FA-D65B0EAD763E}"/>
    <cellStyle name="Comma 2 5 3 7" xfId="11521" xr:uid="{90A1042C-DD98-4444-B2DE-238B2902F97F}"/>
    <cellStyle name="Comma 2 5 3 7 10" xfId="34635" xr:uid="{5AFB775B-4FF6-4268-A132-F9D0D0CC6FAA}"/>
    <cellStyle name="Comma 2 5 3 7 11" xfId="36763" xr:uid="{12B5F131-82EE-42E1-A90F-237A57E887AD}"/>
    <cellStyle name="Comma 2 5 3 7 12" xfId="39806" xr:uid="{20BDAC5A-4BFD-4900-AE54-B1AF54FC1424}"/>
    <cellStyle name="Comma 2 5 3 7 13" xfId="42714" xr:uid="{6F454B17-2CAA-4CCC-B772-A885CD6E01DF}"/>
    <cellStyle name="Comma 2 5 3 7 14" xfId="44915" xr:uid="{846CD143-84E0-4BB4-9930-86B395D65169}"/>
    <cellStyle name="Comma 2 5 3 7 2" xfId="15142" xr:uid="{CE834B70-B092-44F2-9412-F8BB88EF04DC}"/>
    <cellStyle name="Comma 2 5 3 7 2 2" xfId="31549" xr:uid="{0088A05E-E903-4DB7-967E-A5607BA7FE69}"/>
    <cellStyle name="Comma 2 5 3 7 2 3" xfId="33402" xr:uid="{E5E3D0B9-7635-42D9-BC61-5E921EA7C7EE}"/>
    <cellStyle name="Comma 2 5 3 7 2 4" xfId="35226" xr:uid="{8C15ED54-09F2-466E-B43E-4E7780221E7F}"/>
    <cellStyle name="Comma 2 5 3 7 2 5" xfId="37306" xr:uid="{33C847A6-5127-4B9A-8ACB-85A3C1D44601}"/>
    <cellStyle name="Comma 2 5 3 7 3" xfId="12184" xr:uid="{F65DFC9C-9B6E-4BF1-9168-0FF6CB3C9F49}"/>
    <cellStyle name="Comma 2 5 3 7 4" xfId="15633" xr:uid="{B5E4F878-FF06-4981-A214-4B9EF564DEFA}"/>
    <cellStyle name="Comma 2 5 3 7 5" xfId="30131" xr:uid="{B6683C45-4D1F-49A3-BF48-4082B87213F7}"/>
    <cellStyle name="Comma 2 5 3 7 6" xfId="30958" xr:uid="{223E03E7-D1FC-405D-A1FC-30C7134D37D9}"/>
    <cellStyle name="Comma 2 5 3 7 7" xfId="31954" xr:uid="{D89374C3-C3AC-4A28-AB46-8DCE544A7AA0}"/>
    <cellStyle name="Comma 2 5 3 7 8" xfId="32596" xr:uid="{7AAF3364-C1C2-4191-85EE-6809763C3CB9}"/>
    <cellStyle name="Comma 2 5 3 7 9" xfId="33808" xr:uid="{C71104AE-E87F-47E8-8DD4-8E8ECAA572A0}"/>
    <cellStyle name="Comma 2 5 3 8" xfId="12257" xr:uid="{58C86AD1-BC76-47AF-AEE7-3DCDA87FE8F5}"/>
    <cellStyle name="Comma 2 5 3 8 2" xfId="31030" xr:uid="{47520F1D-A9C6-4151-BACC-8496EA8FBBCD}"/>
    <cellStyle name="Comma 2 5 3 8 3" xfId="32900" xr:uid="{62747935-DF6E-4F20-B144-0006341E52A7}"/>
    <cellStyle name="Comma 2 5 3 8 4" xfId="34707" xr:uid="{070CF65C-7AC5-4AE0-BEF3-10117798D69C}"/>
    <cellStyle name="Comma 2 5 3 8 5" xfId="36815" xr:uid="{00051E46-7FE5-4902-817D-F050629DD5F9}"/>
    <cellStyle name="Comma 2 5 3 9" xfId="11663" xr:uid="{19DBC663-5A87-4E74-8C28-5D8F91FA16BC}"/>
    <cellStyle name="Comma 2 5 4" xfId="2779" xr:uid="{E2B01344-4F66-4ACC-8E59-426F4499ACB3}"/>
    <cellStyle name="Comma 2 5 4 10" xfId="30132" xr:uid="{DBBD5DBF-BD5E-42F8-858B-84527E7AACBF}"/>
    <cellStyle name="Comma 2 5 4 11" xfId="30475" xr:uid="{0140CC68-D18F-4E86-992B-11FCC6A51B78}"/>
    <cellStyle name="Comma 2 5 4 12" xfId="31955" xr:uid="{105EE072-A890-4064-81AB-D7623DC8EC1E}"/>
    <cellStyle name="Comma 2 5 4 13" xfId="32597" xr:uid="{1B82EDEE-B8E4-42F1-A1C4-388242D6A979}"/>
    <cellStyle name="Comma 2 5 4 14" xfId="33809" xr:uid="{BF57FCCA-800C-4899-919C-029BDE369C22}"/>
    <cellStyle name="Comma 2 5 4 15" xfId="34152" xr:uid="{1D83B383-1D09-48F6-99D5-5800288575AC}"/>
    <cellStyle name="Comma 2 5 4 16" xfId="35341" xr:uid="{42D88C54-588B-4A71-A6E4-2EC4CFF0AF80}"/>
    <cellStyle name="Comma 2 5 4 17" xfId="36204" xr:uid="{FE39DE9C-4FDF-448A-A040-F02527656F78}"/>
    <cellStyle name="Comma 2 5 4 18" xfId="37440" xr:uid="{EFDA9EF6-2C0A-40F8-ACC2-B2E8E5CF8BED}"/>
    <cellStyle name="Comma 2 5 4 19" xfId="41387" xr:uid="{447F81D4-4B89-4F85-80B0-1E4449D54724}"/>
    <cellStyle name="Comma 2 5 4 2" xfId="5090" xr:uid="{5A4B3CBB-78DF-4579-8929-A4CF482BFF69}"/>
    <cellStyle name="Comma 2 5 4 2 10" xfId="32598" xr:uid="{5AE0EEE6-0086-4798-ABCB-773C12F01C60}"/>
    <cellStyle name="Comma 2 5 4 2 11" xfId="33810" xr:uid="{E1EF1B81-E9C9-4BFC-A0F8-6F03C3CA26F2}"/>
    <cellStyle name="Comma 2 5 4 2 12" xfId="34179" xr:uid="{5F2CD4D0-A098-4F6C-9012-D72F021DE84E}"/>
    <cellStyle name="Comma 2 5 4 2 13" xfId="36045" xr:uid="{17C0CA54-DCC4-4EBB-9061-65BA42AED7E8}"/>
    <cellStyle name="Comma 2 5 4 2 14" xfId="36345" xr:uid="{3E25F540-37CC-4E03-8528-11B913BE6DEC}"/>
    <cellStyle name="Comma 2 5 4 2 15" xfId="37514" xr:uid="{027455CA-5A45-4B96-88E8-31B3D512712F}"/>
    <cellStyle name="Comma 2 5 4 2 16" xfId="41460" xr:uid="{4756B4FC-7A35-4A1D-9941-B1C3CDEF3D4E}"/>
    <cellStyle name="Comma 2 5 4 2 17" xfId="44916" xr:uid="{78A1CC49-B98A-49DC-BDC4-BBAC940F5B1D}"/>
    <cellStyle name="Comma 2 5 4 2 18" xfId="7342" xr:uid="{96E77AD4-3579-4AC1-8ECF-ABCB4A057FFC}"/>
    <cellStyle name="Comma 2 5 4 2 2" xfId="6059" xr:uid="{2F1FAE04-09E7-417D-BBBC-01228CA68660}"/>
    <cellStyle name="Comma 2 5 4 2 2 10" xfId="33811" xr:uid="{F42A8893-C8B1-45E8-BD5D-BC59270CCB7A}"/>
    <cellStyle name="Comma 2 5 4 2 2 11" xfId="34331" xr:uid="{AF65D6AE-642B-4D09-83FB-240431B71798}"/>
    <cellStyle name="Comma 2 5 4 2 2 12" xfId="36500" xr:uid="{960D8E1D-467C-4EB3-9485-390F9FAE6CB9}"/>
    <cellStyle name="Comma 2 5 4 2 2 13" xfId="38824" xr:uid="{3AC61C27-D10F-4110-BDE6-FFEAD01EBCEF}"/>
    <cellStyle name="Comma 2 5 4 2 2 14" xfId="41863" xr:uid="{A6E3D5BF-22CD-4D3D-9DA9-21A6A1813DD0}"/>
    <cellStyle name="Comma 2 5 4 2 2 15" xfId="44917" xr:uid="{17BEF96A-87E0-4040-9AEF-6833ACB433E2}"/>
    <cellStyle name="Comma 2 5 4 2 2 16" xfId="8601" xr:uid="{8909B799-71F3-4F70-A749-A190F300FD4E}"/>
    <cellStyle name="Comma 2 5 4 2 2 2" xfId="8836" xr:uid="{6A5FCB86-5215-4A38-94CF-BD07D5434B45}"/>
    <cellStyle name="Comma 2 5 4 2 2 2 10" xfId="34503" xr:uid="{F23C56AB-E384-4B04-BAD0-8A969AA6C3C8}"/>
    <cellStyle name="Comma 2 5 4 2 2 2 11" xfId="36671" xr:uid="{5C43A767-DE47-40D8-9E97-BBFFBD797CD3}"/>
    <cellStyle name="Comma 2 5 4 2 2 2 12" xfId="40373" xr:uid="{0881316D-ECE7-42F3-B98D-42DAFCAF56C5}"/>
    <cellStyle name="Comma 2 5 4 2 2 2 13" xfId="43191" xr:uid="{94B79932-819E-4AF6-ACE5-6DA5FE5026A8}"/>
    <cellStyle name="Comma 2 5 4 2 2 2 14" xfId="44918" xr:uid="{BB1DB65E-2BD4-4583-97A5-4A6F12F356E4}"/>
    <cellStyle name="Comma 2 5 4 2 2 2 2" xfId="12835" xr:uid="{B2CAEB24-EE83-4E6D-81A4-CA920AEFB3A7}"/>
    <cellStyle name="Comma 2 5 4 2 2 2 2 2" xfId="31417" xr:uid="{95BC48D1-35B4-417F-B2A5-5642DBD3289D}"/>
    <cellStyle name="Comma 2 5 4 2 2 2 2 3" xfId="33270" xr:uid="{BE88CC6A-8797-442F-A122-CBEF318AE191}"/>
    <cellStyle name="Comma 2 5 4 2 2 2 2 4" xfId="35094" xr:uid="{5D7AED1F-0692-4948-8274-8F7F0F2DE788}"/>
    <cellStyle name="Comma 2 5 4 2 2 2 2 5" xfId="37192" xr:uid="{59E4D353-ED5B-4253-A13D-29258BDE4E1C}"/>
    <cellStyle name="Comma 2 5 4 2 2 2 3" xfId="12052" xr:uid="{3EF38851-2AA4-4617-833B-2E3BF9FCB20E}"/>
    <cellStyle name="Comma 2 5 4 2 2 2 4" xfId="15637" xr:uid="{459B0042-F786-4DE3-B162-2B6204C12EF4}"/>
    <cellStyle name="Comma 2 5 4 2 2 2 5" xfId="30135" xr:uid="{2815976F-E218-4E4F-AAF6-C42909768DAE}"/>
    <cellStyle name="Comma 2 5 4 2 2 2 6" xfId="30826" xr:uid="{6EF3758E-DDF9-4854-888B-848890606790}"/>
    <cellStyle name="Comma 2 5 4 2 2 2 7" xfId="31958" xr:uid="{4D23E224-4354-4969-8F11-3E97662938AD}"/>
    <cellStyle name="Comma 2 5 4 2 2 2 8" xfId="32600" xr:uid="{488CE6D3-A914-438C-8A60-6ABE07679F0F}"/>
    <cellStyle name="Comma 2 5 4 2 2 2 9" xfId="33812" xr:uid="{43704ED5-56AE-49D5-A82F-BEEDC45C5ECE}"/>
    <cellStyle name="Comma 2 5 4 2 2 3" xfId="12607" xr:uid="{0F63C485-900F-48D4-BEC5-0A180C26F8C4}"/>
    <cellStyle name="Comma 2 5 4 2 2 3 2" xfId="31245" xr:uid="{BBD4CC9C-2533-4293-A8C1-90FEAEEC9A20}"/>
    <cellStyle name="Comma 2 5 4 2 2 3 3" xfId="33099" xr:uid="{D5B71E4F-16D2-47D2-81E4-51C644754CB0}"/>
    <cellStyle name="Comma 2 5 4 2 2 3 4" xfId="34922" xr:uid="{4307C04E-5DD3-457C-851B-DD1062C908BC}"/>
    <cellStyle name="Comma 2 5 4 2 2 3 5" xfId="37020" xr:uid="{DB12242B-BAAA-4CFB-B163-EA4478B2003B}"/>
    <cellStyle name="Comma 2 5 4 2 2 4" xfId="11880" xr:uid="{91629BAD-F830-4EEE-946B-CDD5D473F1DC}"/>
    <cellStyle name="Comma 2 5 4 2 2 5" xfId="15636" xr:uid="{28B284B0-DAF6-45CA-ADE7-522433F6EAA9}"/>
    <cellStyle name="Comma 2 5 4 2 2 6" xfId="30134" xr:uid="{C84BDA60-96F1-4658-9DA7-CA1ADC44CBE1}"/>
    <cellStyle name="Comma 2 5 4 2 2 7" xfId="30654" xr:uid="{A6E1CC1C-B361-4578-9819-2845B0730905}"/>
    <cellStyle name="Comma 2 5 4 2 2 8" xfId="31957" xr:uid="{89D8E5F8-7239-43E4-B690-52DF6C2BE8E6}"/>
    <cellStyle name="Comma 2 5 4 2 2 9" xfId="32599" xr:uid="{10FCF7FC-6E09-4AB9-8521-B093D482E28C}"/>
    <cellStyle name="Comma 2 5 4 2 3" xfId="6379" xr:uid="{514107EE-1D3C-4AD4-9064-518AC349B864}"/>
    <cellStyle name="Comma 2 5 4 2 3 10" xfId="34502" xr:uid="{7264D411-B48A-477F-9E38-642E3C692C41}"/>
    <cellStyle name="Comma 2 5 4 2 3 11" xfId="36670" xr:uid="{DFA864F2-4513-483E-A46D-D9CB1EEBB1E3}"/>
    <cellStyle name="Comma 2 5 4 2 3 12" xfId="39044" xr:uid="{36085D12-CEB5-4610-829F-116EEEA26C4B}"/>
    <cellStyle name="Comma 2 5 4 2 3 13" xfId="42070" xr:uid="{40239A11-CEFD-48FE-90E6-31207398BFFE}"/>
    <cellStyle name="Comma 2 5 4 2 3 14" xfId="44919" xr:uid="{39D5FD9B-D3DD-4852-920E-EDC1FE3DA1BE}"/>
    <cellStyle name="Comma 2 5 4 2 3 15" xfId="8835" xr:uid="{CDF05298-4B72-4184-9701-6660114F3BA1}"/>
    <cellStyle name="Comma 2 5 4 2 3 2" xfId="12834" xr:uid="{D41B39E4-3460-471C-B81D-FB2D48796149}"/>
    <cellStyle name="Comma 2 5 4 2 3 2 2" xfId="31416" xr:uid="{C3BB2E27-FD28-474D-84CE-1D3C385640F3}"/>
    <cellStyle name="Comma 2 5 4 2 3 2 3" xfId="33269" xr:uid="{C5E3FFEA-B68A-4BAA-B6F7-A4B08E0E4BEC}"/>
    <cellStyle name="Comma 2 5 4 2 3 2 4" xfId="35093" xr:uid="{88114184-8A03-45D9-8170-4C58F9232D10}"/>
    <cellStyle name="Comma 2 5 4 2 3 2 5" xfId="37191" xr:uid="{A6581298-3836-4415-BBF6-A6090C3E854A}"/>
    <cellStyle name="Comma 2 5 4 2 3 2 6" xfId="40612" xr:uid="{C73059CE-8DF7-4E3A-891D-1E88CA11A785}"/>
    <cellStyle name="Comma 2 5 4 2 3 2 7" xfId="43398" xr:uid="{762FDCEB-302B-4ED2-969F-175996654342}"/>
    <cellStyle name="Comma 2 5 4 2 3 2 8" xfId="44920" xr:uid="{9AB3835E-99EF-4518-B2BF-D4A150F9DE4E}"/>
    <cellStyle name="Comma 2 5 4 2 3 3" xfId="12051" xr:uid="{31549253-57A6-4F12-9BF0-70973D5C7CFF}"/>
    <cellStyle name="Comma 2 5 4 2 3 4" xfId="15638" xr:uid="{766F3570-6F80-4193-838E-514A011BEB9F}"/>
    <cellStyle name="Comma 2 5 4 2 3 5" xfId="30136" xr:uid="{85BEB359-EC63-4935-A1DF-4D5457AF8369}"/>
    <cellStyle name="Comma 2 5 4 2 3 6" xfId="30825" xr:uid="{57AEAB5F-0B2D-4ADD-BA07-5D88182A1FAC}"/>
    <cellStyle name="Comma 2 5 4 2 3 7" xfId="31959" xr:uid="{F8DA0E78-1E18-437B-94FB-8A4907633003}"/>
    <cellStyle name="Comma 2 5 4 2 3 8" xfId="32601" xr:uid="{64C59FF3-D0A0-400B-9265-F2FE0C6B713A}"/>
    <cellStyle name="Comma 2 5 4 2 3 9" xfId="33813" xr:uid="{0AF367B1-77C5-45A3-BEF0-D03FDBCC983D}"/>
    <cellStyle name="Comma 2 5 4 2 4" xfId="12321" xr:uid="{469BEEF8-98F1-4591-BA8B-459CB7FB60C5}"/>
    <cellStyle name="Comma 2 5 4 2 4 2" xfId="31093" xr:uid="{23CF2209-7088-4212-BB28-290AB2DA9C83}"/>
    <cellStyle name="Comma 2 5 4 2 4 2 2" xfId="41229" xr:uid="{BD950F96-5A73-4D62-953A-F73B61A23B36}"/>
    <cellStyle name="Comma 2 5 4 2 4 2 3" xfId="43909" xr:uid="{FCA99268-B743-437A-975A-69B422C8A905}"/>
    <cellStyle name="Comma 2 5 4 2 4 2 4" xfId="44921" xr:uid="{1845A195-CCFD-4A41-9C24-DA25E547B341}"/>
    <cellStyle name="Comma 2 5 4 2 4 3" xfId="32955" xr:uid="{614262E1-6F4A-4B94-9A82-A8BB3E326818}"/>
    <cellStyle name="Comma 2 5 4 2 4 4" xfId="34770" xr:uid="{ED47FFA1-CFAD-47DD-93DB-E0BF0CE08ACC}"/>
    <cellStyle name="Comma 2 5 4 2 4 5" xfId="36876" xr:uid="{24DF08B8-4D69-4BDD-8572-E2B0770C0871}"/>
    <cellStyle name="Comma 2 5 4 2 4 6" xfId="39646" xr:uid="{3033D7A1-AE53-4175-B1C6-B5E82A65ADAE}"/>
    <cellStyle name="Comma 2 5 4 2 4 7" xfId="42581" xr:uid="{C6819607-C064-46CD-BE85-9A6DCF224FFB}"/>
    <cellStyle name="Comma 2 5 4 2 4 8" xfId="44922" xr:uid="{62501E41-7A16-4E99-818B-F49034C97CC9}"/>
    <cellStyle name="Comma 2 5 4 2 5" xfId="11728" xr:uid="{EDD66AAC-6BD7-4720-8F04-E3168804BD6F}"/>
    <cellStyle name="Comma 2 5 4 2 5 2" xfId="39889" xr:uid="{05772E84-372D-43FB-9D8E-F2718362FA81}"/>
    <cellStyle name="Comma 2 5 4 2 5 3" xfId="42788" xr:uid="{D1C29871-1568-42E8-BF32-A8A78ADA0CAD}"/>
    <cellStyle name="Comma 2 5 4 2 5 4" xfId="44923" xr:uid="{FFDCF7E4-F8D9-4AB0-AFB0-D77F3F287227}"/>
    <cellStyle name="Comma 2 5 4 2 6" xfId="15635" xr:uid="{7217AD05-B4E2-4B33-B5A2-DAF92D43B35E}"/>
    <cellStyle name="Comma 2 5 4 2 7" xfId="30133" xr:uid="{E9356F5A-251F-4BC6-8770-B315698273A3}"/>
    <cellStyle name="Comma 2 5 4 2 8" xfId="30502" xr:uid="{EA3365FB-9101-42C6-AEBE-335539F3EDCA}"/>
    <cellStyle name="Comma 2 5 4 2 9" xfId="31956" xr:uid="{302ACBAA-8EF2-440A-9FEC-47BA4BB2B273}"/>
    <cellStyle name="Comma 2 5 4 20" xfId="44924" xr:uid="{AAB58EBC-DFE6-49DB-9B99-037397E4606D}"/>
    <cellStyle name="Comma 2 5 4 21" xfId="6665" xr:uid="{07526964-4E5A-45F5-9748-A472CD93C790}"/>
    <cellStyle name="Comma 2 5 4 3" xfId="4431" xr:uid="{CB7C2813-9E3C-488D-8948-E3F5CB0BA15A}"/>
    <cellStyle name="Comma 2 5 4 3 10" xfId="33814" xr:uid="{E5F38F39-DE3A-4380-8FA6-796EA10335A5}"/>
    <cellStyle name="Comma 2 5 4 3 11" xfId="34304" xr:uid="{FBA0EAA0-E1D2-434B-9F37-9F22C09E5AEC}"/>
    <cellStyle name="Comma 2 5 4 3 12" xfId="35614" xr:uid="{B72BD39E-9332-4C08-BC4C-CD8C13AB9ED3}"/>
    <cellStyle name="Comma 2 5 4 3 13" xfId="36487" xr:uid="{332769F0-7C7A-465B-A32A-2E3FBAC4F921}"/>
    <cellStyle name="Comma 2 5 4 3 14" xfId="38683" xr:uid="{271FA08B-7016-4DAE-B3E4-FD988A2CA7D1}"/>
    <cellStyle name="Comma 2 5 4 3 15" xfId="41723" xr:uid="{2697B647-1226-4692-9388-306CF67A6B33}"/>
    <cellStyle name="Comma 2 5 4 3 16" xfId="44925" xr:uid="{3AC36142-3878-46B9-8EFE-7CD85F0E6BB1}"/>
    <cellStyle name="Comma 2 5 4 3 17" xfId="8541" xr:uid="{2D924B26-CFAC-445E-BD73-5AE341B784AB}"/>
    <cellStyle name="Comma 2 5 4 3 2" xfId="5882" xr:uid="{5E0688CB-E9C9-44EB-8F97-A2B77289109C}"/>
    <cellStyle name="Comma 2 5 4 3 2 10" xfId="34504" xr:uid="{964A6B9C-1A6F-4788-92CC-7A19FDBB82C9}"/>
    <cellStyle name="Comma 2 5 4 3 2 11" xfId="36672" xr:uid="{BF38EF58-0D4C-4C25-AA2B-8DE76C745617}"/>
    <cellStyle name="Comma 2 5 4 3 2 12" xfId="39171" xr:uid="{F61C951F-851F-40B5-9094-3DDD6000BCC7}"/>
    <cellStyle name="Comma 2 5 4 3 2 13" xfId="42179" xr:uid="{D7EE54E1-B440-4149-8B28-8817A7289534}"/>
    <cellStyle name="Comma 2 5 4 3 2 14" xfId="44926" xr:uid="{AC52C897-31AC-46D7-B974-84BDC0558A7D}"/>
    <cellStyle name="Comma 2 5 4 3 2 15" xfId="8837" xr:uid="{979CED0E-DCED-4F35-A605-A4123D955162}"/>
    <cellStyle name="Comma 2 5 4 3 2 2" xfId="12836" xr:uid="{8684C0EC-D6F7-4A67-B8AF-1BED49C57852}"/>
    <cellStyle name="Comma 2 5 4 3 2 2 2" xfId="31418" xr:uid="{B8B8220F-F267-435F-9F6B-15E911F0CA5C}"/>
    <cellStyle name="Comma 2 5 4 3 2 2 3" xfId="33271" xr:uid="{6D3E3F77-556B-4E38-A63C-D08CF0000DA2}"/>
    <cellStyle name="Comma 2 5 4 3 2 2 4" xfId="35095" xr:uid="{FB098804-7E33-49A5-81D2-A6F924B72F05}"/>
    <cellStyle name="Comma 2 5 4 3 2 2 5" xfId="37193" xr:uid="{1C648FE3-CBBD-4DB1-800F-29B47C1A40B4}"/>
    <cellStyle name="Comma 2 5 4 3 2 2 6" xfId="40744" xr:uid="{8194E834-5A4C-40FE-BE73-8571FD5A3419}"/>
    <cellStyle name="Comma 2 5 4 3 2 2 7" xfId="43507" xr:uid="{B143B22D-2E48-41AD-8F65-80A1B9C0202A}"/>
    <cellStyle name="Comma 2 5 4 3 2 2 8" xfId="44927" xr:uid="{8301519B-850D-4364-A22D-080DA2A3089F}"/>
    <cellStyle name="Comma 2 5 4 3 2 3" xfId="12053" xr:uid="{F4FDD5C1-9874-4D3B-9678-4BD80F2808A3}"/>
    <cellStyle name="Comma 2 5 4 3 2 4" xfId="15640" xr:uid="{B2CB17B7-18AE-4212-AA96-BC097E9F6FD3}"/>
    <cellStyle name="Comma 2 5 4 3 2 5" xfId="30138" xr:uid="{75F2B653-1F3C-4B50-8526-9ADF572C150B}"/>
    <cellStyle name="Comma 2 5 4 3 2 6" xfId="30827" xr:uid="{069F76F7-ACDA-41A6-9367-6BDA436BF954}"/>
    <cellStyle name="Comma 2 5 4 3 2 7" xfId="31961" xr:uid="{3718D947-63A6-4A48-90E8-6559EE129E77}"/>
    <cellStyle name="Comma 2 5 4 3 2 8" xfId="32603" xr:uid="{2F2F36E0-6803-49F5-9122-E1C525EE730E}"/>
    <cellStyle name="Comma 2 5 4 3 2 9" xfId="33815" xr:uid="{D32532F9-0E3F-4597-BE7F-8328B78CD4EF}"/>
    <cellStyle name="Comma 2 5 4 3 3" xfId="12576" xr:uid="{E7C3AF38-BD83-4A61-A09B-16CB04C3D1B3}"/>
    <cellStyle name="Comma 2 5 4 3 3 2" xfId="31218" xr:uid="{AB43A836-05C4-41B0-AA00-181958875E2C}"/>
    <cellStyle name="Comma 2 5 4 3 3 2 2" xfId="41057" xr:uid="{F18B6E75-0E11-4952-9668-618B414D116B}"/>
    <cellStyle name="Comma 2 5 4 3 3 2 3" xfId="43769" xr:uid="{D9A44BF0-4C43-40A7-B1EE-65A4CE867536}"/>
    <cellStyle name="Comma 2 5 4 3 3 2 4" xfId="44928" xr:uid="{BB445692-372A-4ABD-B848-5A1845C36810}"/>
    <cellStyle name="Comma 2 5 4 3 3 3" xfId="33074" xr:uid="{CF05DE86-605E-4804-8325-E0AAAA9ABE0A}"/>
    <cellStyle name="Comma 2 5 4 3 3 4" xfId="34895" xr:uid="{432D6512-D543-423E-AF4F-4F4905319DBD}"/>
    <cellStyle name="Comma 2 5 4 3 3 5" xfId="36995" xr:uid="{314C532C-8A8B-4622-BFA9-4107A13A821F}"/>
    <cellStyle name="Comma 2 5 4 3 3 6" xfId="39481" xr:uid="{E9EAE9E7-7056-49BF-B2D7-F0705959A19E}"/>
    <cellStyle name="Comma 2 5 4 3 3 7" xfId="42441" xr:uid="{F09F5128-10B7-409B-888A-CF8CDAE674ED}"/>
    <cellStyle name="Comma 2 5 4 3 3 8" xfId="44929" xr:uid="{5256AD5E-B1D5-4BC5-9E09-9A5D23875E1E}"/>
    <cellStyle name="Comma 2 5 4 3 4" xfId="11853" xr:uid="{60B02847-CC45-4867-9485-E366B9983ADA}"/>
    <cellStyle name="Comma 2 5 4 3 4 2" xfId="40202" xr:uid="{6C92BAAC-0439-42CF-BD62-CBF6AC5FDCE5}"/>
    <cellStyle name="Comma 2 5 4 3 4 3" xfId="43051" xr:uid="{49FFDF70-1CCB-417F-80C5-D6BF45024295}"/>
    <cellStyle name="Comma 2 5 4 3 4 4" xfId="44930" xr:uid="{9084157B-9BFD-4F66-B503-1A857F2DAB87}"/>
    <cellStyle name="Comma 2 5 4 3 5" xfId="15639" xr:uid="{9E4C1E09-AB0F-42C6-A914-D21CB33C4C4E}"/>
    <cellStyle name="Comma 2 5 4 3 6" xfId="30137" xr:uid="{1FA245A7-30F3-4972-BFB1-9D75E63D132D}"/>
    <cellStyle name="Comma 2 5 4 3 7" xfId="30627" xr:uid="{5E0DBC21-B38D-4DAE-95E2-9F9F93ACDFD9}"/>
    <cellStyle name="Comma 2 5 4 3 8" xfId="31960" xr:uid="{12D7E6AC-F171-432C-ABC3-CB032DCF0150}"/>
    <cellStyle name="Comma 2 5 4 3 9" xfId="32602" xr:uid="{547EE6E1-95F4-45DF-BC2B-00E12E0FE09C}"/>
    <cellStyle name="Comma 2 5 4 4" xfId="5744" xr:uid="{F836B598-772E-48CC-A86F-2A9E9EC36923}"/>
    <cellStyle name="Comma 2 5 4 4 10" xfId="33816" xr:uid="{3CBFFBA3-BAFF-4EA9-AED6-6E261C3D9D5A}"/>
    <cellStyle name="Comma 2 5 4 4 11" xfId="34239" xr:uid="{9AEFE407-E7E0-48A9-9EF1-2695DF606FB8}"/>
    <cellStyle name="Comma 2 5 4 4 12" xfId="36445" xr:uid="{CD69BD82-5558-4C88-9ED6-EAE0547B98D4}"/>
    <cellStyle name="Comma 2 5 4 4 13" xfId="38111" xr:uid="{11517290-F8B9-43C9-9C49-E13BF5F42416}"/>
    <cellStyle name="Comma 2 5 4 4 14" xfId="41608" xr:uid="{4450C0E6-E448-4BF5-A386-395834E05135}"/>
    <cellStyle name="Comma 2 5 4 4 15" xfId="44931" xr:uid="{B5D30B96-5D86-42AA-A8BC-FE3FEEDAAF1B}"/>
    <cellStyle name="Comma 2 5 4 4 16" xfId="8374" xr:uid="{93DF140D-E037-47C7-A8C4-039CBB4DAF13}"/>
    <cellStyle name="Comma 2 5 4 4 2" xfId="8838" xr:uid="{D6AD2FEC-588A-4302-A48F-BEDB9C2E0DF6}"/>
    <cellStyle name="Comma 2 5 4 4 2 10" xfId="34505" xr:uid="{091F238D-E9AC-4BCB-B9E6-BA44A8CCA29F}"/>
    <cellStyle name="Comma 2 5 4 4 2 11" xfId="36673" xr:uid="{593D55DE-4E1E-44EA-8B5E-3F256863B9B7}"/>
    <cellStyle name="Comma 2 5 4 4 2 12" xfId="40067" xr:uid="{EDBD3A36-69E2-454F-8AF5-33996C48A843}"/>
    <cellStyle name="Comma 2 5 4 4 2 13" xfId="42936" xr:uid="{0DED9D53-D494-400C-ABBB-14D2F1D2CA28}"/>
    <cellStyle name="Comma 2 5 4 4 2 14" xfId="44932" xr:uid="{5A510EA8-E4FC-472F-9DBF-0B37BACF684B}"/>
    <cellStyle name="Comma 2 5 4 4 2 2" xfId="12837" xr:uid="{3FE3A2E2-C1E4-4C6F-8AD3-56E61EBCE616}"/>
    <cellStyle name="Comma 2 5 4 4 2 2 10" xfId="37194" xr:uid="{8E53DDC4-79E3-4EAA-9FFF-8FE140FA839B}"/>
    <cellStyle name="Comma 2 5 4 4 2 2 2" xfId="15643" xr:uid="{644B5EFD-C120-4878-B364-F725E4AEF0AC}"/>
    <cellStyle name="Comma 2 5 4 4 2 2 3" xfId="30141" xr:uid="{46348874-03C5-4DD1-B30F-788F70C48B8D}"/>
    <cellStyle name="Comma 2 5 4 4 2 2 4" xfId="31419" xr:uid="{C032D3CE-3DCD-49E7-8CC3-F08A4347E8A2}"/>
    <cellStyle name="Comma 2 5 4 4 2 2 5" xfId="31964" xr:uid="{DD90963D-B754-4801-8136-CEA04D47996A}"/>
    <cellStyle name="Comma 2 5 4 4 2 2 6" xfId="32606" xr:uid="{A9FF3E83-2E42-442C-9D38-8DCA8E6A8E8D}"/>
    <cellStyle name="Comma 2 5 4 4 2 2 7" xfId="33272" xr:uid="{2C5EBDCF-6180-4B73-A0C7-C78047D8CABD}"/>
    <cellStyle name="Comma 2 5 4 4 2 2 8" xfId="33818" xr:uid="{BE899E4D-3985-46AE-8DFB-81AD6A075D85}"/>
    <cellStyle name="Comma 2 5 4 4 2 2 9" xfId="35096" xr:uid="{F0BD7A0E-92FA-4C44-8FBB-0D88BFA10AC1}"/>
    <cellStyle name="Comma 2 5 4 4 2 3" xfId="12054" xr:uid="{6A4D53CA-7D48-4659-98FE-BAA78E52ADEA}"/>
    <cellStyle name="Comma 2 5 4 4 2 4" xfId="15642" xr:uid="{41D2B5F8-380C-4D06-A1BD-ED66F67C568A}"/>
    <cellStyle name="Comma 2 5 4 4 2 5" xfId="30140" xr:uid="{93B7C39E-1540-4878-B745-A5177951101D}"/>
    <cellStyle name="Comma 2 5 4 4 2 6" xfId="30828" xr:uid="{7A18545E-2D15-4CD8-A549-069EB72A2DB8}"/>
    <cellStyle name="Comma 2 5 4 4 2 7" xfId="31963" xr:uid="{D5F54560-0182-417A-9808-E43B493928EE}"/>
    <cellStyle name="Comma 2 5 4 4 2 8" xfId="32605" xr:uid="{CEA133A0-97B5-4353-AC00-03478272E12D}"/>
    <cellStyle name="Comma 2 5 4 4 2 9" xfId="33817" xr:uid="{304B8DE1-BCC8-4D75-B67D-FFA3508D47C9}"/>
    <cellStyle name="Comma 2 5 4 4 3" xfId="12499" xr:uid="{98A3DE52-7F6D-4BDE-AC88-F688E17A6003}"/>
    <cellStyle name="Comma 2 5 4 4 3 10" xfId="36932" xr:uid="{C78D5D81-D3A6-43F0-9605-42AFC2EB5483}"/>
    <cellStyle name="Comma 2 5 4 4 3 2" xfId="15644" xr:uid="{441A4942-6461-4F2C-8507-85DFD26A80DE}"/>
    <cellStyle name="Comma 2 5 4 4 3 3" xfId="30142" xr:uid="{D8C7131A-3E7B-4081-A78A-E244152BF3CA}"/>
    <cellStyle name="Comma 2 5 4 4 3 4" xfId="31153" xr:uid="{445D6626-6C3E-427B-8C69-47065CF8A52A}"/>
    <cellStyle name="Comma 2 5 4 4 3 5" xfId="31965" xr:uid="{62AAFF4B-CF2E-4AE5-8485-A5B78C4440B3}"/>
    <cellStyle name="Comma 2 5 4 4 3 6" xfId="32607" xr:uid="{556E1C25-662A-4F35-8818-4588AA09D0C0}"/>
    <cellStyle name="Comma 2 5 4 4 3 7" xfId="33011" xr:uid="{53333F90-A8BF-4B91-A866-3176076401EB}"/>
    <cellStyle name="Comma 2 5 4 4 3 8" xfId="33819" xr:uid="{521C7342-4BE2-4C5E-824C-8A699316D327}"/>
    <cellStyle name="Comma 2 5 4 4 3 9" xfId="34830" xr:uid="{ACEE65DF-07CE-446A-A829-26A033AD0D34}"/>
    <cellStyle name="Comma 2 5 4 4 4" xfId="11788" xr:uid="{E5341A20-4144-4217-A907-49BCD84F915B}"/>
    <cellStyle name="Comma 2 5 4 4 5" xfId="15641" xr:uid="{AD6EF24F-E9A3-46A4-A274-84391483BAD7}"/>
    <cellStyle name="Comma 2 5 4 4 6" xfId="30139" xr:uid="{BE23A62B-CC45-48DB-A2C3-3ADF5CEA0853}"/>
    <cellStyle name="Comma 2 5 4 4 7" xfId="30562" xr:uid="{715BE343-5025-4779-A70F-CC550CEB9B66}"/>
    <cellStyle name="Comma 2 5 4 4 8" xfId="31962" xr:uid="{D2528516-6FB6-4BC9-8E78-C388CAA03CB5}"/>
    <cellStyle name="Comma 2 5 4 4 9" xfId="32604" xr:uid="{B6AD8FD8-D7DF-4982-807D-EE857842F557}"/>
    <cellStyle name="Comma 2 5 4 5" xfId="6203" xr:uid="{23B7E46B-E1EA-47B1-9436-31D2DAC49EED}"/>
    <cellStyle name="Comma 2 5 4 5 10" xfId="34501" xr:uid="{321CC0DA-B416-4F16-918B-B989C8A38AC7}"/>
    <cellStyle name="Comma 2 5 4 5 11" xfId="36669" xr:uid="{13B5D06F-F982-4F48-9050-674FA26740F2}"/>
    <cellStyle name="Comma 2 5 4 5 12" xfId="38942" xr:uid="{07B60B2D-D85C-4C57-864F-BD321582306D}"/>
    <cellStyle name="Comma 2 5 4 5 13" xfId="41973" xr:uid="{630AD9D7-6475-499E-9807-B42A4EDD3098}"/>
    <cellStyle name="Comma 2 5 4 5 14" xfId="44933" xr:uid="{64B44E7C-56BA-4293-A0AA-B4F5F583AB43}"/>
    <cellStyle name="Comma 2 5 4 5 15" xfId="8834" xr:uid="{27EB8E9C-ADB1-483A-999C-706F6CB8746F}"/>
    <cellStyle name="Comma 2 5 4 5 2" xfId="12833" xr:uid="{86E37CB8-F193-4D5B-BA6C-FD253E0E827D}"/>
    <cellStyle name="Comma 2 5 4 5 2 2" xfId="31415" xr:uid="{32893E35-738B-4B63-9D75-0731B14FA7FD}"/>
    <cellStyle name="Comma 2 5 4 5 2 3" xfId="33268" xr:uid="{A9570862-DD39-48C5-A3F2-73A3AF468577}"/>
    <cellStyle name="Comma 2 5 4 5 2 4" xfId="35092" xr:uid="{F55D5575-528F-42FD-A151-46F7E07A4D98}"/>
    <cellStyle name="Comma 2 5 4 5 2 5" xfId="37190" xr:uid="{942B2A89-FA92-4799-961C-E32446BDFBB8}"/>
    <cellStyle name="Comma 2 5 4 5 2 6" xfId="40500" xr:uid="{2447768E-FF82-49D7-909B-CBD2CE93B5F3}"/>
    <cellStyle name="Comma 2 5 4 5 2 7" xfId="43301" xr:uid="{A16BA838-A7E2-4B49-A72C-09C095BD75F8}"/>
    <cellStyle name="Comma 2 5 4 5 2 8" xfId="44934" xr:uid="{EAB3D9AA-5177-4A4E-A3C2-50F3B8CF266D}"/>
    <cellStyle name="Comma 2 5 4 5 3" xfId="12050" xr:uid="{779E378B-2CF3-4A42-B5A6-F19CB9402AC9}"/>
    <cellStyle name="Comma 2 5 4 5 4" xfId="15645" xr:uid="{DB4EEB10-BEAB-4BAE-9194-FA82D72127AE}"/>
    <cellStyle name="Comma 2 5 4 5 5" xfId="30143" xr:uid="{53B7F297-AEEC-4C5A-A3A4-702D5C6273C5}"/>
    <cellStyle name="Comma 2 5 4 5 6" xfId="30824" xr:uid="{1D96D077-B636-4737-874C-337244E5DCE1}"/>
    <cellStyle name="Comma 2 5 4 5 7" xfId="31966" xr:uid="{37E17568-CF9E-4770-A1A7-3AD2186ACB1C}"/>
    <cellStyle name="Comma 2 5 4 5 8" xfId="32608" xr:uid="{0AA090A0-8BAF-46CA-952E-B8AADE6FE9D2}"/>
    <cellStyle name="Comma 2 5 4 5 9" xfId="33820" xr:uid="{FE918714-C32D-4B5A-B7C0-0B409A3E213B}"/>
    <cellStyle name="Comma 2 5 4 6" xfId="11522" xr:uid="{3A8F8F17-FA63-48D9-B896-8A59ABF7A56B}"/>
    <cellStyle name="Comma 2 5 4 6 10" xfId="34636" xr:uid="{84B655B1-4837-4141-87FA-8440582342ED}"/>
    <cellStyle name="Comma 2 5 4 6 11" xfId="36764" xr:uid="{8A31DD9D-DF2C-4DF5-9815-EDDEEB57BCB7}"/>
    <cellStyle name="Comma 2 5 4 6 12" xfId="39348" xr:uid="{56335D84-5F3D-4667-B7F4-4EDB5BBDD638}"/>
    <cellStyle name="Comma 2 5 4 6 13" xfId="42326" xr:uid="{1682CD5C-001A-47F1-8750-33EF9A0E4FB7}"/>
    <cellStyle name="Comma 2 5 4 6 14" xfId="44935" xr:uid="{06F7F027-C7EA-43F4-8318-2EE8C95CD90C}"/>
    <cellStyle name="Comma 2 5 4 6 2" xfId="15143" xr:uid="{BFF38BFB-F24C-48F1-A30C-5090CFA904F6}"/>
    <cellStyle name="Comma 2 5 4 6 2 2" xfId="31550" xr:uid="{A2C3AD61-DF4E-4A5A-ABC9-7680E32E423F}"/>
    <cellStyle name="Comma 2 5 4 6 2 3" xfId="33403" xr:uid="{CA1BBB29-8734-4F7D-8355-7CD4086BCC71}"/>
    <cellStyle name="Comma 2 5 4 6 2 4" xfId="35227" xr:uid="{367923A3-E06B-4036-BB08-A42DA1A6435F}"/>
    <cellStyle name="Comma 2 5 4 6 2 5" xfId="37307" xr:uid="{1A3C9790-95B4-4D8D-B892-C9F05B71451B}"/>
    <cellStyle name="Comma 2 5 4 6 2 6" xfId="40919" xr:uid="{796E95AC-EFD7-4DC0-82CD-6E4C1512033A}"/>
    <cellStyle name="Comma 2 5 4 6 2 7" xfId="43654" xr:uid="{9CCE93AA-21FA-48A2-A5BB-06445A60B994}"/>
    <cellStyle name="Comma 2 5 4 6 2 8" xfId="44936" xr:uid="{BFB1850F-06BA-4562-9D82-C5C495C96E18}"/>
    <cellStyle name="Comma 2 5 4 6 3" xfId="12185" xr:uid="{FF56B296-ADE9-4C36-95B3-FE23AD4E6E10}"/>
    <cellStyle name="Comma 2 5 4 6 4" xfId="15646" xr:uid="{01ECC4E4-D2EC-483F-A50B-0FEDE3AFD409}"/>
    <cellStyle name="Comma 2 5 4 6 5" xfId="30144" xr:uid="{FCA2D98E-160E-49BF-B9B4-8BC73312A246}"/>
    <cellStyle name="Comma 2 5 4 6 6" xfId="30959" xr:uid="{0F9B0AEE-F7A2-4104-9A06-2CB14921F1AB}"/>
    <cellStyle name="Comma 2 5 4 6 7" xfId="31967" xr:uid="{45C523BD-9582-4AA8-877F-6191BE38DEC6}"/>
    <cellStyle name="Comma 2 5 4 6 8" xfId="32609" xr:uid="{9D1545D2-EC71-42AC-9C6B-8DB73EF8EE05}"/>
    <cellStyle name="Comma 2 5 4 6 9" xfId="33821" xr:uid="{9A930591-B512-46F6-B48A-8644F1282403}"/>
    <cellStyle name="Comma 2 5 4 7" xfId="12293" xr:uid="{A12C8C63-1786-42F5-8FE8-D89FABF5CA9B}"/>
    <cellStyle name="Comma 2 5 4 7 2" xfId="31066" xr:uid="{E7510076-5D5A-488F-9B97-513E942307E5}"/>
    <cellStyle name="Comma 2 5 4 7 3" xfId="32934" xr:uid="{E6BD7235-AFC4-4E16-840C-40C039C76CEF}"/>
    <cellStyle name="Comma 2 5 4 7 4" xfId="34743" xr:uid="{BB99A434-3C9D-4B9D-8AF1-00011A0AA0EE}"/>
    <cellStyle name="Comma 2 5 4 7 5" xfId="36851" xr:uid="{63CFB603-9B68-4C6F-AB6F-EC2257B94AB3}"/>
    <cellStyle name="Comma 2 5 4 7 6" xfId="39807" xr:uid="{2C919548-D510-40A3-8774-76C6AD1E7A73}"/>
    <cellStyle name="Comma 2 5 4 7 7" xfId="42715" xr:uid="{09852B20-ACE5-41A1-9DDF-F42EC5A37D6D}"/>
    <cellStyle name="Comma 2 5 4 7 8" xfId="44937" xr:uid="{81D6D08B-A1E3-4FD7-A41D-A47F4935B5C8}"/>
    <cellStyle name="Comma 2 5 4 8" xfId="11700" xr:uid="{F29ACEDC-5B60-43BB-959E-2BDC75669C9A}"/>
    <cellStyle name="Comma 2 5 4 9" xfId="15634" xr:uid="{58EF0AE5-7A45-4F17-B3C6-F38B9465ADBA}"/>
    <cellStyle name="Comma 2 5 5" xfId="2780" xr:uid="{881A3047-B045-4869-B661-1757C6702F4F}"/>
    <cellStyle name="Comma 2 5 5 10" xfId="32610" xr:uid="{57692C45-96DA-443C-8B35-1E8850EBDDB6}"/>
    <cellStyle name="Comma 2 5 5 11" xfId="33822" xr:uid="{A781B2E0-4BB6-4838-A71E-97502955F9D2}"/>
    <cellStyle name="Comma 2 5 5 12" xfId="34176" xr:uid="{E44C8E03-DD00-4451-AE3D-B933CF655001}"/>
    <cellStyle name="Comma 2 5 5 13" xfId="35342" xr:uid="{584456BD-BB27-4574-B25A-FAC05A557AAF}"/>
    <cellStyle name="Comma 2 5 5 14" xfId="36205" xr:uid="{2232BCC0-DD3B-4014-AEF3-49EE6D77D15C}"/>
    <cellStyle name="Comma 2 5 5 15" xfId="37437" xr:uid="{983012CD-D4BC-4F79-A4D7-18A7CDFBFACB}"/>
    <cellStyle name="Comma 2 5 5 16" xfId="41384" xr:uid="{2AC53D6B-7444-45FD-A5F2-9FAF0C30BC8C}"/>
    <cellStyle name="Comma 2 5 5 17" xfId="44938" xr:uid="{D7DCEE1B-58C3-4C4D-96DC-F080CF55B20C}"/>
    <cellStyle name="Comma 2 5 5 18" xfId="7339" xr:uid="{54308367-C7E1-4D8B-91BF-56E3F185948A}"/>
    <cellStyle name="Comma 2 5 5 2" xfId="5091" xr:uid="{08F5E0E0-C270-4853-9F11-B9B58930F950}"/>
    <cellStyle name="Comma 2 5 5 2 10" xfId="33823" xr:uid="{84B1C89E-0ACE-49AD-A565-2CA0B6AD2527}"/>
    <cellStyle name="Comma 2 5 5 2 11" xfId="34328" xr:uid="{50F63F92-3791-4E17-9A8D-0A4297BC1C52}"/>
    <cellStyle name="Comma 2 5 5 2 12" xfId="36046" xr:uid="{42C96687-0594-45BC-B21C-3C1A70625C85}"/>
    <cellStyle name="Comma 2 5 5 2 13" xfId="36346" xr:uid="{337AA89E-9D78-4AB2-91A2-7A8966213333}"/>
    <cellStyle name="Comma 2 5 5 2 14" xfId="37568" xr:uid="{1BD0E27E-7358-402F-93FB-3362958DE7DB}"/>
    <cellStyle name="Comma 2 5 5 2 15" xfId="41514" xr:uid="{1D3BDE46-DDA9-42B7-88BE-7F10DF65ED5F}"/>
    <cellStyle name="Comma 2 5 5 2 16" xfId="44939" xr:uid="{6C9975E3-7F87-488A-8321-39E65582B204}"/>
    <cellStyle name="Comma 2 5 5 2 17" xfId="8598" xr:uid="{3F5425C3-22A4-43DE-AD1A-B41129C3E304}"/>
    <cellStyle name="Comma 2 5 5 2 2" xfId="6060" xr:uid="{B58DAF8C-ED8A-4FD0-A6F7-AA66A49B8A60}"/>
    <cellStyle name="Comma 2 5 5 2 2 10" xfId="34507" xr:uid="{334B0129-5EFF-4FA0-8ED0-03D9A8A72CAB}"/>
    <cellStyle name="Comma 2 5 5 2 2 11" xfId="36675" xr:uid="{F109C5B1-25FA-4DC1-9AE0-D2F6AB8CF60E}"/>
    <cellStyle name="Comma 2 5 5 2 2 12" xfId="38825" xr:uid="{4351760D-571E-435F-8D17-9D43C0674FF1}"/>
    <cellStyle name="Comma 2 5 5 2 2 13" xfId="41864" xr:uid="{3326A303-A4E9-465D-99EF-4F5F552C0C62}"/>
    <cellStyle name="Comma 2 5 5 2 2 14" xfId="44940" xr:uid="{EDF8844D-B64A-46FC-8554-CC94E7419607}"/>
    <cellStyle name="Comma 2 5 5 2 2 15" xfId="8840" xr:uid="{2EDF3730-1803-4F2D-BCC1-C98951B56E1C}"/>
    <cellStyle name="Comma 2 5 5 2 2 2" xfId="12839" xr:uid="{51C60B4D-9209-4CD1-A319-EA1C819FEE16}"/>
    <cellStyle name="Comma 2 5 5 2 2 2 2" xfId="31421" xr:uid="{486A45DA-B40C-42BB-93E4-C65404939BE6}"/>
    <cellStyle name="Comma 2 5 5 2 2 2 3" xfId="33274" xr:uid="{7460AC9A-012D-40D8-9F99-A5A3D0472DDE}"/>
    <cellStyle name="Comma 2 5 5 2 2 2 4" xfId="35098" xr:uid="{38CC617B-D562-4ACC-898B-D74EBFF4FECF}"/>
    <cellStyle name="Comma 2 5 5 2 2 2 5" xfId="37196" xr:uid="{6F00BEFE-3EA0-4D32-A001-B6C5D078732C}"/>
    <cellStyle name="Comma 2 5 5 2 2 2 6" xfId="40374" xr:uid="{C51AE799-35CC-4764-B47C-C673DEDB3BBD}"/>
    <cellStyle name="Comma 2 5 5 2 2 2 7" xfId="43192" xr:uid="{03129567-897C-4A62-B803-2680D095F7B3}"/>
    <cellStyle name="Comma 2 5 5 2 2 2 8" xfId="44941" xr:uid="{7E9764DC-4A41-4E01-8D0C-8A4313AB4B87}"/>
    <cellStyle name="Comma 2 5 5 2 2 3" xfId="12056" xr:uid="{AAED6132-7E98-48C2-9638-EA11D0102105}"/>
    <cellStyle name="Comma 2 5 5 2 2 4" xfId="15649" xr:uid="{2E96F23B-1968-4335-95A1-BB035D1F3451}"/>
    <cellStyle name="Comma 2 5 5 2 2 5" xfId="30147" xr:uid="{849DEAA6-75E1-4211-9E75-C7EF2A337C89}"/>
    <cellStyle name="Comma 2 5 5 2 2 6" xfId="30830" xr:uid="{BAF2D616-1FB2-4E24-AD2F-938DB77A63F6}"/>
    <cellStyle name="Comma 2 5 5 2 2 7" xfId="31970" xr:uid="{524FB838-DFAF-4EA2-9462-1C754992D3F9}"/>
    <cellStyle name="Comma 2 5 5 2 2 8" xfId="32612" xr:uid="{50E6184A-5985-411F-9484-7B15B7CFEF55}"/>
    <cellStyle name="Comma 2 5 5 2 2 9" xfId="33824" xr:uid="{7C441FBA-6657-4507-822B-10BA5E0B0A5B}"/>
    <cellStyle name="Comma 2 5 5 2 3" xfId="6380" xr:uid="{5FBFA555-54B5-4681-9036-F4253F9F57AB}"/>
    <cellStyle name="Comma 2 5 5 2 3 2" xfId="31242" xr:uid="{2DB7E77D-35BE-42DA-8078-C6633A7BA9B2}"/>
    <cellStyle name="Comma 2 5 5 2 3 2 2" xfId="40790" xr:uid="{7783C5AD-0AB2-4A96-8A66-CF6293EA9B5F}"/>
    <cellStyle name="Comma 2 5 5 2 3 2 3" xfId="43545" xr:uid="{E95948AF-D286-4C3A-9FE9-DBDFBE4F01DC}"/>
    <cellStyle name="Comma 2 5 5 2 3 2 4" xfId="44942" xr:uid="{696BF683-DF1A-45A4-BE35-58D222B14973}"/>
    <cellStyle name="Comma 2 5 5 2 3 3" xfId="33096" xr:uid="{AAF9D7A1-5D1A-4D23-9530-9A946114F59D}"/>
    <cellStyle name="Comma 2 5 5 2 3 4" xfId="34919" xr:uid="{E66728E1-0300-4F1E-A559-5AB88EEB8305}"/>
    <cellStyle name="Comma 2 5 5 2 3 5" xfId="37017" xr:uid="{4ECA11EA-D4F9-42AB-A756-9B7A2AAF6B26}"/>
    <cellStyle name="Comma 2 5 5 2 3 6" xfId="39227" xr:uid="{F597A64D-67EA-477B-9F19-421E2A3E31B3}"/>
    <cellStyle name="Comma 2 5 5 2 3 7" xfId="42217" xr:uid="{DD1CD254-439C-4540-9FA4-63E957EA9D0E}"/>
    <cellStyle name="Comma 2 5 5 2 3 8" xfId="44943" xr:uid="{F6B11CBD-90C2-4924-A369-7B3DBDCF8E4A}"/>
    <cellStyle name="Comma 2 5 5 2 3 9" xfId="12604" xr:uid="{1EE250D7-3BB6-4209-BE31-3210485E8F1F}"/>
    <cellStyle name="Comma 2 5 5 2 4" xfId="11877" xr:uid="{A4508808-3158-4B01-AC84-33303C349BF7}"/>
    <cellStyle name="Comma 2 5 5 2 4 2" xfId="41230" xr:uid="{2897BA53-8E0F-4731-82C5-02BE0C2DAF50}"/>
    <cellStyle name="Comma 2 5 5 2 4 2 2" xfId="43910" xr:uid="{6764A8F2-6AA8-44B1-93D1-3793D80AB6EE}"/>
    <cellStyle name="Comma 2 5 5 2 4 2 3" xfId="44944" xr:uid="{D841BB3B-16BE-4A16-A73F-22725D6FA469}"/>
    <cellStyle name="Comma 2 5 5 2 4 3" xfId="39647" xr:uid="{870AEFB2-ACE4-435A-915A-F46AD825F54C}"/>
    <cellStyle name="Comma 2 5 5 2 4 4" xfId="42582" xr:uid="{3E45B798-8A22-41A1-91B6-CFE2F5E66D78}"/>
    <cellStyle name="Comma 2 5 5 2 4 5" xfId="44945" xr:uid="{816E44EB-E32A-42F9-B6AE-0B729FEE98AE}"/>
    <cellStyle name="Comma 2 5 5 2 5" xfId="15648" xr:uid="{B7AEDF49-2A76-460D-9EA2-4761ABED70EB}"/>
    <cellStyle name="Comma 2 5 5 2 5 2" xfId="39954" xr:uid="{E8A41396-00CF-49EE-A464-70225566D8DF}"/>
    <cellStyle name="Comma 2 5 5 2 5 3" xfId="42842" xr:uid="{74B55968-EBFA-4E4F-A846-51332884B0C5}"/>
    <cellStyle name="Comma 2 5 5 2 5 4" xfId="44946" xr:uid="{10A71EF0-E4C7-4807-8675-CC9E12DF9FBF}"/>
    <cellStyle name="Comma 2 5 5 2 6" xfId="30146" xr:uid="{4DC3BE75-D22C-45ED-BD3A-AC7D81B700FD}"/>
    <cellStyle name="Comma 2 5 5 2 7" xfId="30651" xr:uid="{8839BCDA-831C-4535-9A9F-CB2A84805777}"/>
    <cellStyle name="Comma 2 5 5 2 8" xfId="31969" xr:uid="{358C5848-32F6-4526-ACB1-D7A2F2603BB1}"/>
    <cellStyle name="Comma 2 5 5 2 9" xfId="32611" xr:uid="{25AC433B-054A-4FBB-AC68-6DDAD3E7AE95}"/>
    <cellStyle name="Comma 2 5 5 3" xfId="4432" xr:uid="{33D92188-00E6-46EF-8424-EA242A524B11}"/>
    <cellStyle name="Comma 2 5 5 3 10" xfId="34506" xr:uid="{E30AB046-943B-43FF-84A2-8087FCCA733A}"/>
    <cellStyle name="Comma 2 5 5 3 11" xfId="35615" xr:uid="{5F260D58-ECDC-4F3B-8D0C-F9D3B9190B10}"/>
    <cellStyle name="Comma 2 5 5 3 12" xfId="36674" xr:uid="{E61BDC04-13F0-4100-B797-F1F927658545}"/>
    <cellStyle name="Comma 2 5 5 3 13" xfId="38684" xr:uid="{345B34B2-89EB-4251-8303-799CFC866355}"/>
    <cellStyle name="Comma 2 5 5 3 14" xfId="41724" xr:uid="{DA345AF3-F2A5-41B0-B96A-3D72A2EFB9F0}"/>
    <cellStyle name="Comma 2 5 5 3 15" xfId="44947" xr:uid="{5A18E33E-BF04-41F8-98A6-B558D43C4E53}"/>
    <cellStyle name="Comma 2 5 5 3 16" xfId="8839" xr:uid="{D0CFAC1A-8F5C-463D-95A8-29AF18ACA318}"/>
    <cellStyle name="Comma 2 5 5 3 2" xfId="5883" xr:uid="{B3628731-CB20-4967-8F3D-95348C3E9DBC}"/>
    <cellStyle name="Comma 2 5 5 3 2 2" xfId="31420" xr:uid="{C26C96C0-0C55-4ABC-92B6-EDEED4062D49}"/>
    <cellStyle name="Comma 2 5 5 3 2 2 2" xfId="41058" xr:uid="{ED2C9DA8-EEC4-4054-97B9-BB5C9F2F22BB}"/>
    <cellStyle name="Comma 2 5 5 3 2 2 3" xfId="43770" xr:uid="{7D5F6CC4-90D4-4648-890A-81A912A8B8CA}"/>
    <cellStyle name="Comma 2 5 5 3 2 2 4" xfId="44948" xr:uid="{58FA8E9E-07F0-461A-BB92-A5A6C331A722}"/>
    <cellStyle name="Comma 2 5 5 3 2 3" xfId="33273" xr:uid="{4B2D945A-1910-4C08-8C99-4B222774501A}"/>
    <cellStyle name="Comma 2 5 5 3 2 4" xfId="35097" xr:uid="{B4665093-9319-4897-9F6F-A4AE7EC609CE}"/>
    <cellStyle name="Comma 2 5 5 3 2 5" xfId="37195" xr:uid="{4ADABCA3-48F9-4611-B005-4320934ECA56}"/>
    <cellStyle name="Comma 2 5 5 3 2 6" xfId="39482" xr:uid="{297E0008-F270-457F-988F-C7FCE0FCB180}"/>
    <cellStyle name="Comma 2 5 5 3 2 7" xfId="42442" xr:uid="{57A191F5-0CC0-436D-B18E-38262B72968F}"/>
    <cellStyle name="Comma 2 5 5 3 2 8" xfId="44949" xr:uid="{9853F3C2-33D1-4B2F-8A15-B9DB08290897}"/>
    <cellStyle name="Comma 2 5 5 3 2 9" xfId="12838" xr:uid="{662F7241-A175-4DB8-B711-0E8D2C82BD4E}"/>
    <cellStyle name="Comma 2 5 5 3 3" xfId="12055" xr:uid="{D780F9C6-F634-4FA1-99C9-15F5C04C1F1B}"/>
    <cellStyle name="Comma 2 5 5 3 3 2" xfId="40203" xr:uid="{83E112C3-DE99-4A86-B3A8-1EF40BD530FD}"/>
    <cellStyle name="Comma 2 5 5 3 3 3" xfId="43052" xr:uid="{0A8AB22B-8FE0-4DA4-8479-32A7DD43C12D}"/>
    <cellStyle name="Comma 2 5 5 3 3 4" xfId="44950" xr:uid="{CD341298-3468-4150-86F3-B48C1B5BAE58}"/>
    <cellStyle name="Comma 2 5 5 3 4" xfId="15650" xr:uid="{26E758F6-9238-4D60-8CCA-E09ECE04520A}"/>
    <cellStyle name="Comma 2 5 5 3 5" xfId="30148" xr:uid="{E53BAC7A-0A09-4FE3-AC5C-D837F70256B6}"/>
    <cellStyle name="Comma 2 5 5 3 6" xfId="30829" xr:uid="{29938D71-DA2D-4DAA-879C-0FAFBF4D3103}"/>
    <cellStyle name="Comma 2 5 5 3 7" xfId="31971" xr:uid="{C5109BA3-4AC4-4012-8C34-3988BFE397D9}"/>
    <cellStyle name="Comma 2 5 5 3 8" xfId="32613" xr:uid="{785F88A8-FB70-4956-A9C2-9C1AE8B839B2}"/>
    <cellStyle name="Comma 2 5 5 3 9" xfId="33825" xr:uid="{3EDE4119-EA01-475F-A61A-705492A26A2B}"/>
    <cellStyle name="Comma 2 5 5 4" xfId="5745" xr:uid="{6C6AB005-CDB6-42B0-97D4-FD9212A70938}"/>
    <cellStyle name="Comma 2 5 5 4 2" xfId="31090" xr:uid="{5A2E0F1E-9120-4077-AF46-35F87FB76308}"/>
    <cellStyle name="Comma 2 5 5 4 2 2" xfId="40068" xr:uid="{D775EC97-4D6E-4C4D-8C3C-1682D740D03B}"/>
    <cellStyle name="Comma 2 5 5 4 2 3" xfId="42937" xr:uid="{87B5EE27-A29B-49F4-8157-96E3345E84FA}"/>
    <cellStyle name="Comma 2 5 5 4 2 4" xfId="44951" xr:uid="{213C14B3-D217-4485-B04F-D055E35EDDD3}"/>
    <cellStyle name="Comma 2 5 5 4 3" xfId="32952" xr:uid="{0150ED2C-3A01-4445-8D02-D34BCAB83656}"/>
    <cellStyle name="Comma 2 5 5 4 4" xfId="34767" xr:uid="{50BF02B3-BCB7-416C-8F43-17DF17198FF7}"/>
    <cellStyle name="Comma 2 5 5 4 5" xfId="36873" xr:uid="{DBE002BE-C49B-40C7-824A-006E10224C7D}"/>
    <cellStyle name="Comma 2 5 5 4 6" xfId="38112" xr:uid="{3EC7EE59-8F04-439F-8A5C-931A0ECB7CF7}"/>
    <cellStyle name="Comma 2 5 5 4 7" xfId="41609" xr:uid="{AFD9D4CE-5347-4244-877E-DDFCD6301618}"/>
    <cellStyle name="Comma 2 5 5 4 8" xfId="44952" xr:uid="{AB7A02E5-9020-453A-AA01-486A2EEB888C}"/>
    <cellStyle name="Comma 2 5 5 4 9" xfId="12318" xr:uid="{955667E8-1AF2-42BB-9C5D-1C9786FB56DD}"/>
    <cellStyle name="Comma 2 5 5 5" xfId="6204" xr:uid="{C44F0472-CA82-4694-8399-122344F84EF4}"/>
    <cellStyle name="Comma 2 5 5 5 2" xfId="40613" xr:uid="{A75A4413-7C3D-4771-A588-7DEC4553EBCF}"/>
    <cellStyle name="Comma 2 5 5 5 2 2" xfId="43399" xr:uid="{878897C8-1D17-4424-BDFC-F100E3151AB2}"/>
    <cellStyle name="Comma 2 5 5 5 2 3" xfId="44953" xr:uid="{860C96DA-72D5-4586-AF8F-D1F7A1C9EA2E}"/>
    <cellStyle name="Comma 2 5 5 5 3" xfId="39045" xr:uid="{A9C5D4F6-2E95-47D2-A404-F0D304C3EA46}"/>
    <cellStyle name="Comma 2 5 5 5 4" xfId="42071" xr:uid="{873893F5-565F-4570-8A06-91CBBCA63220}"/>
    <cellStyle name="Comma 2 5 5 5 5" xfId="44954" xr:uid="{D7B64A1F-D745-4485-9D5E-CF0515425D2D}"/>
    <cellStyle name="Comma 2 5 5 5 6" xfId="11725" xr:uid="{E20075AC-D6BB-43A0-8610-33ECBF266090}"/>
    <cellStyle name="Comma 2 5 5 6" xfId="15647" xr:uid="{47C0C5F4-3D31-4B99-990F-425F9DA19133}"/>
    <cellStyle name="Comma 2 5 5 6 2" xfId="40920" xr:uid="{78326B85-3C40-432F-9DB5-FF7C85E76986}"/>
    <cellStyle name="Comma 2 5 5 6 2 2" xfId="43655" xr:uid="{D4577D6D-05B6-4405-A1BF-34C2AD86D2D7}"/>
    <cellStyle name="Comma 2 5 5 6 2 3" xfId="44955" xr:uid="{11075CDF-385E-4318-81AE-E7B603B75EE1}"/>
    <cellStyle name="Comma 2 5 5 6 3" xfId="39349" xr:uid="{A5C6FE11-AFA2-4017-8BBD-FC5302A1BEE3}"/>
    <cellStyle name="Comma 2 5 5 6 4" xfId="42327" xr:uid="{43E2D75D-F0AC-4E4D-BB53-4502712CA0DE}"/>
    <cellStyle name="Comma 2 5 5 6 5" xfId="44956" xr:uid="{6DD07F39-F424-486B-9EB1-BC08125B23E8}"/>
    <cellStyle name="Comma 2 5 5 7" xfId="30145" xr:uid="{DAEADF79-D961-40FC-915A-C96ABD4C1453}"/>
    <cellStyle name="Comma 2 5 5 7 2" xfId="39804" xr:uid="{FB2B225D-EABE-4C31-B4B4-A2D3813B916F}"/>
    <cellStyle name="Comma 2 5 5 7 3" xfId="42712" xr:uid="{2A7A9115-8FB0-41E2-811E-DA0180912577}"/>
    <cellStyle name="Comma 2 5 5 7 4" xfId="44957" xr:uid="{CF19ABFA-9CD9-458B-B978-872718AA020C}"/>
    <cellStyle name="Comma 2 5 5 8" xfId="30499" xr:uid="{C6C9D24D-3608-4F66-9DEC-87A148D31C35}"/>
    <cellStyle name="Comma 2 5 5 9" xfId="31968" xr:uid="{DD1D931B-5FAC-4F31-A589-5DD9951C9573}"/>
    <cellStyle name="Comma 2 5 6" xfId="2776" xr:uid="{4D1C9E4A-5F5B-4F14-A874-705366F491FC}"/>
    <cellStyle name="Comma 2 5 6 10" xfId="33826" xr:uid="{945103C6-7AA3-4B55-B8AB-62EBC4721D3D}"/>
    <cellStyle name="Comma 2 5 6 11" xfId="34265" xr:uid="{D4941AE0-9C81-4C82-84A0-C39EF5F52D4C}"/>
    <cellStyle name="Comma 2 5 6 12" xfId="35338" xr:uid="{D49463BF-B299-4D0B-8E58-6ECB4D2F71CB}"/>
    <cellStyle name="Comma 2 5 6 13" xfId="36342" xr:uid="{89558855-F399-4A72-B8FC-2BA32EEFEA35}"/>
    <cellStyle name="Comma 2 5 6 14" xfId="37511" xr:uid="{854E1EA7-DD7A-4AA0-B928-418C69B10497}"/>
    <cellStyle name="Comma 2 5 6 15" xfId="41457" xr:uid="{19233C7B-8BE0-4608-A115-21D3B2195D78}"/>
    <cellStyle name="Comma 2 5 6 16" xfId="44958" xr:uid="{43B651B3-8720-41DA-9DD6-DACBC4CB06AA}"/>
    <cellStyle name="Comma 2 5 6 17" xfId="8428" xr:uid="{8721E541-7169-453B-A2F7-85FA994D6049}"/>
    <cellStyle name="Comma 2 5 6 2" xfId="5087" xr:uid="{0075D787-E397-494F-8AF5-A6CD81CC875A}"/>
    <cellStyle name="Comma 2 5 6 2 10" xfId="34508" xr:uid="{66A68F05-8D8F-40DE-88FE-36546E234654}"/>
    <cellStyle name="Comma 2 5 6 2 11" xfId="36042" xr:uid="{EA4608FE-4F9F-49AC-A29B-4D9E8E5C263E}"/>
    <cellStyle name="Comma 2 5 6 2 12" xfId="36676" xr:uid="{D6915319-3EBB-4C3F-9F54-1D1652D71B10}"/>
    <cellStyle name="Comma 2 5 6 2 13" xfId="38821" xr:uid="{6FDFFD28-4D93-42C8-810F-C0185B9A72C5}"/>
    <cellStyle name="Comma 2 5 6 2 14" xfId="41860" xr:uid="{05471BCD-FF0A-4031-A656-BBE6356922EC}"/>
    <cellStyle name="Comma 2 5 6 2 15" xfId="44959" xr:uid="{73ACF916-05CD-4740-A463-1848CE535B68}"/>
    <cellStyle name="Comma 2 5 6 2 16" xfId="8841" xr:uid="{F2518B9A-12F0-48D6-AD96-83AA676D2A1C}"/>
    <cellStyle name="Comma 2 5 6 2 2" xfId="6056" xr:uid="{655AB12D-B86C-41D4-8209-C04DA5A6FFEF}"/>
    <cellStyle name="Comma 2 5 6 2 2 2" xfId="31422" xr:uid="{65FC814C-DD0C-40BB-BFA3-EFC6BD24FF4A}"/>
    <cellStyle name="Comma 2 5 6 2 2 2 2" xfId="41226" xr:uid="{E9FF0A68-213E-49F3-BFD1-C0F60EFCF319}"/>
    <cellStyle name="Comma 2 5 6 2 2 2 3" xfId="43906" xr:uid="{3631AF4B-CD0F-434B-85C0-11DFC1A2B364}"/>
    <cellStyle name="Comma 2 5 6 2 2 2 4" xfId="44960" xr:uid="{B2D2CBF9-91D1-48A1-9181-214B8F69FFB2}"/>
    <cellStyle name="Comma 2 5 6 2 2 3" xfId="33275" xr:uid="{861D6594-45E7-4083-BBB5-33BB557CD4C5}"/>
    <cellStyle name="Comma 2 5 6 2 2 4" xfId="35099" xr:uid="{50BC90A9-6103-4B00-BFD4-5642867E9246}"/>
    <cellStyle name="Comma 2 5 6 2 2 5" xfId="37197" xr:uid="{5FEDA5C6-AEB7-4111-A606-DB72D2AF590A}"/>
    <cellStyle name="Comma 2 5 6 2 2 6" xfId="39643" xr:uid="{3A73325F-72E9-40B8-8CD2-238096CFE84F}"/>
    <cellStyle name="Comma 2 5 6 2 2 7" xfId="42578" xr:uid="{3B16B9D4-8306-4213-9B95-36D89D8F8711}"/>
    <cellStyle name="Comma 2 5 6 2 2 8" xfId="44961" xr:uid="{7BB9D0C4-F59C-4BC5-8C08-35BF7C4DC56C}"/>
    <cellStyle name="Comma 2 5 6 2 2 9" xfId="12840" xr:uid="{4893E4AA-1BE2-41E6-A32E-FCA8DF7EA98C}"/>
    <cellStyle name="Comma 2 5 6 2 3" xfId="12057" xr:uid="{F2B68202-BC1A-4189-8170-627E29290332}"/>
    <cellStyle name="Comma 2 5 6 2 3 2" xfId="40370" xr:uid="{A3E8F180-FDD6-472F-807D-1372AA4F6879}"/>
    <cellStyle name="Comma 2 5 6 2 3 3" xfId="43188" xr:uid="{4C3EB86A-BCD6-4E7B-B60C-3956FE883F26}"/>
    <cellStyle name="Comma 2 5 6 2 3 4" xfId="44962" xr:uid="{2884E32B-2609-4793-84E6-D606427C41EA}"/>
    <cellStyle name="Comma 2 5 6 2 4" xfId="15652" xr:uid="{1FB96BD1-647B-43B1-B298-A76327EF6D55}"/>
    <cellStyle name="Comma 2 5 6 2 5" xfId="30150" xr:uid="{3818986F-4657-4DB2-A249-CA76E1B024F6}"/>
    <cellStyle name="Comma 2 5 6 2 6" xfId="30831" xr:uid="{8665E023-E6CD-4FC2-967B-A26D2A14595E}"/>
    <cellStyle name="Comma 2 5 6 2 7" xfId="31973" xr:uid="{40C45888-FF62-401B-BCE0-0EF4BBDAEBCA}"/>
    <cellStyle name="Comma 2 5 6 2 8" xfId="32615" xr:uid="{C6C2EF7A-7040-426C-99BF-107AB9AD5D31}"/>
    <cellStyle name="Comma 2 5 6 2 9" xfId="33827" xr:uid="{57EB542C-4575-4B80-8AD9-2D6F510694CA}"/>
    <cellStyle name="Comma 2 5 6 3" xfId="5741" xr:uid="{E6751E52-A05B-4314-B0E0-3391DC27DB68}"/>
    <cellStyle name="Comma 2 5 6 3 2" xfId="31179" xr:uid="{E9196D37-B576-4558-B4F5-0C0943BB837D}"/>
    <cellStyle name="Comma 2 5 6 3 2 2" xfId="40064" xr:uid="{392CD5D0-1B70-40D8-AC4C-8A0681C57A49}"/>
    <cellStyle name="Comma 2 5 6 3 2 3" xfId="42933" xr:uid="{D2491A25-907C-4766-AF7B-6B7E410722D0}"/>
    <cellStyle name="Comma 2 5 6 3 2 4" xfId="44963" xr:uid="{51F0524F-9DC1-4A3B-A965-568EE1FD717E}"/>
    <cellStyle name="Comma 2 5 6 3 3" xfId="33037" xr:uid="{FAC5919F-8E39-443E-82AE-93B52E1972E7}"/>
    <cellStyle name="Comma 2 5 6 3 4" xfId="34856" xr:uid="{985CEE7B-5D85-4F92-99DC-82721DDF5615}"/>
    <cellStyle name="Comma 2 5 6 3 5" xfId="36958" xr:uid="{F96B7C12-9D49-4202-B441-AD6072CA2872}"/>
    <cellStyle name="Comma 2 5 6 3 6" xfId="38108" xr:uid="{BB9FECD4-27CD-41B8-9775-036C3F37548F}"/>
    <cellStyle name="Comma 2 5 6 3 7" xfId="41605" xr:uid="{8FCB8265-3C53-4601-A4A5-EE11A782A22F}"/>
    <cellStyle name="Comma 2 5 6 3 8" xfId="44964" xr:uid="{A6E88DC0-659A-4913-809F-85DB434FA83B}"/>
    <cellStyle name="Comma 2 5 6 3 9" xfId="12536" xr:uid="{A88D3C44-0431-4E4C-A48F-E60F4F5A4048}"/>
    <cellStyle name="Comma 2 5 6 4" xfId="6376" xr:uid="{82CA144A-1B34-45B7-A387-B1907ABA1B61}"/>
    <cellStyle name="Comma 2 5 6 4 2" xfId="40609" xr:uid="{9C64ADBB-8198-4A3C-B4E0-FF1C652A410C}"/>
    <cellStyle name="Comma 2 5 6 4 2 2" xfId="43395" xr:uid="{E8F6B4C8-BADC-4BF6-8A82-9280BDDB4E1B}"/>
    <cellStyle name="Comma 2 5 6 4 2 3" xfId="44965" xr:uid="{7CBF2350-7F21-4997-B471-A94929B0B153}"/>
    <cellStyle name="Comma 2 5 6 4 3" xfId="39041" xr:uid="{F6DC227F-37E5-4CD1-9A32-ABA89CB11DF7}"/>
    <cellStyle name="Comma 2 5 6 4 4" xfId="42067" xr:uid="{82E7392C-F1FF-46CD-AE5D-9AA4BE08CF52}"/>
    <cellStyle name="Comma 2 5 6 4 5" xfId="44966" xr:uid="{B8ED8E4F-2048-4C89-B05C-DB1A644BE8EA}"/>
    <cellStyle name="Comma 2 5 6 4 6" xfId="11814" xr:uid="{D4B8284D-E427-49F9-810C-EED8568731A1}"/>
    <cellStyle name="Comma 2 5 6 5" xfId="15651" xr:uid="{6CF948A8-A9D4-45C8-82E3-50A2384474E7}"/>
    <cellStyle name="Comma 2 5 6 5 2" xfId="40916" xr:uid="{73D885B6-24C4-4D63-B07E-B7C52F67E59F}"/>
    <cellStyle name="Comma 2 5 6 5 2 2" xfId="43651" xr:uid="{4F1F9246-4BC4-4C09-9805-9466889EEE7A}"/>
    <cellStyle name="Comma 2 5 6 5 2 3" xfId="44967" xr:uid="{1AAF756D-6A90-49A4-9CC6-3F9DCB01EC27}"/>
    <cellStyle name="Comma 2 5 6 5 3" xfId="39345" xr:uid="{7568C88F-F573-49E8-A23F-3D88F1840E9C}"/>
    <cellStyle name="Comma 2 5 6 5 4" xfId="42323" xr:uid="{763F78A5-BE8F-4D0A-B714-308941EC7C70}"/>
    <cellStyle name="Comma 2 5 6 5 5" xfId="44968" xr:uid="{0CE694A1-52B1-4F50-80E0-7B75BCAC2C23}"/>
    <cellStyle name="Comma 2 5 6 6" xfId="30149" xr:uid="{32968722-B50C-41D8-BDE3-BD390E9D77D0}"/>
    <cellStyle name="Comma 2 5 6 6 2" xfId="39886" xr:uid="{A773AA71-3F2E-4089-947D-7B467DBE4732}"/>
    <cellStyle name="Comma 2 5 6 6 3" xfId="42785" xr:uid="{86BAFDD5-8B26-4038-9A98-9D03EDB584F8}"/>
    <cellStyle name="Comma 2 5 6 6 4" xfId="44969" xr:uid="{7C737276-E850-4D1B-80DD-BD4C3B2C47C4}"/>
    <cellStyle name="Comma 2 5 6 7" xfId="30588" xr:uid="{743BE956-C1DB-4C79-99A6-4BCE11D2F869}"/>
    <cellStyle name="Comma 2 5 6 8" xfId="31972" xr:uid="{1185816A-6318-4130-A5E4-510BB12D5B38}"/>
    <cellStyle name="Comma 2 5 6 9" xfId="32614" xr:uid="{0BB1B528-4E9D-41CB-8740-40C2D1E99F1B}"/>
    <cellStyle name="Comma 2 5 7" xfId="4539" xr:uid="{F0A776DB-4514-47DE-9A09-4C01D2899553}"/>
    <cellStyle name="Comma 2 5 7 10" xfId="33828" xr:uid="{4D85E5B0-EF6F-4F31-AAEC-1F1BDCE39ADF}"/>
    <cellStyle name="Comma 2 5 7 11" xfId="34205" xr:uid="{2C56E6BB-CE38-46B4-ADAF-AC274C5D04FC}"/>
    <cellStyle name="Comma 2 5 7 12" xfId="35700" xr:uid="{AA47B66D-B0B9-4153-91BA-566D955090A7}"/>
    <cellStyle name="Comma 2 5 7 13" xfId="36287" xr:uid="{A333163F-FE95-4282-BA2B-461909273142}"/>
    <cellStyle name="Comma 2 5 7 14" xfId="38765" xr:uid="{04FA715A-1FB6-40BB-AFBD-6E370C7CBCE3}"/>
    <cellStyle name="Comma 2 5 7 15" xfId="41805" xr:uid="{8FC0A716-1F59-450D-BE50-1DB43586C76C}"/>
    <cellStyle name="Comma 2 5 7 16" xfId="44970" xr:uid="{4E3ED11F-514F-4BC7-B2BF-1E82696A1290}"/>
    <cellStyle name="Comma 2 5 7 17" xfId="8096" xr:uid="{BBABE9E5-4A6B-47DB-B5DD-F4D295ECEF87}"/>
    <cellStyle name="Comma 2 5 7 2" xfId="5988" xr:uid="{46EF9F8C-D490-4F74-842E-D1E828463BCD}"/>
    <cellStyle name="Comma 2 5 7 2 10" xfId="34509" xr:uid="{D06FF9B3-664A-49E8-8A86-D81CFCDF8DBF}"/>
    <cellStyle name="Comma 2 5 7 2 11" xfId="36677" xr:uid="{2DBBD33A-AF8E-4B68-805B-7DB90F518B2E}"/>
    <cellStyle name="Comma 2 5 7 2 12" xfId="38983" xr:uid="{70A75E7F-65BE-47F4-9C1E-4CFDF52F2B37}"/>
    <cellStyle name="Comma 2 5 7 2 13" xfId="42012" xr:uid="{EB753278-01BF-4EBE-B24E-FCCB50EAA8FF}"/>
    <cellStyle name="Comma 2 5 7 2 14" xfId="44971" xr:uid="{E3BA95FE-B2C6-4B43-B288-53E6FF398B87}"/>
    <cellStyle name="Comma 2 5 7 2 15" xfId="8842" xr:uid="{8A3067C8-7FAD-4B43-88E7-94A8C9933A51}"/>
    <cellStyle name="Comma 2 5 7 2 2" xfId="12841" xr:uid="{939BACEB-395C-4AF0-AF5D-186FD414159F}"/>
    <cellStyle name="Comma 2 5 7 2 2 2" xfId="31423" xr:uid="{1698024D-6C9D-49DC-B6D2-67BB2311DCDD}"/>
    <cellStyle name="Comma 2 5 7 2 2 3" xfId="33276" xr:uid="{B9143E38-B0E9-4AD0-BC01-5F86066752A4}"/>
    <cellStyle name="Comma 2 5 7 2 2 4" xfId="35100" xr:uid="{30920DEB-F6A6-486B-A5FF-F8CCA6961391}"/>
    <cellStyle name="Comma 2 5 7 2 2 5" xfId="37198" xr:uid="{2F4617ED-9546-4327-87F0-1820EA06266F}"/>
    <cellStyle name="Comma 2 5 7 2 2 6" xfId="40546" xr:uid="{9C1CAEBE-DF2D-4E8F-A659-E6B6AE0FA329}"/>
    <cellStyle name="Comma 2 5 7 2 2 7" xfId="43340" xr:uid="{6CB52969-7A6D-44BA-AA1D-57A5657A3546}"/>
    <cellStyle name="Comma 2 5 7 2 2 8" xfId="44972" xr:uid="{7686420A-8DA1-40B1-8042-483299636C65}"/>
    <cellStyle name="Comma 2 5 7 2 3" xfId="12058" xr:uid="{135A0D0E-E581-458C-90B3-62CD1C8870A6}"/>
    <cellStyle name="Comma 2 5 7 2 4" xfId="15654" xr:uid="{9746D5E7-9D7D-47DD-9C27-6AE777CE8751}"/>
    <cellStyle name="Comma 2 5 7 2 5" xfId="30152" xr:uid="{D5112745-D564-4740-8C1F-05F564165199}"/>
    <cellStyle name="Comma 2 5 7 2 6" xfId="30832" xr:uid="{8CC0C97C-343A-4C74-8B01-B154B11A9AD3}"/>
    <cellStyle name="Comma 2 5 7 2 7" xfId="31975" xr:uid="{078BE688-C136-46BD-BE11-9F8CEB4671CF}"/>
    <cellStyle name="Comma 2 5 7 2 8" xfId="32617" xr:uid="{FC2F8662-7247-4BBE-8145-B0407BE342C3}"/>
    <cellStyle name="Comma 2 5 7 2 9" xfId="33829" xr:uid="{745A4ACF-9EF5-46B1-9CAD-185C2F3E3735}"/>
    <cellStyle name="Comma 2 5 7 3" xfId="6309" xr:uid="{72217663-8218-4EA9-B991-D3CF1AA4EBA6}"/>
    <cellStyle name="Comma 2 5 7 3 2" xfId="31119" xr:uid="{72DBD23B-929A-4D3F-9DBA-5E50A544D09C}"/>
    <cellStyle name="Comma 2 5 7 3 2 2" xfId="41161" xr:uid="{DA964B5C-69DB-4037-AC88-382BE2D3281E}"/>
    <cellStyle name="Comma 2 5 7 3 2 3" xfId="43851" xr:uid="{081CB54D-521E-4638-A5EE-3E6CE7541219}"/>
    <cellStyle name="Comma 2 5 7 3 2 4" xfId="44973" xr:uid="{716EEA8D-0AAC-49ED-A70C-00DCD521B545}"/>
    <cellStyle name="Comma 2 5 7 3 3" xfId="32981" xr:uid="{C9B7A196-EADF-47F6-A461-AAF241B0EE24}"/>
    <cellStyle name="Comma 2 5 7 3 4" xfId="34796" xr:uid="{8DD1AC25-C861-48C4-B87C-869DD12CF8E1}"/>
    <cellStyle name="Comma 2 5 7 3 5" xfId="36902" xr:uid="{3520BC16-F5E9-4FD0-9DBA-A26A42EC1143}"/>
    <cellStyle name="Comma 2 5 7 3 6" xfId="39580" xr:uid="{87794272-1115-45E3-B3C4-633D86B393AA}"/>
    <cellStyle name="Comma 2 5 7 3 7" xfId="42523" xr:uid="{AD7B5720-CA7D-4720-AFB8-3785DA2A4096}"/>
    <cellStyle name="Comma 2 5 7 3 8" xfId="44974" xr:uid="{519A30BB-0AB7-4A27-87A1-6D356937493F}"/>
    <cellStyle name="Comma 2 5 7 3 9" xfId="12408" xr:uid="{783C901D-7193-4845-8F76-CE98887B6E53}"/>
    <cellStyle name="Comma 2 5 7 4" xfId="11754" xr:uid="{EDCFDEA8-0F4B-41D4-B1CB-DAB1E27698BC}"/>
    <cellStyle name="Comma 2 5 7 4 2" xfId="40306" xr:uid="{6D34DAC2-F6A7-4F20-ACB8-446C44372FED}"/>
    <cellStyle name="Comma 2 5 7 4 3" xfId="43133" xr:uid="{8BB69B8C-854F-4E16-A793-3A597C1C4993}"/>
    <cellStyle name="Comma 2 5 7 4 4" xfId="44975" xr:uid="{2985DA06-FA0D-4EB0-8AB4-9FF9953CCAF1}"/>
    <cellStyle name="Comma 2 5 7 5" xfId="15653" xr:uid="{197A0B90-9C87-48A7-83D0-30CA9016BF3B}"/>
    <cellStyle name="Comma 2 5 7 6" xfId="30151" xr:uid="{043E8A82-3186-4AF2-8CFB-0E3DAA03386D}"/>
    <cellStyle name="Comma 2 5 7 7" xfId="30528" xr:uid="{A6C4C43A-52E2-4C72-BB81-7EBF0DA7F7B3}"/>
    <cellStyle name="Comma 2 5 7 8" xfId="31974" xr:uid="{52039AE6-9A74-4717-A89F-CD05A98CDC7B}"/>
    <cellStyle name="Comma 2 5 7 9" xfId="32616" xr:uid="{84D80EB3-5025-4662-A8C3-2EE46DAD0EB8}"/>
    <cellStyle name="Comma 2 5 8" xfId="4428" xr:uid="{34FC0747-19B4-467A-A4F5-F7B5B9E864E0}"/>
    <cellStyle name="Comma 2 5 8 10" xfId="34510" xr:uid="{E6CECFBE-7751-47D9-940F-7F6AEFA0A388}"/>
    <cellStyle name="Comma 2 5 8 11" xfId="35611" xr:uid="{DC518067-3F7A-4BAB-A214-CF9BD886254B}"/>
    <cellStyle name="Comma 2 5 8 12" xfId="36678" xr:uid="{532B7E99-9DD2-4B95-B8AB-4854E19592F7}"/>
    <cellStyle name="Comma 2 5 8 13" xfId="38680" xr:uid="{48693335-67D6-495D-A72E-C018989F18FF}"/>
    <cellStyle name="Comma 2 5 8 14" xfId="41720" xr:uid="{E7FEB246-5207-44D3-8CAD-45E5B8E704F8}"/>
    <cellStyle name="Comma 2 5 8 15" xfId="44976" xr:uid="{41470683-5CAF-422C-9A87-17D559614FE2}"/>
    <cellStyle name="Comma 2 5 8 16" xfId="8843" xr:uid="{CABFDC72-D7A0-42D8-B3BF-071F4B55E471}"/>
    <cellStyle name="Comma 2 5 8 2" xfId="5879" xr:uid="{CC1BAAFF-0AA9-4F39-A6BC-10622585FBF1}"/>
    <cellStyle name="Comma 2 5 8 2 2" xfId="31424" xr:uid="{B229DAC6-3F29-457D-BB87-8B491A0257BD}"/>
    <cellStyle name="Comma 2 5 8 2 2 2" xfId="40741" xr:uid="{A0CDFDD0-2834-4D03-8109-DF6CEFD429A3}"/>
    <cellStyle name="Comma 2 5 8 2 2 3" xfId="43504" xr:uid="{FBDA173B-08DF-493B-8111-36972692AF31}"/>
    <cellStyle name="Comma 2 5 8 2 2 4" xfId="44977" xr:uid="{60CFA531-3877-4336-82C7-BFE2C04BC21B}"/>
    <cellStyle name="Comma 2 5 8 2 3" xfId="33277" xr:uid="{8738E6E5-AD4C-44FD-A60C-29936014DFAA}"/>
    <cellStyle name="Comma 2 5 8 2 4" xfId="35101" xr:uid="{503A4081-A3A3-4281-9C20-1759DA0B9C2C}"/>
    <cellStyle name="Comma 2 5 8 2 5" xfId="37199" xr:uid="{51ACF829-AD7C-4805-86E4-6F5C8072BC68}"/>
    <cellStyle name="Comma 2 5 8 2 6" xfId="39168" xr:uid="{F61BB9CC-55D7-4BE9-A429-A24F7475463C}"/>
    <cellStyle name="Comma 2 5 8 2 7" xfId="42176" xr:uid="{842493AC-F340-4378-B388-D57E719A93A4}"/>
    <cellStyle name="Comma 2 5 8 2 8" xfId="44978" xr:uid="{A036A3C6-10C7-4CDF-8AE8-C3702A0A024C}"/>
    <cellStyle name="Comma 2 5 8 2 9" xfId="12842" xr:uid="{F8061443-9A6F-4401-AC1C-976428CD458F}"/>
    <cellStyle name="Comma 2 5 8 3" xfId="12059" xr:uid="{76D3BA7A-BA7B-411C-B80E-300F2AD926F1}"/>
    <cellStyle name="Comma 2 5 8 3 2" xfId="41054" xr:uid="{24513923-E3E4-4A98-BD4F-F0FA856649E8}"/>
    <cellStyle name="Comma 2 5 8 3 2 2" xfId="43766" xr:uid="{24C3FA68-B4EE-4B7C-AB0F-7FB45B371E81}"/>
    <cellStyle name="Comma 2 5 8 3 2 3" xfId="44979" xr:uid="{D6EA7DE7-8D13-4A0B-8B0A-0FF1AA10BBE5}"/>
    <cellStyle name="Comma 2 5 8 3 3" xfId="39478" xr:uid="{19AF5233-C531-476E-A86B-948F1F3E2E07}"/>
    <cellStyle name="Comma 2 5 8 3 4" xfId="42438" xr:uid="{A7F6BA74-12B3-45A9-AA6F-810F9229AC9A}"/>
    <cellStyle name="Comma 2 5 8 3 5" xfId="44980" xr:uid="{0BC698BC-82E1-4E4B-A297-E6C9618701C0}"/>
    <cellStyle name="Comma 2 5 8 4" xfId="15655" xr:uid="{2A9E29B8-4B7C-4578-87F7-F79E9728F1DA}"/>
    <cellStyle name="Comma 2 5 8 4 2" xfId="40199" xr:uid="{B035B3FE-A64A-4CF5-AD20-859CF52BFA88}"/>
    <cellStyle name="Comma 2 5 8 4 3" xfId="43048" xr:uid="{B3560418-1ED0-4047-ACF9-BBE16F297FF4}"/>
    <cellStyle name="Comma 2 5 8 4 4" xfId="44981" xr:uid="{EF476C09-35A5-4F6A-A63C-5AD9D3E64EF8}"/>
    <cellStyle name="Comma 2 5 8 5" xfId="30153" xr:uid="{CA31178E-529C-49DB-99D0-D77227769E96}"/>
    <cellStyle name="Comma 2 5 8 6" xfId="30833" xr:uid="{4ECC7894-E6FE-461F-A9B4-61FE57FA8FCE}"/>
    <cellStyle name="Comma 2 5 8 7" xfId="31976" xr:uid="{46161F56-FF00-41D7-875C-CE1E95E7C7A1}"/>
    <cellStyle name="Comma 2 5 8 8" xfId="32618" xr:uid="{D5C2E0A0-3038-42C7-A32C-1B6DDAC34248}"/>
    <cellStyle name="Comma 2 5 8 9" xfId="33830" xr:uid="{52A9848D-A76A-45AF-9EA4-AD7D4750EF6C}"/>
    <cellStyle name="Comma 2 5 9" xfId="5667" xr:uid="{93C1214D-F6A5-49FD-9A76-9B878F265107}"/>
    <cellStyle name="Comma 2 5 9 10" xfId="34486" xr:uid="{6383AA4C-467C-46A2-AD65-3D2DA856B308}"/>
    <cellStyle name="Comma 2 5 9 11" xfId="36654" xr:uid="{D3CBF644-9B1E-4690-9F5E-DF693135D87A}"/>
    <cellStyle name="Comma 2 5 9 12" xfId="37610" xr:uid="{92B78550-7CB7-4B28-A77E-CBA959F583D1}"/>
    <cellStyle name="Comma 2 5 9 13" xfId="41550" xr:uid="{F30108E8-E751-4464-99F3-7652A546C320}"/>
    <cellStyle name="Comma 2 5 9 14" xfId="44982" xr:uid="{A774CE3E-DFBE-4880-B21F-A5FD4AC619B6}"/>
    <cellStyle name="Comma 2 5 9 15" xfId="8819" xr:uid="{76B7ABF8-4D19-4E15-8140-C9A2A08B8048}"/>
    <cellStyle name="Comma 2 5 9 2" xfId="12818" xr:uid="{2D691283-5A72-428D-8539-EEA45817CFDC}"/>
    <cellStyle name="Comma 2 5 9 2 10" xfId="37175" xr:uid="{0BF2B30E-D9E2-4F09-AF05-111FEBF48B20}"/>
    <cellStyle name="Comma 2 5 9 2 11" xfId="40001" xr:uid="{9173312B-32C4-486A-8892-B0008095886F}"/>
    <cellStyle name="Comma 2 5 9 2 12" xfId="42878" xr:uid="{517A9258-4D7E-4070-8812-1CF6003174DE}"/>
    <cellStyle name="Comma 2 5 9 2 13" xfId="44983" xr:uid="{E2A9A47A-F49B-402B-8CA3-14473494BB7C}"/>
    <cellStyle name="Comma 2 5 9 2 2" xfId="15657" xr:uid="{391CC252-2DDB-4DB3-B635-B89735EACCC6}"/>
    <cellStyle name="Comma 2 5 9 2 3" xfId="30155" xr:uid="{02E2F2EA-89BB-40CA-A7D3-B36950BF7D21}"/>
    <cellStyle name="Comma 2 5 9 2 4" xfId="31400" xr:uid="{5D1DCD12-7E02-4528-8CE5-148132303C3E}"/>
    <cellStyle name="Comma 2 5 9 2 5" xfId="31978" xr:uid="{79550BC7-6A32-42DD-A058-C985BBBB171A}"/>
    <cellStyle name="Comma 2 5 9 2 6" xfId="32620" xr:uid="{C7B95395-9771-429F-A471-DA785E8CD97A}"/>
    <cellStyle name="Comma 2 5 9 2 7" xfId="33254" xr:uid="{B5CF25C5-DC69-406D-88F6-DD8D76CA2D4A}"/>
    <cellStyle name="Comma 2 5 9 2 8" xfId="33832" xr:uid="{264EDE06-5506-4BE5-A26F-85E7FEDB66AF}"/>
    <cellStyle name="Comma 2 5 9 2 9" xfId="35077" xr:uid="{D488155D-970E-4630-8B13-87E882490DD5}"/>
    <cellStyle name="Comma 2 5 9 3" xfId="12035" xr:uid="{0198085A-AEBE-496F-BBF4-0F6E4FD3E778}"/>
    <cellStyle name="Comma 2 5 9 4" xfId="15656" xr:uid="{C7485AB2-481A-4617-B347-865FE8FD24FA}"/>
    <cellStyle name="Comma 2 5 9 5" xfId="30154" xr:uid="{E48A3AC9-B2B7-4F4E-B0E5-FB072EB69410}"/>
    <cellStyle name="Comma 2 5 9 6" xfId="30809" xr:uid="{9180C532-34D4-4AC8-A45D-BC0E31DA49D8}"/>
    <cellStyle name="Comma 2 5 9 7" xfId="31977" xr:uid="{5B38664F-8FF8-4FB7-804B-92F7CCF32015}"/>
    <cellStyle name="Comma 2 5 9 8" xfId="32619" xr:uid="{AB68EFE7-3E92-4503-9215-D9BC47E4D3FC}"/>
    <cellStyle name="Comma 2 5 9 9" xfId="33831" xr:uid="{7D10320B-08BB-4C62-B151-37AA45E956AB}"/>
    <cellStyle name="Comma 2 6" xfId="1026" xr:uid="{5035377C-776A-45F8-967B-1A237D53ADA6}"/>
    <cellStyle name="Comma 2 6 10" xfId="12258" xr:uid="{C6E872EB-C191-4EC4-AEA0-A5795200B076}"/>
    <cellStyle name="Comma 2 6 10 10" xfId="39751" xr:uid="{034484C1-4127-4512-B466-F550E66A83DD}"/>
    <cellStyle name="Comma 2 6 10 11" xfId="42664" xr:uid="{CBE67FD8-4590-4060-91D1-760B8909AA36}"/>
    <cellStyle name="Comma 2 6 10 12" xfId="44984" xr:uid="{A64C6FCC-5BB9-4BFB-9935-BA4A6BBA1E7B}"/>
    <cellStyle name="Comma 2 6 10 2" xfId="15659" xr:uid="{F9ABB345-1B78-41E1-9BC4-C07FE534559B}"/>
    <cellStyle name="Comma 2 6 10 3" xfId="30157" xr:uid="{CA324919-37DD-4BB8-8510-657308628286}"/>
    <cellStyle name="Comma 2 6 10 4" xfId="31031" xr:uid="{8209510B-0F54-41BE-A46E-8F927CA422B3}"/>
    <cellStyle name="Comma 2 6 10 5" xfId="31980" xr:uid="{87EC2BF4-2A6D-4BFA-B2D7-F311C7A406B9}"/>
    <cellStyle name="Comma 2 6 10 6" xfId="32622" xr:uid="{567C0C5F-517D-4173-8A2F-C040582FAB1C}"/>
    <cellStyle name="Comma 2 6 10 7" xfId="33834" xr:uid="{5B59771B-AA56-4B8C-A759-4BE57431B259}"/>
    <cellStyle name="Comma 2 6 10 8" xfId="34708" xr:uid="{DB3D1C62-59A0-46BE-AADF-8AEFFBEF1B8C}"/>
    <cellStyle name="Comma 2 6 10 9" xfId="36816" xr:uid="{686FA66B-39C8-48A4-8D71-51EA882A94D6}"/>
    <cellStyle name="Comma 2 6 11" xfId="11664" xr:uid="{758EE144-071C-43F4-8DF1-2EBF1F65AB30}"/>
    <cellStyle name="Comma 2 6 12" xfId="15658" xr:uid="{26DAEC05-0FEC-46C8-9CBB-691433EFD31A}"/>
    <cellStyle name="Comma 2 6 13" xfId="30156" xr:uid="{CF3C8BDF-DB8B-4ED8-94E1-5DEB78672C7F}"/>
    <cellStyle name="Comma 2 6 14" xfId="30440" xr:uid="{2FCBADB7-559E-462C-B524-6F79A5ECD600}"/>
    <cellStyle name="Comma 2 6 15" xfId="31979" xr:uid="{4B3E21E2-8324-4943-A0FA-5347DA10B4C7}"/>
    <cellStyle name="Comma 2 6 16" xfId="32621" xr:uid="{4C0FE4AD-8BD4-409D-90CD-C3E27EAF4ABA}"/>
    <cellStyle name="Comma 2 6 17" xfId="33833" xr:uid="{DF5D09B2-A39F-4AE0-B403-E534C4338BD3}"/>
    <cellStyle name="Comma 2 6 18" xfId="34117" xr:uid="{CB9A68CA-6B9C-4C6C-BDE4-D7CA2E49ADDE}"/>
    <cellStyle name="Comma 2 6 19" xfId="35281" xr:uid="{94FB998C-E124-49B3-A58C-84B0BB1B259C}"/>
    <cellStyle name="Comma 2 6 2" xfId="2782" xr:uid="{5CC77DE3-A92F-4269-AF9F-56245B11C356}"/>
    <cellStyle name="Comma 2 6 2 10" xfId="30158" xr:uid="{3E86CC98-C942-4141-9BA9-A97800A4F484}"/>
    <cellStyle name="Comma 2 6 2 11" xfId="30478" xr:uid="{90019F29-B1E0-4030-98FD-9970586413F8}"/>
    <cellStyle name="Comma 2 6 2 12" xfId="31981" xr:uid="{31C5949A-EA4F-4AF5-9A09-CB770DE82FAE}"/>
    <cellStyle name="Comma 2 6 2 13" xfId="32623" xr:uid="{8A0D4E8C-4CF4-428B-9319-B922A2A65F99}"/>
    <cellStyle name="Comma 2 6 2 14" xfId="33835" xr:uid="{C73559CD-6957-4B3E-BB78-9D8884F49C74}"/>
    <cellStyle name="Comma 2 6 2 15" xfId="34155" xr:uid="{A25B661B-497E-4CFB-ACE4-C0771D2C8839}"/>
    <cellStyle name="Comma 2 6 2 16" xfId="35344" xr:uid="{17C6832C-5CF6-4D85-925A-3FDBDE8A5135}"/>
    <cellStyle name="Comma 2 6 2 17" xfId="36207" xr:uid="{95F3DE15-7018-4871-B665-BB60C71B02D0}"/>
    <cellStyle name="Comma 2 6 2 18" xfId="37442" xr:uid="{81F208F7-19F9-4136-980A-C2F53AD1AD72}"/>
    <cellStyle name="Comma 2 6 2 19" xfId="41389" xr:uid="{CFAA4F72-BF6B-4318-B54A-E2E764FFFCAA}"/>
    <cellStyle name="Comma 2 6 2 2" xfId="5093" xr:uid="{F6366075-32EF-4D01-8439-FBD201C9BE08}"/>
    <cellStyle name="Comma 2 6 2 2 10" xfId="32624" xr:uid="{D298F4B2-57C8-4B85-AA4F-F55FFDA0DAF5}"/>
    <cellStyle name="Comma 2 6 2 2 11" xfId="33836" xr:uid="{A3637671-1EB9-488F-8DD2-9CEF14AB6365}"/>
    <cellStyle name="Comma 2 6 2 2 12" xfId="34181" xr:uid="{C838BBEB-5A07-44D9-A271-79279665C45B}"/>
    <cellStyle name="Comma 2 6 2 2 13" xfId="36048" xr:uid="{C0BBD925-BB31-4C92-8986-4CCF2B9F8995}"/>
    <cellStyle name="Comma 2 6 2 2 14" xfId="36348" xr:uid="{74B07AC5-B6F4-4E3D-ADA1-0CC2175ECC0B}"/>
    <cellStyle name="Comma 2 6 2 2 15" xfId="37516" xr:uid="{C537408D-604A-4ED5-9B3F-69F16F54EEC1}"/>
    <cellStyle name="Comma 2 6 2 2 16" xfId="41462" xr:uid="{774ADAF2-272F-4524-8E46-59432BF2494A}"/>
    <cellStyle name="Comma 2 6 2 2 17" xfId="44985" xr:uid="{D6B56A56-E04A-4A8A-9DDF-0C5E944DE40C}"/>
    <cellStyle name="Comma 2 6 2 2 18" xfId="7344" xr:uid="{CA992726-5F05-4EF7-9F60-63CF00F5092D}"/>
    <cellStyle name="Comma 2 6 2 2 2" xfId="6062" xr:uid="{CB41BDE3-5C06-4B42-A793-33C81E64CCE5}"/>
    <cellStyle name="Comma 2 6 2 2 2 10" xfId="33837" xr:uid="{C5166C0E-AD5B-4ADD-B568-977C6923186E}"/>
    <cellStyle name="Comma 2 6 2 2 2 11" xfId="34333" xr:uid="{7C1ABE52-5DBD-46B5-A740-21762F4F07AD}"/>
    <cellStyle name="Comma 2 6 2 2 2 12" xfId="36502" xr:uid="{3ECA0AE7-9E53-48B5-9432-01C3CC8B890D}"/>
    <cellStyle name="Comma 2 6 2 2 2 13" xfId="38827" xr:uid="{360A356E-85AE-469B-B9CD-CFCC21A089C2}"/>
    <cellStyle name="Comma 2 6 2 2 2 14" xfId="41866" xr:uid="{5AA549C2-F0FC-41F8-925A-D11D4BF79A80}"/>
    <cellStyle name="Comma 2 6 2 2 2 15" xfId="44986" xr:uid="{4D12787C-9665-4D71-B685-14CCDFC86513}"/>
    <cellStyle name="Comma 2 6 2 2 2 16" xfId="8603" xr:uid="{F8C12908-EE6A-4987-864D-B25789E9C9F4}"/>
    <cellStyle name="Comma 2 6 2 2 2 2" xfId="8847" xr:uid="{5548EE04-1E85-4595-A43A-DB11CEE83E2A}"/>
    <cellStyle name="Comma 2 6 2 2 2 2 10" xfId="34514" xr:uid="{9D2FA165-F30B-413F-BA33-8F8DC79965DD}"/>
    <cellStyle name="Comma 2 6 2 2 2 2 11" xfId="36682" xr:uid="{04D0898D-14F8-490A-9DA4-4FEADFB280BE}"/>
    <cellStyle name="Comma 2 6 2 2 2 2 12" xfId="40376" xr:uid="{1205CA44-F197-4E93-AB31-8C9E6F57463E}"/>
    <cellStyle name="Comma 2 6 2 2 2 2 13" xfId="43194" xr:uid="{810B72A3-C470-4451-8E5B-3B98CD779D79}"/>
    <cellStyle name="Comma 2 6 2 2 2 2 14" xfId="44987" xr:uid="{86CE4DD5-3DDE-42A7-B538-2BFACB2514BC}"/>
    <cellStyle name="Comma 2 6 2 2 2 2 2" xfId="12846" xr:uid="{5257CBA0-EC69-4D7E-B2F5-A9FB5E50EA1A}"/>
    <cellStyle name="Comma 2 6 2 2 2 2 2 2" xfId="31428" xr:uid="{792ED9E9-915D-4C37-94AD-531AB040D9AF}"/>
    <cellStyle name="Comma 2 6 2 2 2 2 2 3" xfId="33281" xr:uid="{F52255D4-4F27-4A64-9643-D5C0E42E1E9A}"/>
    <cellStyle name="Comma 2 6 2 2 2 2 2 4" xfId="35105" xr:uid="{3CA1547F-0A2B-42D5-B094-C2530A4F99F7}"/>
    <cellStyle name="Comma 2 6 2 2 2 2 2 5" xfId="37203" xr:uid="{AC2514C9-261F-41B7-ADD6-8F7F661D59F3}"/>
    <cellStyle name="Comma 2 6 2 2 2 2 3" xfId="12063" xr:uid="{BDEBD525-9DE9-4E06-8560-4B7CB6D2A292}"/>
    <cellStyle name="Comma 2 6 2 2 2 2 4" xfId="15663" xr:uid="{97537CA0-D21A-44C3-948F-0D33B238967C}"/>
    <cellStyle name="Comma 2 6 2 2 2 2 5" xfId="30161" xr:uid="{F79845FD-824E-4C25-B330-D45F2884FD94}"/>
    <cellStyle name="Comma 2 6 2 2 2 2 6" xfId="30837" xr:uid="{10EE7F5D-FD29-4DCC-8C8F-42C202F978D9}"/>
    <cellStyle name="Comma 2 6 2 2 2 2 7" xfId="31984" xr:uid="{43F37E44-371B-4A2B-B2B9-96909C6D64C0}"/>
    <cellStyle name="Comma 2 6 2 2 2 2 8" xfId="32626" xr:uid="{2896CE3F-CA90-42D5-A19B-015544D4DEEF}"/>
    <cellStyle name="Comma 2 6 2 2 2 2 9" xfId="33838" xr:uid="{6E96EF8A-5ED5-4625-A5BD-0F95B52E3383}"/>
    <cellStyle name="Comma 2 6 2 2 2 3" xfId="12609" xr:uid="{1B32E917-4600-418F-89D2-4C23FEBE4A34}"/>
    <cellStyle name="Comma 2 6 2 2 2 3 2" xfId="31247" xr:uid="{F44216DA-6FDD-4D02-8033-7E24FA1C7470}"/>
    <cellStyle name="Comma 2 6 2 2 2 3 3" xfId="33101" xr:uid="{773F99F1-DB4E-4637-B1A8-D3C1FE1C29E1}"/>
    <cellStyle name="Comma 2 6 2 2 2 3 4" xfId="34924" xr:uid="{09690F09-70F4-4500-AF9F-45EB40BAED0C}"/>
    <cellStyle name="Comma 2 6 2 2 2 3 5" xfId="37022" xr:uid="{A60A5EDB-9A58-46B4-8116-E47837BD43A6}"/>
    <cellStyle name="Comma 2 6 2 2 2 4" xfId="11882" xr:uid="{0AC4A7FF-2809-4045-BDAC-1CEBD4D824EC}"/>
    <cellStyle name="Comma 2 6 2 2 2 5" xfId="15662" xr:uid="{5F7A6378-9852-452D-8AFB-9B307294E963}"/>
    <cellStyle name="Comma 2 6 2 2 2 6" xfId="30160" xr:uid="{7D1ABFFB-B14F-4D42-9661-B0BC32EEFE29}"/>
    <cellStyle name="Comma 2 6 2 2 2 7" xfId="30656" xr:uid="{A9066ED5-DF47-410A-9656-B9518B82FA2A}"/>
    <cellStyle name="Comma 2 6 2 2 2 8" xfId="31983" xr:uid="{EFB2D945-FB3F-4FC3-A41C-F1839DA2D7AE}"/>
    <cellStyle name="Comma 2 6 2 2 2 9" xfId="32625" xr:uid="{230FAAEA-3EF9-4844-A227-63FCE6CA30B9}"/>
    <cellStyle name="Comma 2 6 2 2 3" xfId="6382" xr:uid="{EE33FCF9-387F-475F-AF1C-A0C33DAD3FEB}"/>
    <cellStyle name="Comma 2 6 2 2 3 10" xfId="34513" xr:uid="{A664CBEA-201F-4040-8FEF-8DB98CE03911}"/>
    <cellStyle name="Comma 2 6 2 2 3 11" xfId="36681" xr:uid="{5FC14092-B092-431F-8A5D-4171CC0C04E1}"/>
    <cellStyle name="Comma 2 6 2 2 3 12" xfId="39047" xr:uid="{E36DEE11-D060-4326-91C3-94CE14C73B35}"/>
    <cellStyle name="Comma 2 6 2 2 3 13" xfId="42073" xr:uid="{E872EE53-7AA0-4878-90D7-FDB0A6A9CAB9}"/>
    <cellStyle name="Comma 2 6 2 2 3 14" xfId="44988" xr:uid="{A3081BE5-08C1-4FEE-BFF5-FE870413134E}"/>
    <cellStyle name="Comma 2 6 2 2 3 15" xfId="8846" xr:uid="{9A080D88-3143-4793-989E-49B3958431A6}"/>
    <cellStyle name="Comma 2 6 2 2 3 2" xfId="12845" xr:uid="{A14311E1-14DE-44AD-800D-19F083347481}"/>
    <cellStyle name="Comma 2 6 2 2 3 2 2" xfId="31427" xr:uid="{266B2BB0-3ECD-4316-AC1F-A4202A51D99B}"/>
    <cellStyle name="Comma 2 6 2 2 3 2 3" xfId="33280" xr:uid="{69F22613-6815-4F04-B7CE-001EC502AA94}"/>
    <cellStyle name="Comma 2 6 2 2 3 2 4" xfId="35104" xr:uid="{9C36A4EF-CFA6-454D-93DE-BBAE3ABFBDF9}"/>
    <cellStyle name="Comma 2 6 2 2 3 2 5" xfId="37202" xr:uid="{AC20CD0D-92DD-4BCB-9DD7-03E7E927FC97}"/>
    <cellStyle name="Comma 2 6 2 2 3 2 6" xfId="40615" xr:uid="{5680F591-3DAC-49EC-B6A7-91C3D2FEA17A}"/>
    <cellStyle name="Comma 2 6 2 2 3 2 7" xfId="43401" xr:uid="{3F1723DC-4ABD-458A-B017-1978B889C8E9}"/>
    <cellStyle name="Comma 2 6 2 2 3 2 8" xfId="44989" xr:uid="{EFF1108C-EBD3-4275-96A2-A77C877F81CC}"/>
    <cellStyle name="Comma 2 6 2 2 3 3" xfId="12062" xr:uid="{3B1FBB67-1A1E-46A7-9C49-2F36D3E4A48A}"/>
    <cellStyle name="Comma 2 6 2 2 3 4" xfId="15664" xr:uid="{4874AD8F-1295-4937-8975-3BBA76DCEE4C}"/>
    <cellStyle name="Comma 2 6 2 2 3 5" xfId="30162" xr:uid="{DF0AA2E7-F966-4C8C-B51E-E1AD68AA7F9E}"/>
    <cellStyle name="Comma 2 6 2 2 3 6" xfId="30836" xr:uid="{A90A21DE-A124-454F-837C-2DDB2C9F8531}"/>
    <cellStyle name="Comma 2 6 2 2 3 7" xfId="31985" xr:uid="{CA22002B-BCB9-4BDB-BE3E-1E945D2E1AC2}"/>
    <cellStyle name="Comma 2 6 2 2 3 8" xfId="32627" xr:uid="{35562A11-A76B-4F63-AFE3-0BF4914314F4}"/>
    <cellStyle name="Comma 2 6 2 2 3 9" xfId="33839" xr:uid="{46AAC30B-55FB-4E5D-812B-0272798804C0}"/>
    <cellStyle name="Comma 2 6 2 2 4" xfId="12323" xr:uid="{96F6934B-DC41-4892-8EF0-0725BDC70C34}"/>
    <cellStyle name="Comma 2 6 2 2 4 2" xfId="31095" xr:uid="{F7407EC7-C35A-4669-9CE8-7DD55B3BABD3}"/>
    <cellStyle name="Comma 2 6 2 2 4 2 2" xfId="41232" xr:uid="{945A67EF-E083-4BE6-80A7-078B447012A0}"/>
    <cellStyle name="Comma 2 6 2 2 4 2 3" xfId="43912" xr:uid="{5AAC4131-6035-4CDB-87ED-F3E108006569}"/>
    <cellStyle name="Comma 2 6 2 2 4 2 4" xfId="44990" xr:uid="{652F7702-E47C-42DB-B2EC-8B41098C919E}"/>
    <cellStyle name="Comma 2 6 2 2 4 3" xfId="32957" xr:uid="{A908633A-3446-4C9C-BA74-089CC7F9D575}"/>
    <cellStyle name="Comma 2 6 2 2 4 4" xfId="34772" xr:uid="{AEAC0294-9555-4CF7-A3C9-97C538572D67}"/>
    <cellStyle name="Comma 2 6 2 2 4 5" xfId="36878" xr:uid="{AD4F4C0D-3FB3-4943-A5E1-0BE0DE87349C}"/>
    <cellStyle name="Comma 2 6 2 2 4 6" xfId="39649" xr:uid="{A3AF6645-985E-459B-99A7-0842E696B6CE}"/>
    <cellStyle name="Comma 2 6 2 2 4 7" xfId="42584" xr:uid="{13EA0C31-2AE8-4C9A-8CDE-CAA0A6397022}"/>
    <cellStyle name="Comma 2 6 2 2 4 8" xfId="44991" xr:uid="{268FE241-D091-428C-B447-2C81A3F167F7}"/>
    <cellStyle name="Comma 2 6 2 2 5" xfId="11730" xr:uid="{D02B23C9-3A43-465A-B9BC-C7401F279AA3}"/>
    <cellStyle name="Comma 2 6 2 2 5 2" xfId="39891" xr:uid="{4EB3AEEE-FC7D-4109-8E51-F8ADDB9615B1}"/>
    <cellStyle name="Comma 2 6 2 2 5 3" xfId="42790" xr:uid="{0E1358BC-C350-4ADF-B847-F8CD95FED3AB}"/>
    <cellStyle name="Comma 2 6 2 2 5 4" xfId="44992" xr:uid="{938AC6E2-BDBA-481B-BF90-5E8D36855574}"/>
    <cellStyle name="Comma 2 6 2 2 6" xfId="15661" xr:uid="{AC538A63-634D-4366-A9AB-0A70C146C7DD}"/>
    <cellStyle name="Comma 2 6 2 2 7" xfId="30159" xr:uid="{3CF2C4AD-89E5-4ACE-9FF1-6376399551B3}"/>
    <cellStyle name="Comma 2 6 2 2 8" xfId="30504" xr:uid="{C0766648-B851-47CB-8994-12DF325EFB9E}"/>
    <cellStyle name="Comma 2 6 2 2 9" xfId="31982" xr:uid="{BBA6899B-FCAA-45C5-8656-17C780ADC769}"/>
    <cellStyle name="Comma 2 6 2 20" xfId="44993" xr:uid="{2BB82F9C-5A8F-477B-B274-120CC8A33028}"/>
    <cellStyle name="Comma 2 6 2 21" xfId="6668" xr:uid="{82727C63-77CF-4FE5-9BD8-E85D0F5E20A3}"/>
    <cellStyle name="Comma 2 6 2 3" xfId="4434" xr:uid="{C6B297A8-2035-4886-B7D8-EE86010F523F}"/>
    <cellStyle name="Comma 2 6 2 3 10" xfId="33840" xr:uid="{7443E0EB-EAE7-4FA6-B4BD-19F3B7FF16F2}"/>
    <cellStyle name="Comma 2 6 2 3 11" xfId="34307" xr:uid="{896CF2B9-8E3C-4165-963C-5E810E07016E}"/>
    <cellStyle name="Comma 2 6 2 3 12" xfId="35617" xr:uid="{47A0AA4B-3501-4485-A2A9-C3027773282B}"/>
    <cellStyle name="Comma 2 6 2 3 13" xfId="36490" xr:uid="{04425C0E-AE7E-4DB7-8454-9E94AB9B9F63}"/>
    <cellStyle name="Comma 2 6 2 3 14" xfId="38686" xr:uid="{81B62238-21D4-461F-B6D8-6CE642CCB665}"/>
    <cellStyle name="Comma 2 6 2 3 15" xfId="41726" xr:uid="{C86FF3A6-2C72-4272-AD21-0C4A87B4E9DB}"/>
    <cellStyle name="Comma 2 6 2 3 16" xfId="44994" xr:uid="{4D588B38-1277-4F2A-B6F2-E05579861A0C}"/>
    <cellStyle name="Comma 2 6 2 3 17" xfId="8544" xr:uid="{80E5B031-A74A-4291-9A19-16B3BE499F6E}"/>
    <cellStyle name="Comma 2 6 2 3 2" xfId="5885" xr:uid="{1CFC701D-69E4-4F3E-9CE6-65BECE4A3474}"/>
    <cellStyle name="Comma 2 6 2 3 2 10" xfId="34515" xr:uid="{EB7B3C8D-D091-4088-B4E4-49A0DC4CDFC4}"/>
    <cellStyle name="Comma 2 6 2 3 2 11" xfId="36683" xr:uid="{868EC90A-9DAF-49A0-8A03-CA76148597AD}"/>
    <cellStyle name="Comma 2 6 2 3 2 12" xfId="39173" xr:uid="{9C07E945-2250-4C84-A567-35638A8CFCEC}"/>
    <cellStyle name="Comma 2 6 2 3 2 13" xfId="42181" xr:uid="{1FA24133-9D60-4B3D-825D-C12C3240D553}"/>
    <cellStyle name="Comma 2 6 2 3 2 14" xfId="44995" xr:uid="{6E54C3B0-8A67-47D7-AC74-4A7B5DF174B2}"/>
    <cellStyle name="Comma 2 6 2 3 2 15" xfId="8848" xr:uid="{4DD904B4-4786-4414-BDEC-131DD980DDC9}"/>
    <cellStyle name="Comma 2 6 2 3 2 2" xfId="12847" xr:uid="{6DBF78B6-43BF-4E5E-BB7A-650F3FF6695E}"/>
    <cellStyle name="Comma 2 6 2 3 2 2 2" xfId="31429" xr:uid="{7C913ECA-656C-4E11-98DB-90BD87674390}"/>
    <cellStyle name="Comma 2 6 2 3 2 2 3" xfId="33282" xr:uid="{EA7F55B0-05D4-4A50-B18D-2ACA71E02EB1}"/>
    <cellStyle name="Comma 2 6 2 3 2 2 4" xfId="35106" xr:uid="{ABA5D2BF-48B9-43EF-9426-96350E4B13B3}"/>
    <cellStyle name="Comma 2 6 2 3 2 2 5" xfId="37204" xr:uid="{1320A68C-AC19-41D8-9985-834286A17F8F}"/>
    <cellStyle name="Comma 2 6 2 3 2 2 6" xfId="40746" xr:uid="{3C304FAF-F72F-420B-985A-30786AE04B20}"/>
    <cellStyle name="Comma 2 6 2 3 2 2 7" xfId="43509" xr:uid="{31E6D1CF-FCD3-4045-A526-B08A1FF1F16D}"/>
    <cellStyle name="Comma 2 6 2 3 2 2 8" xfId="44996" xr:uid="{16500814-AF99-4F09-9995-29942B4DC202}"/>
    <cellStyle name="Comma 2 6 2 3 2 3" xfId="12064" xr:uid="{78783AC0-BD94-4F68-9437-E2DAC5A337A3}"/>
    <cellStyle name="Comma 2 6 2 3 2 4" xfId="15666" xr:uid="{2842E84F-965C-4137-A93F-76DC4AEE4C01}"/>
    <cellStyle name="Comma 2 6 2 3 2 5" xfId="30164" xr:uid="{22DD700B-E966-4DB0-8A90-78DDD10F8CBE}"/>
    <cellStyle name="Comma 2 6 2 3 2 6" xfId="30838" xr:uid="{BC63F632-C242-4AC8-B3E6-013A9129E495}"/>
    <cellStyle name="Comma 2 6 2 3 2 7" xfId="31987" xr:uid="{B688FCFC-D634-472C-B718-2FDD799A0344}"/>
    <cellStyle name="Comma 2 6 2 3 2 8" xfId="32629" xr:uid="{A4AB64D0-DFF3-4476-BEC8-7C3D10F0EFA5}"/>
    <cellStyle name="Comma 2 6 2 3 2 9" xfId="33841" xr:uid="{AC5DDDA6-C0C1-4356-82E0-3CAA73320BB3}"/>
    <cellStyle name="Comma 2 6 2 3 3" xfId="12579" xr:uid="{C0AC548B-03AE-49F3-9F07-E9A5BAB0EFC8}"/>
    <cellStyle name="Comma 2 6 2 3 3 2" xfId="31221" xr:uid="{B80603C9-0F57-48CD-B54C-A71BD961D45D}"/>
    <cellStyle name="Comma 2 6 2 3 3 2 2" xfId="41060" xr:uid="{2FFAC892-7AB9-4C85-B1CB-ED64001781F4}"/>
    <cellStyle name="Comma 2 6 2 3 3 2 3" xfId="43772" xr:uid="{400F8460-1927-4E64-889C-B48AAA948896}"/>
    <cellStyle name="Comma 2 6 2 3 3 2 4" xfId="44997" xr:uid="{599F4653-9DFF-4DAE-98C0-03EDB3E24312}"/>
    <cellStyle name="Comma 2 6 2 3 3 3" xfId="33077" xr:uid="{D60B046B-486D-4EC9-A636-D551341B1E66}"/>
    <cellStyle name="Comma 2 6 2 3 3 4" xfId="34898" xr:uid="{BD316F5C-96D3-4874-B74C-24785DD46C16}"/>
    <cellStyle name="Comma 2 6 2 3 3 5" xfId="36998" xr:uid="{ACAAC7C4-B891-431D-B0BD-256D4575811F}"/>
    <cellStyle name="Comma 2 6 2 3 3 6" xfId="39484" xr:uid="{138B10F4-F300-47AE-8C3A-2CDB9FE30083}"/>
    <cellStyle name="Comma 2 6 2 3 3 7" xfId="42444" xr:uid="{296E6BF4-D503-4025-842E-D6FE32DACA52}"/>
    <cellStyle name="Comma 2 6 2 3 3 8" xfId="44998" xr:uid="{F18B81F0-8FA0-410C-93E4-88F4CF6C3F27}"/>
    <cellStyle name="Comma 2 6 2 3 4" xfId="11856" xr:uid="{304F70FA-B428-424A-88DB-E13925F19894}"/>
    <cellStyle name="Comma 2 6 2 3 4 2" xfId="40205" xr:uid="{5FF77F8F-1815-4D62-90E4-39D7A4F1D7B3}"/>
    <cellStyle name="Comma 2 6 2 3 4 3" xfId="43054" xr:uid="{71175AEA-EB69-4387-9FCC-529FBA0D3F37}"/>
    <cellStyle name="Comma 2 6 2 3 4 4" xfId="44999" xr:uid="{31B2A82E-2E59-4C31-9E5F-4BDEAAC2E344}"/>
    <cellStyle name="Comma 2 6 2 3 5" xfId="15665" xr:uid="{27A93C5D-81CB-427A-BB15-D5E0195F19AC}"/>
    <cellStyle name="Comma 2 6 2 3 6" xfId="30163" xr:uid="{29867108-69EB-47E0-82F6-6626AC9B42A1}"/>
    <cellStyle name="Comma 2 6 2 3 7" xfId="30630" xr:uid="{8374E306-2D2A-4089-9F82-10E288AA5043}"/>
    <cellStyle name="Comma 2 6 2 3 8" xfId="31986" xr:uid="{44F168C7-9CB6-4468-8FCD-229C5E37DA6F}"/>
    <cellStyle name="Comma 2 6 2 3 9" xfId="32628" xr:uid="{A05C9790-2F21-42A0-BCA6-B0308D542FFB}"/>
    <cellStyle name="Comma 2 6 2 4" xfId="5747" xr:uid="{A1CBFAAB-EBDF-463C-B53D-02CE73725ECA}"/>
    <cellStyle name="Comma 2 6 2 4 10" xfId="33842" xr:uid="{D276B93C-7554-479F-A3CB-AD7E583089A5}"/>
    <cellStyle name="Comma 2 6 2 4 11" xfId="34209" xr:uid="{5BFD9F1A-A983-433B-B1EE-071890E1F0CD}"/>
    <cellStyle name="Comma 2 6 2 4 12" xfId="36436" xr:uid="{D3F8DD4F-3F42-42C5-82FD-0467837F48F1}"/>
    <cellStyle name="Comma 2 6 2 4 13" xfId="38114" xr:uid="{CF00C12A-99E7-418F-9CE8-EB6C71586C5E}"/>
    <cellStyle name="Comma 2 6 2 4 14" xfId="41611" xr:uid="{24EB79BD-676D-48EC-8B1A-146ACF5E441C}"/>
    <cellStyle name="Comma 2 6 2 4 15" xfId="45000" xr:uid="{B5931AA8-20BC-4E78-8A58-112FF03CCF60}"/>
    <cellStyle name="Comma 2 6 2 4 16" xfId="8100" xr:uid="{8739CAE9-3D4D-4D69-9E12-846802781148}"/>
    <cellStyle name="Comma 2 6 2 4 2" xfId="8849" xr:uid="{6F71BA2B-1A76-4587-9E70-2864CC10D974}"/>
    <cellStyle name="Comma 2 6 2 4 2 10" xfId="34516" xr:uid="{34EC18CD-1096-4758-B2D0-21ED6112433E}"/>
    <cellStyle name="Comma 2 6 2 4 2 11" xfId="36684" xr:uid="{801599A0-C40E-4F5C-8D9C-2BD90E10FE6E}"/>
    <cellStyle name="Comma 2 6 2 4 2 12" xfId="40070" xr:uid="{374F31DF-35A7-49F4-8286-EC078FB52D3D}"/>
    <cellStyle name="Comma 2 6 2 4 2 13" xfId="42939" xr:uid="{5DD38854-A8BA-4B54-BC10-12E34EFFC2A1}"/>
    <cellStyle name="Comma 2 6 2 4 2 14" xfId="45001" xr:uid="{3BA2E3D7-A3B1-4509-AF3A-CEC7546B0875}"/>
    <cellStyle name="Comma 2 6 2 4 2 2" xfId="12848" xr:uid="{A2341025-7120-49FD-8001-701F531D78E0}"/>
    <cellStyle name="Comma 2 6 2 4 2 2 2" xfId="31430" xr:uid="{05296DE7-0373-4662-A74F-760C531FB4CA}"/>
    <cellStyle name="Comma 2 6 2 4 2 2 3" xfId="33283" xr:uid="{632B03C5-6811-4756-BF31-EB2DB6A9ACE5}"/>
    <cellStyle name="Comma 2 6 2 4 2 2 4" xfId="35107" xr:uid="{F252436E-2C09-418B-B189-60F211235A71}"/>
    <cellStyle name="Comma 2 6 2 4 2 2 5" xfId="37205" xr:uid="{D76E5340-F7E1-42FB-B722-FDE55DFE24B9}"/>
    <cellStyle name="Comma 2 6 2 4 2 3" xfId="12065" xr:uid="{A67C6821-7BC4-4364-9C7F-CE5CD3DFE8E1}"/>
    <cellStyle name="Comma 2 6 2 4 2 4" xfId="15668" xr:uid="{B6EA6817-98DA-4E2E-907C-BBC654A27B32}"/>
    <cellStyle name="Comma 2 6 2 4 2 5" xfId="30166" xr:uid="{F996AFAC-8535-4390-9383-1DB7E5BC04A8}"/>
    <cellStyle name="Comma 2 6 2 4 2 6" xfId="30839" xr:uid="{F5CB33DE-87EE-401E-BD3E-0630C45D7E86}"/>
    <cellStyle name="Comma 2 6 2 4 2 7" xfId="31989" xr:uid="{1AE92918-090A-473C-B91F-1FF8E0C2E5FD}"/>
    <cellStyle name="Comma 2 6 2 4 2 8" xfId="32631" xr:uid="{9F696B02-028F-4E60-B77F-B136116514B2}"/>
    <cellStyle name="Comma 2 6 2 4 2 9" xfId="33843" xr:uid="{29C47C72-F59A-4DD9-9A9E-BB69AD02E198}"/>
    <cellStyle name="Comma 2 6 2 4 3" xfId="12412" xr:uid="{37DD8173-791F-4C76-9971-55BB4EFDBD65}"/>
    <cellStyle name="Comma 2 6 2 4 3 2" xfId="31123" xr:uid="{52C4E80E-9699-4DC4-8408-578B1A40F050}"/>
    <cellStyle name="Comma 2 6 2 4 3 3" xfId="32985" xr:uid="{635119E9-8453-418A-B0C1-0A5BA8710CBB}"/>
    <cellStyle name="Comma 2 6 2 4 3 4" xfId="34800" xr:uid="{451B5DC9-1AFD-4ADD-82D5-AD4EF679C3C7}"/>
    <cellStyle name="Comma 2 6 2 4 3 5" xfId="36906" xr:uid="{96FA940E-1023-4EFF-9666-184456F3C6B9}"/>
    <cellStyle name="Comma 2 6 2 4 4" xfId="11758" xr:uid="{15EB1AE6-55AE-486C-90BA-C3C56988E66C}"/>
    <cellStyle name="Comma 2 6 2 4 5" xfId="15667" xr:uid="{362C4879-18C6-4B27-BAEF-1D559AFA615B}"/>
    <cellStyle name="Comma 2 6 2 4 6" xfId="30165" xr:uid="{AACEBEED-2ED8-4DB3-A78C-58609602E078}"/>
    <cellStyle name="Comma 2 6 2 4 7" xfId="30532" xr:uid="{4718BE5C-AA73-4B9D-8384-D1450DF8DC4D}"/>
    <cellStyle name="Comma 2 6 2 4 8" xfId="31988" xr:uid="{F714F349-9780-4007-984F-DD7D3BEEAB80}"/>
    <cellStyle name="Comma 2 6 2 4 9" xfId="32630" xr:uid="{9AFDBFE2-BCFA-4F17-8B30-D38DEB98C29E}"/>
    <cellStyle name="Comma 2 6 2 5" xfId="6206" xr:uid="{7086B77C-A4E5-4C59-A1E8-7BBC802247B2}"/>
    <cellStyle name="Comma 2 6 2 5 10" xfId="34512" xr:uid="{B34A3974-5398-46E8-8757-7EB4FF9E0549}"/>
    <cellStyle name="Comma 2 6 2 5 11" xfId="36680" xr:uid="{25755CD9-71D7-4276-9966-50D07E05C12A}"/>
    <cellStyle name="Comma 2 6 2 5 12" xfId="38944" xr:uid="{03663D2E-65F0-49AC-B492-71581D38857E}"/>
    <cellStyle name="Comma 2 6 2 5 13" xfId="41975" xr:uid="{80511C87-F28E-450E-AB3B-B08FA9DF3145}"/>
    <cellStyle name="Comma 2 6 2 5 14" xfId="45002" xr:uid="{FD02694F-AF7B-4349-8F98-938193A99924}"/>
    <cellStyle name="Comma 2 6 2 5 15" xfId="8845" xr:uid="{2ECA0432-FE20-4D58-8741-E848D62F2008}"/>
    <cellStyle name="Comma 2 6 2 5 2" xfId="12844" xr:uid="{7B953BB6-5EE4-4408-BA89-C53C74AF84FE}"/>
    <cellStyle name="Comma 2 6 2 5 2 2" xfId="31426" xr:uid="{FBFBA83E-758A-40BB-ACE4-D68C46EC1BC3}"/>
    <cellStyle name="Comma 2 6 2 5 2 3" xfId="33279" xr:uid="{050FA4AD-228B-4F2B-BC58-CCBD1B0AF2D4}"/>
    <cellStyle name="Comma 2 6 2 5 2 4" xfId="35103" xr:uid="{AF4A65C4-C969-49CC-A871-4F6E0E3B1DE0}"/>
    <cellStyle name="Comma 2 6 2 5 2 5" xfId="37201" xr:uid="{B8718CD3-C2CF-4EDF-8C6C-0BF6FB1DA53B}"/>
    <cellStyle name="Comma 2 6 2 5 2 6" xfId="40502" xr:uid="{0CD62F76-38BA-471B-A977-F3B55614AA6F}"/>
    <cellStyle name="Comma 2 6 2 5 2 7" xfId="43303" xr:uid="{C85D913C-9624-4EE5-8C4D-F906BEE1E4BA}"/>
    <cellStyle name="Comma 2 6 2 5 2 8" xfId="45003" xr:uid="{B0EBE840-F2D5-479D-A928-68A16A1E5DF0}"/>
    <cellStyle name="Comma 2 6 2 5 3" xfId="12061" xr:uid="{C3FC307A-7CF5-4A58-94F5-C0D5B0A35F23}"/>
    <cellStyle name="Comma 2 6 2 5 4" xfId="15669" xr:uid="{B84A03AB-373D-4FF0-86AE-96D65F68E8B6}"/>
    <cellStyle name="Comma 2 6 2 5 5" xfId="30167" xr:uid="{C3F0FB00-D736-4E31-B986-D59C4E115269}"/>
    <cellStyle name="Comma 2 6 2 5 6" xfId="30835" xr:uid="{891F22E3-CDC3-4639-8F27-039BA3E14D49}"/>
    <cellStyle name="Comma 2 6 2 5 7" xfId="31990" xr:uid="{6C164CE3-AB96-4BAB-AB4F-0F3F186E8503}"/>
    <cellStyle name="Comma 2 6 2 5 8" xfId="32632" xr:uid="{F7539B45-3209-4864-BE26-F602D9DEDDBF}"/>
    <cellStyle name="Comma 2 6 2 5 9" xfId="33844" xr:uid="{22E7B2F5-E90C-4BBE-BE35-E85B6A10C136}"/>
    <cellStyle name="Comma 2 6 2 6" xfId="11524" xr:uid="{1BE0ECE0-8467-4244-916C-718418446378}"/>
    <cellStyle name="Comma 2 6 2 6 10" xfId="34638" xr:uid="{14D53583-D67D-408F-930E-06A33D8BE7A9}"/>
    <cellStyle name="Comma 2 6 2 6 11" xfId="36766" xr:uid="{56271C64-61B8-4DED-BB2D-FE56A1C7919F}"/>
    <cellStyle name="Comma 2 6 2 6 12" xfId="39351" xr:uid="{1D175035-ACEF-4D0C-A3AC-BDBA682A1E1F}"/>
    <cellStyle name="Comma 2 6 2 6 13" xfId="42329" xr:uid="{68672CA1-D4AB-4A13-9D8F-A4288367D64F}"/>
    <cellStyle name="Comma 2 6 2 6 14" xfId="45004" xr:uid="{AF3AE67C-C0C8-4EBD-97A4-6F68469207ED}"/>
    <cellStyle name="Comma 2 6 2 6 2" xfId="15145" xr:uid="{0A07F228-D896-4CC0-A83C-0B0D737B5F89}"/>
    <cellStyle name="Comma 2 6 2 6 2 2" xfId="31552" xr:uid="{7FBCC86F-4288-4E16-9555-6A6CD08354BD}"/>
    <cellStyle name="Comma 2 6 2 6 2 3" xfId="33405" xr:uid="{423EA9DA-517C-4775-8AF1-D67680F6DC74}"/>
    <cellStyle name="Comma 2 6 2 6 2 4" xfId="35229" xr:uid="{78F35E0B-1596-4EA8-9E7C-04358FB188E0}"/>
    <cellStyle name="Comma 2 6 2 6 2 5" xfId="37309" xr:uid="{C0C3A460-3AED-4A22-8052-14055949CD24}"/>
    <cellStyle name="Comma 2 6 2 6 2 6" xfId="40922" xr:uid="{EBC2DB0D-C5EA-4A04-9D2F-C0368B9747F3}"/>
    <cellStyle name="Comma 2 6 2 6 2 7" xfId="43657" xr:uid="{45283045-7B63-44C5-BF0F-4696458CFFBA}"/>
    <cellStyle name="Comma 2 6 2 6 2 8" xfId="45005" xr:uid="{64328994-098D-4A6F-B2E0-C26829408073}"/>
    <cellStyle name="Comma 2 6 2 6 3" xfId="12187" xr:uid="{1313F826-149E-4210-8BEE-9B4EB9A74B51}"/>
    <cellStyle name="Comma 2 6 2 6 4" xfId="15670" xr:uid="{9F237C39-3BD0-47C1-8D6F-95D5969CCA16}"/>
    <cellStyle name="Comma 2 6 2 6 5" xfId="30168" xr:uid="{9220FB34-75CD-4FF7-B57F-36246F160201}"/>
    <cellStyle name="Comma 2 6 2 6 6" xfId="30961" xr:uid="{A85FC077-9FAD-41FF-91AB-714448D1D0EB}"/>
    <cellStyle name="Comma 2 6 2 6 7" xfId="31991" xr:uid="{BA13FED9-5175-4758-B968-4D12C9BEAE7D}"/>
    <cellStyle name="Comma 2 6 2 6 8" xfId="32633" xr:uid="{61C449B3-D1AD-4431-B8E8-F85B551E19DD}"/>
    <cellStyle name="Comma 2 6 2 6 9" xfId="33845" xr:uid="{8BDA2778-A49B-42B1-92FF-D33C5A40C96A}"/>
    <cellStyle name="Comma 2 6 2 7" xfId="12296" xr:uid="{563D8674-CAE3-46AB-BACF-090EEB796BAE}"/>
    <cellStyle name="Comma 2 6 2 7 2" xfId="31069" xr:uid="{BA2D9D7C-0B6D-46AF-9391-AAAC4318E16F}"/>
    <cellStyle name="Comma 2 6 2 7 3" xfId="32937" xr:uid="{1D5813EC-55CC-40B4-BECB-24211B9027BC}"/>
    <cellStyle name="Comma 2 6 2 7 4" xfId="34746" xr:uid="{2E63DBB8-CB37-4D9B-991E-CEBBCDA0DD75}"/>
    <cellStyle name="Comma 2 6 2 7 5" xfId="36854" xr:uid="{6CC2B8AA-7BF5-48AC-8672-D2C50A32813A}"/>
    <cellStyle name="Comma 2 6 2 7 6" xfId="39809" xr:uid="{2CC45712-9FB1-4FF1-A2F0-6A84733895BF}"/>
    <cellStyle name="Comma 2 6 2 7 7" xfId="42717" xr:uid="{80F5E799-1ED2-4A41-BFC9-5389E3CF4B96}"/>
    <cellStyle name="Comma 2 6 2 7 8" xfId="45006" xr:uid="{16529D45-C595-4D7C-B383-705BDE20839A}"/>
    <cellStyle name="Comma 2 6 2 8" xfId="11703" xr:uid="{FCBC3FED-A189-49A7-A4A9-C67B53A93DE7}"/>
    <cellStyle name="Comma 2 6 2 9" xfId="15660" xr:uid="{EC2C4C63-C5B5-43DB-A8E4-35AF6ADC71F4}"/>
    <cellStyle name="Comma 2 6 20" xfId="36206" xr:uid="{23753008-4C11-42A9-8324-5E387B85D18E}"/>
    <cellStyle name="Comma 2 6 21" xfId="37388" xr:uid="{736CD8E1-8B62-4DF8-A9D8-AEB915984ED8}"/>
    <cellStyle name="Comma 2 6 22" xfId="41336" xr:uid="{74761F3D-DA8C-462F-ACD3-3162B8172724}"/>
    <cellStyle name="Comma 2 6 23" xfId="45007" xr:uid="{6A34EB3A-2413-498C-B816-30B051E574B9}"/>
    <cellStyle name="Comma 2 6 24" xfId="6556" xr:uid="{1604E176-8F8E-411D-8BFC-B52931644936}"/>
    <cellStyle name="Comma 2 6 3" xfId="2783" xr:uid="{0A1007C5-2858-465F-B6FE-6ADD07CEDF87}"/>
    <cellStyle name="Comma 2 6 3 10" xfId="32634" xr:uid="{A37533AA-6AD8-4F59-BE95-C33C6BAC7EB6}"/>
    <cellStyle name="Comma 2 6 3 11" xfId="33846" xr:uid="{51E169C6-F25C-4BF0-AEFC-03E9E3B37AD1}"/>
    <cellStyle name="Comma 2 6 3 12" xfId="34182" xr:uid="{38617560-28E9-40D1-935B-73EBBE9F4B80}"/>
    <cellStyle name="Comma 2 6 3 13" xfId="35345" xr:uid="{2BEA4346-4605-4AEC-86BA-E87F1B5363B0}"/>
    <cellStyle name="Comma 2 6 3 14" xfId="36208" xr:uid="{390C8392-0AE4-4106-A9BC-EE8DB1BAD289}"/>
    <cellStyle name="Comma 2 6 3 15" xfId="37441" xr:uid="{0F25ABDE-C640-489A-B3E2-9BE78BDA69B3}"/>
    <cellStyle name="Comma 2 6 3 16" xfId="41388" xr:uid="{772BB5A4-7D85-4AD4-AE8B-BA95200707E1}"/>
    <cellStyle name="Comma 2 6 3 17" xfId="45008" xr:uid="{05967FD0-6ACD-4408-A5AE-CECB36DC4FC2}"/>
    <cellStyle name="Comma 2 6 3 18" xfId="7345" xr:uid="{52D42F28-3167-4945-9748-02AFE4BF6E41}"/>
    <cellStyle name="Comma 2 6 3 2" xfId="5094" xr:uid="{D78DAD03-7456-48BA-BE3C-773FA4778919}"/>
    <cellStyle name="Comma 2 6 3 2 10" xfId="33847" xr:uid="{7D027735-2A3A-42FC-A8D3-E9D47B3A9D71}"/>
    <cellStyle name="Comma 2 6 3 2 11" xfId="34334" xr:uid="{5C168980-DA05-4FDC-98AA-3F37A8A2F5C6}"/>
    <cellStyle name="Comma 2 6 3 2 12" xfId="36049" xr:uid="{E6C12F98-7A58-4943-B9D1-4DE5C4052B18}"/>
    <cellStyle name="Comma 2 6 3 2 13" xfId="36349" xr:uid="{F1D9C963-EEA5-4314-BF47-C7D16289CB05}"/>
    <cellStyle name="Comma 2 6 3 2 14" xfId="37569" xr:uid="{5F25056B-24C3-4393-9B07-21EE1791DB23}"/>
    <cellStyle name="Comma 2 6 3 2 15" xfId="41515" xr:uid="{33F4144B-9D31-40B7-8626-2269F8D407D3}"/>
    <cellStyle name="Comma 2 6 3 2 16" xfId="45009" xr:uid="{C9010CFB-2E50-4EA6-886C-18EEA717FF0E}"/>
    <cellStyle name="Comma 2 6 3 2 17" xfId="8604" xr:uid="{D64EB286-EE17-4CF0-80D7-BDF729A09971}"/>
    <cellStyle name="Comma 2 6 3 2 2" xfId="6063" xr:uid="{B13F320F-8B68-4743-A6AF-4946D7F66D05}"/>
    <cellStyle name="Comma 2 6 3 2 2 10" xfId="34518" xr:uid="{A2B95EE0-0C9C-4E96-A3AB-DEEB9AB9C67B}"/>
    <cellStyle name="Comma 2 6 3 2 2 11" xfId="36686" xr:uid="{8623A05A-49F6-403B-B321-E4B4A15656D0}"/>
    <cellStyle name="Comma 2 6 3 2 2 12" xfId="38828" xr:uid="{CF41C07D-D553-4E79-B95B-4E7A79199262}"/>
    <cellStyle name="Comma 2 6 3 2 2 13" xfId="41867" xr:uid="{021867C1-D3E0-4B10-A21B-77EA8D223128}"/>
    <cellStyle name="Comma 2 6 3 2 2 14" xfId="45010" xr:uid="{30A8A253-DFBB-47EA-B9DC-70F363F0F116}"/>
    <cellStyle name="Comma 2 6 3 2 2 15" xfId="8851" xr:uid="{BC5D440F-9C58-462E-A49E-42FD1A4423DB}"/>
    <cellStyle name="Comma 2 6 3 2 2 2" xfId="12850" xr:uid="{D33E1740-3D90-496B-AB85-917210D3877D}"/>
    <cellStyle name="Comma 2 6 3 2 2 2 2" xfId="31432" xr:uid="{5F18DCD6-3343-441A-AAC6-9B2B4424DD16}"/>
    <cellStyle name="Comma 2 6 3 2 2 2 3" xfId="33285" xr:uid="{6E4379AA-13E6-4209-AB36-FF0475DE878E}"/>
    <cellStyle name="Comma 2 6 3 2 2 2 4" xfId="35109" xr:uid="{B60223F2-A59D-42D6-9797-C5C9D72F7321}"/>
    <cellStyle name="Comma 2 6 3 2 2 2 5" xfId="37207" xr:uid="{CF4E0168-8317-4A0D-8D6C-87C6005D9FE2}"/>
    <cellStyle name="Comma 2 6 3 2 2 2 6" xfId="40377" xr:uid="{9E4AE625-2F9A-41DE-A3E9-5658AE1F68F8}"/>
    <cellStyle name="Comma 2 6 3 2 2 2 7" xfId="43195" xr:uid="{32D2B650-60A8-4AA5-BC87-55331424045C}"/>
    <cellStyle name="Comma 2 6 3 2 2 2 8" xfId="45011" xr:uid="{EDC0CACB-CA52-49C5-B5F7-ACFF4DF224A4}"/>
    <cellStyle name="Comma 2 6 3 2 2 3" xfId="12067" xr:uid="{CF636998-04F1-4AB6-93C7-3FCC1D356D26}"/>
    <cellStyle name="Comma 2 6 3 2 2 4" xfId="15673" xr:uid="{9192F3BE-2FD5-424B-974F-360B5C72C30B}"/>
    <cellStyle name="Comma 2 6 3 2 2 5" xfId="30171" xr:uid="{66116E57-48E1-4A9D-A9F8-DB5125EEC77E}"/>
    <cellStyle name="Comma 2 6 3 2 2 6" xfId="30841" xr:uid="{E13C3CE6-98BB-441D-9B7F-BB6FE1FE78AC}"/>
    <cellStyle name="Comma 2 6 3 2 2 7" xfId="31994" xr:uid="{72CCB0DF-2B9B-4AAF-9548-28D659573B7B}"/>
    <cellStyle name="Comma 2 6 3 2 2 8" xfId="32636" xr:uid="{709D86AD-46BD-4657-8928-DD2E1E8ED61D}"/>
    <cellStyle name="Comma 2 6 3 2 2 9" xfId="33848" xr:uid="{69E0B2FE-3B1E-4657-A671-F19B6FE396B8}"/>
    <cellStyle name="Comma 2 6 3 2 3" xfId="6383" xr:uid="{1A1BE5E9-615B-4BA5-8E21-413097792632}"/>
    <cellStyle name="Comma 2 6 3 2 3 2" xfId="31248" xr:uid="{2024F335-8A73-42F2-A401-4E46A5C96918}"/>
    <cellStyle name="Comma 2 6 3 2 3 2 2" xfId="40791" xr:uid="{5A7946EF-E693-4488-A352-48942F17235B}"/>
    <cellStyle name="Comma 2 6 3 2 3 2 3" xfId="43546" xr:uid="{C7FE33B0-1D05-4327-AE74-5FA26FB781DF}"/>
    <cellStyle name="Comma 2 6 3 2 3 2 4" xfId="45012" xr:uid="{875DCC93-84B2-4242-A321-2A6937DF1315}"/>
    <cellStyle name="Comma 2 6 3 2 3 3" xfId="33102" xr:uid="{D24B0CB9-C5E7-428D-B786-78AF4498E144}"/>
    <cellStyle name="Comma 2 6 3 2 3 4" xfId="34925" xr:uid="{A7411D4C-5FFC-4080-9ADA-3EB2DF60AFB3}"/>
    <cellStyle name="Comma 2 6 3 2 3 5" xfId="37023" xr:uid="{99F825D1-DC54-49FE-B0A6-86E5E9EE25A6}"/>
    <cellStyle name="Comma 2 6 3 2 3 6" xfId="39228" xr:uid="{768D9B0B-A144-45B8-8B82-D59271508568}"/>
    <cellStyle name="Comma 2 6 3 2 3 7" xfId="42218" xr:uid="{1834773E-54D5-43C0-B3D6-1D6DAB46A770}"/>
    <cellStyle name="Comma 2 6 3 2 3 8" xfId="45013" xr:uid="{B8653FD9-1AAD-48AA-B896-E9CD2B369A42}"/>
    <cellStyle name="Comma 2 6 3 2 3 9" xfId="12610" xr:uid="{EF7673B9-C6DD-44C2-A095-5B762B71BA80}"/>
    <cellStyle name="Comma 2 6 3 2 4" xfId="11883" xr:uid="{4982E01E-D19C-45B8-8A1E-E877E7A1E1A5}"/>
    <cellStyle name="Comma 2 6 3 2 4 2" xfId="41233" xr:uid="{56714F4D-DDD0-4E11-8CBF-177EFC56D728}"/>
    <cellStyle name="Comma 2 6 3 2 4 2 2" xfId="43913" xr:uid="{23B777EE-7691-42AC-AA6A-45352438142D}"/>
    <cellStyle name="Comma 2 6 3 2 4 2 3" xfId="45014" xr:uid="{7D7AE953-3E59-4D3F-89CA-FBE9ADAE78DD}"/>
    <cellStyle name="Comma 2 6 3 2 4 3" xfId="39650" xr:uid="{57F04A22-520C-48FA-8516-276EE1DAFA3E}"/>
    <cellStyle name="Comma 2 6 3 2 4 4" xfId="42585" xr:uid="{293BD540-C1A6-44C1-BDC8-17F6A2173111}"/>
    <cellStyle name="Comma 2 6 3 2 4 5" xfId="45015" xr:uid="{9C2250CD-11AD-40D7-83CB-538836306BA7}"/>
    <cellStyle name="Comma 2 6 3 2 5" xfId="15672" xr:uid="{65E001B8-9ED6-44C4-8BDD-7684C9DC645D}"/>
    <cellStyle name="Comma 2 6 3 2 5 2" xfId="39955" xr:uid="{BA85A314-10EC-42FE-B37A-330526732E91}"/>
    <cellStyle name="Comma 2 6 3 2 5 3" xfId="42843" xr:uid="{87BA076F-8C5D-4CCA-BC1A-B24A178A2696}"/>
    <cellStyle name="Comma 2 6 3 2 5 4" xfId="45016" xr:uid="{01963D9F-4A4C-4DB4-B22D-2CD88D541731}"/>
    <cellStyle name="Comma 2 6 3 2 6" xfId="30170" xr:uid="{4624468F-DA12-4B7D-9E57-DB0166DEA5AE}"/>
    <cellStyle name="Comma 2 6 3 2 7" xfId="30657" xr:uid="{571ED4EB-F4E4-4585-9AC7-DDC9E9E7A6DA}"/>
    <cellStyle name="Comma 2 6 3 2 8" xfId="31993" xr:uid="{558FDFD0-BDA6-4191-8099-6F1510DE1C5D}"/>
    <cellStyle name="Comma 2 6 3 2 9" xfId="32635" xr:uid="{115AFF87-C847-43CC-9DF1-E172AF01A948}"/>
    <cellStyle name="Comma 2 6 3 3" xfId="4435" xr:uid="{8960B172-8E8E-4057-9EBE-E7C74DF9D9CE}"/>
    <cellStyle name="Comma 2 6 3 3 10" xfId="34517" xr:uid="{DBFD5DB6-4FBF-492E-BED0-190647870D96}"/>
    <cellStyle name="Comma 2 6 3 3 11" xfId="35618" xr:uid="{B54086FE-291C-426E-A7D8-93D34F69305A}"/>
    <cellStyle name="Comma 2 6 3 3 12" xfId="36685" xr:uid="{7D642B38-8076-40C4-8E93-3019CE95138E}"/>
    <cellStyle name="Comma 2 6 3 3 13" xfId="38687" xr:uid="{4E47CFBD-7430-49F1-BD6A-3E31CF9EFF9B}"/>
    <cellStyle name="Comma 2 6 3 3 14" xfId="41727" xr:uid="{EDAD190F-5429-47A8-90A1-B8BE0E954E83}"/>
    <cellStyle name="Comma 2 6 3 3 15" xfId="45017" xr:uid="{284784ED-5B74-49D2-B86A-EF3FEEC718C5}"/>
    <cellStyle name="Comma 2 6 3 3 16" xfId="8850" xr:uid="{2A675CF4-7FCB-4040-A208-03ED823EC355}"/>
    <cellStyle name="Comma 2 6 3 3 2" xfId="5886" xr:uid="{13E91FA7-29FC-489C-972F-5EBC3B3003B0}"/>
    <cellStyle name="Comma 2 6 3 3 2 2" xfId="31431" xr:uid="{B6C2452D-6B2A-4FC0-AA2D-BF1CAE3480AB}"/>
    <cellStyle name="Comma 2 6 3 3 2 2 2" xfId="41061" xr:uid="{576A39E0-AC93-4887-A00E-9BE171AD56A8}"/>
    <cellStyle name="Comma 2 6 3 3 2 2 3" xfId="43773" xr:uid="{40FE000A-641C-48B6-A5E6-29F060BE6304}"/>
    <cellStyle name="Comma 2 6 3 3 2 2 4" xfId="45018" xr:uid="{4A08E0BB-9A10-44C4-8A37-5AF625DE6C16}"/>
    <cellStyle name="Comma 2 6 3 3 2 3" xfId="33284" xr:uid="{89D07E29-62CC-4293-872C-815198DEF5C0}"/>
    <cellStyle name="Comma 2 6 3 3 2 4" xfId="35108" xr:uid="{F9E1613D-1F84-4495-BD4D-E2518A7283D0}"/>
    <cellStyle name="Comma 2 6 3 3 2 5" xfId="37206" xr:uid="{5CB4D51A-EBD2-4852-AA48-4F6208ECBEB5}"/>
    <cellStyle name="Comma 2 6 3 3 2 6" xfId="39485" xr:uid="{B7F8E9A0-593A-4242-B466-A8874A9E006B}"/>
    <cellStyle name="Comma 2 6 3 3 2 7" xfId="42445" xr:uid="{06C049EA-4F0F-465A-B267-08DDE329D7F1}"/>
    <cellStyle name="Comma 2 6 3 3 2 8" xfId="45019" xr:uid="{0B2A8423-2521-46CA-AE87-FCD92A6B0979}"/>
    <cellStyle name="Comma 2 6 3 3 2 9" xfId="12849" xr:uid="{EE44AC74-A3CB-4749-8CBB-972F4282F053}"/>
    <cellStyle name="Comma 2 6 3 3 3" xfId="12066" xr:uid="{DAAD792D-D027-4640-883B-CA3B52130719}"/>
    <cellStyle name="Comma 2 6 3 3 3 2" xfId="40206" xr:uid="{8C46003D-EC76-43DA-8A8B-EE8D949EDBD9}"/>
    <cellStyle name="Comma 2 6 3 3 3 3" xfId="43055" xr:uid="{75967F70-68CA-4A3B-A0C0-5C18E0F2A00B}"/>
    <cellStyle name="Comma 2 6 3 3 3 4" xfId="45020" xr:uid="{FE2E80E1-E10B-4B80-90EF-04C444F56193}"/>
    <cellStyle name="Comma 2 6 3 3 4" xfId="15674" xr:uid="{B059A288-1F3F-44BB-9205-FA6A71B392FF}"/>
    <cellStyle name="Comma 2 6 3 3 5" xfId="30172" xr:uid="{52CDD935-D696-496D-9B36-3240C8478D66}"/>
    <cellStyle name="Comma 2 6 3 3 6" xfId="30840" xr:uid="{B89CB87E-EAC0-4766-884D-7993B87F590A}"/>
    <cellStyle name="Comma 2 6 3 3 7" xfId="31995" xr:uid="{71E895F2-E80F-4A9E-889B-2B981E54C5BB}"/>
    <cellStyle name="Comma 2 6 3 3 8" xfId="32637" xr:uid="{4B0207F1-5CC5-4B4A-8429-8E0F79D082CB}"/>
    <cellStyle name="Comma 2 6 3 3 9" xfId="33849" xr:uid="{DABC103F-F33D-4769-9FA9-AA7FE251D49A}"/>
    <cellStyle name="Comma 2 6 3 4" xfId="5748" xr:uid="{8AC92167-938E-4FB0-BBE1-2F420C7B2047}"/>
    <cellStyle name="Comma 2 6 3 4 2" xfId="31096" xr:uid="{764ABDA8-78B2-45B1-8FDE-0E4C6F24F225}"/>
    <cellStyle name="Comma 2 6 3 4 2 2" xfId="40071" xr:uid="{003BBC00-369A-4C33-9C8A-EC5927A35478}"/>
    <cellStyle name="Comma 2 6 3 4 2 3" xfId="42940" xr:uid="{F625B76C-F3DE-438E-84EC-B4531BE6EE05}"/>
    <cellStyle name="Comma 2 6 3 4 2 4" xfId="45021" xr:uid="{C73E6FB3-C931-4D3F-AFDD-A7B579B4144E}"/>
    <cellStyle name="Comma 2 6 3 4 3" xfId="32958" xr:uid="{13927DE5-6344-493F-BB4B-F6918DD959AC}"/>
    <cellStyle name="Comma 2 6 3 4 4" xfId="34773" xr:uid="{887A66FA-5CCE-47FD-9969-7CC62B9B6161}"/>
    <cellStyle name="Comma 2 6 3 4 5" xfId="36879" xr:uid="{C97A6A37-4198-48B7-B526-FD40371C8883}"/>
    <cellStyle name="Comma 2 6 3 4 6" xfId="38115" xr:uid="{B9D4C58A-A1C4-40DA-8A5F-BF50A0CEBC8C}"/>
    <cellStyle name="Comma 2 6 3 4 7" xfId="41612" xr:uid="{68EAAE9A-5FA7-439E-BFDA-01709086F3EE}"/>
    <cellStyle name="Comma 2 6 3 4 8" xfId="45022" xr:uid="{A48EA9C1-7B62-4665-B153-9038FF90E672}"/>
    <cellStyle name="Comma 2 6 3 4 9" xfId="12324" xr:uid="{A99A7EB1-E500-48F7-A0A0-97A777A2487B}"/>
    <cellStyle name="Comma 2 6 3 5" xfId="6207" xr:uid="{B07963BC-7B44-4883-8BB3-C8132D17DDDC}"/>
    <cellStyle name="Comma 2 6 3 5 2" xfId="40616" xr:uid="{9F4EDDEF-1042-4B9D-A8D6-D20D7D4F698E}"/>
    <cellStyle name="Comma 2 6 3 5 2 2" xfId="43402" xr:uid="{E79C1D7A-2CEA-4FF2-BA3E-5D20BDC617F1}"/>
    <cellStyle name="Comma 2 6 3 5 2 3" xfId="45023" xr:uid="{C5A0F248-45B8-4773-9192-431F5FF96F5A}"/>
    <cellStyle name="Comma 2 6 3 5 3" xfId="39048" xr:uid="{73862A6B-5635-4C46-9899-CFE82DDCD912}"/>
    <cellStyle name="Comma 2 6 3 5 4" xfId="42074" xr:uid="{F9EDA5BF-80C7-49D1-9644-363F3539FE42}"/>
    <cellStyle name="Comma 2 6 3 5 5" xfId="45024" xr:uid="{8E5B9615-D738-4387-9A85-A5A424DF34D9}"/>
    <cellStyle name="Comma 2 6 3 5 6" xfId="11731" xr:uid="{500E5B1D-D3C0-4E6D-9BC2-ED391787FFE9}"/>
    <cellStyle name="Comma 2 6 3 6" xfId="15671" xr:uid="{6B9C2899-ADAA-415E-8ADE-7605E0622A28}"/>
    <cellStyle name="Comma 2 6 3 6 2" xfId="40923" xr:uid="{A5609387-C862-4184-8DA0-1C0A9549A8F6}"/>
    <cellStyle name="Comma 2 6 3 6 2 2" xfId="43658" xr:uid="{D04EBC6D-3369-4D7E-8713-F362661BDD0A}"/>
    <cellStyle name="Comma 2 6 3 6 2 3" xfId="45025" xr:uid="{1EBC466B-8776-457B-B05E-441CBCE53865}"/>
    <cellStyle name="Comma 2 6 3 6 3" xfId="39352" xr:uid="{5C6474F9-2D12-4B40-B539-39EE995B8D6D}"/>
    <cellStyle name="Comma 2 6 3 6 4" xfId="42330" xr:uid="{FA1F4099-3C7C-4490-B7F6-1D01926B7180}"/>
    <cellStyle name="Comma 2 6 3 6 5" xfId="45026" xr:uid="{8AF72734-4D55-4302-8565-D35C726D097B}"/>
    <cellStyle name="Comma 2 6 3 7" xfId="30169" xr:uid="{CC41CD7F-3987-4959-B87E-6B78D31BDD44}"/>
    <cellStyle name="Comma 2 6 3 7 2" xfId="39808" xr:uid="{F3D8E19F-8B59-4412-8595-FBED93A8A8D6}"/>
    <cellStyle name="Comma 2 6 3 7 3" xfId="42716" xr:uid="{0910C4D0-E134-4144-AC00-7ECFB4F1B121}"/>
    <cellStyle name="Comma 2 6 3 7 4" xfId="45027" xr:uid="{57F117C2-837A-4292-ACD1-5135A12208C9}"/>
    <cellStyle name="Comma 2 6 3 8" xfId="30505" xr:uid="{D46DA63B-E65A-437F-8BBD-FF1DDF3EC6CD}"/>
    <cellStyle name="Comma 2 6 3 9" xfId="31992" xr:uid="{4A06052E-764D-45AE-86EB-D7BE4F1EB8E5}"/>
    <cellStyle name="Comma 2 6 4" xfId="2781" xr:uid="{ED325F5D-0618-42E6-A719-DB3BDAEF2B87}"/>
    <cellStyle name="Comma 2 6 4 10" xfId="32638" xr:uid="{00FCCFA0-28AF-4664-A3C7-1920B2943EE0}"/>
    <cellStyle name="Comma 2 6 4 11" xfId="33850" xr:uid="{DA87226F-0CEE-4E8B-9E47-17D5CEB133EB}"/>
    <cellStyle name="Comma 2 6 4 12" xfId="34183" xr:uid="{E00982D8-1ADE-4F84-8C06-483605329626}"/>
    <cellStyle name="Comma 2 6 4 13" xfId="35343" xr:uid="{4D04839E-70B3-4E77-87F6-BBA28F460532}"/>
    <cellStyle name="Comma 2 6 4 14" xfId="36347" xr:uid="{D3DDAA1A-4798-4BC7-A41A-F7E0465A60A8}"/>
    <cellStyle name="Comma 2 6 4 15" xfId="37515" xr:uid="{0A82F788-B47B-4A43-BD88-7F3F7CBB5AAD}"/>
    <cellStyle name="Comma 2 6 4 16" xfId="41461" xr:uid="{DA4D9504-2C68-4993-A5D9-B0C59A8EE734}"/>
    <cellStyle name="Comma 2 6 4 17" xfId="45028" xr:uid="{95895714-84DD-4775-B9AD-813B266D91EC}"/>
    <cellStyle name="Comma 2 6 4 18" xfId="7346" xr:uid="{80D6DF2B-EAFB-483C-A0A7-4E70DC568B70}"/>
    <cellStyle name="Comma 2 6 4 2" xfId="5092" xr:uid="{99F0D2F7-79E4-4730-87C9-844550FD21B1}"/>
    <cellStyle name="Comma 2 6 4 2 10" xfId="33851" xr:uid="{3940FE93-9658-4FA1-9D49-3B79F69B60E9}"/>
    <cellStyle name="Comma 2 6 4 2 11" xfId="34335" xr:uid="{EFE13496-E8D6-4EBD-91A0-890D929D293D}"/>
    <cellStyle name="Comma 2 6 4 2 12" xfId="36047" xr:uid="{2762BB02-53A6-40B8-BB65-F7B6DD78BDE9}"/>
    <cellStyle name="Comma 2 6 4 2 13" xfId="36503" xr:uid="{0C416E03-3D9D-4311-98CA-90E0B39F575C}"/>
    <cellStyle name="Comma 2 6 4 2 14" xfId="38826" xr:uid="{8E654B10-A2E3-4B80-91EB-FB94C75FD1FC}"/>
    <cellStyle name="Comma 2 6 4 2 15" xfId="41865" xr:uid="{83B64A75-9ABD-4469-9FF5-90EB77E155DD}"/>
    <cellStyle name="Comma 2 6 4 2 16" xfId="45029" xr:uid="{E9C0FE65-7197-47F8-8612-CD6BE5E0D507}"/>
    <cellStyle name="Comma 2 6 4 2 17" xfId="8605" xr:uid="{BD8FB957-8AE7-46C7-9DC4-731529B0AC29}"/>
    <cellStyle name="Comma 2 6 4 2 2" xfId="6061" xr:uid="{F7CFD648-398F-41E9-A98E-FF6C9F374DCD}"/>
    <cellStyle name="Comma 2 6 4 2 2 10" xfId="34520" xr:uid="{5538D247-8EA5-4C49-8E4B-415D68523894}"/>
    <cellStyle name="Comma 2 6 4 2 2 11" xfId="36688" xr:uid="{1EA156AB-71E1-4DA7-92DA-4B729D1A005C}"/>
    <cellStyle name="Comma 2 6 4 2 2 12" xfId="39648" xr:uid="{0EF1DE85-5C48-44ED-8201-2C609B57BBFD}"/>
    <cellStyle name="Comma 2 6 4 2 2 13" xfId="42583" xr:uid="{F337FCA8-26B1-4B91-AE3E-F384D00DF7C4}"/>
    <cellStyle name="Comma 2 6 4 2 2 14" xfId="45030" xr:uid="{F2A7D398-608A-4E8C-8167-CAD84B1C2670}"/>
    <cellStyle name="Comma 2 6 4 2 2 15" xfId="8853" xr:uid="{A0A1E088-6138-45D9-AD8B-3C2655411B18}"/>
    <cellStyle name="Comma 2 6 4 2 2 2" xfId="12852" xr:uid="{CF65E729-CFF3-4BC1-BC69-8E04D5F8F86D}"/>
    <cellStyle name="Comma 2 6 4 2 2 2 2" xfId="31434" xr:uid="{B4623628-A058-4B07-A9F7-BBF77BE9C9DF}"/>
    <cellStyle name="Comma 2 6 4 2 2 2 3" xfId="33287" xr:uid="{E68E5969-962C-4CB3-AE50-D8684A4ECEE0}"/>
    <cellStyle name="Comma 2 6 4 2 2 2 4" xfId="35111" xr:uid="{7E451900-6C1F-4A6C-BD43-390106F625D2}"/>
    <cellStyle name="Comma 2 6 4 2 2 2 5" xfId="37209" xr:uid="{45E5F730-6C7E-4373-97CB-57C2B7BE2AA6}"/>
    <cellStyle name="Comma 2 6 4 2 2 2 6" xfId="41231" xr:uid="{0FF0C3F0-7CB1-4934-9FC5-EF690F25C78B}"/>
    <cellStyle name="Comma 2 6 4 2 2 2 7" xfId="43911" xr:uid="{8C5F84E7-576F-47D3-940D-792FF6B08CC6}"/>
    <cellStyle name="Comma 2 6 4 2 2 2 8" xfId="45031" xr:uid="{558F3F93-978B-47F9-8D03-FB01B6CA2D0B}"/>
    <cellStyle name="Comma 2 6 4 2 2 3" xfId="12069" xr:uid="{55AE4139-3BC4-472B-9CB0-7D1AA61604EB}"/>
    <cellStyle name="Comma 2 6 4 2 2 4" xfId="15677" xr:uid="{3A32EED9-A765-48D5-B7B6-E88844D7F1F9}"/>
    <cellStyle name="Comma 2 6 4 2 2 5" xfId="30175" xr:uid="{1C721547-6F0A-4E97-9D7E-6E3A22A32424}"/>
    <cellStyle name="Comma 2 6 4 2 2 6" xfId="30843" xr:uid="{D7370D58-92F0-4D5A-8768-BF740E452297}"/>
    <cellStyle name="Comma 2 6 4 2 2 7" xfId="31998" xr:uid="{CA8516CE-AF56-4953-BF96-6281FCAA248C}"/>
    <cellStyle name="Comma 2 6 4 2 2 8" xfId="32640" xr:uid="{1B8A4413-1776-4526-B1D7-0A6A8A3714E2}"/>
    <cellStyle name="Comma 2 6 4 2 2 9" xfId="33852" xr:uid="{BAB89AE2-16AE-40A6-BBF7-E5C97B47DE1B}"/>
    <cellStyle name="Comma 2 6 4 2 3" xfId="12611" xr:uid="{03E7C44A-10F3-41D7-85AA-8FB897111F06}"/>
    <cellStyle name="Comma 2 6 4 2 3 2" xfId="31249" xr:uid="{48D9EED9-6A0A-48B8-91AD-C195D0F9D75B}"/>
    <cellStyle name="Comma 2 6 4 2 3 3" xfId="33103" xr:uid="{5C7A54DD-C70D-4966-90E9-676018461F76}"/>
    <cellStyle name="Comma 2 6 4 2 3 4" xfId="34926" xr:uid="{66D7AD69-CD3E-4CC0-99BD-BB645FB47566}"/>
    <cellStyle name="Comma 2 6 4 2 3 5" xfId="37024" xr:uid="{56BD5BEF-7BDD-448C-9D1F-3947C532FF9B}"/>
    <cellStyle name="Comma 2 6 4 2 3 6" xfId="40375" xr:uid="{D4080082-EE00-482C-93CB-09FDE961C8F3}"/>
    <cellStyle name="Comma 2 6 4 2 3 7" xfId="43193" xr:uid="{2C299414-0D53-4842-8A64-095850158892}"/>
    <cellStyle name="Comma 2 6 4 2 3 8" xfId="45032" xr:uid="{A8A963D4-024B-4417-84CC-57D4BB5661AB}"/>
    <cellStyle name="Comma 2 6 4 2 4" xfId="11884" xr:uid="{9F9D0031-6CED-4BD6-B07C-185A92F15B5A}"/>
    <cellStyle name="Comma 2 6 4 2 5" xfId="15676" xr:uid="{72114897-CE84-4F5F-AF11-E3537D34E611}"/>
    <cellStyle name="Comma 2 6 4 2 6" xfId="30174" xr:uid="{69682E7A-38FD-4AC3-BE99-C7B7E4975044}"/>
    <cellStyle name="Comma 2 6 4 2 7" xfId="30658" xr:uid="{27BD6298-1FF0-46E7-8F56-449EFE988E0E}"/>
    <cellStyle name="Comma 2 6 4 2 8" xfId="31997" xr:uid="{27492B9D-67FD-48AD-968A-986DC6F2A70F}"/>
    <cellStyle name="Comma 2 6 4 2 9" xfId="32639" xr:uid="{92A35B5F-0753-4FD5-812A-AA340D1747B0}"/>
    <cellStyle name="Comma 2 6 4 3" xfId="5746" xr:uid="{F1286633-9D9B-46DB-9EF4-6578CF295673}"/>
    <cellStyle name="Comma 2 6 4 3 10" xfId="34519" xr:uid="{CC858AC5-F09D-42E3-BF0F-0E8C4762C584}"/>
    <cellStyle name="Comma 2 6 4 3 11" xfId="36687" xr:uid="{33DF7980-A4F7-4A76-B180-B9DA848E29B4}"/>
    <cellStyle name="Comma 2 6 4 3 12" xfId="38113" xr:uid="{D30EB7BF-AD1E-49AC-AD2E-9F9A8A470337}"/>
    <cellStyle name="Comma 2 6 4 3 13" xfId="41610" xr:uid="{F348A0F0-FF3E-47CE-A729-F4356C2734A7}"/>
    <cellStyle name="Comma 2 6 4 3 14" xfId="45033" xr:uid="{6BD65C07-331A-4354-99EB-755B7552A3D2}"/>
    <cellStyle name="Comma 2 6 4 3 15" xfId="8852" xr:uid="{57A21915-B068-4A02-89EE-48AD44F9DC6E}"/>
    <cellStyle name="Comma 2 6 4 3 2" xfId="12851" xr:uid="{57564184-BCAB-479B-908C-CF75A0CC5BE4}"/>
    <cellStyle name="Comma 2 6 4 3 2 2" xfId="31433" xr:uid="{055C3494-AC65-44AC-B916-45BFA0AD2B66}"/>
    <cellStyle name="Comma 2 6 4 3 2 3" xfId="33286" xr:uid="{C428D892-A888-4DEB-B4AF-552A55ECBEF7}"/>
    <cellStyle name="Comma 2 6 4 3 2 4" xfId="35110" xr:uid="{C64373C1-6082-465C-9AB1-82BEBF0526C5}"/>
    <cellStyle name="Comma 2 6 4 3 2 5" xfId="37208" xr:uid="{12080F69-90CA-4545-8928-E43B48BE982E}"/>
    <cellStyle name="Comma 2 6 4 3 2 6" xfId="40069" xr:uid="{7DC7A5AE-AD4F-4180-AC26-8F03352505A7}"/>
    <cellStyle name="Comma 2 6 4 3 2 7" xfId="42938" xr:uid="{E074B8F3-2514-4944-A4D9-D33828279054}"/>
    <cellStyle name="Comma 2 6 4 3 2 8" xfId="45034" xr:uid="{32B46688-0DD6-404D-8AE8-F5DF9ED48C8D}"/>
    <cellStyle name="Comma 2 6 4 3 3" xfId="12068" xr:uid="{146C6CBC-728B-48C9-BA25-6C55263F235A}"/>
    <cellStyle name="Comma 2 6 4 3 4" xfId="15678" xr:uid="{98715709-ADDA-4A00-BFD8-B5F4AB65A637}"/>
    <cellStyle name="Comma 2 6 4 3 5" xfId="30176" xr:uid="{932E5F79-A861-49A6-8B8A-15CB405E83AA}"/>
    <cellStyle name="Comma 2 6 4 3 6" xfId="30842" xr:uid="{CA64D4DF-F218-440C-A389-9679138444B3}"/>
    <cellStyle name="Comma 2 6 4 3 7" xfId="31999" xr:uid="{4E535937-6947-4582-A407-FCA54D8BE395}"/>
    <cellStyle name="Comma 2 6 4 3 8" xfId="32641" xr:uid="{0375D639-732D-48FD-925F-82ABBC7BF60F}"/>
    <cellStyle name="Comma 2 6 4 3 9" xfId="33853" xr:uid="{6ECB2816-4B26-4168-B0ED-0C33375164BC}"/>
    <cellStyle name="Comma 2 6 4 4" xfId="6381" xr:uid="{8835606C-4F64-45DC-97E6-337960E517D5}"/>
    <cellStyle name="Comma 2 6 4 4 2" xfId="31097" xr:uid="{2D3F5092-FAD7-4917-959D-FF39F1A9BFAF}"/>
    <cellStyle name="Comma 2 6 4 4 2 2" xfId="40614" xr:uid="{36C18002-D3BA-4304-A93C-F656B965889A}"/>
    <cellStyle name="Comma 2 6 4 4 2 3" xfId="43400" xr:uid="{926ACD17-270B-4A6E-8D41-7CD7D348A61C}"/>
    <cellStyle name="Comma 2 6 4 4 2 4" xfId="45035" xr:uid="{6A3AA332-0E26-42BA-A22F-32D73B8D6B6C}"/>
    <cellStyle name="Comma 2 6 4 4 3" xfId="32959" xr:uid="{EBDBA16E-6C99-4CAE-A69F-B43646AED96E}"/>
    <cellStyle name="Comma 2 6 4 4 4" xfId="34774" xr:uid="{055618AB-E960-46A8-B0AE-0E209E1E3AA2}"/>
    <cellStyle name="Comma 2 6 4 4 5" xfId="36880" xr:uid="{1A3253ED-D68D-4470-B7DD-7021C0A45009}"/>
    <cellStyle name="Comma 2 6 4 4 6" xfId="39046" xr:uid="{3173F90A-F810-4E11-B374-AB955FB31E74}"/>
    <cellStyle name="Comma 2 6 4 4 7" xfId="42072" xr:uid="{7C17B6DB-CAFB-4316-B7FD-9F75BC894DA3}"/>
    <cellStyle name="Comma 2 6 4 4 8" xfId="45036" xr:uid="{6CC899D0-47EA-4FE2-AC3F-358DECA1F23D}"/>
    <cellStyle name="Comma 2 6 4 4 9" xfId="12325" xr:uid="{310FD55F-D584-41C9-8B3B-56FC8AB5AB85}"/>
    <cellStyle name="Comma 2 6 4 5" xfId="11732" xr:uid="{773E0ADC-C366-4F2E-8CA2-25BF7B3EBA9B}"/>
    <cellStyle name="Comma 2 6 4 5 2" xfId="40921" xr:uid="{E1D5F6A9-4087-4711-9781-DF6302365A1A}"/>
    <cellStyle name="Comma 2 6 4 5 2 2" xfId="43656" xr:uid="{259BA3BA-D558-481A-B238-D6EDD2F99963}"/>
    <cellStyle name="Comma 2 6 4 5 2 3" xfId="45037" xr:uid="{D3496A69-0E89-456D-9782-8046E864F4C5}"/>
    <cellStyle name="Comma 2 6 4 5 3" xfId="39350" xr:uid="{27672690-DFE2-45A3-8342-7F9E04442561}"/>
    <cellStyle name="Comma 2 6 4 5 4" xfId="42328" xr:uid="{683CB041-C7CA-40C3-B7E6-9D6AAB54F48C}"/>
    <cellStyle name="Comma 2 6 4 5 5" xfId="45038" xr:uid="{0D7AF9C6-ACCC-4402-9629-1B6910B97360}"/>
    <cellStyle name="Comma 2 6 4 6" xfId="15675" xr:uid="{12A64F9B-684F-41E3-9D99-B328B1967D94}"/>
    <cellStyle name="Comma 2 6 4 6 2" xfId="39890" xr:uid="{AB6FC4ED-61ED-4E1D-AED8-26A2A24A654F}"/>
    <cellStyle name="Comma 2 6 4 6 3" xfId="42789" xr:uid="{C83A887A-C275-4995-BEEB-7741F678F240}"/>
    <cellStyle name="Comma 2 6 4 6 4" xfId="45039" xr:uid="{6E8E3BCB-EB60-440C-A4CA-8827C43C1A2A}"/>
    <cellStyle name="Comma 2 6 4 7" xfId="30173" xr:uid="{6A496DED-C660-41C3-AF0D-9EE7528698BF}"/>
    <cellStyle name="Comma 2 6 4 8" xfId="30506" xr:uid="{E54F7B3A-3FC8-4A2C-890C-8BDD9C9D2634}"/>
    <cellStyle name="Comma 2 6 4 9" xfId="31996" xr:uid="{B3363A07-FBD8-4ACC-8040-20D674188D2A}"/>
    <cellStyle name="Comma 2 6 5" xfId="4540" xr:uid="{0EC1D106-8340-43AE-A858-D0CDB007E970}"/>
    <cellStyle name="Comma 2 6 5 10" xfId="32642" xr:uid="{40F10991-1772-4244-AA72-4237527AF75B}"/>
    <cellStyle name="Comma 2 6 5 11" xfId="33854" xr:uid="{6D92DE20-537D-4324-AB74-44ED10980C4E}"/>
    <cellStyle name="Comma 2 6 5 12" xfId="34180" xr:uid="{43778046-2707-4E40-A542-B9F78C6423D7}"/>
    <cellStyle name="Comma 2 6 5 13" xfId="35701" xr:uid="{CF5B90F3-30B3-434C-8232-6E83B065368C}"/>
    <cellStyle name="Comma 2 6 5 14" xfId="36288" xr:uid="{7CD6FC30-9509-4ABB-BFBB-0A1EEC1810BC}"/>
    <cellStyle name="Comma 2 6 5 15" xfId="38766" xr:uid="{9F855F0E-3DC3-4371-8545-93CB25F8BC57}"/>
    <cellStyle name="Comma 2 6 5 16" xfId="41806" xr:uid="{F7170EE9-3838-44D6-A388-EF386BC134F6}"/>
    <cellStyle name="Comma 2 6 5 17" xfId="45040" xr:uid="{2E7520AE-A87C-4028-859C-EEA303635824}"/>
    <cellStyle name="Comma 2 6 5 18" xfId="7343" xr:uid="{C8512473-09D0-4880-83B8-2C60A543C439}"/>
    <cellStyle name="Comma 2 6 5 2" xfId="5989" xr:uid="{26D03A33-A1CD-48B1-ACF0-C3FBCC9AD5FB}"/>
    <cellStyle name="Comma 2 6 5 2 10" xfId="33855" xr:uid="{8492CDC7-E187-4E7D-A9C4-FF21EF2C32B9}"/>
    <cellStyle name="Comma 2 6 5 2 11" xfId="34332" xr:uid="{02EE6A31-B9C7-4CF7-B11D-F32F45327618}"/>
    <cellStyle name="Comma 2 6 5 2 12" xfId="36501" xr:uid="{0AF2DF32-FF52-438F-8FBC-713A5468D3CA}"/>
    <cellStyle name="Comma 2 6 5 2 13" xfId="38984" xr:uid="{AD2C5968-F612-47AB-9FC9-154F22FC4242}"/>
    <cellStyle name="Comma 2 6 5 2 14" xfId="42013" xr:uid="{5EC4F94B-75BE-4324-8C92-C64BA5A9F9E8}"/>
    <cellStyle name="Comma 2 6 5 2 15" xfId="45041" xr:uid="{5F8414FD-F80A-4B50-909A-DD1C16D85C79}"/>
    <cellStyle name="Comma 2 6 5 2 16" xfId="8602" xr:uid="{2792C4BF-4804-4AD5-B370-51E8A0E099CC}"/>
    <cellStyle name="Comma 2 6 5 2 2" xfId="8855" xr:uid="{B93F6B9C-C5C0-4314-80BE-58CA0CDBF02A}"/>
    <cellStyle name="Comma 2 6 5 2 2 10" xfId="34522" xr:uid="{EC285CB7-D02B-440F-991B-E8ADD5FC1BA8}"/>
    <cellStyle name="Comma 2 6 5 2 2 11" xfId="36690" xr:uid="{5E5DAB81-0CA9-470D-B779-CE4819518AFE}"/>
    <cellStyle name="Comma 2 6 5 2 2 12" xfId="40547" xr:uid="{0EEB2BE0-8FD5-451D-8BD8-73ECB375D4C8}"/>
    <cellStyle name="Comma 2 6 5 2 2 13" xfId="43341" xr:uid="{D6F91DA0-C894-4211-A1E5-CAC9497F6043}"/>
    <cellStyle name="Comma 2 6 5 2 2 14" xfId="45042" xr:uid="{1E16EF2D-306E-4317-98DA-FAE4D42AC85F}"/>
    <cellStyle name="Comma 2 6 5 2 2 2" xfId="12854" xr:uid="{7B3A818C-CC07-495F-982D-7B8A1D5693D1}"/>
    <cellStyle name="Comma 2 6 5 2 2 2 2" xfId="31436" xr:uid="{D9786BBF-338B-4E13-8CCC-AD2E5F00D079}"/>
    <cellStyle name="Comma 2 6 5 2 2 2 3" xfId="33289" xr:uid="{92D9A872-2E55-411D-B786-34461BA7CC86}"/>
    <cellStyle name="Comma 2 6 5 2 2 2 4" xfId="35113" xr:uid="{BAFAEB50-2C17-40BE-9EDA-7E419C7EEFEF}"/>
    <cellStyle name="Comma 2 6 5 2 2 2 5" xfId="37211" xr:uid="{A7B6D31D-D4D0-4ED8-9AAD-11AD95EACF11}"/>
    <cellStyle name="Comma 2 6 5 2 2 3" xfId="12071" xr:uid="{EAF4E25B-9067-4D0A-9F36-780CDDE27DF6}"/>
    <cellStyle name="Comma 2 6 5 2 2 4" xfId="15681" xr:uid="{92FD66A3-D8F2-498B-AA41-E784567262B3}"/>
    <cellStyle name="Comma 2 6 5 2 2 5" xfId="30179" xr:uid="{8F325A0B-7B76-4A57-8F9F-C213B256D441}"/>
    <cellStyle name="Comma 2 6 5 2 2 6" xfId="30845" xr:uid="{FC08C13D-976B-4DE6-B00F-1B5135642279}"/>
    <cellStyle name="Comma 2 6 5 2 2 7" xfId="32002" xr:uid="{E3C4BB32-359E-4873-A3CD-3E863733D767}"/>
    <cellStyle name="Comma 2 6 5 2 2 8" xfId="32644" xr:uid="{BA108219-D35B-4AF4-BF21-67A944E6A159}"/>
    <cellStyle name="Comma 2 6 5 2 2 9" xfId="33856" xr:uid="{89B5928F-B514-4356-AD52-2E00E8FDA8C4}"/>
    <cellStyle name="Comma 2 6 5 2 3" xfId="12608" xr:uid="{FD8DDA60-B280-48BA-87CA-D53EF6C35AC0}"/>
    <cellStyle name="Comma 2 6 5 2 3 2" xfId="31246" xr:uid="{F3C8D026-009D-4032-95FB-D9894306E501}"/>
    <cellStyle name="Comma 2 6 5 2 3 3" xfId="33100" xr:uid="{BFF03FD5-4BE7-456F-B40A-C92A263A75BD}"/>
    <cellStyle name="Comma 2 6 5 2 3 4" xfId="34923" xr:uid="{97D66775-33F9-47AD-B124-03F58932FBA9}"/>
    <cellStyle name="Comma 2 6 5 2 3 5" xfId="37021" xr:uid="{B9A60902-2CDF-4131-807E-76B85791370E}"/>
    <cellStyle name="Comma 2 6 5 2 4" xfId="11881" xr:uid="{B6AFB080-19D5-4132-8192-A880D1A068F8}"/>
    <cellStyle name="Comma 2 6 5 2 5" xfId="15680" xr:uid="{14C35536-8A17-4DDF-938E-C1D5DD09B1E2}"/>
    <cellStyle name="Comma 2 6 5 2 6" xfId="30178" xr:uid="{8CBA7EA7-FBA6-44F4-9069-C918DD49A8F9}"/>
    <cellStyle name="Comma 2 6 5 2 7" xfId="30655" xr:uid="{B970DEF7-F63F-42C3-A5F0-FFAFEF7D5C7B}"/>
    <cellStyle name="Comma 2 6 5 2 8" xfId="32001" xr:uid="{611D8057-F28E-4BF5-BFC0-D75AC33144EA}"/>
    <cellStyle name="Comma 2 6 5 2 9" xfId="32643" xr:uid="{1E5CE78B-6B27-4060-9C45-2FF9B2C8D1CD}"/>
    <cellStyle name="Comma 2 6 5 3" xfId="6310" xr:uid="{3CFCA4C6-262C-415F-80E0-25D4077B455B}"/>
    <cellStyle name="Comma 2 6 5 3 10" xfId="34521" xr:uid="{FCD6D05D-C20B-4E9B-B625-8A5E6D0A36EC}"/>
    <cellStyle name="Comma 2 6 5 3 11" xfId="36689" xr:uid="{877BCCC6-C366-40C3-ABAE-DEAAC485C82D}"/>
    <cellStyle name="Comma 2 6 5 3 12" xfId="39581" xr:uid="{B9EDA231-CF66-4F90-8A85-2E9670DF1E5C}"/>
    <cellStyle name="Comma 2 6 5 3 13" xfId="42524" xr:uid="{AE91FF90-6BC0-46D8-AA2D-846A969932F9}"/>
    <cellStyle name="Comma 2 6 5 3 14" xfId="45043" xr:uid="{D0EEAE71-800F-4D02-9987-05564B016398}"/>
    <cellStyle name="Comma 2 6 5 3 15" xfId="8854" xr:uid="{734CC2E1-5C67-4233-BAC6-8770B586F83E}"/>
    <cellStyle name="Comma 2 6 5 3 2" xfId="12853" xr:uid="{928CCF32-102E-478C-A4BA-7F56EF14D77A}"/>
    <cellStyle name="Comma 2 6 5 3 2 2" xfId="31435" xr:uid="{922D7618-9374-4DFC-8FC6-50A28C2BF41B}"/>
    <cellStyle name="Comma 2 6 5 3 2 3" xfId="33288" xr:uid="{6031987F-5CA8-4C99-B377-4A57CEF877B0}"/>
    <cellStyle name="Comma 2 6 5 3 2 4" xfId="35112" xr:uid="{693E96E0-2D54-4AD3-90F2-EDCC6590F1DD}"/>
    <cellStyle name="Comma 2 6 5 3 2 5" xfId="37210" xr:uid="{143DD5E1-AFF2-445A-9FCD-5C764996341B}"/>
    <cellStyle name="Comma 2 6 5 3 2 6" xfId="41162" xr:uid="{C71945F3-F562-403B-83C2-73C58DFF86CF}"/>
    <cellStyle name="Comma 2 6 5 3 2 7" xfId="43852" xr:uid="{7D4EB49A-74DA-42EB-BEB6-FD43DD324918}"/>
    <cellStyle name="Comma 2 6 5 3 2 8" xfId="45044" xr:uid="{B3BBF55C-3AE9-447C-BCC5-056805C6CC10}"/>
    <cellStyle name="Comma 2 6 5 3 3" xfId="12070" xr:uid="{7CD497C4-E703-464F-A053-3572EFE3E347}"/>
    <cellStyle name="Comma 2 6 5 3 4" xfId="15682" xr:uid="{D7152076-8AB8-4F11-8419-230891949D0A}"/>
    <cellStyle name="Comma 2 6 5 3 5" xfId="30180" xr:uid="{529B242A-9CA3-428B-8022-084E47A630F6}"/>
    <cellStyle name="Comma 2 6 5 3 6" xfId="30844" xr:uid="{CA02B179-4684-403E-B65C-4599B036EA9A}"/>
    <cellStyle name="Comma 2 6 5 3 7" xfId="32003" xr:uid="{EDA7391E-8112-4FE6-B21C-1F8895CAAD5D}"/>
    <cellStyle name="Comma 2 6 5 3 8" xfId="32645" xr:uid="{D9B31B2E-DDA1-48CA-91E1-2F5117620CB3}"/>
    <cellStyle name="Comma 2 6 5 3 9" xfId="33857" xr:uid="{86C5EC55-C1D6-47F0-B7DC-084E45EDDD9F}"/>
    <cellStyle name="Comma 2 6 5 4" xfId="12322" xr:uid="{F5F2B334-F7A3-41CB-8D7A-CAE3B9D35D28}"/>
    <cellStyle name="Comma 2 6 5 4 2" xfId="31094" xr:uid="{CA687659-8521-431C-BFFD-CF479D056A32}"/>
    <cellStyle name="Comma 2 6 5 4 3" xfId="32956" xr:uid="{3DAE0EA3-8AD4-4604-A323-D0305DD96C7A}"/>
    <cellStyle name="Comma 2 6 5 4 4" xfId="34771" xr:uid="{757327CE-5F85-474F-BB20-31AB5B335E73}"/>
    <cellStyle name="Comma 2 6 5 4 5" xfId="36877" xr:uid="{386BFB4D-676B-4BAA-8962-84A4AB8FF8EB}"/>
    <cellStyle name="Comma 2 6 5 4 6" xfId="40307" xr:uid="{233B80E3-77EB-42C4-B2E5-127E6D0F632C}"/>
    <cellStyle name="Comma 2 6 5 4 7" xfId="43134" xr:uid="{29E565C3-E3D4-44F7-B572-EA4EA749581E}"/>
    <cellStyle name="Comma 2 6 5 4 8" xfId="45045" xr:uid="{D89465FF-9102-49F2-BB96-B591CA530E77}"/>
    <cellStyle name="Comma 2 6 5 5" xfId="11729" xr:uid="{199003C0-238A-4173-B490-3BB213409209}"/>
    <cellStyle name="Comma 2 6 5 6" xfId="15679" xr:uid="{558FB83E-C822-4C6A-BE0F-1A13300E31F1}"/>
    <cellStyle name="Comma 2 6 5 7" xfId="30177" xr:uid="{59DF927D-A199-4F70-A518-331C3ECAA54C}"/>
    <cellStyle name="Comma 2 6 5 8" xfId="30503" xr:uid="{DF0E8038-2BDD-4E4D-9AD2-4105DDA2F9F6}"/>
    <cellStyle name="Comma 2 6 5 9" xfId="32000" xr:uid="{2E792A0B-0A31-48C0-AEEC-D4246A25F984}"/>
    <cellStyle name="Comma 2 6 6" xfId="4433" xr:uid="{0C4FF846-D4E5-47FF-8274-4345ED8E5D3B}"/>
    <cellStyle name="Comma 2 6 6 10" xfId="33858" xr:uid="{D28DB500-100B-44B0-A799-DEA288DC7645}"/>
    <cellStyle name="Comma 2 6 6 11" xfId="34268" xr:uid="{9744ED44-E470-426F-982A-2BB07AB0F4F2}"/>
    <cellStyle name="Comma 2 6 6 12" xfId="35616" xr:uid="{32BF64A4-4FBB-4617-8108-7A152208109C}"/>
    <cellStyle name="Comma 2 6 6 13" xfId="36466" xr:uid="{C184A4C3-5CDB-42E1-9827-5AF9053D58E5}"/>
    <cellStyle name="Comma 2 6 6 14" xfId="38685" xr:uid="{6224FA14-3187-41B5-A60A-57565A0577F9}"/>
    <cellStyle name="Comma 2 6 6 15" xfId="41725" xr:uid="{3F190692-D0EC-4217-AFB3-A3A6D3109F0C}"/>
    <cellStyle name="Comma 2 6 6 16" xfId="45046" xr:uid="{E3A66AB5-1E48-479D-9741-4AEC3B7E2899}"/>
    <cellStyle name="Comma 2 6 6 17" xfId="8431" xr:uid="{25046D9A-E9E5-4435-A7CE-3551D7057BBB}"/>
    <cellStyle name="Comma 2 6 6 2" xfId="5884" xr:uid="{4ABCE50A-21C4-4455-9940-64C38356F8D3}"/>
    <cellStyle name="Comma 2 6 6 2 10" xfId="34523" xr:uid="{330F467D-B0F1-433F-B34D-580FF99484F7}"/>
    <cellStyle name="Comma 2 6 6 2 11" xfId="36691" xr:uid="{B856B574-879E-4D0B-9845-81C5C5CDE526}"/>
    <cellStyle name="Comma 2 6 6 2 12" xfId="39172" xr:uid="{0A42F4E0-1486-4237-A9A4-33AA851D6D08}"/>
    <cellStyle name="Comma 2 6 6 2 13" xfId="42180" xr:uid="{21F7455A-38F4-4457-AC26-CA83EF8E78DF}"/>
    <cellStyle name="Comma 2 6 6 2 14" xfId="45047" xr:uid="{6FAC3141-5C25-47B2-9FCA-2BA9F9EF218A}"/>
    <cellStyle name="Comma 2 6 6 2 15" xfId="8856" xr:uid="{1D19FA3E-5CB9-4933-AD3D-EDBB4A83D5A3}"/>
    <cellStyle name="Comma 2 6 6 2 2" xfId="12855" xr:uid="{F72B421D-4E56-4BD0-BA71-FB188AD68620}"/>
    <cellStyle name="Comma 2 6 6 2 2 2" xfId="31437" xr:uid="{72AF2A70-781B-4BC5-8F7F-AFC0FFB0F85F}"/>
    <cellStyle name="Comma 2 6 6 2 2 3" xfId="33290" xr:uid="{CC8BC805-6541-40A2-A0F9-3958B59D225F}"/>
    <cellStyle name="Comma 2 6 6 2 2 4" xfId="35114" xr:uid="{05A58CEA-6952-4DE6-989E-360A67C8C614}"/>
    <cellStyle name="Comma 2 6 6 2 2 5" xfId="37212" xr:uid="{3A12CC62-8BF3-47AB-9F69-3FC0F5035AB4}"/>
    <cellStyle name="Comma 2 6 6 2 2 6" xfId="40745" xr:uid="{C2FA4E82-9E54-4ED5-ABCB-685D9BD5D8D2}"/>
    <cellStyle name="Comma 2 6 6 2 2 7" xfId="43508" xr:uid="{16685856-10B0-4E1C-9BE7-4B88D04C9360}"/>
    <cellStyle name="Comma 2 6 6 2 2 8" xfId="45048" xr:uid="{27740586-074E-4370-92A1-A4D0F37F6946}"/>
    <cellStyle name="Comma 2 6 6 2 3" xfId="12072" xr:uid="{0AAE159B-DB78-44B8-8425-1CCD57FF7986}"/>
    <cellStyle name="Comma 2 6 6 2 4" xfId="15684" xr:uid="{CFFE2E8B-888B-4CEC-A876-C2236079BFF5}"/>
    <cellStyle name="Comma 2 6 6 2 5" xfId="30182" xr:uid="{BB450B58-936B-497F-A076-A59C26FAD0B1}"/>
    <cellStyle name="Comma 2 6 6 2 6" xfId="30846" xr:uid="{522CD8CD-20B2-4871-9E08-DF43471FD9EF}"/>
    <cellStyle name="Comma 2 6 6 2 7" xfId="32005" xr:uid="{004EFA3D-3BFC-4E6A-AB6D-7DC037085F2E}"/>
    <cellStyle name="Comma 2 6 6 2 8" xfId="32647" xr:uid="{29FC4ECA-6BFC-4F45-9970-4EE7927959FD}"/>
    <cellStyle name="Comma 2 6 6 2 9" xfId="33859" xr:uid="{5592C429-AB94-4CD6-9E6E-D923000FDA69}"/>
    <cellStyle name="Comma 2 6 6 3" xfId="12539" xr:uid="{3FC13740-91F0-4E61-96A0-C18EDAA1A572}"/>
    <cellStyle name="Comma 2 6 6 3 2" xfId="31182" xr:uid="{0BC36403-8297-4383-9C53-89AA12BCF103}"/>
    <cellStyle name="Comma 2 6 6 3 2 2" xfId="41059" xr:uid="{DC4102E5-C785-423C-89AF-EC64F6551648}"/>
    <cellStyle name="Comma 2 6 6 3 2 3" xfId="43771" xr:uid="{FD674AD9-44CE-4EE8-A9B9-DAC9856B73C0}"/>
    <cellStyle name="Comma 2 6 6 3 2 4" xfId="45049" xr:uid="{4127B329-4C75-4D8C-B62C-141BFCB75387}"/>
    <cellStyle name="Comma 2 6 6 3 3" xfId="33040" xr:uid="{B562DDB2-E72F-4E6D-9622-4AC360CF7604}"/>
    <cellStyle name="Comma 2 6 6 3 4" xfId="34859" xr:uid="{371319B5-8559-4D95-B3B1-626123B3CB2D}"/>
    <cellStyle name="Comma 2 6 6 3 5" xfId="36961" xr:uid="{F475185C-DFB6-4544-B095-FD9266ACC34B}"/>
    <cellStyle name="Comma 2 6 6 3 6" xfId="39483" xr:uid="{1F3A11F7-6FE9-4F74-9006-01931578FD83}"/>
    <cellStyle name="Comma 2 6 6 3 7" xfId="42443" xr:uid="{9134F8D8-B70F-4045-9DBB-DD98889A822F}"/>
    <cellStyle name="Comma 2 6 6 3 8" xfId="45050" xr:uid="{E0B23BD5-1F0F-462F-B0CE-8DAFD92F236D}"/>
    <cellStyle name="Comma 2 6 6 4" xfId="11817" xr:uid="{1C39F932-1F3B-48D0-9556-33023DE8C924}"/>
    <cellStyle name="Comma 2 6 6 4 2" xfId="40204" xr:uid="{B44D219F-E630-4705-A922-1E6BACA8056D}"/>
    <cellStyle name="Comma 2 6 6 4 3" xfId="43053" xr:uid="{4FEBB906-5E14-490C-8DD2-1B3AD2430A58}"/>
    <cellStyle name="Comma 2 6 6 4 4" xfId="45051" xr:uid="{3686D401-0E7C-42F4-A44F-E6FBA1435616}"/>
    <cellStyle name="Comma 2 6 6 5" xfId="15683" xr:uid="{8B306B97-06E7-4A0D-A206-2DFB6C401F94}"/>
    <cellStyle name="Comma 2 6 6 6" xfId="30181" xr:uid="{3973F669-61E5-496A-BE5E-8E39142868FE}"/>
    <cellStyle name="Comma 2 6 6 7" xfId="30591" xr:uid="{865BD33F-2AB0-488D-B7E8-ADBA83AECE0F}"/>
    <cellStyle name="Comma 2 6 6 8" xfId="32004" xr:uid="{17798B8F-4B33-4480-8184-8A01601E15AC}"/>
    <cellStyle name="Comma 2 6 6 9" xfId="32646" xr:uid="{3BE2776D-93CB-48EB-8A7C-82B5EA461867}"/>
    <cellStyle name="Comma 2 6 7" xfId="5668" xr:uid="{7C653917-BF51-4EE4-8CBF-36F28456AEA1}"/>
    <cellStyle name="Comma 2 6 7 10" xfId="33860" xr:uid="{4E1A40B6-282F-4BED-B389-5177FCEDCECC}"/>
    <cellStyle name="Comma 2 6 7 11" xfId="34208" xr:uid="{41EA043A-F922-430D-8C5B-81F3B5AFC71C}"/>
    <cellStyle name="Comma 2 6 7 12" xfId="36435" xr:uid="{F482DB5A-AE52-484C-87B1-B1B2D6C65795}"/>
    <cellStyle name="Comma 2 6 7 13" xfId="37611" xr:uid="{C2C09347-7FE5-4746-8250-77A5A6950DB4}"/>
    <cellStyle name="Comma 2 6 7 14" xfId="41551" xr:uid="{5BA24D9E-1B40-4957-B66D-25786775AEC5}"/>
    <cellStyle name="Comma 2 6 7 15" xfId="45052" xr:uid="{E002A084-E1FD-4E05-90B6-A2635F2B1B0B}"/>
    <cellStyle name="Comma 2 6 7 16" xfId="8099" xr:uid="{E9722E6E-6E11-47E0-8949-4CB53DC482F9}"/>
    <cellStyle name="Comma 2 6 7 2" xfId="8857" xr:uid="{B35C7703-7D9D-4390-9108-046555DBF4C4}"/>
    <cellStyle name="Comma 2 6 7 2 10" xfId="34524" xr:uid="{4228D5B1-73A6-40D0-879C-5824503CCA09}"/>
    <cellStyle name="Comma 2 6 7 2 11" xfId="36692" xr:uid="{788037F9-6AA7-4873-9BCA-C8A4CC054984}"/>
    <cellStyle name="Comma 2 6 7 2 12" xfId="40002" xr:uid="{36582442-308A-4946-953E-4BF4F9FF4657}"/>
    <cellStyle name="Comma 2 6 7 2 13" xfId="42879" xr:uid="{F3956589-5A35-4A74-B6CE-64F1683F450C}"/>
    <cellStyle name="Comma 2 6 7 2 14" xfId="45053" xr:uid="{A6B9543B-F94F-476B-B1A3-4CDD877C43B0}"/>
    <cellStyle name="Comma 2 6 7 2 2" xfId="12856" xr:uid="{08A68669-B335-497A-A614-DAFF94E48F51}"/>
    <cellStyle name="Comma 2 6 7 2 2 2" xfId="31438" xr:uid="{82BB206E-EDA1-464C-8827-B052C7ACFB62}"/>
    <cellStyle name="Comma 2 6 7 2 2 3" xfId="33291" xr:uid="{D225FB45-EB4A-409B-83F8-5D4B1578594E}"/>
    <cellStyle name="Comma 2 6 7 2 2 4" xfId="35115" xr:uid="{40421D4B-1F14-4E97-9033-C052E9243E23}"/>
    <cellStyle name="Comma 2 6 7 2 2 5" xfId="37213" xr:uid="{07830F1A-A958-4D5F-A917-F526369B5507}"/>
    <cellStyle name="Comma 2 6 7 2 3" xfId="12073" xr:uid="{8C68BBF1-75FE-43F9-AE40-8375B1C8E736}"/>
    <cellStyle name="Comma 2 6 7 2 4" xfId="15686" xr:uid="{D7CC5A06-E9D9-43CE-8712-42769C9F4A2E}"/>
    <cellStyle name="Comma 2 6 7 2 5" xfId="30184" xr:uid="{0026FFDD-82B0-4763-9CDD-4F63FBFBD0EF}"/>
    <cellStyle name="Comma 2 6 7 2 6" xfId="30847" xr:uid="{670A92FC-F389-42F6-B008-5A5991D8FD81}"/>
    <cellStyle name="Comma 2 6 7 2 7" xfId="32007" xr:uid="{1156724F-38DD-4F29-925A-BF95130A8459}"/>
    <cellStyle name="Comma 2 6 7 2 8" xfId="32649" xr:uid="{06B02A9A-E759-4F93-A35C-DF6856F88680}"/>
    <cellStyle name="Comma 2 6 7 2 9" xfId="33861" xr:uid="{6116D208-A667-44B9-B7A7-D6957E0A4EA7}"/>
    <cellStyle name="Comma 2 6 7 3" xfId="12411" xr:uid="{BBBDA675-1FE6-47A1-B0F2-A44D7F6A7101}"/>
    <cellStyle name="Comma 2 6 7 3 2" xfId="31122" xr:uid="{AE98E17F-5C36-4819-A5B1-8D64A1993EA7}"/>
    <cellStyle name="Comma 2 6 7 3 3" xfId="32984" xr:uid="{3125DB0F-7B10-452F-B854-4E62F9C07995}"/>
    <cellStyle name="Comma 2 6 7 3 4" xfId="34799" xr:uid="{94ECE482-B8E5-4C54-8B7A-9F1059D91E48}"/>
    <cellStyle name="Comma 2 6 7 3 5" xfId="36905" xr:uid="{134FEA1B-5F50-4561-9E10-BAD52F9CD40C}"/>
    <cellStyle name="Comma 2 6 7 4" xfId="11757" xr:uid="{43BE35C5-253C-47F8-91E8-98B44930F5F4}"/>
    <cellStyle name="Comma 2 6 7 5" xfId="15685" xr:uid="{B7F5F6AE-E08F-4E1D-A332-8905B5A6647C}"/>
    <cellStyle name="Comma 2 6 7 6" xfId="30183" xr:uid="{D977576C-A4E9-414F-B665-5166F3EF47A1}"/>
    <cellStyle name="Comma 2 6 7 7" xfId="30531" xr:uid="{53155944-1BA2-47E6-872C-A6F882784280}"/>
    <cellStyle name="Comma 2 6 7 8" xfId="32006" xr:uid="{B7D3946B-2D58-4FAD-83D2-96EA37924DE5}"/>
    <cellStyle name="Comma 2 6 7 9" xfId="32648" xr:uid="{5D126BF2-FE9A-4BDD-9847-CB3A9807CCC6}"/>
    <cellStyle name="Comma 2 6 8" xfId="6205" xr:uid="{4D296A1D-E3C3-40B6-9DF1-784429E6F261}"/>
    <cellStyle name="Comma 2 6 8 10" xfId="34511" xr:uid="{EAEC9392-FEA6-49B1-9EEC-D4AC89976E81}"/>
    <cellStyle name="Comma 2 6 8 11" xfId="36679" xr:uid="{FC4479E7-F276-4E75-86D8-318FE877D2EE}"/>
    <cellStyle name="Comma 2 6 8 12" xfId="38943" xr:uid="{FE89393F-0879-4235-B227-CE989B45CFE6}"/>
    <cellStyle name="Comma 2 6 8 13" xfId="41974" xr:uid="{168C4F44-5D18-4A2D-A000-481CAEF94D9B}"/>
    <cellStyle name="Comma 2 6 8 14" xfId="45054" xr:uid="{925BA3BA-2B12-47D2-BAFC-C63E2AB133E0}"/>
    <cellStyle name="Comma 2 6 8 15" xfId="8844" xr:uid="{621B55D6-B7DE-410E-A6B8-D9B0CF6D302D}"/>
    <cellStyle name="Comma 2 6 8 2" xfId="12843" xr:uid="{EC4E687F-C72C-4C6F-BE69-C524B6B7EDED}"/>
    <cellStyle name="Comma 2 6 8 2 2" xfId="31425" xr:uid="{2C28A447-085D-4696-A310-B366FEB50A02}"/>
    <cellStyle name="Comma 2 6 8 2 3" xfId="33278" xr:uid="{235C7A60-CB58-47F8-BCC1-2CC7A265BB13}"/>
    <cellStyle name="Comma 2 6 8 2 4" xfId="35102" xr:uid="{C7EDA9C6-2BA7-40AE-8C13-514CFDC17C3C}"/>
    <cellStyle name="Comma 2 6 8 2 5" xfId="37200" xr:uid="{F879E52F-071F-499F-9FB6-CA60CC469580}"/>
    <cellStyle name="Comma 2 6 8 2 6" xfId="40501" xr:uid="{BF562246-1068-4D3F-81C0-4A6371A03606}"/>
    <cellStyle name="Comma 2 6 8 2 7" xfId="43302" xr:uid="{1554A41B-BCFE-4587-BE06-7CB2C8A9F3AE}"/>
    <cellStyle name="Comma 2 6 8 2 8" xfId="45055" xr:uid="{ABD5C1EA-8922-425E-9976-F6CBC8DA5503}"/>
    <cellStyle name="Comma 2 6 8 3" xfId="12060" xr:uid="{384D2C47-297F-4FD6-8750-15A341D50D6C}"/>
    <cellStyle name="Comma 2 6 8 4" xfId="15687" xr:uid="{2A9B089F-003D-4787-9F43-E1A16FAA0A5F}"/>
    <cellStyle name="Comma 2 6 8 5" xfId="30185" xr:uid="{DE2DEE3A-8DB8-47EF-830F-945136FF4467}"/>
    <cellStyle name="Comma 2 6 8 6" xfId="30834" xr:uid="{CA07F2E6-5350-4DFE-9460-9C5DD21ED822}"/>
    <cellStyle name="Comma 2 6 8 7" xfId="32008" xr:uid="{0E9C5EE9-84F6-4C5A-8DDF-C2699EC89133}"/>
    <cellStyle name="Comma 2 6 8 8" xfId="32650" xr:uid="{FF4BC03D-DE6C-494C-9796-5749BDA6C14E}"/>
    <cellStyle name="Comma 2 6 8 9" xfId="33862" xr:uid="{15A90D80-04DA-48CC-9E56-DCBB1DFD4512}"/>
    <cellStyle name="Comma 2 6 9" xfId="11523" xr:uid="{7E0B2359-1B4B-4448-A3EF-0D60FF6555B0}"/>
    <cellStyle name="Comma 2 6 9 10" xfId="34637" xr:uid="{530DDABA-28DA-4063-AD7A-4A1CA06D7DA3}"/>
    <cellStyle name="Comma 2 6 9 11" xfId="36765" xr:uid="{5190EC7C-7F24-4167-8805-4639CDC3D0F3}"/>
    <cellStyle name="Comma 2 6 9 12" xfId="39288" xr:uid="{8CF2D727-E4E1-4180-91C2-41A340170F9F}"/>
    <cellStyle name="Comma 2 6 9 13" xfId="42269" xr:uid="{3366655D-DF94-4C45-9A08-921DE5B364E4}"/>
    <cellStyle name="Comma 2 6 9 14" xfId="45056" xr:uid="{7825D72F-705F-4BBD-B310-210FD7AA4C4D}"/>
    <cellStyle name="Comma 2 6 9 2" xfId="15144" xr:uid="{1BE05D63-3FBF-42A9-9540-7D28BE6A4E18}"/>
    <cellStyle name="Comma 2 6 9 2 2" xfId="31551" xr:uid="{239C83AF-9E97-4332-B6AD-7035B63306DC}"/>
    <cellStyle name="Comma 2 6 9 2 3" xfId="33404" xr:uid="{908F3D2F-21D9-4620-AB64-F3CFE95CCB8E}"/>
    <cellStyle name="Comma 2 6 9 2 4" xfId="35228" xr:uid="{FEDD2285-E8AD-4AA7-A441-69C9213EE1B4}"/>
    <cellStyle name="Comma 2 6 9 2 5" xfId="37308" xr:uid="{16E493BA-CFF8-4FFC-A2DA-B0A7E169CE81}"/>
    <cellStyle name="Comma 2 6 9 2 6" xfId="40853" xr:uid="{885F966F-3032-4ABF-99E9-1D978CC928C4}"/>
    <cellStyle name="Comma 2 6 9 2 7" xfId="43597" xr:uid="{75FFB9E4-C2C0-4C11-AEB2-C834DD2AD166}"/>
    <cellStyle name="Comma 2 6 9 2 8" xfId="45057" xr:uid="{C44A7A3B-0692-4BD6-8E6E-52A51A6AED1E}"/>
    <cellStyle name="Comma 2 6 9 3" xfId="12186" xr:uid="{DEEB53C8-6E2B-43F5-9F54-EB66095BF75E}"/>
    <cellStyle name="Comma 2 6 9 4" xfId="15688" xr:uid="{21B756E2-58FB-4D66-B2A6-B3E669050B08}"/>
    <cellStyle name="Comma 2 6 9 5" xfId="30186" xr:uid="{FCEF4CB9-EE4C-41F7-8D37-11E0C880D489}"/>
    <cellStyle name="Comma 2 6 9 6" xfId="30960" xr:uid="{1DBA793F-735B-4E20-8273-01F66A323D2C}"/>
    <cellStyle name="Comma 2 6 9 7" xfId="32009" xr:uid="{F840BE1C-516F-4F80-89C0-77EE6D9C98B0}"/>
    <cellStyle name="Comma 2 6 9 8" xfId="32651" xr:uid="{910B97A7-E04D-4274-BEAC-54AD5316376B}"/>
    <cellStyle name="Comma 2 6 9 9" xfId="33863" xr:uid="{0800B2EF-992E-4CF0-8C50-34C284151BA4}"/>
    <cellStyle name="Comma 2 7" xfId="2784" xr:uid="{1241A622-6999-4F45-806D-E01BD314FF02}"/>
    <cellStyle name="Comma 2 7 10" xfId="15689" xr:uid="{7C830AB2-2300-4100-9025-80F28F3008BB}"/>
    <cellStyle name="Comma 2 7 11" xfId="30187" xr:uid="{99F1615E-59FD-4E58-AF5F-3491694E1152}"/>
    <cellStyle name="Comma 2 7 12" xfId="30441" xr:uid="{55A3DFFA-3733-43A4-9E45-D0FBC82B798D}"/>
    <cellStyle name="Comma 2 7 13" xfId="32010" xr:uid="{A2906B07-91FD-42A9-A443-83C50B883BC4}"/>
    <cellStyle name="Comma 2 7 14" xfId="32652" xr:uid="{86B5F1B5-8F92-4E3E-B3F4-4202889B2AD6}"/>
    <cellStyle name="Comma 2 7 15" xfId="33864" xr:uid="{B53C08ED-3BFA-4CBA-A66A-AD65140DB3E5}"/>
    <cellStyle name="Comma 2 7 16" xfId="34118" xr:uid="{A579B984-1D59-4731-948D-44562DBD2901}"/>
    <cellStyle name="Comma 2 7 17" xfId="35346" xr:uid="{2EB86742-29E9-4D57-8D7C-51D81FE21618}"/>
    <cellStyle name="Comma 2 7 18" xfId="36209" xr:uid="{CACC164F-F13E-49E9-B8F1-86A394F983F1}"/>
    <cellStyle name="Comma 2 7 19" xfId="37443" xr:uid="{EEC84DF5-F127-450C-ADE2-7C780E9FBDC5}"/>
    <cellStyle name="Comma 2 7 2" xfId="5095" xr:uid="{A04A825D-185F-45EC-8829-C60D670CA60F}"/>
    <cellStyle name="Comma 2 7 2 10" xfId="32011" xr:uid="{30446322-A7A1-4837-8A2F-B7C687FB52B6}"/>
    <cellStyle name="Comma 2 7 2 11" xfId="32653" xr:uid="{C56C41E5-F34A-41C3-89ED-FA9C0DB9D7AF}"/>
    <cellStyle name="Comma 2 7 2 12" xfId="33865" xr:uid="{0A5C415A-F9B2-4F59-AE0D-F64AA36BE0BF}"/>
    <cellStyle name="Comma 2 7 2 13" xfId="34156" xr:uid="{D6F95137-4CF5-42A8-A73D-76C1D53919B3}"/>
    <cellStyle name="Comma 2 7 2 14" xfId="36050" xr:uid="{0404E9D0-960F-4DA9-86C6-3F48DE65EE16}"/>
    <cellStyle name="Comma 2 7 2 15" xfId="36350" xr:uid="{9096C1B9-06C7-4165-A749-1593DB1C39C5}"/>
    <cellStyle name="Comma 2 7 2 16" xfId="37517" xr:uid="{979C1BB0-179D-4B7F-AAE0-5B78ACE8D54E}"/>
    <cellStyle name="Comma 2 7 2 17" xfId="41463" xr:uid="{DEB2D7D4-FA18-4703-9AD4-544A773EB475}"/>
    <cellStyle name="Comma 2 7 2 18" xfId="45058" xr:uid="{4179B9CC-A81B-4E9F-AF2E-B2C973440FC2}"/>
    <cellStyle name="Comma 2 7 2 19" xfId="6669" xr:uid="{FAE3C97F-D305-4024-A21F-E2C4D8DE4ED4}"/>
    <cellStyle name="Comma 2 7 2 2" xfId="6064" xr:uid="{D95454FC-5A06-4170-A64A-DD4E018743F0}"/>
    <cellStyle name="Comma 2 7 2 2 10" xfId="33866" xr:uid="{E0AE0F1F-7907-4591-9435-E5907DBC7C39}"/>
    <cellStyle name="Comma 2 7 2 2 11" xfId="34308" xr:uid="{DEA3ADF9-8642-4BCF-BAEA-BBDB02E10B1F}"/>
    <cellStyle name="Comma 2 7 2 2 12" xfId="36491" xr:uid="{FFF85AB1-CEA8-431D-8B94-1AFC9AF740C8}"/>
    <cellStyle name="Comma 2 7 2 2 13" xfId="38829" xr:uid="{3653927F-DA5C-4687-9BF6-4B4553C9AA94}"/>
    <cellStyle name="Comma 2 7 2 2 14" xfId="41868" xr:uid="{51FDE63B-EF4B-455C-BA11-062DCC2F591C}"/>
    <cellStyle name="Comma 2 7 2 2 15" xfId="45059" xr:uid="{D9D4B40F-29CF-4423-8431-0D8FE4C8147B}"/>
    <cellStyle name="Comma 2 7 2 2 16" xfId="8545" xr:uid="{6BB44581-C598-4A55-8272-CDEFAB192086}"/>
    <cellStyle name="Comma 2 7 2 2 2" xfId="8860" xr:uid="{552DA4C0-1F7E-4A01-91F3-64DDE1ADB6EC}"/>
    <cellStyle name="Comma 2 7 2 2 2 10" xfId="34527" xr:uid="{67F3BB99-4AF5-4F15-8323-9189F5828811}"/>
    <cellStyle name="Comma 2 7 2 2 2 11" xfId="36695" xr:uid="{CAF3AEE9-0987-4B5D-BF06-D3E0F24050DD}"/>
    <cellStyle name="Comma 2 7 2 2 2 12" xfId="40378" xr:uid="{403953B6-A3F7-4351-A236-A38CA86A4699}"/>
    <cellStyle name="Comma 2 7 2 2 2 13" xfId="43196" xr:uid="{441C72E8-D509-4653-9B0C-77CD3761026D}"/>
    <cellStyle name="Comma 2 7 2 2 2 14" xfId="45060" xr:uid="{8D764B1D-3585-44B0-9C72-5BFB68F86A17}"/>
    <cellStyle name="Comma 2 7 2 2 2 2" xfId="12859" xr:uid="{971AEA2D-DC35-4614-9572-37DD1BC1269A}"/>
    <cellStyle name="Comma 2 7 2 2 2 2 2" xfId="31441" xr:uid="{BACEBB1B-E84C-4C30-A6EB-017C639B09B4}"/>
    <cellStyle name="Comma 2 7 2 2 2 2 3" xfId="33294" xr:uid="{AC4685C5-D91F-4DB0-B8EC-66A0B4F4FFDE}"/>
    <cellStyle name="Comma 2 7 2 2 2 2 4" xfId="35118" xr:uid="{0DA78F9F-06DE-48CF-A699-E2A5E985E557}"/>
    <cellStyle name="Comma 2 7 2 2 2 2 5" xfId="37216" xr:uid="{C8BA87E5-7D9D-4EF0-B729-FA0FFB209149}"/>
    <cellStyle name="Comma 2 7 2 2 2 3" xfId="12076" xr:uid="{4F06AD82-845B-4E6C-B914-5BCC7F4E06E6}"/>
    <cellStyle name="Comma 2 7 2 2 2 4" xfId="15692" xr:uid="{DB7D150B-B49F-4E40-96E2-0FCEAC7680DD}"/>
    <cellStyle name="Comma 2 7 2 2 2 5" xfId="30190" xr:uid="{6F08FCCF-8ECE-459D-94C9-30FD0FC9508A}"/>
    <cellStyle name="Comma 2 7 2 2 2 6" xfId="30850" xr:uid="{A4CC7B0C-F276-4FAF-ACE1-2AFB9B3A74C3}"/>
    <cellStyle name="Comma 2 7 2 2 2 7" xfId="32013" xr:uid="{034F6FED-AE4D-4DE1-B043-018EB98CDCCF}"/>
    <cellStyle name="Comma 2 7 2 2 2 8" xfId="32655" xr:uid="{E7FCFB39-2565-4570-B87C-F5E6BD7D5962}"/>
    <cellStyle name="Comma 2 7 2 2 2 9" xfId="33867" xr:uid="{F534F091-004D-4321-B3B7-3573B97BE86D}"/>
    <cellStyle name="Comma 2 7 2 2 3" xfId="12580" xr:uid="{38197B0B-6395-44F1-802A-F921D0F9041B}"/>
    <cellStyle name="Comma 2 7 2 2 3 2" xfId="31222" xr:uid="{C6E27738-5657-49FF-872D-2D62E948A40A}"/>
    <cellStyle name="Comma 2 7 2 2 3 3" xfId="33078" xr:uid="{79C63856-4F3E-429A-B985-E932A8A9EAAA}"/>
    <cellStyle name="Comma 2 7 2 2 3 4" xfId="34899" xr:uid="{04D8CBC5-2D3B-487A-AAF2-CF7EEC2518F5}"/>
    <cellStyle name="Comma 2 7 2 2 3 5" xfId="36999" xr:uid="{3807D84C-2188-4289-81F2-BAB113C6F551}"/>
    <cellStyle name="Comma 2 7 2 2 4" xfId="11857" xr:uid="{CAD58488-06A3-499C-9412-E8F7C6E22500}"/>
    <cellStyle name="Comma 2 7 2 2 5" xfId="15691" xr:uid="{444C624A-EDAC-428D-8F9E-8313F6B1E494}"/>
    <cellStyle name="Comma 2 7 2 2 6" xfId="30189" xr:uid="{EE4F1BFE-4563-4746-BBC3-36DA2636BB02}"/>
    <cellStyle name="Comma 2 7 2 2 7" xfId="30631" xr:uid="{354CAE2D-4502-421A-A258-82D9D62E3F89}"/>
    <cellStyle name="Comma 2 7 2 2 8" xfId="32012" xr:uid="{61D3E06F-F03A-41F1-AF10-5380408EEB07}"/>
    <cellStyle name="Comma 2 7 2 2 9" xfId="32654" xr:uid="{E11C1E0D-8E7D-41AF-8E31-DA8AAB2D0917}"/>
    <cellStyle name="Comma 2 7 2 3" xfId="6384" xr:uid="{C068D131-2489-4193-91B5-57FB13836164}"/>
    <cellStyle name="Comma 2 7 2 3 10" xfId="33868" xr:uid="{A0A912CD-D1C2-4491-B599-AF422F1C8C04}"/>
    <cellStyle name="Comma 2 7 2 3 11" xfId="34211" xr:uid="{8CE7886F-5928-4FA3-9E01-B218C8F71F57}"/>
    <cellStyle name="Comma 2 7 2 3 12" xfId="36438" xr:uid="{FD305D4A-61C1-4C53-B2B4-D4A001CFAA3C}"/>
    <cellStyle name="Comma 2 7 2 3 13" xfId="39049" xr:uid="{31BF9A06-48C1-449B-9BF1-9F567F3A0C0C}"/>
    <cellStyle name="Comma 2 7 2 3 14" xfId="42075" xr:uid="{6D809FB8-CC63-477A-AC0C-1D83BFB239FA}"/>
    <cellStyle name="Comma 2 7 2 3 15" xfId="45061" xr:uid="{F650AF5F-A16F-4396-8778-96E2DFF06F78}"/>
    <cellStyle name="Comma 2 7 2 3 16" xfId="8102" xr:uid="{DFA0480E-1AE0-4313-BB49-89689BF06084}"/>
    <cellStyle name="Comma 2 7 2 3 2" xfId="8861" xr:uid="{15FB501E-D5DC-4534-B8C2-908C08C28DD9}"/>
    <cellStyle name="Comma 2 7 2 3 2 10" xfId="34528" xr:uid="{21E688CB-8E69-4547-BB98-A75419EE9D94}"/>
    <cellStyle name="Comma 2 7 2 3 2 11" xfId="36696" xr:uid="{6BC2A3D1-4039-4D10-80B6-5D37B89F97DB}"/>
    <cellStyle name="Comma 2 7 2 3 2 12" xfId="40617" xr:uid="{4F715C21-034A-4B15-BFCA-60DCBEC5024A}"/>
    <cellStyle name="Comma 2 7 2 3 2 13" xfId="43403" xr:uid="{729A1A8D-E545-426E-BD00-91D6922F81FE}"/>
    <cellStyle name="Comma 2 7 2 3 2 14" xfId="45062" xr:uid="{405161CF-DFE3-4422-9985-4FF8E8C88BE2}"/>
    <cellStyle name="Comma 2 7 2 3 2 2" xfId="12860" xr:uid="{E6506DD7-AC11-4887-9704-1C99F8D867BA}"/>
    <cellStyle name="Comma 2 7 2 3 2 2 2" xfId="31442" xr:uid="{0111D2C2-C3DB-49FD-993E-930F09FE0B12}"/>
    <cellStyle name="Comma 2 7 2 3 2 2 3" xfId="33295" xr:uid="{76FBF8E1-B3CB-4B58-97BE-95AE8B152C9F}"/>
    <cellStyle name="Comma 2 7 2 3 2 2 4" xfId="35119" xr:uid="{6EAB71D7-1A09-4BF0-B554-B84B77F0AF97}"/>
    <cellStyle name="Comma 2 7 2 3 2 2 5" xfId="37217" xr:uid="{35679BC9-B206-4290-AA26-B9AD588FE5BA}"/>
    <cellStyle name="Comma 2 7 2 3 2 3" xfId="12077" xr:uid="{3E1DFEF0-DC0B-429B-AD3C-4B8A821A3054}"/>
    <cellStyle name="Comma 2 7 2 3 2 4" xfId="15694" xr:uid="{4DF149A5-7262-4B4A-AD12-E410F0189FE2}"/>
    <cellStyle name="Comma 2 7 2 3 2 5" xfId="30192" xr:uid="{ED59FCE5-D388-4E72-ABEB-FE31F5411864}"/>
    <cellStyle name="Comma 2 7 2 3 2 6" xfId="30851" xr:uid="{EB79A1C4-ABB1-4599-9D8D-6E09CB2DEEC3}"/>
    <cellStyle name="Comma 2 7 2 3 2 7" xfId="32015" xr:uid="{38119604-6DF1-4639-9F72-662C03E7478F}"/>
    <cellStyle name="Comma 2 7 2 3 2 8" xfId="32657" xr:uid="{36228DE1-9F31-4D5E-8F4A-E27E8F834201}"/>
    <cellStyle name="Comma 2 7 2 3 2 9" xfId="33869" xr:uid="{50EC5E89-096B-4E94-B254-D8A8C823CAE8}"/>
    <cellStyle name="Comma 2 7 2 3 3" xfId="12414" xr:uid="{0B9A7B1A-2966-4847-BA87-FDFBE2DE38D6}"/>
    <cellStyle name="Comma 2 7 2 3 3 2" xfId="31125" xr:uid="{A43DDCBC-EA6F-463D-B945-3B8883E55E79}"/>
    <cellStyle name="Comma 2 7 2 3 3 3" xfId="32987" xr:uid="{C11E0E43-A502-415B-B9B3-FB19AE497486}"/>
    <cellStyle name="Comma 2 7 2 3 3 4" xfId="34802" xr:uid="{23801563-3FE3-4DFB-8A13-E4913B861890}"/>
    <cellStyle name="Comma 2 7 2 3 3 5" xfId="36908" xr:uid="{382199D1-3C48-43C8-905F-936566522CA0}"/>
    <cellStyle name="Comma 2 7 2 3 4" xfId="11760" xr:uid="{50841001-E2BB-439A-AD86-778BD04A8A14}"/>
    <cellStyle name="Comma 2 7 2 3 5" xfId="15693" xr:uid="{4BA8A605-F109-431A-93EF-1AF0EF9D2170}"/>
    <cellStyle name="Comma 2 7 2 3 6" xfId="30191" xr:uid="{88EF4A06-C64C-47B8-B1E6-3F4AD66FA6A0}"/>
    <cellStyle name="Comma 2 7 2 3 7" xfId="30534" xr:uid="{8A1DC976-E4D1-4D70-B3DD-B12F64E2B010}"/>
    <cellStyle name="Comma 2 7 2 3 8" xfId="32014" xr:uid="{AE18E2CD-321E-42C8-B416-697CA13B11BF}"/>
    <cellStyle name="Comma 2 7 2 3 9" xfId="32656" xr:uid="{FCCCBE4D-9FED-4E30-9EB7-AF754F28C28F}"/>
    <cellStyle name="Comma 2 7 2 4" xfId="8859" xr:uid="{9AA445D3-BDE9-4CF2-A58F-C6E4897325E8}"/>
    <cellStyle name="Comma 2 7 2 4 10" xfId="34526" xr:uid="{BE78EA99-7B55-4BFF-B7E7-82A8EAAF7B8A}"/>
    <cellStyle name="Comma 2 7 2 4 11" xfId="36694" xr:uid="{8099B1DA-BB41-44FA-94D1-735634F9AEBD}"/>
    <cellStyle name="Comma 2 7 2 4 12" xfId="39651" xr:uid="{81197BEC-3CD8-473E-B3EC-30925260BF77}"/>
    <cellStyle name="Comma 2 7 2 4 13" xfId="42586" xr:uid="{354871D6-91E3-40FC-9647-B9012FD6EA4E}"/>
    <cellStyle name="Comma 2 7 2 4 14" xfId="45063" xr:uid="{CEB5623A-0FEC-4ECB-B165-6228903A0F64}"/>
    <cellStyle name="Comma 2 7 2 4 2" xfId="12858" xr:uid="{12BF4DB0-7959-4310-8C8B-71AF79855E69}"/>
    <cellStyle name="Comma 2 7 2 4 2 2" xfId="31440" xr:uid="{929E1423-B782-4F85-BD9F-5963E8E8CFEC}"/>
    <cellStyle name="Comma 2 7 2 4 2 3" xfId="33293" xr:uid="{678FBC65-102C-483D-8DDE-6EC244A10A4B}"/>
    <cellStyle name="Comma 2 7 2 4 2 4" xfId="35117" xr:uid="{7E1029FF-C386-4C01-9EE2-1A340D63CAC8}"/>
    <cellStyle name="Comma 2 7 2 4 2 5" xfId="37215" xr:uid="{7BC34563-39C8-4153-8993-EAB2074E379B}"/>
    <cellStyle name="Comma 2 7 2 4 2 6" xfId="41234" xr:uid="{FD0DB4A0-4D56-4E1A-AF76-EFB9B8E15C56}"/>
    <cellStyle name="Comma 2 7 2 4 2 7" xfId="43914" xr:uid="{02331532-0D7D-4B37-91E4-356365BF462C}"/>
    <cellStyle name="Comma 2 7 2 4 2 8" xfId="45064" xr:uid="{DDBE735B-6CC2-4AA2-BC36-E0DA27E850B5}"/>
    <cellStyle name="Comma 2 7 2 4 3" xfId="12075" xr:uid="{BACC6A99-4C87-4543-846F-37AD3F2CCC83}"/>
    <cellStyle name="Comma 2 7 2 4 4" xfId="15695" xr:uid="{84A05AF1-1C46-45D3-93C6-2D9F7183FAE7}"/>
    <cellStyle name="Comma 2 7 2 4 5" xfId="30193" xr:uid="{141A6704-20BE-4B0B-BF30-F5BD1C71A92A}"/>
    <cellStyle name="Comma 2 7 2 4 6" xfId="30849" xr:uid="{D23EF00D-3D09-4DF9-B7EC-CEB9B53330FD}"/>
    <cellStyle name="Comma 2 7 2 4 7" xfId="32016" xr:uid="{DE7EF48B-6F9B-491C-8162-A7EB28381690}"/>
    <cellStyle name="Comma 2 7 2 4 8" xfId="32658" xr:uid="{7EA872D2-0621-4AB7-917A-46AC5249F0CD}"/>
    <cellStyle name="Comma 2 7 2 4 9" xfId="33870" xr:uid="{26BB3870-8A02-41C0-BAAC-9052B56DEE8C}"/>
    <cellStyle name="Comma 2 7 2 5" xfId="12297" xr:uid="{7B55BF5A-5ED8-4DBA-8DEC-181B9E42ED67}"/>
    <cellStyle name="Comma 2 7 2 5 2" xfId="31070" xr:uid="{8CF5A454-2CE0-4605-ADAF-40350E3FFFEA}"/>
    <cellStyle name="Comma 2 7 2 5 3" xfId="32938" xr:uid="{830A28FB-6368-4B49-A074-5B7A794866C4}"/>
    <cellStyle name="Comma 2 7 2 5 4" xfId="34747" xr:uid="{5B3BC5D3-49D4-407F-A8A4-64D3F2DBE58A}"/>
    <cellStyle name="Comma 2 7 2 5 5" xfId="36855" xr:uid="{7E567703-2DB9-4617-B0A6-B3A3EBA0842A}"/>
    <cellStyle name="Comma 2 7 2 5 6" xfId="39892" xr:uid="{B696B007-F294-4A06-B32B-CB5F301893A3}"/>
    <cellStyle name="Comma 2 7 2 5 7" xfId="42791" xr:uid="{426DF3FF-F549-452A-9033-D3B3E5659A68}"/>
    <cellStyle name="Comma 2 7 2 5 8" xfId="45065" xr:uid="{F8609EA9-DCE3-4076-B6B3-B04C57C422E9}"/>
    <cellStyle name="Comma 2 7 2 6" xfId="11704" xr:uid="{E15212F7-5602-4551-9B15-1F0953BDA45C}"/>
    <cellStyle name="Comma 2 7 2 7" xfId="15690" xr:uid="{A07593C6-940E-4F41-AC06-8ACDA94655E3}"/>
    <cellStyle name="Comma 2 7 2 8" xfId="30188" xr:uid="{5B2A697F-1EC3-459D-85EC-9632EC42E80B}"/>
    <cellStyle name="Comma 2 7 2 9" xfId="30479" xr:uid="{7242819B-4808-4E06-8C57-7D4A565EE5DD}"/>
    <cellStyle name="Comma 2 7 20" xfId="41390" xr:uid="{F579BB04-272B-420F-BD24-87E8B8CD44D7}"/>
    <cellStyle name="Comma 2 7 21" xfId="45066" xr:uid="{059AD139-62C1-4191-97C7-F75531B336C3}"/>
    <cellStyle name="Comma 2 7 22" xfId="6557" xr:uid="{89697504-B89A-4823-9B8F-D40A69E3B3EF}"/>
    <cellStyle name="Comma 2 7 3" xfId="4436" xr:uid="{510D9D03-B3B8-499C-80EC-4F11EBE8C33E}"/>
    <cellStyle name="Comma 2 7 3 10" xfId="32659" xr:uid="{B752544B-FE52-478E-92E8-48638D2401C2}"/>
    <cellStyle name="Comma 2 7 3 11" xfId="33871" xr:uid="{BBEADA5D-3BDC-4A32-8537-B943B6B47E52}"/>
    <cellStyle name="Comma 2 7 3 12" xfId="34184" xr:uid="{8A930BE7-B1A7-4B19-9911-26E1F06DE43C}"/>
    <cellStyle name="Comma 2 7 3 13" xfId="35619" xr:uid="{42290802-D68B-40A3-A135-28B58901A92B}"/>
    <cellStyle name="Comma 2 7 3 14" xfId="36158" xr:uid="{8316AAEC-620F-403C-9CF8-E7CD31927E94}"/>
    <cellStyle name="Comma 2 7 3 15" xfId="38688" xr:uid="{C3DA343C-C13F-4990-86E6-6D8DF6D690C8}"/>
    <cellStyle name="Comma 2 7 3 16" xfId="41728" xr:uid="{45DBC56F-4971-4704-A0F0-17A1FFCCA182}"/>
    <cellStyle name="Comma 2 7 3 17" xfId="45067" xr:uid="{986D403C-4A18-479D-B062-7AFF9AB5A7A1}"/>
    <cellStyle name="Comma 2 7 3 18" xfId="7347" xr:uid="{7A8A733D-E474-4C36-B9E9-1079D1004901}"/>
    <cellStyle name="Comma 2 7 3 2" xfId="5887" xr:uid="{394940AD-2B7B-4909-A01D-99F106FD20D2}"/>
    <cellStyle name="Comma 2 7 3 2 10" xfId="33872" xr:uid="{4B0DD4CA-18DA-45ED-94EA-607DFBA4925E}"/>
    <cellStyle name="Comma 2 7 3 2 11" xfId="34336" xr:uid="{F4311FFF-E7D3-414D-8C37-047C9FCEF97D}"/>
    <cellStyle name="Comma 2 7 3 2 12" xfId="36504" xr:uid="{282D1CDC-8751-413E-9EB7-B31B8D89051F}"/>
    <cellStyle name="Comma 2 7 3 2 13" xfId="39174" xr:uid="{0AA63AFF-D054-4612-8337-68CC80DC3B5C}"/>
    <cellStyle name="Comma 2 7 3 2 14" xfId="42182" xr:uid="{44EC68C9-C5E2-4579-B308-5D10A43F08B1}"/>
    <cellStyle name="Comma 2 7 3 2 15" xfId="45068" xr:uid="{3DC69755-819A-4CE8-975C-3F4E5776A693}"/>
    <cellStyle name="Comma 2 7 3 2 16" xfId="8606" xr:uid="{2F07003F-E6CC-47DB-A055-70DA836E8E29}"/>
    <cellStyle name="Comma 2 7 3 2 2" xfId="8863" xr:uid="{C5814E6A-7416-4BA2-808B-7B6BA806AC94}"/>
    <cellStyle name="Comma 2 7 3 2 2 10" xfId="34530" xr:uid="{1693A494-E094-4288-9FE1-ACF884EEE652}"/>
    <cellStyle name="Comma 2 7 3 2 2 11" xfId="36698" xr:uid="{FCC8F143-BB53-4A53-920D-EBBD659ADEC1}"/>
    <cellStyle name="Comma 2 7 3 2 2 12" xfId="40747" xr:uid="{E8A0BEEF-FE3C-42EA-A1FA-A613442E1B55}"/>
    <cellStyle name="Comma 2 7 3 2 2 13" xfId="43510" xr:uid="{98A10999-4A71-4984-9FC5-491488E7E598}"/>
    <cellStyle name="Comma 2 7 3 2 2 14" xfId="45069" xr:uid="{4F1A5BD4-FA0B-492D-B6ED-FA19BC890D36}"/>
    <cellStyle name="Comma 2 7 3 2 2 2" xfId="12862" xr:uid="{5992FB09-F66B-4E48-A034-4B10AE4B5C5B}"/>
    <cellStyle name="Comma 2 7 3 2 2 2 2" xfId="31444" xr:uid="{C083C983-6408-4586-AF88-ABE28D813C20}"/>
    <cellStyle name="Comma 2 7 3 2 2 2 3" xfId="33297" xr:uid="{36BB967C-943D-4F6C-B5BB-95862D2E37B6}"/>
    <cellStyle name="Comma 2 7 3 2 2 2 4" xfId="35121" xr:uid="{3A421B5C-F7F5-4D29-B797-77685D3F0D9E}"/>
    <cellStyle name="Comma 2 7 3 2 2 2 5" xfId="37219" xr:uid="{984F4228-E5D6-489B-89CC-FC79F2058E43}"/>
    <cellStyle name="Comma 2 7 3 2 2 3" xfId="12079" xr:uid="{8E63BF94-F1F3-4C21-8883-5B3D950729EF}"/>
    <cellStyle name="Comma 2 7 3 2 2 4" xfId="15698" xr:uid="{3FACA7B2-0000-42C6-A2A3-CA42619A88BA}"/>
    <cellStyle name="Comma 2 7 3 2 2 5" xfId="30196" xr:uid="{9DDC962E-11F5-46EA-908A-DE4FBB35A7C9}"/>
    <cellStyle name="Comma 2 7 3 2 2 6" xfId="30853" xr:uid="{D9643F35-0365-4416-B1CF-C3BF625D4CD2}"/>
    <cellStyle name="Comma 2 7 3 2 2 7" xfId="32019" xr:uid="{8F3E0BA7-612A-4E70-BA36-BCDB5F82A718}"/>
    <cellStyle name="Comma 2 7 3 2 2 8" xfId="32661" xr:uid="{1960EAF6-F5A9-4FA8-9113-7C2F57B0F01C}"/>
    <cellStyle name="Comma 2 7 3 2 2 9" xfId="33873" xr:uid="{A711A46A-A883-4342-A79D-4C740CEAFFB0}"/>
    <cellStyle name="Comma 2 7 3 2 3" xfId="12612" xr:uid="{9F2DDD51-16C2-420A-AA69-C709F369CDD9}"/>
    <cellStyle name="Comma 2 7 3 2 3 2" xfId="31250" xr:uid="{EA1912C6-56AE-4BD7-8C39-EB2BB2E18321}"/>
    <cellStyle name="Comma 2 7 3 2 3 3" xfId="33104" xr:uid="{AB866D35-1AB7-4C1D-9DF8-D16DB1DA3728}"/>
    <cellStyle name="Comma 2 7 3 2 3 4" xfId="34927" xr:uid="{EB09445C-20CB-41D5-A45F-0BE4AE42657C}"/>
    <cellStyle name="Comma 2 7 3 2 3 5" xfId="37025" xr:uid="{1EEB7D31-75CB-46FA-A0D6-EDEC712AF3D0}"/>
    <cellStyle name="Comma 2 7 3 2 4" xfId="11885" xr:uid="{A578CA80-6954-44F5-BF59-63E3CB4E5F42}"/>
    <cellStyle name="Comma 2 7 3 2 5" xfId="15697" xr:uid="{BF826079-3681-42CC-B4D8-E5F70A601D3C}"/>
    <cellStyle name="Comma 2 7 3 2 6" xfId="30195" xr:uid="{A3423B0D-3095-437F-92C6-6CF87C621017}"/>
    <cellStyle name="Comma 2 7 3 2 7" xfId="30659" xr:uid="{10DF0008-E364-4B1C-8BC8-84D47D60A157}"/>
    <cellStyle name="Comma 2 7 3 2 8" xfId="32018" xr:uid="{718BC941-50CD-476E-9989-0438393C76FC}"/>
    <cellStyle name="Comma 2 7 3 2 9" xfId="32660" xr:uid="{B31D719D-BC98-4065-9632-3B4FEAE48573}"/>
    <cellStyle name="Comma 2 7 3 3" xfId="8862" xr:uid="{8C08E368-2474-4A9B-BB44-DF3C6B321E70}"/>
    <cellStyle name="Comma 2 7 3 3 10" xfId="34529" xr:uid="{25C33372-4870-4ECA-A47D-0A85E635AFD5}"/>
    <cellStyle name="Comma 2 7 3 3 11" xfId="36697" xr:uid="{FDC17C50-48E1-46B7-B4CF-AE940A8E2738}"/>
    <cellStyle name="Comma 2 7 3 3 12" xfId="39486" xr:uid="{8F51BD9B-2C71-4014-A739-2805B6F38481}"/>
    <cellStyle name="Comma 2 7 3 3 13" xfId="42446" xr:uid="{306901E2-8DE0-4C13-A4B7-466FA0F318ED}"/>
    <cellStyle name="Comma 2 7 3 3 14" xfId="45070" xr:uid="{3E464136-36B2-40F2-BAA8-754810745151}"/>
    <cellStyle name="Comma 2 7 3 3 2" xfId="12861" xr:uid="{9E5C7049-592B-44C8-9423-E6893F3DD17E}"/>
    <cellStyle name="Comma 2 7 3 3 2 2" xfId="31443" xr:uid="{FF8480E5-623E-4A2F-A353-B741EFE84AB8}"/>
    <cellStyle name="Comma 2 7 3 3 2 3" xfId="33296" xr:uid="{D7391F9D-1B1B-4918-A820-A5506293A6C2}"/>
    <cellStyle name="Comma 2 7 3 3 2 4" xfId="35120" xr:uid="{108F4103-E20B-444C-9954-1E05BF904389}"/>
    <cellStyle name="Comma 2 7 3 3 2 5" xfId="37218" xr:uid="{4E5C78C2-CF6E-41B4-8518-37797BA07518}"/>
    <cellStyle name="Comma 2 7 3 3 2 6" xfId="41062" xr:uid="{4346E60E-A4AB-44EC-9AE8-C4C9FCBEB6F6}"/>
    <cellStyle name="Comma 2 7 3 3 2 7" xfId="43774" xr:uid="{F8D7D435-1CC1-40BD-8315-854FF3D60FDE}"/>
    <cellStyle name="Comma 2 7 3 3 2 8" xfId="45071" xr:uid="{0F3DDDEB-D8BB-4325-B1D2-D455948065A5}"/>
    <cellStyle name="Comma 2 7 3 3 3" xfId="12078" xr:uid="{2AC74227-B422-471B-A246-60B8FF706E5D}"/>
    <cellStyle name="Comma 2 7 3 3 4" xfId="15699" xr:uid="{785F3A70-3CAF-4BA3-94EE-2A7EA751961E}"/>
    <cellStyle name="Comma 2 7 3 3 5" xfId="30197" xr:uid="{2E70B7AD-D6A6-408C-834D-2C06EA48189F}"/>
    <cellStyle name="Comma 2 7 3 3 6" xfId="30852" xr:uid="{A02A5A25-AC8E-4F30-A382-22F2BC7A3FB3}"/>
    <cellStyle name="Comma 2 7 3 3 7" xfId="32020" xr:uid="{70F59ADE-0A62-453B-A55E-FFF09C7E6190}"/>
    <cellStyle name="Comma 2 7 3 3 8" xfId="32662" xr:uid="{43DC48F6-5E00-4AA6-BA4A-51881C8EEAE8}"/>
    <cellStyle name="Comma 2 7 3 3 9" xfId="33874" xr:uid="{E50994D2-BFB7-44B7-8C25-E18F42043118}"/>
    <cellStyle name="Comma 2 7 3 4" xfId="12326" xr:uid="{96D06788-550B-4EE4-B298-41CBF0CF8EA0}"/>
    <cellStyle name="Comma 2 7 3 4 2" xfId="31098" xr:uid="{22726F65-B833-4A41-B8A2-8916962B6F84}"/>
    <cellStyle name="Comma 2 7 3 4 3" xfId="32960" xr:uid="{DB7B8EE0-412B-44D2-BD18-6BE830078AB8}"/>
    <cellStyle name="Comma 2 7 3 4 4" xfId="34775" xr:uid="{C448E567-D8D5-4B98-A9E9-38257D1C606A}"/>
    <cellStyle name="Comma 2 7 3 4 5" xfId="36881" xr:uid="{8501222A-708E-4D79-9E12-B0D7F7DC0FCF}"/>
    <cellStyle name="Comma 2 7 3 4 6" xfId="40207" xr:uid="{E7604BB6-B509-446B-8923-B7643927C131}"/>
    <cellStyle name="Comma 2 7 3 4 7" xfId="43056" xr:uid="{65160A64-2F20-4934-994F-CE84294991C3}"/>
    <cellStyle name="Comma 2 7 3 4 8" xfId="45072" xr:uid="{0F692D2D-CD17-4266-95F2-20069B8097F8}"/>
    <cellStyle name="Comma 2 7 3 5" xfId="11733" xr:uid="{412F7F81-1ACB-4F11-A6EA-3CA5048D6840}"/>
    <cellStyle name="Comma 2 7 3 6" xfId="15696" xr:uid="{FCB6F9FD-8F01-4DB7-BBD1-F6626C2D5548}"/>
    <cellStyle name="Comma 2 7 3 7" xfId="30194" xr:uid="{B09F9180-8BD5-4D98-8E13-53D725003085}"/>
    <cellStyle name="Comma 2 7 3 8" xfId="30507" xr:uid="{15C95C95-7787-4373-AEFD-A874263AB521}"/>
    <cellStyle name="Comma 2 7 3 9" xfId="32017" xr:uid="{5EB450A1-C6DC-4A8C-81DC-43A3F0E08BBD}"/>
    <cellStyle name="Comma 2 7 4" xfId="5749" xr:uid="{FA722207-D1A1-478C-921A-442F144794A5}"/>
    <cellStyle name="Comma 2 7 4 10" xfId="33875" xr:uid="{77AE12B3-5BC3-4EFA-B1FB-FCDF3290E06F}"/>
    <cellStyle name="Comma 2 7 4 11" xfId="34269" xr:uid="{C3C120A2-8EE9-41E7-9214-A6FD409F73BD}"/>
    <cellStyle name="Comma 2 7 4 12" xfId="36467" xr:uid="{773A8F1F-F0A2-4677-A39C-03BBAE8F5249}"/>
    <cellStyle name="Comma 2 7 4 13" xfId="38116" xr:uid="{A78E9595-061A-4CDD-AFE2-9A58ABFCA24F}"/>
    <cellStyle name="Comma 2 7 4 14" xfId="41613" xr:uid="{82463389-1F21-4EA5-8628-9F65470A5CAC}"/>
    <cellStyle name="Comma 2 7 4 15" xfId="45073" xr:uid="{19507770-A7A2-47D7-ADB7-098032FDB20F}"/>
    <cellStyle name="Comma 2 7 4 16" xfId="8432" xr:uid="{63F095C1-D0A2-4CEA-8EF5-0FC8A19E22EA}"/>
    <cellStyle name="Comma 2 7 4 2" xfId="8864" xr:uid="{28762070-0017-496F-A140-81CFCE41D964}"/>
    <cellStyle name="Comma 2 7 4 2 10" xfId="34531" xr:uid="{588CC515-EB76-4DB4-A29C-9B0E4A2023BC}"/>
    <cellStyle name="Comma 2 7 4 2 11" xfId="36699" xr:uid="{38A70601-999E-4131-B2C6-BA7FD1A834D6}"/>
    <cellStyle name="Comma 2 7 4 2 12" xfId="40072" xr:uid="{CA08841D-4793-4EAE-8940-CD486EEFE11B}"/>
    <cellStyle name="Comma 2 7 4 2 13" xfId="42941" xr:uid="{55745FDB-E3AA-48EB-99FD-D4AE587FDCF5}"/>
    <cellStyle name="Comma 2 7 4 2 14" xfId="45074" xr:uid="{95208B66-6735-408C-AFBE-6A1154994C79}"/>
    <cellStyle name="Comma 2 7 4 2 2" xfId="12863" xr:uid="{973956B2-4640-413A-B6A9-7BB17FDFF113}"/>
    <cellStyle name="Comma 2 7 4 2 2 2" xfId="31445" xr:uid="{7403E2DB-B400-41A7-AF09-17053B6EFD2A}"/>
    <cellStyle name="Comma 2 7 4 2 2 3" xfId="33298" xr:uid="{62324305-C421-4DD4-A59D-38518D7EF5A3}"/>
    <cellStyle name="Comma 2 7 4 2 2 4" xfId="35122" xr:uid="{99465DFA-100C-4C61-A3D7-CD8F86389765}"/>
    <cellStyle name="Comma 2 7 4 2 2 5" xfId="37220" xr:uid="{01F7E371-2A2D-417F-84D4-124EA3AF9FB9}"/>
    <cellStyle name="Comma 2 7 4 2 3" xfId="12080" xr:uid="{F5A33513-2AD6-4878-8117-4A64056BCAAD}"/>
    <cellStyle name="Comma 2 7 4 2 4" xfId="15701" xr:uid="{5CC30EE4-E842-415C-B1E8-E700839AF092}"/>
    <cellStyle name="Comma 2 7 4 2 5" xfId="30199" xr:uid="{7B31D596-CAC6-4378-BA27-DC7E9C74C75E}"/>
    <cellStyle name="Comma 2 7 4 2 6" xfId="30854" xr:uid="{1E57D3A9-907F-469A-8BD6-CCB0FDE296C5}"/>
    <cellStyle name="Comma 2 7 4 2 7" xfId="32022" xr:uid="{6DA5B4B1-754B-4BC3-9165-704740FEDA7A}"/>
    <cellStyle name="Comma 2 7 4 2 8" xfId="32664" xr:uid="{C43167CD-392E-4DD8-9EE8-A99497205B0A}"/>
    <cellStyle name="Comma 2 7 4 2 9" xfId="33876" xr:uid="{CAEF99A3-4D40-49FD-ABD9-60D536DA6E7B}"/>
    <cellStyle name="Comma 2 7 4 3" xfId="12540" xr:uid="{368981AE-8D34-4A9A-ABC7-1E3C7204EF25}"/>
    <cellStyle name="Comma 2 7 4 3 2" xfId="31183" xr:uid="{E6624E7A-E49D-40BF-B1B9-2837C0AF9860}"/>
    <cellStyle name="Comma 2 7 4 3 3" xfId="33041" xr:uid="{DB4D1C64-EA37-4ED8-952E-C524A08F44C8}"/>
    <cellStyle name="Comma 2 7 4 3 4" xfId="34860" xr:uid="{C8D1099D-9E81-401E-B555-13F93E08FA07}"/>
    <cellStyle name="Comma 2 7 4 3 5" xfId="36962" xr:uid="{D0F42F90-038C-4A61-9DDD-FDB76D3A5579}"/>
    <cellStyle name="Comma 2 7 4 4" xfId="11818" xr:uid="{E265B019-CB65-4932-B318-F0C1E12768BD}"/>
    <cellStyle name="Comma 2 7 4 5" xfId="15700" xr:uid="{83B19A40-3015-44D3-A65D-E8699813B47A}"/>
    <cellStyle name="Comma 2 7 4 6" xfId="30198" xr:uid="{2A98EB9B-0654-48D0-8A19-C336707A897D}"/>
    <cellStyle name="Comma 2 7 4 7" xfId="30592" xr:uid="{CC9253B7-FFDC-41A9-A986-24B5FEF7F612}"/>
    <cellStyle name="Comma 2 7 4 8" xfId="32021" xr:uid="{467EA0F5-C1A1-4C6C-9966-9A0DB712DC34}"/>
    <cellStyle name="Comma 2 7 4 9" xfId="32663" xr:uid="{410521BF-461A-4B8C-93C8-6EFCC987AA2A}"/>
    <cellStyle name="Comma 2 7 5" xfId="6208" xr:uid="{B0093ED8-AF15-4518-AA42-F65C5D2A639B}"/>
    <cellStyle name="Comma 2 7 5 10" xfId="33877" xr:uid="{AA6E68A5-85A1-4672-8882-9150B6DFC37B}"/>
    <cellStyle name="Comma 2 7 5 11" xfId="34210" xr:uid="{0A7C458F-CC0E-4DA9-8522-B76F0EFAA36E}"/>
    <cellStyle name="Comma 2 7 5 12" xfId="36437" xr:uid="{0846AA41-9792-4BAC-958E-BD6FD31C6C93}"/>
    <cellStyle name="Comma 2 7 5 13" xfId="38945" xr:uid="{898D7A0F-0A57-47CC-B355-FE176BEDA034}"/>
    <cellStyle name="Comma 2 7 5 14" xfId="41976" xr:uid="{4ED487E8-688B-4448-849A-CBF11E825A37}"/>
    <cellStyle name="Comma 2 7 5 15" xfId="45075" xr:uid="{E6E416DB-5498-4524-A595-6D176D7A373E}"/>
    <cellStyle name="Comma 2 7 5 16" xfId="8101" xr:uid="{E8BD83E9-43BD-4CD6-9640-D63B987D15E2}"/>
    <cellStyle name="Comma 2 7 5 2" xfId="8865" xr:uid="{B922A591-7965-45F5-9471-1DF0FDDDAC68}"/>
    <cellStyle name="Comma 2 7 5 2 10" xfId="34532" xr:uid="{9696F095-D7B5-41DF-B6AE-F0B0E3B5BDEA}"/>
    <cellStyle name="Comma 2 7 5 2 11" xfId="36700" xr:uid="{850A5E6B-4079-4424-87C9-3E1682A45FFD}"/>
    <cellStyle name="Comma 2 7 5 2 12" xfId="40503" xr:uid="{F83ACBD4-72CA-41C1-A119-A460AA48BC19}"/>
    <cellStyle name="Comma 2 7 5 2 13" xfId="43304" xr:uid="{E6A913EC-D7E4-46D0-8857-9F3E0564D992}"/>
    <cellStyle name="Comma 2 7 5 2 14" xfId="45076" xr:uid="{70C6B2A7-56B1-4E99-882A-AB3C96D2DCF9}"/>
    <cellStyle name="Comma 2 7 5 2 2" xfId="12864" xr:uid="{F8DC4C0A-FDCB-4A2A-8B92-03DDD08E8265}"/>
    <cellStyle name="Comma 2 7 5 2 2 2" xfId="31446" xr:uid="{3AF64930-A3DE-4D0A-972F-F10DE89EAFF6}"/>
    <cellStyle name="Comma 2 7 5 2 2 3" xfId="33299" xr:uid="{6340BC9D-CE10-47D6-9CC3-91FAB8FD068F}"/>
    <cellStyle name="Comma 2 7 5 2 2 4" xfId="35123" xr:uid="{486523FC-B895-4FB4-B664-FB6D3AF7BD89}"/>
    <cellStyle name="Comma 2 7 5 2 2 5" xfId="37221" xr:uid="{E63E4F80-8E6A-4A76-BD95-4A23B1947461}"/>
    <cellStyle name="Comma 2 7 5 2 3" xfId="12081" xr:uid="{EB037314-422A-4566-8DBC-0900518CE365}"/>
    <cellStyle name="Comma 2 7 5 2 4" xfId="15703" xr:uid="{2CF1FC53-CB6F-4CB3-8812-FD930EEC12B6}"/>
    <cellStyle name="Comma 2 7 5 2 5" xfId="30201" xr:uid="{EC86E801-ED69-44EF-AF30-8DC170CCE953}"/>
    <cellStyle name="Comma 2 7 5 2 6" xfId="30855" xr:uid="{4F6FE52F-149E-4715-8B9C-5EB2C86304B1}"/>
    <cellStyle name="Comma 2 7 5 2 7" xfId="32024" xr:uid="{77FC0410-E2C7-4DAD-8466-8488A8155C84}"/>
    <cellStyle name="Comma 2 7 5 2 8" xfId="32666" xr:uid="{817C708E-0E89-4D95-9DA4-0B5F6ADA0110}"/>
    <cellStyle name="Comma 2 7 5 2 9" xfId="33878" xr:uid="{B7118A60-FAD5-4275-8565-9FEF2B2452C2}"/>
    <cellStyle name="Comma 2 7 5 3" xfId="12413" xr:uid="{3D06FC56-299A-4224-B2DE-B4EAAFCB3D18}"/>
    <cellStyle name="Comma 2 7 5 3 2" xfId="31124" xr:uid="{44D49B7E-8093-470D-AA94-7D6219F4508D}"/>
    <cellStyle name="Comma 2 7 5 3 3" xfId="32986" xr:uid="{065C245A-DBA0-4398-B295-F533C040BB37}"/>
    <cellStyle name="Comma 2 7 5 3 4" xfId="34801" xr:uid="{FA25ED66-F0E0-4CA2-BDFA-ECBE00CB196E}"/>
    <cellStyle name="Comma 2 7 5 3 5" xfId="36907" xr:uid="{915EA981-1C30-44F6-A924-FDFB57D51E28}"/>
    <cellStyle name="Comma 2 7 5 4" xfId="11759" xr:uid="{3433F0F8-C57B-4B2A-A3CC-D4AF77AF0B9C}"/>
    <cellStyle name="Comma 2 7 5 5" xfId="15702" xr:uid="{6D39796B-999B-4A05-B1D7-4BE148D720E9}"/>
    <cellStyle name="Comma 2 7 5 6" xfId="30200" xr:uid="{A9E562FF-AE36-41D2-A5ED-C3D0EC6E10AD}"/>
    <cellStyle name="Comma 2 7 5 7" xfId="30533" xr:uid="{5C963226-C8FA-4D49-B4B0-5D402C84F305}"/>
    <cellStyle name="Comma 2 7 5 8" xfId="32023" xr:uid="{F07A751B-8626-414F-959B-9B585DA2928D}"/>
    <cellStyle name="Comma 2 7 5 9" xfId="32665" xr:uid="{903B8ED8-4637-4FD5-A637-5D360D87C78F}"/>
    <cellStyle name="Comma 2 7 6" xfId="8858" xr:uid="{D788F459-BD12-415B-B4C8-0B6C464D305D}"/>
    <cellStyle name="Comma 2 7 6 10" xfId="34525" xr:uid="{3886AFB5-2DD2-4872-8B71-01DAF58D37AD}"/>
    <cellStyle name="Comma 2 7 6 11" xfId="36693" xr:uid="{16544919-7C0B-4234-A2F1-F914563FDC1C}"/>
    <cellStyle name="Comma 2 7 6 12" xfId="39353" xr:uid="{652A8861-BE8A-4587-8222-0F0F2DBDD466}"/>
    <cellStyle name="Comma 2 7 6 13" xfId="42331" xr:uid="{15FA94E7-9CFE-45E6-BA36-C218D4891C2D}"/>
    <cellStyle name="Comma 2 7 6 14" xfId="45077" xr:uid="{2651B63B-8C9B-46EE-9429-C3794DE60EA8}"/>
    <cellStyle name="Comma 2 7 6 2" xfId="12857" xr:uid="{968947E2-8F55-4982-8F8C-2F0405BF4618}"/>
    <cellStyle name="Comma 2 7 6 2 2" xfId="31439" xr:uid="{5C06B834-CDFA-43BD-BD04-0249B5C8EDA6}"/>
    <cellStyle name="Comma 2 7 6 2 3" xfId="33292" xr:uid="{6011E9E1-E727-4728-B6B1-472AACBD0BD4}"/>
    <cellStyle name="Comma 2 7 6 2 4" xfId="35116" xr:uid="{C9395431-A0F4-4630-920A-78308596A2E6}"/>
    <cellStyle name="Comma 2 7 6 2 5" xfId="37214" xr:uid="{87D132E3-DBBA-4055-8551-24D5DC80BD00}"/>
    <cellStyle name="Comma 2 7 6 2 6" xfId="40924" xr:uid="{AC74EA48-993E-48B0-9453-326693720CF0}"/>
    <cellStyle name="Comma 2 7 6 2 7" xfId="43659" xr:uid="{2B820174-17B4-4F05-A23A-6F20FD053BFE}"/>
    <cellStyle name="Comma 2 7 6 2 8" xfId="45078" xr:uid="{8475DD76-55E2-4DE5-80DB-D06171F1421D}"/>
    <cellStyle name="Comma 2 7 6 3" xfId="12074" xr:uid="{77DDDF20-743C-4D72-AE2E-FE7F7AB5FC4F}"/>
    <cellStyle name="Comma 2 7 6 4" xfId="15704" xr:uid="{7B199E7B-38A6-403C-9FC8-5B1E29888164}"/>
    <cellStyle name="Comma 2 7 6 5" xfId="30202" xr:uid="{992E355D-45CF-40BF-B0EE-0D7FF24C054D}"/>
    <cellStyle name="Comma 2 7 6 6" xfId="30848" xr:uid="{5A6D5C26-FD96-4CE0-BB94-281B8E0A4F2F}"/>
    <cellStyle name="Comma 2 7 6 7" xfId="32025" xr:uid="{3E38FBC4-AB7E-4DF4-B6CC-07590B8681F8}"/>
    <cellStyle name="Comma 2 7 6 8" xfId="32667" xr:uid="{39A5B74C-ED3C-43BF-A766-5D6D4A241138}"/>
    <cellStyle name="Comma 2 7 6 9" xfId="33879" xr:uid="{EECCB7E5-2620-4C57-943F-389345993A03}"/>
    <cellStyle name="Comma 2 7 7" xfId="11525" xr:uid="{66655A92-D026-4CCB-80A2-2235D4662794}"/>
    <cellStyle name="Comma 2 7 7 10" xfId="34639" xr:uid="{D0A85ABE-9A0E-47D8-A518-D520F657FE49}"/>
    <cellStyle name="Comma 2 7 7 11" xfId="36767" xr:uid="{61F320CC-2BDC-4B96-AFBC-17795CB5CCD3}"/>
    <cellStyle name="Comma 2 7 7 12" xfId="39810" xr:uid="{2FF8EFC3-9CA8-4F45-8D49-3F136CF7555E}"/>
    <cellStyle name="Comma 2 7 7 13" xfId="42718" xr:uid="{BD605FE9-7D56-4B2E-8EFC-F9FA4F356A15}"/>
    <cellStyle name="Comma 2 7 7 14" xfId="45079" xr:uid="{9E34DD3F-9181-4D37-83FD-46A984B59F39}"/>
    <cellStyle name="Comma 2 7 7 2" xfId="15146" xr:uid="{D3BE7E8C-2CEB-411C-B213-67BDA62E6451}"/>
    <cellStyle name="Comma 2 7 7 2 2" xfId="31553" xr:uid="{AC2A199D-FBEF-4336-A80D-CC6951B1CDFE}"/>
    <cellStyle name="Comma 2 7 7 2 3" xfId="33406" xr:uid="{0BAF70CD-1CE3-44BE-B82E-60E43D9EE655}"/>
    <cellStyle name="Comma 2 7 7 2 4" xfId="35230" xr:uid="{9E38FEF6-8640-4982-9822-1D8561DFD9FA}"/>
    <cellStyle name="Comma 2 7 7 2 5" xfId="37310" xr:uid="{EE03A157-0A8D-40AA-9E63-904FFC07C939}"/>
    <cellStyle name="Comma 2 7 7 3" xfId="12188" xr:uid="{EC3087A4-E599-4638-A54C-2B19022686CF}"/>
    <cellStyle name="Comma 2 7 7 4" xfId="15705" xr:uid="{3C979D02-E91C-4C27-A71B-F7102D3B0F47}"/>
    <cellStyle name="Comma 2 7 7 5" xfId="30203" xr:uid="{4856B26D-470F-4CD3-BEB2-4843E7EA1769}"/>
    <cellStyle name="Comma 2 7 7 6" xfId="30962" xr:uid="{4AAEC8A4-E72F-48D6-B49F-AB508FFEE85D}"/>
    <cellStyle name="Comma 2 7 7 7" xfId="32026" xr:uid="{67EC10ED-BF9D-4B20-904F-3829639F024B}"/>
    <cellStyle name="Comma 2 7 7 8" xfId="32668" xr:uid="{483BBA1A-471B-414C-B290-F97CE86D05CF}"/>
    <cellStyle name="Comma 2 7 7 9" xfId="33880" xr:uid="{2868A2B5-58F9-45C4-BF37-99CFA9609B96}"/>
    <cellStyle name="Comma 2 7 8" xfId="12259" xr:uid="{4ECE5F42-A956-4EF3-A318-CAAA9A18BB7D}"/>
    <cellStyle name="Comma 2 7 8 2" xfId="31032" xr:uid="{3BA4F256-F71F-41E8-81E1-20AEDF298D7A}"/>
    <cellStyle name="Comma 2 7 8 3" xfId="32901" xr:uid="{DBCE9980-EE82-4ED6-ADF1-498B5EC57667}"/>
    <cellStyle name="Comma 2 7 8 4" xfId="34709" xr:uid="{D667B3B0-41F2-420A-A237-F8B82F4B23FE}"/>
    <cellStyle name="Comma 2 7 8 5" xfId="36817" xr:uid="{56E4919D-E5B5-4765-B8F0-C89E920412BF}"/>
    <cellStyle name="Comma 2 7 9" xfId="11665" xr:uid="{CE9572A8-08C8-460C-A9F7-42886E2E435F}"/>
    <cellStyle name="Comma 2 8" xfId="2785" xr:uid="{9CDDE716-22A5-4943-BA5D-DB1D317E074C}"/>
    <cellStyle name="Comma 2 8 10" xfId="15706" xr:uid="{AC3CB298-A46E-4540-99B8-F3D0DB8B9ACE}"/>
    <cellStyle name="Comma 2 8 11" xfId="30204" xr:uid="{5F34A566-5F0C-4BA5-900B-F4C266F55A1E}"/>
    <cellStyle name="Comma 2 8 12" xfId="30442" xr:uid="{783577DD-2192-4E89-A886-C31251A5E1AC}"/>
    <cellStyle name="Comma 2 8 13" xfId="32027" xr:uid="{11811CA1-632A-48B2-9D53-01DD16B48C56}"/>
    <cellStyle name="Comma 2 8 14" xfId="32669" xr:uid="{78798990-69F9-4368-B688-309AA9B3DF7E}"/>
    <cellStyle name="Comma 2 8 15" xfId="33881" xr:uid="{17CC5967-7BCB-407C-A3C0-57D5E52022CA}"/>
    <cellStyle name="Comma 2 8 16" xfId="34119" xr:uid="{2E101C3D-4E40-4E43-B02E-49DD704753F0}"/>
    <cellStyle name="Comma 2 8 17" xfId="35347" xr:uid="{F4AE9ED4-9F2E-4B63-8606-D33B5798B91E}"/>
    <cellStyle name="Comma 2 8 18" xfId="36210" xr:uid="{A8143B51-08E8-4FAE-B3D8-58DE85B91DC6}"/>
    <cellStyle name="Comma 2 8 19" xfId="37444" xr:uid="{7AD7104F-9662-4904-A3B8-FE2A53DAE8E8}"/>
    <cellStyle name="Comma 2 8 2" xfId="5096" xr:uid="{5C4AD6BB-567A-4C24-BAE3-2D489F3B431C}"/>
    <cellStyle name="Comma 2 8 2 10" xfId="32670" xr:uid="{B99BA403-2530-44F2-BA59-6FAE57E6197B}"/>
    <cellStyle name="Comma 2 8 2 11" xfId="33882" xr:uid="{4FD6D488-4406-41E4-9EEC-7115384BA180}"/>
    <cellStyle name="Comma 2 8 2 12" xfId="34157" xr:uid="{C338D6C2-AC7F-4248-8DAF-C32BCF8BDC38}"/>
    <cellStyle name="Comma 2 8 2 13" xfId="36051" xr:uid="{A1A94D2D-AD39-4034-A7EC-4B332FFD49C3}"/>
    <cellStyle name="Comma 2 8 2 14" xfId="36351" xr:uid="{C97BE979-5439-4212-A971-65457F2D3D5A}"/>
    <cellStyle name="Comma 2 8 2 15" xfId="37518" xr:uid="{A75D4820-E2A4-4E68-9D37-E2D8BA3ED782}"/>
    <cellStyle name="Comma 2 8 2 16" xfId="41464" xr:uid="{04DBDF97-3205-46ED-BF57-010781438AB1}"/>
    <cellStyle name="Comma 2 8 2 17" xfId="45080" xr:uid="{08A867E9-F0FF-468D-88A8-6DAFFC8764E4}"/>
    <cellStyle name="Comma 2 8 2 18" xfId="6670" xr:uid="{CC9EAB3E-C375-4EBF-A6EE-26417F9AACF7}"/>
    <cellStyle name="Comma 2 8 2 2" xfId="6065" xr:uid="{513B44B5-49F8-4426-B345-3C8AF51ECFA7}"/>
    <cellStyle name="Comma 2 8 2 2 10" xfId="33883" xr:uid="{E837A909-8654-4820-8A5F-AB218442C71C}"/>
    <cellStyle name="Comma 2 8 2 2 11" xfId="34309" xr:uid="{DD28621E-F2EA-47E5-9936-3630C6548D57}"/>
    <cellStyle name="Comma 2 8 2 2 12" xfId="36492" xr:uid="{49CF6655-C30A-4527-9BCA-72F03638C3DA}"/>
    <cellStyle name="Comma 2 8 2 2 13" xfId="38830" xr:uid="{1695088E-150E-4BA0-A808-8CC96A4115DD}"/>
    <cellStyle name="Comma 2 8 2 2 14" xfId="41869" xr:uid="{5DE9B570-C47B-403B-BF3B-935F5B9435C3}"/>
    <cellStyle name="Comma 2 8 2 2 15" xfId="45081" xr:uid="{4C2F509A-FBF1-414B-B209-B08739B40303}"/>
    <cellStyle name="Comma 2 8 2 2 16" xfId="8546" xr:uid="{7B324E9A-EE68-4AF3-B4C7-CB3FF2BBF8B0}"/>
    <cellStyle name="Comma 2 8 2 2 2" xfId="8868" xr:uid="{C9172144-BE7D-4715-A0FC-EF57169440F4}"/>
    <cellStyle name="Comma 2 8 2 2 2 10" xfId="34535" xr:uid="{AA7737A6-D0A4-4554-A73A-8600D53C60F4}"/>
    <cellStyle name="Comma 2 8 2 2 2 11" xfId="36703" xr:uid="{E403A303-0A7F-46CC-B3DD-DE8780C7F597}"/>
    <cellStyle name="Comma 2 8 2 2 2 12" xfId="40379" xr:uid="{227823AF-00F5-48F1-BEC8-F093CA1E5DB7}"/>
    <cellStyle name="Comma 2 8 2 2 2 13" xfId="43197" xr:uid="{A421DA33-2671-4341-9E74-8B1DE6101A67}"/>
    <cellStyle name="Comma 2 8 2 2 2 14" xfId="45082" xr:uid="{AFA4AA73-23B9-4B9F-9B40-2A935FF5AE8C}"/>
    <cellStyle name="Comma 2 8 2 2 2 2" xfId="12867" xr:uid="{6B2893C1-0C27-4600-A36B-9392C4A09EC9}"/>
    <cellStyle name="Comma 2 8 2 2 2 2 2" xfId="31449" xr:uid="{8EB3F470-1D26-43E1-BFE3-11218448D00E}"/>
    <cellStyle name="Comma 2 8 2 2 2 2 3" xfId="33302" xr:uid="{2CF60AEA-0146-4210-A314-C7A093902AF4}"/>
    <cellStyle name="Comma 2 8 2 2 2 2 4" xfId="35126" xr:uid="{6EB7ECE0-5FF2-465E-88DF-F8D736BB4083}"/>
    <cellStyle name="Comma 2 8 2 2 2 2 5" xfId="37224" xr:uid="{707092F4-3AB9-4463-BDC3-490F1C076CFE}"/>
    <cellStyle name="Comma 2 8 2 2 2 3" xfId="12084" xr:uid="{4AAE98DB-1CE1-4CD3-809C-111484E04CD8}"/>
    <cellStyle name="Comma 2 8 2 2 2 4" xfId="15709" xr:uid="{7BC50563-B4B8-4EA4-9173-606D22D4EC01}"/>
    <cellStyle name="Comma 2 8 2 2 2 5" xfId="30207" xr:uid="{3EB4B4F6-8621-4116-A7DC-4A83BF7D273F}"/>
    <cellStyle name="Comma 2 8 2 2 2 6" xfId="30858" xr:uid="{B2FBE2ED-EE8D-4A14-83EE-E3B03EEB04F3}"/>
    <cellStyle name="Comma 2 8 2 2 2 7" xfId="32030" xr:uid="{45BDA3A3-1B83-4C7F-9540-586883F22E6A}"/>
    <cellStyle name="Comma 2 8 2 2 2 8" xfId="32672" xr:uid="{BFDF74F4-AAC8-4A61-9045-28E4715ED234}"/>
    <cellStyle name="Comma 2 8 2 2 2 9" xfId="33884" xr:uid="{7204E5B5-6251-4BE6-861D-046E931D3DB4}"/>
    <cellStyle name="Comma 2 8 2 2 3" xfId="12581" xr:uid="{D486F402-2DFF-4B94-A1BC-F8534448C227}"/>
    <cellStyle name="Comma 2 8 2 2 3 2" xfId="31223" xr:uid="{4143A4F4-CF63-410D-89FA-B1B786FBA751}"/>
    <cellStyle name="Comma 2 8 2 2 3 3" xfId="33079" xr:uid="{ED094459-52B7-4D94-BCB9-13D2F8085333}"/>
    <cellStyle name="Comma 2 8 2 2 3 4" xfId="34900" xr:uid="{5F6B88D3-28AE-4FAB-8D43-33065DF7D654}"/>
    <cellStyle name="Comma 2 8 2 2 3 5" xfId="37000" xr:uid="{96C39C9B-9846-4CF8-9B4F-44237951A92D}"/>
    <cellStyle name="Comma 2 8 2 2 4" xfId="11858" xr:uid="{BBBCAD0C-D4F5-4C48-AF01-B72D850CDF58}"/>
    <cellStyle name="Comma 2 8 2 2 5" xfId="15708" xr:uid="{9F7A39BB-AD21-4EAB-881C-F566D85C9334}"/>
    <cellStyle name="Comma 2 8 2 2 6" xfId="30206" xr:uid="{B2437E0E-96D6-47D5-829B-E591C888E770}"/>
    <cellStyle name="Comma 2 8 2 2 7" xfId="30632" xr:uid="{D5F18ABC-5635-408D-A418-8F0EBC04E655}"/>
    <cellStyle name="Comma 2 8 2 2 8" xfId="32029" xr:uid="{B4EC1D2D-0D53-4523-9035-AD390F0406C1}"/>
    <cellStyle name="Comma 2 8 2 2 9" xfId="32671" xr:uid="{DA452117-DD10-4591-B018-E11B37C3581F}"/>
    <cellStyle name="Comma 2 8 2 3" xfId="6385" xr:uid="{DF89D12E-286A-4400-A32D-7D17C63AB022}"/>
    <cellStyle name="Comma 2 8 2 3 10" xfId="34534" xr:uid="{521213F4-127E-4B56-9FB9-61F44F92EBD6}"/>
    <cellStyle name="Comma 2 8 2 3 11" xfId="36702" xr:uid="{1E189FDD-AE69-4CB0-BECE-A9C727075487}"/>
    <cellStyle name="Comma 2 8 2 3 12" xfId="39050" xr:uid="{DD6E4463-5DDE-4E4F-B5AA-AE370431ADDC}"/>
    <cellStyle name="Comma 2 8 2 3 13" xfId="42076" xr:uid="{947C8618-7CB8-4615-B99E-FA6000C7F8AE}"/>
    <cellStyle name="Comma 2 8 2 3 14" xfId="45083" xr:uid="{8AA8CC11-1DD6-420B-8AE3-E0C6D49F8C73}"/>
    <cellStyle name="Comma 2 8 2 3 15" xfId="8867" xr:uid="{1DDD922A-46E5-41F5-8098-5D6844CAC046}"/>
    <cellStyle name="Comma 2 8 2 3 2" xfId="12866" xr:uid="{09DB4696-B45C-4358-8682-C7CE22862854}"/>
    <cellStyle name="Comma 2 8 2 3 2 2" xfId="31448" xr:uid="{486FD8C7-3003-47A6-BBF4-C028F3F7A6AD}"/>
    <cellStyle name="Comma 2 8 2 3 2 3" xfId="33301" xr:uid="{1E0210B8-974A-4936-B1AC-0605809EAF6E}"/>
    <cellStyle name="Comma 2 8 2 3 2 4" xfId="35125" xr:uid="{502BBA92-2584-48FB-BE63-549D118A785F}"/>
    <cellStyle name="Comma 2 8 2 3 2 5" xfId="37223" xr:uid="{2C1E4C69-F2DA-4E5A-BC48-24EDEFEFB85C}"/>
    <cellStyle name="Comma 2 8 2 3 2 6" xfId="40618" xr:uid="{DD569247-6DFC-4F5C-865F-723E251EEE13}"/>
    <cellStyle name="Comma 2 8 2 3 2 7" xfId="43404" xr:uid="{ADFC6B7E-FD58-4384-B917-85297F27CFD7}"/>
    <cellStyle name="Comma 2 8 2 3 2 8" xfId="45084" xr:uid="{9502360F-D865-440F-8B8D-6484D085AC5F}"/>
    <cellStyle name="Comma 2 8 2 3 3" xfId="12083" xr:uid="{02EDC76B-1FCE-43E8-B552-8720DAB4CCEB}"/>
    <cellStyle name="Comma 2 8 2 3 4" xfId="15710" xr:uid="{509F7491-6A28-40B5-BDFD-CD92FE790980}"/>
    <cellStyle name="Comma 2 8 2 3 5" xfId="30208" xr:uid="{4F927175-C047-4922-9F76-E35C3E1ADB53}"/>
    <cellStyle name="Comma 2 8 2 3 6" xfId="30857" xr:uid="{29B0B34F-E03C-402B-9C83-523595918DB0}"/>
    <cellStyle name="Comma 2 8 2 3 7" xfId="32031" xr:uid="{548B0242-4A06-46CE-9D12-4DFBDA4554F1}"/>
    <cellStyle name="Comma 2 8 2 3 8" xfId="32673" xr:uid="{B6FF7B95-9C91-41CE-9D82-8D9332BD3991}"/>
    <cellStyle name="Comma 2 8 2 3 9" xfId="33885" xr:uid="{34637B97-143E-4640-8A33-D6C69236F612}"/>
    <cellStyle name="Comma 2 8 2 4" xfId="12298" xr:uid="{435D947D-E935-4D73-85A5-640743B5A372}"/>
    <cellStyle name="Comma 2 8 2 4 2" xfId="31071" xr:uid="{D7D107FA-30CB-4C2C-BC95-0976BF3380E7}"/>
    <cellStyle name="Comma 2 8 2 4 2 2" xfId="41235" xr:uid="{0E437F05-DD31-46F2-A6C7-A6E825D0311D}"/>
    <cellStyle name="Comma 2 8 2 4 2 3" xfId="43915" xr:uid="{88C76898-7332-4EF5-8023-1E0BD4C10DB1}"/>
    <cellStyle name="Comma 2 8 2 4 2 4" xfId="45085" xr:uid="{E4D15EA3-CFC4-4EAB-9C59-5D0EFE67296F}"/>
    <cellStyle name="Comma 2 8 2 4 3" xfId="32939" xr:uid="{6BE7ACF8-0AD7-44C0-995C-A5D6F7000DA1}"/>
    <cellStyle name="Comma 2 8 2 4 4" xfId="34748" xr:uid="{4871D280-4175-4865-AEAD-2094171E0D3B}"/>
    <cellStyle name="Comma 2 8 2 4 5" xfId="36856" xr:uid="{844D4980-A6BF-4DB9-B76B-8E3FFEAE6D7F}"/>
    <cellStyle name="Comma 2 8 2 4 6" xfId="39652" xr:uid="{2EAC4AC1-A5EA-4E53-8EC9-49A83383893E}"/>
    <cellStyle name="Comma 2 8 2 4 7" xfId="42587" xr:uid="{1B394B9E-D594-439E-9103-F11A1C073C2D}"/>
    <cellStyle name="Comma 2 8 2 4 8" xfId="45086" xr:uid="{D68D5D9F-AA12-4521-9A74-A3EE839FED1C}"/>
    <cellStyle name="Comma 2 8 2 5" xfId="11705" xr:uid="{D525711C-7DD8-4340-9CCD-101CA138D1F7}"/>
    <cellStyle name="Comma 2 8 2 5 2" xfId="39893" xr:uid="{9A273574-2988-4F4B-BA0A-8033926E1497}"/>
    <cellStyle name="Comma 2 8 2 5 3" xfId="42792" xr:uid="{20326F4D-3B92-4012-B712-ED1A3B88ECED}"/>
    <cellStyle name="Comma 2 8 2 5 4" xfId="45087" xr:uid="{4DA0CAA0-1BE1-462A-B684-238970AB06BA}"/>
    <cellStyle name="Comma 2 8 2 6" xfId="15707" xr:uid="{F12D4FC9-7DC9-47D7-A8FD-71C77424D031}"/>
    <cellStyle name="Comma 2 8 2 7" xfId="30205" xr:uid="{6E439557-39F0-40F4-978F-4DF4356DE1C0}"/>
    <cellStyle name="Comma 2 8 2 8" xfId="30480" xr:uid="{A077C55F-AE46-4E16-9B31-AD8DB5B1D5C3}"/>
    <cellStyle name="Comma 2 8 2 9" xfId="32028" xr:uid="{98C497CF-5693-42AA-BEF2-A17B2815C32E}"/>
    <cellStyle name="Comma 2 8 20" xfId="41391" xr:uid="{4A31729D-5FBE-4E8E-B9B5-B130F078BE8D}"/>
    <cellStyle name="Comma 2 8 21" xfId="45088" xr:uid="{29CFF78D-7F19-4723-A206-2C96A48AE1D2}"/>
    <cellStyle name="Comma 2 8 22" xfId="6558" xr:uid="{AC26A943-A242-4778-8DE2-00526BB8A005}"/>
    <cellStyle name="Comma 2 8 3" xfId="4437" xr:uid="{A8DC0ED5-DA34-45C2-A04C-58FAF2B3317A}"/>
    <cellStyle name="Comma 2 8 3 10" xfId="32674" xr:uid="{112E1631-1554-4433-81E5-61D64A2C6635}"/>
    <cellStyle name="Comma 2 8 3 11" xfId="33886" xr:uid="{C54267BC-2A52-4B29-8A28-4CA3B836CB99}"/>
    <cellStyle name="Comma 2 8 3 12" xfId="34185" xr:uid="{886CB311-2539-48DB-8E63-93871CB46BB9}"/>
    <cellStyle name="Comma 2 8 3 13" xfId="35620" xr:uid="{D25A9D54-0C8F-47E9-A3EA-9D247EDA47EB}"/>
    <cellStyle name="Comma 2 8 3 14" xfId="36157" xr:uid="{8B753C75-1738-44FD-A7AF-F404E247B71B}"/>
    <cellStyle name="Comma 2 8 3 15" xfId="38689" xr:uid="{BF024AA3-94E2-4FC9-938B-7A34AF2727A1}"/>
    <cellStyle name="Comma 2 8 3 16" xfId="41729" xr:uid="{62548CDD-CB7C-473D-BCB8-1241F9A9B594}"/>
    <cellStyle name="Comma 2 8 3 17" xfId="45089" xr:uid="{24D7F686-8909-40D1-AC43-DE59807324F0}"/>
    <cellStyle name="Comma 2 8 3 18" xfId="7348" xr:uid="{3DBEE062-90BD-4934-8F3D-C8AB9BC57864}"/>
    <cellStyle name="Comma 2 8 3 2" xfId="5888" xr:uid="{4F0AD45C-ADBF-4F2A-8A90-4D13E11A7E62}"/>
    <cellStyle name="Comma 2 8 3 2 10" xfId="33887" xr:uid="{F1FB47BD-A945-4F49-9245-90E327BED251}"/>
    <cellStyle name="Comma 2 8 3 2 11" xfId="34337" xr:uid="{12C32BA4-875C-4E63-9C90-BD3FC610A765}"/>
    <cellStyle name="Comma 2 8 3 2 12" xfId="36505" xr:uid="{B6478CFB-59CB-451C-912F-DC85E9630400}"/>
    <cellStyle name="Comma 2 8 3 2 13" xfId="39175" xr:uid="{2C7D186E-830E-44E7-B315-6C6F73BD3B1E}"/>
    <cellStyle name="Comma 2 8 3 2 14" xfId="42183" xr:uid="{119CDCB2-8A1C-4B2A-82BB-E82F58392A54}"/>
    <cellStyle name="Comma 2 8 3 2 15" xfId="45090" xr:uid="{A0100C24-5C98-4C8E-822E-980174474E76}"/>
    <cellStyle name="Comma 2 8 3 2 16" xfId="8607" xr:uid="{B5E8DCD0-9FFC-4A9A-87A0-41593256974E}"/>
    <cellStyle name="Comma 2 8 3 2 2" xfId="8870" xr:uid="{0B24BDBA-91F2-4E99-BF2E-17739182FCAF}"/>
    <cellStyle name="Comma 2 8 3 2 2 10" xfId="34537" xr:uid="{1F84180A-A5C0-4ABF-AF12-9A04EB71C753}"/>
    <cellStyle name="Comma 2 8 3 2 2 11" xfId="36705" xr:uid="{298AB0B2-66CC-4F53-A4FC-1C183CEE37CE}"/>
    <cellStyle name="Comma 2 8 3 2 2 12" xfId="40748" xr:uid="{BA7F90C0-7A9B-49B6-8AA0-C27BF9C21C6A}"/>
    <cellStyle name="Comma 2 8 3 2 2 13" xfId="43511" xr:uid="{83AFDC24-7658-4964-A957-AE3D55602C67}"/>
    <cellStyle name="Comma 2 8 3 2 2 14" xfId="45091" xr:uid="{CBB9FBC7-C9D2-4C90-9EB1-CAAFC2018526}"/>
    <cellStyle name="Comma 2 8 3 2 2 2" xfId="12869" xr:uid="{3ADCB1A9-008B-4CAC-B2E4-6E4FF3CC5055}"/>
    <cellStyle name="Comma 2 8 3 2 2 2 2" xfId="31451" xr:uid="{29267473-E9D6-4A38-866E-E3BD13B7C1D8}"/>
    <cellStyle name="Comma 2 8 3 2 2 2 3" xfId="33304" xr:uid="{669F84DE-980D-41EE-BDD4-9F97EA7FBBDA}"/>
    <cellStyle name="Comma 2 8 3 2 2 2 4" xfId="35128" xr:uid="{83262EDD-1E3F-4375-BC7E-DB7EA1C24057}"/>
    <cellStyle name="Comma 2 8 3 2 2 2 5" xfId="37226" xr:uid="{938F5997-FC61-4E28-ABE1-CE63E182765E}"/>
    <cellStyle name="Comma 2 8 3 2 2 3" xfId="12086" xr:uid="{3EEFDD34-BA41-4D17-8EC6-AB10CECE96C0}"/>
    <cellStyle name="Comma 2 8 3 2 2 4" xfId="15713" xr:uid="{0E2ADA5E-5E4E-4DD8-8A4C-4ABC612A0C51}"/>
    <cellStyle name="Comma 2 8 3 2 2 5" xfId="30211" xr:uid="{223F88BC-9FBB-42C8-9A6B-147F63CC5759}"/>
    <cellStyle name="Comma 2 8 3 2 2 6" xfId="30860" xr:uid="{FBB260D9-DC6E-4999-8D53-D938807C48CB}"/>
    <cellStyle name="Comma 2 8 3 2 2 7" xfId="32034" xr:uid="{D6FFE3AD-B9C6-46E0-822C-BB1DCE980D2A}"/>
    <cellStyle name="Comma 2 8 3 2 2 8" xfId="32676" xr:uid="{8871AD6A-6CDE-4BA4-B461-19FE7D9320AA}"/>
    <cellStyle name="Comma 2 8 3 2 2 9" xfId="33888" xr:uid="{79BBE8E3-41FD-4F35-8264-10F9ADB5C2E9}"/>
    <cellStyle name="Comma 2 8 3 2 3" xfId="12613" xr:uid="{8FEBDB7D-B6AF-413F-BC1D-6546610ED0B5}"/>
    <cellStyle name="Comma 2 8 3 2 3 2" xfId="31251" xr:uid="{A497B4CE-D893-4E0A-B998-C2429D101126}"/>
    <cellStyle name="Comma 2 8 3 2 3 3" xfId="33105" xr:uid="{06C669EF-82E6-4305-AB76-B25856E6CE43}"/>
    <cellStyle name="Comma 2 8 3 2 3 4" xfId="34928" xr:uid="{2F72605B-F7FA-4928-AFDB-64C34CDBE1F6}"/>
    <cellStyle name="Comma 2 8 3 2 3 5" xfId="37026" xr:uid="{5C9F893B-6AB3-4712-B7DB-44E047202536}"/>
    <cellStyle name="Comma 2 8 3 2 4" xfId="11886" xr:uid="{3441E3A2-BA94-4EFF-B4B0-188C884852F5}"/>
    <cellStyle name="Comma 2 8 3 2 5" xfId="15712" xr:uid="{13FEF2CE-512C-4489-ABA4-BE4240B3A936}"/>
    <cellStyle name="Comma 2 8 3 2 6" xfId="30210" xr:uid="{08A96DEF-4D2F-44C9-8604-F5AD96CB4091}"/>
    <cellStyle name="Comma 2 8 3 2 7" xfId="30660" xr:uid="{FE456DD3-92E1-4780-8B74-57B4014A20ED}"/>
    <cellStyle name="Comma 2 8 3 2 8" xfId="32033" xr:uid="{F85CFB08-4BC1-44BA-88FD-748E5D63774C}"/>
    <cellStyle name="Comma 2 8 3 2 9" xfId="32675" xr:uid="{29B98F27-AE5F-40FA-BE53-39B76183E79A}"/>
    <cellStyle name="Comma 2 8 3 3" xfId="8869" xr:uid="{47355B7C-54E0-4655-A2E6-542E343AFFBF}"/>
    <cellStyle name="Comma 2 8 3 3 10" xfId="34536" xr:uid="{98E1AD93-F7EE-43D5-8F4E-1E675D5209A7}"/>
    <cellStyle name="Comma 2 8 3 3 11" xfId="36704" xr:uid="{D20D597E-AC1A-4FBF-884D-04F33AD361BF}"/>
    <cellStyle name="Comma 2 8 3 3 12" xfId="39487" xr:uid="{143A594A-CB15-490F-BF10-E1E572AB8758}"/>
    <cellStyle name="Comma 2 8 3 3 13" xfId="42447" xr:uid="{A9B017DC-8913-4238-BFE4-3E36D4E9C3CD}"/>
    <cellStyle name="Comma 2 8 3 3 14" xfId="45092" xr:uid="{95B9628D-7279-4143-88DB-62096C7E3F8B}"/>
    <cellStyle name="Comma 2 8 3 3 2" xfId="12868" xr:uid="{38F63A01-8E5B-44BB-B052-ACF80CE4C91D}"/>
    <cellStyle name="Comma 2 8 3 3 2 2" xfId="31450" xr:uid="{7F986367-E0C3-4BE9-B45A-2B92260B351E}"/>
    <cellStyle name="Comma 2 8 3 3 2 3" xfId="33303" xr:uid="{87F8DE07-6B2E-47BE-B982-864A70AA7D79}"/>
    <cellStyle name="Comma 2 8 3 3 2 4" xfId="35127" xr:uid="{A5851DA4-C4E1-4000-AAAD-450C1167BFDC}"/>
    <cellStyle name="Comma 2 8 3 3 2 5" xfId="37225" xr:uid="{AF38071A-217F-435C-B8DF-2823884C4544}"/>
    <cellStyle name="Comma 2 8 3 3 2 6" xfId="41063" xr:uid="{13D34FA5-2151-4D01-82C6-7E7646DF4D52}"/>
    <cellStyle name="Comma 2 8 3 3 2 7" xfId="43775" xr:uid="{1B228BC5-CDF7-461A-93B3-3F409300AF44}"/>
    <cellStyle name="Comma 2 8 3 3 2 8" xfId="45093" xr:uid="{E5439C2F-4BBB-438C-AD18-3DF56BE26765}"/>
    <cellStyle name="Comma 2 8 3 3 3" xfId="12085" xr:uid="{5421B236-C2B3-468A-95DE-E9B675E84C8B}"/>
    <cellStyle name="Comma 2 8 3 3 4" xfId="15714" xr:uid="{93C71D9B-44A9-41BA-A94B-4F29ACBB0606}"/>
    <cellStyle name="Comma 2 8 3 3 5" xfId="30212" xr:uid="{C17D4840-FADB-4FF4-8995-1100A225707C}"/>
    <cellStyle name="Comma 2 8 3 3 6" xfId="30859" xr:uid="{07561D36-99E0-4B9E-B4BB-E28286504DD7}"/>
    <cellStyle name="Comma 2 8 3 3 7" xfId="32035" xr:uid="{F12D6B33-B3EC-4C3A-ADC9-649DFD12637F}"/>
    <cellStyle name="Comma 2 8 3 3 8" xfId="32677" xr:uid="{20FE2912-D7AA-42F3-979E-F4856E258D7A}"/>
    <cellStyle name="Comma 2 8 3 3 9" xfId="33889" xr:uid="{AAE8D16B-8ADA-493A-A2D8-C5BA2657F0DF}"/>
    <cellStyle name="Comma 2 8 3 4" xfId="12327" xr:uid="{A8FBE046-B104-4D5D-96D7-4D737191CF0F}"/>
    <cellStyle name="Comma 2 8 3 4 2" xfId="31099" xr:uid="{E7D4BA1E-97C0-4837-BEE7-B2AB44288038}"/>
    <cellStyle name="Comma 2 8 3 4 3" xfId="32961" xr:uid="{A524D42B-F3D3-48E7-8F95-39EEDF83E430}"/>
    <cellStyle name="Comma 2 8 3 4 4" xfId="34776" xr:uid="{77082F9F-4E71-4BE6-B941-6181E2398349}"/>
    <cellStyle name="Comma 2 8 3 4 5" xfId="36882" xr:uid="{1ECB707E-C7CF-4482-AC27-ECF78C4898E2}"/>
    <cellStyle name="Comma 2 8 3 4 6" xfId="40208" xr:uid="{739B7926-44DE-4705-B379-263EB6E587B1}"/>
    <cellStyle name="Comma 2 8 3 4 7" xfId="43057" xr:uid="{E84EDB48-3123-4FC1-926A-E51C1C4C2887}"/>
    <cellStyle name="Comma 2 8 3 4 8" xfId="45094" xr:uid="{E6BE8D92-8EFE-43E2-91B0-C3F7349FF098}"/>
    <cellStyle name="Comma 2 8 3 5" xfId="11734" xr:uid="{655DDBAC-C33C-423C-806B-F747E07C4D7A}"/>
    <cellStyle name="Comma 2 8 3 6" xfId="15711" xr:uid="{34992B3D-36FC-4CAA-9664-15A969575E1E}"/>
    <cellStyle name="Comma 2 8 3 7" xfId="30209" xr:uid="{2783F7F2-6B2F-42F9-B616-933D6765A564}"/>
    <cellStyle name="Comma 2 8 3 8" xfId="30508" xr:uid="{57C6CCB5-5BBD-4B83-B382-5B0539F3E3C5}"/>
    <cellStyle name="Comma 2 8 3 9" xfId="32032" xr:uid="{300E7BDE-E066-4B4E-A526-10E6CCCBB9A1}"/>
    <cellStyle name="Comma 2 8 4" xfId="5750" xr:uid="{2722BEE6-3140-4C03-BBEB-817311A3D1A9}"/>
    <cellStyle name="Comma 2 8 4 10" xfId="33890" xr:uid="{DBD2C35E-2E38-4F31-B25E-7785E6FC4523}"/>
    <cellStyle name="Comma 2 8 4 11" xfId="34270" xr:uid="{9FB37760-949F-4610-B77A-2234E68DCD47}"/>
    <cellStyle name="Comma 2 8 4 12" xfId="36468" xr:uid="{BD850697-4F05-4BC6-B6E4-2D42C00A6B66}"/>
    <cellStyle name="Comma 2 8 4 13" xfId="38117" xr:uid="{0097AE06-7A4E-4CFF-9EFC-AA474242AF24}"/>
    <cellStyle name="Comma 2 8 4 14" xfId="41614" xr:uid="{FD9C8045-E984-414E-9F66-0D73524AFAC1}"/>
    <cellStyle name="Comma 2 8 4 15" xfId="45095" xr:uid="{FF3F2C9C-3DF9-4C3E-AEA6-3CACE7D2BE9C}"/>
    <cellStyle name="Comma 2 8 4 16" xfId="8433" xr:uid="{A2D60344-F80E-493A-AA07-1FA5A917BEB6}"/>
    <cellStyle name="Comma 2 8 4 2" xfId="8871" xr:uid="{57895D11-1A11-4A32-A8F1-8C8290D29631}"/>
    <cellStyle name="Comma 2 8 4 2 10" xfId="34538" xr:uid="{BB45D822-2C65-49CB-A6CA-6393BF95AA88}"/>
    <cellStyle name="Comma 2 8 4 2 11" xfId="36706" xr:uid="{642A688B-1B47-454D-9381-2BA8E92F1C84}"/>
    <cellStyle name="Comma 2 8 4 2 12" xfId="40073" xr:uid="{D27BD348-2224-4208-AF3A-0B851A32D008}"/>
    <cellStyle name="Comma 2 8 4 2 13" xfId="42942" xr:uid="{36F062B0-3227-4D3A-B5FC-1B1590EECFFC}"/>
    <cellStyle name="Comma 2 8 4 2 14" xfId="45096" xr:uid="{57F8E329-F5C2-4213-908C-D2EBB4F3B56F}"/>
    <cellStyle name="Comma 2 8 4 2 2" xfId="12870" xr:uid="{5FA93CB4-B1FF-4740-8669-611353A37039}"/>
    <cellStyle name="Comma 2 8 4 2 2 2" xfId="31452" xr:uid="{6560CF13-C7E4-4DEC-8E76-0291D48E4967}"/>
    <cellStyle name="Comma 2 8 4 2 2 3" xfId="33305" xr:uid="{3BF8FACF-9BA9-4638-8ADB-F057CCBF0986}"/>
    <cellStyle name="Comma 2 8 4 2 2 4" xfId="35129" xr:uid="{FFE6F2CB-89FF-4984-92D6-D8254AC2169F}"/>
    <cellStyle name="Comma 2 8 4 2 2 5" xfId="37227" xr:uid="{BDCE8D96-921A-4F97-8BD2-73E61884AEA6}"/>
    <cellStyle name="Comma 2 8 4 2 3" xfId="12087" xr:uid="{4D62D5BC-5A3C-454F-B933-DEB35FF82067}"/>
    <cellStyle name="Comma 2 8 4 2 4" xfId="15716" xr:uid="{9764E8CB-7903-4A72-A661-CD3FAC3968AA}"/>
    <cellStyle name="Comma 2 8 4 2 5" xfId="30214" xr:uid="{1B68B4A4-882B-4526-830F-DB60DCCCE3A4}"/>
    <cellStyle name="Comma 2 8 4 2 6" xfId="30861" xr:uid="{36578AD0-9DA2-4BCC-A382-F54568004919}"/>
    <cellStyle name="Comma 2 8 4 2 7" xfId="32037" xr:uid="{508C5066-1610-413B-900D-C61AECA50AB2}"/>
    <cellStyle name="Comma 2 8 4 2 8" xfId="32679" xr:uid="{8A13BB68-B01D-45F4-A9ED-EA8214D88C33}"/>
    <cellStyle name="Comma 2 8 4 2 9" xfId="33891" xr:uid="{E52E7802-A4E1-4A99-B2B7-FD693DADA5EC}"/>
    <cellStyle name="Comma 2 8 4 3" xfId="12541" xr:uid="{1BDDD8EF-4AAE-4FC5-965C-1EA4E632030C}"/>
    <cellStyle name="Comma 2 8 4 3 2" xfId="31184" xr:uid="{66FC0EA0-8A3D-48A1-9DF7-65BF35F84DB1}"/>
    <cellStyle name="Comma 2 8 4 3 3" xfId="33042" xr:uid="{84661C93-2C94-462B-A279-A29EDE220141}"/>
    <cellStyle name="Comma 2 8 4 3 4" xfId="34861" xr:uid="{67C62305-C6B9-41DB-8EFE-6B0F35BE6B35}"/>
    <cellStyle name="Comma 2 8 4 3 5" xfId="36963" xr:uid="{C1529283-9718-44AB-B6F5-7A50F6FD71B9}"/>
    <cellStyle name="Comma 2 8 4 4" xfId="11819" xr:uid="{E0D9B195-35BA-40E7-90D0-087627CEF8BB}"/>
    <cellStyle name="Comma 2 8 4 5" xfId="15715" xr:uid="{30F3F98A-3438-4DE5-BA88-C7F40FA39B93}"/>
    <cellStyle name="Comma 2 8 4 6" xfId="30213" xr:uid="{93E8A7E9-5001-4A17-A3AD-4464AC36C7E9}"/>
    <cellStyle name="Comma 2 8 4 7" xfId="30593" xr:uid="{384B3898-5191-43C1-B709-1B0E24F4D697}"/>
    <cellStyle name="Comma 2 8 4 8" xfId="32036" xr:uid="{8452D3FE-36D2-4905-B63B-4DA4C1075F82}"/>
    <cellStyle name="Comma 2 8 4 9" xfId="32678" xr:uid="{142909E1-5136-4659-9427-4B8A9A045FE4}"/>
    <cellStyle name="Comma 2 8 5" xfId="6209" xr:uid="{F58449A3-8FC1-49D7-976D-CE05950201AF}"/>
    <cellStyle name="Comma 2 8 5 10" xfId="33892" xr:uid="{D32A8AAB-3B87-419F-A41E-B9F8F97B2EDE}"/>
    <cellStyle name="Comma 2 8 5 11" xfId="34212" xr:uid="{2154C776-D748-4B3C-89C8-DB59FFD6B1AD}"/>
    <cellStyle name="Comma 2 8 5 12" xfId="36439" xr:uid="{0303AB20-E71A-4D1F-BBC5-0804C1A1F4FF}"/>
    <cellStyle name="Comma 2 8 5 13" xfId="38946" xr:uid="{FF17005D-8242-4DA4-AEBE-C4AE42D93128}"/>
    <cellStyle name="Comma 2 8 5 14" xfId="41977" xr:uid="{819D1341-7090-45E1-BD48-872FDB8D2948}"/>
    <cellStyle name="Comma 2 8 5 15" xfId="45097" xr:uid="{C5FF4900-5CDB-46C7-9593-03D605E97E9D}"/>
    <cellStyle name="Comma 2 8 5 16" xfId="8103" xr:uid="{52D7A71E-6CC7-4648-96B3-7562B5855E5A}"/>
    <cellStyle name="Comma 2 8 5 2" xfId="8872" xr:uid="{9482D68F-9DF6-40AE-83BE-46574475E04D}"/>
    <cellStyle name="Comma 2 8 5 2 10" xfId="34539" xr:uid="{B939A647-77E2-435E-B2F6-001AFC0B5416}"/>
    <cellStyle name="Comma 2 8 5 2 11" xfId="36707" xr:uid="{7C46FCA8-4B71-47F8-8FB7-62B7A0BA3F6B}"/>
    <cellStyle name="Comma 2 8 5 2 12" xfId="40504" xr:uid="{426FB82F-5D60-4F1B-AEAA-DDC49C26131D}"/>
    <cellStyle name="Comma 2 8 5 2 13" xfId="43305" xr:uid="{0EDFA88A-AB71-44ED-ACEF-00EE26891A72}"/>
    <cellStyle name="Comma 2 8 5 2 14" xfId="45098" xr:uid="{5C209A31-986E-47D7-9FD4-1E1FF93CF817}"/>
    <cellStyle name="Comma 2 8 5 2 2" xfId="12871" xr:uid="{B5890492-5A03-42FA-B17F-4ADE3945E8E8}"/>
    <cellStyle name="Comma 2 8 5 2 2 2" xfId="31453" xr:uid="{7F66D24D-CAB7-4913-AB58-BE4681208D5E}"/>
    <cellStyle name="Comma 2 8 5 2 2 3" xfId="33306" xr:uid="{3BCBB155-A21D-47FF-ACE1-C1DA8BC85791}"/>
    <cellStyle name="Comma 2 8 5 2 2 4" xfId="35130" xr:uid="{D5210225-8827-4907-94DA-A9FA2FF0942F}"/>
    <cellStyle name="Comma 2 8 5 2 2 5" xfId="37228" xr:uid="{3E574D96-E4E2-40CC-B888-68C447929270}"/>
    <cellStyle name="Comma 2 8 5 2 3" xfId="12088" xr:uid="{5D945D2F-68BF-448A-AEDD-1D7C59582743}"/>
    <cellStyle name="Comma 2 8 5 2 4" xfId="15718" xr:uid="{AF284173-9375-4766-90C3-8685D1431C0B}"/>
    <cellStyle name="Comma 2 8 5 2 5" xfId="30216" xr:uid="{B468FBAD-4B55-4E45-A67F-DB749F6613A3}"/>
    <cellStyle name="Comma 2 8 5 2 6" xfId="30862" xr:uid="{3E7EE8A7-F3D9-4D0D-8FC9-87985F80B39C}"/>
    <cellStyle name="Comma 2 8 5 2 7" xfId="32039" xr:uid="{BAADF3BB-7140-4253-AE7B-E7DCD6B456B1}"/>
    <cellStyle name="Comma 2 8 5 2 8" xfId="32681" xr:uid="{0B234B1B-D5FD-4EBA-82EC-BC43E8CF5909}"/>
    <cellStyle name="Comma 2 8 5 2 9" xfId="33893" xr:uid="{248040F3-05C4-4867-8703-A49975358CF0}"/>
    <cellStyle name="Comma 2 8 5 3" xfId="12415" xr:uid="{CDB7CC6A-532C-4F55-A189-A8B4F2B8849C}"/>
    <cellStyle name="Comma 2 8 5 3 2" xfId="31126" xr:uid="{004E28D0-D920-4695-93A9-5909A2EA32C6}"/>
    <cellStyle name="Comma 2 8 5 3 3" xfId="32988" xr:uid="{82554719-3514-4BDC-B3AC-1FB797BFAA0E}"/>
    <cellStyle name="Comma 2 8 5 3 4" xfId="34803" xr:uid="{FB8109C2-2B3F-4517-98DD-43BEFE70E4FC}"/>
    <cellStyle name="Comma 2 8 5 3 5" xfId="36909" xr:uid="{5FB951B9-32AF-4840-8CCF-51E6D7BF2C71}"/>
    <cellStyle name="Comma 2 8 5 4" xfId="11761" xr:uid="{D88CA66F-B1EE-4546-B6D7-813D6BCFB9F2}"/>
    <cellStyle name="Comma 2 8 5 5" xfId="15717" xr:uid="{D2E28B13-947A-457C-8E1F-58132244E22A}"/>
    <cellStyle name="Comma 2 8 5 6" xfId="30215" xr:uid="{6954BF74-BB87-4EDC-BCC4-D5B7BCB78EEF}"/>
    <cellStyle name="Comma 2 8 5 7" xfId="30535" xr:uid="{A451C2F7-8F49-4592-89E6-80F90D60406C}"/>
    <cellStyle name="Comma 2 8 5 8" xfId="32038" xr:uid="{05171BE6-056E-45D3-BB82-4106B11B50CF}"/>
    <cellStyle name="Comma 2 8 5 9" xfId="32680" xr:uid="{EBB917C4-6433-44E4-AE54-4BA51788400A}"/>
    <cellStyle name="Comma 2 8 6" xfId="8866" xr:uid="{DEC464EF-8288-4472-9EAD-0B202674661E}"/>
    <cellStyle name="Comma 2 8 6 10" xfId="34533" xr:uid="{4F31CC4E-04C1-4AB4-90B7-EDAD405FD6A8}"/>
    <cellStyle name="Comma 2 8 6 11" xfId="36701" xr:uid="{0CC886F6-689A-41D3-828C-491BBD14FDAA}"/>
    <cellStyle name="Comma 2 8 6 12" xfId="39354" xr:uid="{2777623A-34C5-43E1-8582-829819CBCAA9}"/>
    <cellStyle name="Comma 2 8 6 13" xfId="42332" xr:uid="{90F3B24C-9120-4B3F-8E37-14C5C0C19660}"/>
    <cellStyle name="Comma 2 8 6 14" xfId="45099" xr:uid="{01456823-BB21-40E7-A03C-FE6AD0E4EBED}"/>
    <cellStyle name="Comma 2 8 6 2" xfId="12865" xr:uid="{E172696F-5FAA-4883-A720-EB6B20BB3C3A}"/>
    <cellStyle name="Comma 2 8 6 2 2" xfId="31447" xr:uid="{C50422B3-2E2C-48DE-B991-EF5C1047A25A}"/>
    <cellStyle name="Comma 2 8 6 2 3" xfId="33300" xr:uid="{076D1991-716A-4135-A878-5306BB1578F5}"/>
    <cellStyle name="Comma 2 8 6 2 4" xfId="35124" xr:uid="{04C5C616-778A-4A27-8C8F-1CB87813A0F8}"/>
    <cellStyle name="Comma 2 8 6 2 5" xfId="37222" xr:uid="{CC7174E8-FA0C-46C6-A436-6B2E3B0B1113}"/>
    <cellStyle name="Comma 2 8 6 2 6" xfId="40925" xr:uid="{E859208E-C509-47E2-AEB9-B2BCB7E5D43E}"/>
    <cellStyle name="Comma 2 8 6 2 7" xfId="43660" xr:uid="{B33E3A5C-D3E4-4BEB-A773-D9996E7F3ADE}"/>
    <cellStyle name="Comma 2 8 6 2 8" xfId="45100" xr:uid="{BA944169-D907-4A9F-83ED-9B620867F5BF}"/>
    <cellStyle name="Comma 2 8 6 3" xfId="12082" xr:uid="{2D3AB31A-78A3-4B4E-8848-F4C63BAE6689}"/>
    <cellStyle name="Comma 2 8 6 4" xfId="15719" xr:uid="{E420081A-87AC-41F0-818E-22104C71E489}"/>
    <cellStyle name="Comma 2 8 6 5" xfId="30217" xr:uid="{E72F9D28-8330-4533-B406-D8FE627C567A}"/>
    <cellStyle name="Comma 2 8 6 6" xfId="30856" xr:uid="{F1389A68-A173-4025-8302-66EB879AE195}"/>
    <cellStyle name="Comma 2 8 6 7" xfId="32040" xr:uid="{671CD3C2-A618-4F37-A107-527547AC2A83}"/>
    <cellStyle name="Comma 2 8 6 8" xfId="32682" xr:uid="{1C9FA9ED-1219-4C91-9A18-92117CCDD5CE}"/>
    <cellStyle name="Comma 2 8 6 9" xfId="33894" xr:uid="{BA39FFFF-D4CB-47D0-A5B0-5115DDEB6401}"/>
    <cellStyle name="Comma 2 8 7" xfId="11526" xr:uid="{0986AB77-1E4C-4A28-B406-4403847012BD}"/>
    <cellStyle name="Comma 2 8 7 10" xfId="34640" xr:uid="{D19FAEB7-CEC9-4265-B2C3-A9E8CAAFB7B9}"/>
    <cellStyle name="Comma 2 8 7 11" xfId="36768" xr:uid="{87EF877C-9F8D-4D28-941C-734A3FF50210}"/>
    <cellStyle name="Comma 2 8 7 12" xfId="39811" xr:uid="{B046B707-F9E3-4371-AACD-1D00B8F015F6}"/>
    <cellStyle name="Comma 2 8 7 13" xfId="42719" xr:uid="{127FB591-F95F-4A81-B20E-6D77A750F30D}"/>
    <cellStyle name="Comma 2 8 7 14" xfId="45101" xr:uid="{3FAA5E2E-8163-4E2B-B7C8-360348B170D5}"/>
    <cellStyle name="Comma 2 8 7 2" xfId="15147" xr:uid="{A820CECE-597A-460E-A2CC-101CDE17C117}"/>
    <cellStyle name="Comma 2 8 7 2 2" xfId="31554" xr:uid="{BCD69906-E2D5-42CB-811E-E272AB55F46A}"/>
    <cellStyle name="Comma 2 8 7 2 3" xfId="33407" xr:uid="{7D1214B8-A0D8-455D-A7ED-5B6E7C5B8782}"/>
    <cellStyle name="Comma 2 8 7 2 4" xfId="35231" xr:uid="{CFB4AE8B-BC53-4CE9-A454-0E74CD0769C6}"/>
    <cellStyle name="Comma 2 8 7 2 5" xfId="37311" xr:uid="{0E8160B1-9A25-4945-B587-DB219D87C5C2}"/>
    <cellStyle name="Comma 2 8 7 3" xfId="12189" xr:uid="{32EA16D7-77D8-401E-9E6A-B915B336FE63}"/>
    <cellStyle name="Comma 2 8 7 4" xfId="15720" xr:uid="{F6345DD4-18B4-4087-8236-7941524896AC}"/>
    <cellStyle name="Comma 2 8 7 5" xfId="30218" xr:uid="{AC1ACD8C-7851-4231-9FBC-988C8CC14203}"/>
    <cellStyle name="Comma 2 8 7 6" xfId="30963" xr:uid="{E86D4F64-9F18-470F-B4CE-E4D594874E75}"/>
    <cellStyle name="Comma 2 8 7 7" xfId="32041" xr:uid="{A5C7A1F3-EAFC-4389-894C-D97FEAD2BBAD}"/>
    <cellStyle name="Comma 2 8 7 8" xfId="32683" xr:uid="{D561F1CA-B9E3-496A-B20C-CD1AF96BBB07}"/>
    <cellStyle name="Comma 2 8 7 9" xfId="33895" xr:uid="{0D7361A4-71F4-4CED-B47C-F21AD47FAB7B}"/>
    <cellStyle name="Comma 2 8 8" xfId="12260" xr:uid="{069D84B1-9D0F-4BE2-A422-72A60ACB0599}"/>
    <cellStyle name="Comma 2 8 8 2" xfId="31033" xr:uid="{23875068-C9F1-41D6-94C5-5955B6E79FFC}"/>
    <cellStyle name="Comma 2 8 8 3" xfId="32902" xr:uid="{95F5557B-90DB-49E3-ADD3-93AE6D24D0EC}"/>
    <cellStyle name="Comma 2 8 8 4" xfId="34710" xr:uid="{18351363-DAB9-4957-976F-C667AB7319A6}"/>
    <cellStyle name="Comma 2 8 8 5" xfId="36818" xr:uid="{FBABBAC3-206E-4DFF-AD82-674FB105F95D}"/>
    <cellStyle name="Comma 2 8 9" xfId="11666" xr:uid="{A28116E3-AC1C-4156-AB6F-1A0C006E078D}"/>
    <cellStyle name="Comma 2 9" xfId="2786" xr:uid="{D7C6A5D3-E49B-40E8-A991-226D172B4F7A}"/>
    <cellStyle name="Comma 2 9 10" xfId="15721" xr:uid="{74ED2A16-F58A-4B2C-9956-1BA4EC1C490D}"/>
    <cellStyle name="Comma 2 9 11" xfId="30219" xr:uid="{F038B2B9-89C6-4456-B32B-9865A878E01D}"/>
    <cellStyle name="Comma 2 9 12" xfId="30443" xr:uid="{D8C41E76-6A79-4335-B86C-0C1270B91228}"/>
    <cellStyle name="Comma 2 9 13" xfId="32042" xr:uid="{08BE7B4B-6164-4A0F-9382-87FA348417C5}"/>
    <cellStyle name="Comma 2 9 14" xfId="32684" xr:uid="{C4C1FFAE-12C7-466F-939D-648481435016}"/>
    <cellStyle name="Comma 2 9 15" xfId="33896" xr:uid="{37FE0453-476F-438F-97F8-6B3158BB083A}"/>
    <cellStyle name="Comma 2 9 16" xfId="34120" xr:uid="{574B2EA6-83A7-4115-BDF3-92C5D78A514B}"/>
    <cellStyle name="Comma 2 9 17" xfId="35348" xr:uid="{225BF6A7-6CD5-4B24-ACCE-AF1A4EED1CC5}"/>
    <cellStyle name="Comma 2 9 18" xfId="36211" xr:uid="{450C5F4F-A1D9-4B09-9D2B-A9BC1D78AEA8}"/>
    <cellStyle name="Comma 2 9 19" xfId="37445" xr:uid="{325AF761-B9CC-4C67-B2DF-B3D1515A2031}"/>
    <cellStyle name="Comma 2 9 2" xfId="5097" xr:uid="{764D6E8A-195A-4484-9247-0AA96BAD76BA}"/>
    <cellStyle name="Comma 2 9 2 10" xfId="32685" xr:uid="{AB82D05F-CB36-4C31-9023-99F6AD9E92B2}"/>
    <cellStyle name="Comma 2 9 2 11" xfId="33897" xr:uid="{2C23F123-ADBA-4640-A401-9ECD713393FC}"/>
    <cellStyle name="Comma 2 9 2 12" xfId="34158" xr:uid="{3D9E9FF2-451B-4B34-A682-9A3AB168E79C}"/>
    <cellStyle name="Comma 2 9 2 13" xfId="36052" xr:uid="{35582756-40EF-4865-8C79-7C993EA31509}"/>
    <cellStyle name="Comma 2 9 2 14" xfId="36352" xr:uid="{349EC549-AEBE-4D4E-93DE-7CF20C10F0B8}"/>
    <cellStyle name="Comma 2 9 2 15" xfId="37519" xr:uid="{95FA9540-DDF1-4AAF-BB1D-BEE940E1042B}"/>
    <cellStyle name="Comma 2 9 2 16" xfId="41465" xr:uid="{A7E248D8-444A-4205-90AB-546EE99D6C56}"/>
    <cellStyle name="Comma 2 9 2 17" xfId="45102" xr:uid="{FEA7332B-D7B2-4CFA-A885-EC45CAA75227}"/>
    <cellStyle name="Comma 2 9 2 18" xfId="6671" xr:uid="{1A62206C-EC88-4B4B-AC6F-2DE664C22804}"/>
    <cellStyle name="Comma 2 9 2 2" xfId="6066" xr:uid="{1A3E1AD5-3251-43EE-B302-487E744F4192}"/>
    <cellStyle name="Comma 2 9 2 2 10" xfId="33898" xr:uid="{C9D02E6B-C699-4060-8E07-17D4C9E65AD7}"/>
    <cellStyle name="Comma 2 9 2 2 11" xfId="34310" xr:uid="{CC51B848-9833-4EE7-943B-155AEC1CB475}"/>
    <cellStyle name="Comma 2 9 2 2 12" xfId="36493" xr:uid="{65F633D7-F77E-4584-851F-FF46DF5A35BB}"/>
    <cellStyle name="Comma 2 9 2 2 13" xfId="38831" xr:uid="{983427BC-936A-4F03-81E2-911733C89977}"/>
    <cellStyle name="Comma 2 9 2 2 14" xfId="41870" xr:uid="{5897422B-4DDD-4756-9171-C7F3A33EFE72}"/>
    <cellStyle name="Comma 2 9 2 2 15" xfId="45103" xr:uid="{83325BEE-C544-48CC-82E0-99594F2A50C7}"/>
    <cellStyle name="Comma 2 9 2 2 16" xfId="8547" xr:uid="{409E566C-E4AD-4E0D-9245-F00E290543DB}"/>
    <cellStyle name="Comma 2 9 2 2 2" xfId="8875" xr:uid="{DE8C675C-09A4-4C42-9AC3-ED9C4BB1E42A}"/>
    <cellStyle name="Comma 2 9 2 2 2 10" xfId="34542" xr:uid="{8FAB391D-22AB-4153-816B-B7F8B0A85E0E}"/>
    <cellStyle name="Comma 2 9 2 2 2 11" xfId="36710" xr:uid="{E56ECD78-7580-4CE7-AC2A-A340395B2021}"/>
    <cellStyle name="Comma 2 9 2 2 2 12" xfId="40380" xr:uid="{121F8222-8F52-4D8B-90D1-0875BADE1A94}"/>
    <cellStyle name="Comma 2 9 2 2 2 13" xfId="43198" xr:uid="{77E835AD-8B13-4493-A59E-AE993E5D615B}"/>
    <cellStyle name="Comma 2 9 2 2 2 14" xfId="45104" xr:uid="{1252A41D-84FB-4986-AE33-76446FD8F516}"/>
    <cellStyle name="Comma 2 9 2 2 2 2" xfId="12874" xr:uid="{808B4726-89A0-439B-AF6A-451FCB7567EC}"/>
    <cellStyle name="Comma 2 9 2 2 2 2 2" xfId="31456" xr:uid="{B782E1F2-14BE-4197-865E-3377D9989FC5}"/>
    <cellStyle name="Comma 2 9 2 2 2 2 3" xfId="33309" xr:uid="{905B33C3-7987-4ADF-8A62-F79F03F9B914}"/>
    <cellStyle name="Comma 2 9 2 2 2 2 4" xfId="35133" xr:uid="{C6F69694-5A3D-4563-BD78-AA2326D5A934}"/>
    <cellStyle name="Comma 2 9 2 2 2 2 5" xfId="37231" xr:uid="{39ABF785-C5E9-462A-980D-A06C28056B67}"/>
    <cellStyle name="Comma 2 9 2 2 2 3" xfId="12091" xr:uid="{F9E7B616-E5C2-4FE3-914B-A1EEA76EC62B}"/>
    <cellStyle name="Comma 2 9 2 2 2 4" xfId="15724" xr:uid="{EF56243A-86B0-42F6-B3F3-E0CF7B7D911D}"/>
    <cellStyle name="Comma 2 9 2 2 2 5" xfId="30222" xr:uid="{EA6C8313-C6BB-4F7A-8344-55EDBC7C98A4}"/>
    <cellStyle name="Comma 2 9 2 2 2 6" xfId="30865" xr:uid="{7088F03E-D44D-4B32-B609-D4343CC4CD54}"/>
    <cellStyle name="Comma 2 9 2 2 2 7" xfId="32045" xr:uid="{960BD3F7-EEAB-438D-B6D1-29DCE4A64408}"/>
    <cellStyle name="Comma 2 9 2 2 2 8" xfId="32687" xr:uid="{54AB8417-0889-4308-9DA9-46ABB10615F3}"/>
    <cellStyle name="Comma 2 9 2 2 2 9" xfId="33899" xr:uid="{9C4307EA-9A3B-4078-910B-81F0C5FA757C}"/>
    <cellStyle name="Comma 2 9 2 2 3" xfId="12582" xr:uid="{7CFD920A-85F2-466E-9BF1-728A00DDB7AC}"/>
    <cellStyle name="Comma 2 9 2 2 3 2" xfId="31224" xr:uid="{5E248073-CA49-4A00-9DD4-317D2DFA4D01}"/>
    <cellStyle name="Comma 2 9 2 2 3 3" xfId="33080" xr:uid="{E0CDBF12-52D9-44AE-AB09-A387FE2D6E99}"/>
    <cellStyle name="Comma 2 9 2 2 3 4" xfId="34901" xr:uid="{C73380D9-9F8F-4EEC-897F-2F56F0047B7A}"/>
    <cellStyle name="Comma 2 9 2 2 3 5" xfId="37001" xr:uid="{BE36A9A5-8475-4490-A185-D91D82D48B9B}"/>
    <cellStyle name="Comma 2 9 2 2 4" xfId="11859" xr:uid="{7494EB28-F5C8-436E-AFD0-A28C159C09F1}"/>
    <cellStyle name="Comma 2 9 2 2 5" xfId="15723" xr:uid="{FF8897D3-8BD9-46D7-84C8-DE403B375EB2}"/>
    <cellStyle name="Comma 2 9 2 2 6" xfId="30221" xr:uid="{6D415043-E6FA-4159-AA63-28F5194A879B}"/>
    <cellStyle name="Comma 2 9 2 2 7" xfId="30633" xr:uid="{FCB58FC3-3B6D-4BE8-8174-9DC2BFD160C4}"/>
    <cellStyle name="Comma 2 9 2 2 8" xfId="32044" xr:uid="{99F85323-7577-4C42-AF87-DDAD0527D94B}"/>
    <cellStyle name="Comma 2 9 2 2 9" xfId="32686" xr:uid="{67C296A2-F10A-4137-83AB-BD91171EBB22}"/>
    <cellStyle name="Comma 2 9 2 3" xfId="6386" xr:uid="{CEBB6804-D5EB-4D0C-B1F1-7C550AD4DC72}"/>
    <cellStyle name="Comma 2 9 2 3 10" xfId="34541" xr:uid="{21C27D5D-94C1-4762-BAB4-FF074F77AC58}"/>
    <cellStyle name="Comma 2 9 2 3 11" xfId="36709" xr:uid="{250215FD-A4EA-46F4-8389-BA58762B32A5}"/>
    <cellStyle name="Comma 2 9 2 3 12" xfId="39051" xr:uid="{F5D9B1A6-7BB7-43E0-9F77-E0627FE6269A}"/>
    <cellStyle name="Comma 2 9 2 3 13" xfId="42077" xr:uid="{87EDDA87-0FCF-429A-BD12-9F3E0178D4C9}"/>
    <cellStyle name="Comma 2 9 2 3 14" xfId="45105" xr:uid="{D0F20B40-180B-4CAE-A350-604768D5A1CA}"/>
    <cellStyle name="Comma 2 9 2 3 15" xfId="8874" xr:uid="{1B8DCBD4-7DD1-42AD-8094-891E00475923}"/>
    <cellStyle name="Comma 2 9 2 3 2" xfId="12873" xr:uid="{FB60204E-74D1-47F0-8618-86B6F3BC7F34}"/>
    <cellStyle name="Comma 2 9 2 3 2 2" xfId="31455" xr:uid="{80B8F25B-3404-46D8-A9DC-2A4F5C15BCEC}"/>
    <cellStyle name="Comma 2 9 2 3 2 3" xfId="33308" xr:uid="{663D387C-456E-442D-83FD-9816ABEF6204}"/>
    <cellStyle name="Comma 2 9 2 3 2 4" xfId="35132" xr:uid="{FBE1E799-27B9-485E-A63E-2D09C7DC1DB5}"/>
    <cellStyle name="Comma 2 9 2 3 2 5" xfId="37230" xr:uid="{0BE361A5-63F9-4155-99FD-800C855B0551}"/>
    <cellStyle name="Comma 2 9 2 3 2 6" xfId="40619" xr:uid="{49F3401C-F33C-4FD2-8971-95398BE6B476}"/>
    <cellStyle name="Comma 2 9 2 3 2 7" xfId="43405" xr:uid="{6114BEE5-7ACF-45F4-B7C2-FE80E6D6FC32}"/>
    <cellStyle name="Comma 2 9 2 3 2 8" xfId="45106" xr:uid="{92AE3B5C-726E-4E7E-B28C-F3B5B0FC1AD7}"/>
    <cellStyle name="Comma 2 9 2 3 3" xfId="12090" xr:uid="{B1BDB22E-EF7B-46EE-844A-DF028E9364EC}"/>
    <cellStyle name="Comma 2 9 2 3 4" xfId="15725" xr:uid="{95E2493B-121B-4131-9033-27941060FFB4}"/>
    <cellStyle name="Comma 2 9 2 3 5" xfId="30223" xr:uid="{31777790-B61B-49BF-BE2D-77663FC26BE2}"/>
    <cellStyle name="Comma 2 9 2 3 6" xfId="30864" xr:uid="{6E3D51AF-E31C-4C11-A952-648E6CCD65D0}"/>
    <cellStyle name="Comma 2 9 2 3 7" xfId="32046" xr:uid="{D6651717-7C55-4200-8DE6-55FA4F321DF8}"/>
    <cellStyle name="Comma 2 9 2 3 8" xfId="32688" xr:uid="{865A3EDE-1750-4BBA-A4B6-441021E5F570}"/>
    <cellStyle name="Comma 2 9 2 3 9" xfId="33900" xr:uid="{EF66E710-212C-48BF-AADB-2111860E2321}"/>
    <cellStyle name="Comma 2 9 2 4" xfId="12299" xr:uid="{C4EB13BC-0B80-4EA3-BB36-1BA1BE26E012}"/>
    <cellStyle name="Comma 2 9 2 4 2" xfId="31072" xr:uid="{D4784E60-C792-4B88-943A-249C9ABBB4AC}"/>
    <cellStyle name="Comma 2 9 2 4 2 2" xfId="41236" xr:uid="{AAE2118C-D565-41A8-BECF-2EC0D698ED5C}"/>
    <cellStyle name="Comma 2 9 2 4 2 3" xfId="43916" xr:uid="{37D1390E-28B1-4BBA-8B0F-5BF3CFEF4C4E}"/>
    <cellStyle name="Comma 2 9 2 4 2 4" xfId="45107" xr:uid="{8D696FA8-D05A-4B6E-8500-65AD9FB9B5D8}"/>
    <cellStyle name="Comma 2 9 2 4 3" xfId="32940" xr:uid="{F0703B3F-57F4-4788-BD0A-ED188B3B6ECE}"/>
    <cellStyle name="Comma 2 9 2 4 4" xfId="34749" xr:uid="{6CD40FE6-815A-4F9D-8B32-D14EE1B94A19}"/>
    <cellStyle name="Comma 2 9 2 4 5" xfId="36857" xr:uid="{EF9D409B-FF04-46B1-87A9-16CFAAF31F8B}"/>
    <cellStyle name="Comma 2 9 2 4 6" xfId="39653" xr:uid="{91493BC9-18C0-4A8A-A513-56AE5D5A85A5}"/>
    <cellStyle name="Comma 2 9 2 4 7" xfId="42588" xr:uid="{E0EE9F10-7319-4816-A59E-B66B9C35B19F}"/>
    <cellStyle name="Comma 2 9 2 4 8" xfId="45108" xr:uid="{68F20B0C-8BC2-4B24-B9A2-D8034906E6E3}"/>
    <cellStyle name="Comma 2 9 2 5" xfId="11706" xr:uid="{1B420282-ABEE-417B-9C8B-4EB238901A36}"/>
    <cellStyle name="Comma 2 9 2 5 2" xfId="39894" xr:uid="{CBFBB469-8576-4DB4-AA21-4AC48EE8439F}"/>
    <cellStyle name="Comma 2 9 2 5 3" xfId="42793" xr:uid="{14E7278D-31AE-43D1-99F6-B06B6E6C75F4}"/>
    <cellStyle name="Comma 2 9 2 5 4" xfId="45109" xr:uid="{87E1231C-B723-4B73-BBB7-54A6975EE2B3}"/>
    <cellStyle name="Comma 2 9 2 6" xfId="15722" xr:uid="{67658762-462B-42EC-A41E-C4E6296E5422}"/>
    <cellStyle name="Comma 2 9 2 7" xfId="30220" xr:uid="{1B9FFBAD-AD4C-4E1F-B4AF-BDA9BEB511C5}"/>
    <cellStyle name="Comma 2 9 2 8" xfId="30481" xr:uid="{BE51A15B-75AB-41B8-8FB4-7892A969A1BA}"/>
    <cellStyle name="Comma 2 9 2 9" xfId="32043" xr:uid="{6B4E5A47-3D2A-4C69-BBC1-89D93B25D9BA}"/>
    <cellStyle name="Comma 2 9 20" xfId="41392" xr:uid="{0450B2A2-E2A5-45D9-86D4-81F63A9BB7C1}"/>
    <cellStyle name="Comma 2 9 21" xfId="45110" xr:uid="{4B24F911-08E9-4D22-A3D0-7F8ED507F7FA}"/>
    <cellStyle name="Comma 2 9 22" xfId="6559" xr:uid="{F82D5F8D-3215-4292-8971-2F403788AA0B}"/>
    <cellStyle name="Comma 2 9 3" xfId="4438" xr:uid="{20DDC2A1-34F6-4944-8072-CE5E0154E02A}"/>
    <cellStyle name="Comma 2 9 3 10" xfId="32689" xr:uid="{F8277441-7A4A-4480-A722-784273694382}"/>
    <cellStyle name="Comma 2 9 3 11" xfId="33901" xr:uid="{F160B995-628A-4890-80B2-02A68233CC8F}"/>
    <cellStyle name="Comma 2 9 3 12" xfId="34186" xr:uid="{6D5CEA03-C478-43E0-8D6F-C8783CB1FA9A}"/>
    <cellStyle name="Comma 2 9 3 13" xfId="35621" xr:uid="{96EA192C-F4E1-4A5C-A556-EE6ABC5E6975}"/>
    <cellStyle name="Comma 2 9 3 14" xfId="36156" xr:uid="{C1B37190-3C52-45F4-A28C-F3F6DBC77163}"/>
    <cellStyle name="Comma 2 9 3 15" xfId="38690" xr:uid="{B98B1B54-A215-480F-B265-2BC838AAABBA}"/>
    <cellStyle name="Comma 2 9 3 16" xfId="41730" xr:uid="{E462CD08-A050-4FE4-8803-BA2802212388}"/>
    <cellStyle name="Comma 2 9 3 17" xfId="45111" xr:uid="{20FA03FB-A8C7-4956-B1CF-2ED97BCDB989}"/>
    <cellStyle name="Comma 2 9 3 18" xfId="7349" xr:uid="{B694BD8B-6294-4309-A686-CA2783382326}"/>
    <cellStyle name="Comma 2 9 3 2" xfId="5889" xr:uid="{302D7896-9582-48EC-A45D-5AED9A9D8967}"/>
    <cellStyle name="Comma 2 9 3 2 10" xfId="33902" xr:uid="{75D099E1-FB42-4800-B04D-B0A1563EEC06}"/>
    <cellStyle name="Comma 2 9 3 2 11" xfId="34338" xr:uid="{96DEBD0A-AEDB-4B75-97C2-00D6CEE70C65}"/>
    <cellStyle name="Comma 2 9 3 2 12" xfId="36506" xr:uid="{42158706-CF03-4923-BBE5-6BF99BBF3929}"/>
    <cellStyle name="Comma 2 9 3 2 13" xfId="39176" xr:uid="{251EBF43-6EE5-4148-962B-E945DC19A6C7}"/>
    <cellStyle name="Comma 2 9 3 2 14" xfId="42184" xr:uid="{7EEE410B-B78D-4852-8C07-91AB88E54C62}"/>
    <cellStyle name="Comma 2 9 3 2 15" xfId="45112" xr:uid="{9C3446E8-2141-49D8-9E3C-96D1608C0461}"/>
    <cellStyle name="Comma 2 9 3 2 16" xfId="8608" xr:uid="{C3474C5F-45F3-48A1-82CA-312286AFFA4A}"/>
    <cellStyle name="Comma 2 9 3 2 2" xfId="8877" xr:uid="{B4C9579D-1896-4EF5-B15B-12723EB83B9F}"/>
    <cellStyle name="Comma 2 9 3 2 2 10" xfId="34544" xr:uid="{856226FB-B1A1-4924-B963-D19D3F522B33}"/>
    <cellStyle name="Comma 2 9 3 2 2 11" xfId="36712" xr:uid="{843A54BA-4028-4C44-A09E-DC955995373D}"/>
    <cellStyle name="Comma 2 9 3 2 2 12" xfId="40749" xr:uid="{8C7FBD0A-FEAF-40DF-83DB-BA313BEA5BF1}"/>
    <cellStyle name="Comma 2 9 3 2 2 13" xfId="43512" xr:uid="{51A32FE7-E13E-4555-8C8B-CD7ACA96FECE}"/>
    <cellStyle name="Comma 2 9 3 2 2 14" xfId="45113" xr:uid="{05634CB3-3E9B-4505-94E5-20226166F69B}"/>
    <cellStyle name="Comma 2 9 3 2 2 2" xfId="12876" xr:uid="{EF38C70A-C481-408B-A505-3052E0F57019}"/>
    <cellStyle name="Comma 2 9 3 2 2 2 2" xfId="31458" xr:uid="{DC015BFD-1F36-4D63-AF53-3D9C475F8DBA}"/>
    <cellStyle name="Comma 2 9 3 2 2 2 3" xfId="33311" xr:uid="{811059A2-EA83-4C68-8B61-EE39B251B582}"/>
    <cellStyle name="Comma 2 9 3 2 2 2 4" xfId="35135" xr:uid="{5F57F367-D3AE-4D9B-B830-DF622C181636}"/>
    <cellStyle name="Comma 2 9 3 2 2 2 5" xfId="37233" xr:uid="{C41591F4-BB3B-432C-8EA8-95E57842951F}"/>
    <cellStyle name="Comma 2 9 3 2 2 3" xfId="12093" xr:uid="{EF94B624-F013-44C1-935A-00F1C76059EA}"/>
    <cellStyle name="Comma 2 9 3 2 2 4" xfId="15728" xr:uid="{EEBF757A-C013-478B-9E1F-353A7D3832AD}"/>
    <cellStyle name="Comma 2 9 3 2 2 5" xfId="30226" xr:uid="{82211882-EA4F-4440-ADC2-6EB633A8806D}"/>
    <cellStyle name="Comma 2 9 3 2 2 6" xfId="30867" xr:uid="{D1CF3A49-3E4E-448C-83D8-6F00C53A78CE}"/>
    <cellStyle name="Comma 2 9 3 2 2 7" xfId="32049" xr:uid="{4B93C14E-5D8F-4416-A819-1323CE7827F6}"/>
    <cellStyle name="Comma 2 9 3 2 2 8" xfId="32691" xr:uid="{0AB4A556-69BB-4016-9577-CE3CF7E80C95}"/>
    <cellStyle name="Comma 2 9 3 2 2 9" xfId="33903" xr:uid="{5D30749D-DD32-4C3E-BB1D-FD7DE690D4AC}"/>
    <cellStyle name="Comma 2 9 3 2 3" xfId="12614" xr:uid="{0AED3820-D0CC-4DC7-BAC7-21F7A0E7C4E2}"/>
    <cellStyle name="Comma 2 9 3 2 3 2" xfId="31252" xr:uid="{50BC3A8A-8416-4823-8EDC-AE98CE872836}"/>
    <cellStyle name="Comma 2 9 3 2 3 3" xfId="33106" xr:uid="{52C2C3EC-3BB7-4833-A4B7-B6493D2D1816}"/>
    <cellStyle name="Comma 2 9 3 2 3 4" xfId="34929" xr:uid="{3760C59A-FEE2-4FEA-98CB-B72076D41791}"/>
    <cellStyle name="Comma 2 9 3 2 3 5" xfId="37027" xr:uid="{1DF84CB0-35C8-47F8-A0B8-DAEEF26723D6}"/>
    <cellStyle name="Comma 2 9 3 2 4" xfId="11887" xr:uid="{1D1D5F69-7266-4C02-9293-A6302FF7935F}"/>
    <cellStyle name="Comma 2 9 3 2 5" xfId="15727" xr:uid="{4F945E04-0ECE-4731-A4A4-10060F885B86}"/>
    <cellStyle name="Comma 2 9 3 2 6" xfId="30225" xr:uid="{900F3CD3-2F6F-412A-BB25-19575DB56ECC}"/>
    <cellStyle name="Comma 2 9 3 2 7" xfId="30661" xr:uid="{88E6232B-B538-4AEF-8996-CEF572AC37F5}"/>
    <cellStyle name="Comma 2 9 3 2 8" xfId="32048" xr:uid="{E9E1FB28-42AE-4F10-8C64-F5C9DC089743}"/>
    <cellStyle name="Comma 2 9 3 2 9" xfId="32690" xr:uid="{7226666C-3F50-47FF-8A16-13EB1C7E9141}"/>
    <cellStyle name="Comma 2 9 3 3" xfId="8876" xr:uid="{B970C440-0E87-4AAB-B6BD-14E4B347937B}"/>
    <cellStyle name="Comma 2 9 3 3 10" xfId="34543" xr:uid="{48861BA3-D2AE-4E87-AB4D-9B873EE888BB}"/>
    <cellStyle name="Comma 2 9 3 3 11" xfId="36711" xr:uid="{611F44C2-2EF1-425C-A45E-1C7CADA26191}"/>
    <cellStyle name="Comma 2 9 3 3 12" xfId="39488" xr:uid="{F8C876C6-A21D-4E61-A26C-14FED3D22DC9}"/>
    <cellStyle name="Comma 2 9 3 3 13" xfId="42448" xr:uid="{65892057-AAFB-4719-89C1-31DD44BCC507}"/>
    <cellStyle name="Comma 2 9 3 3 14" xfId="45114" xr:uid="{88D719C8-996D-42EB-8C4C-C5ABF7BE9B0D}"/>
    <cellStyle name="Comma 2 9 3 3 2" xfId="12875" xr:uid="{AE1D77ED-6DB7-407A-8FCC-5A3A02F5DBB5}"/>
    <cellStyle name="Comma 2 9 3 3 2 2" xfId="31457" xr:uid="{CBCB36D4-4B45-4FA5-895B-5BA7F80C614D}"/>
    <cellStyle name="Comma 2 9 3 3 2 3" xfId="33310" xr:uid="{B6ED6E62-4021-41CA-BB44-4F2455743F22}"/>
    <cellStyle name="Comma 2 9 3 3 2 4" xfId="35134" xr:uid="{926D11EC-F887-464A-AD06-457741D31458}"/>
    <cellStyle name="Comma 2 9 3 3 2 5" xfId="37232" xr:uid="{3E9BE429-A878-4A2E-B30D-4D3CA84A0A88}"/>
    <cellStyle name="Comma 2 9 3 3 2 6" xfId="41064" xr:uid="{3ED4EE23-24C8-4CD1-BB59-FD7792EF1A7E}"/>
    <cellStyle name="Comma 2 9 3 3 2 7" xfId="43776" xr:uid="{3FB4192C-B016-4A61-AB09-93927A56E81B}"/>
    <cellStyle name="Comma 2 9 3 3 2 8" xfId="45115" xr:uid="{AA50BEDE-65DD-4813-A711-8774BF1A6DF3}"/>
    <cellStyle name="Comma 2 9 3 3 3" xfId="12092" xr:uid="{310CDC78-AF1F-457E-9813-C63E00C5BD43}"/>
    <cellStyle name="Comma 2 9 3 3 4" xfId="15729" xr:uid="{50E913F5-2B20-4F85-91AC-F1233EA03D7E}"/>
    <cellStyle name="Comma 2 9 3 3 5" xfId="30227" xr:uid="{00D751F4-8E18-408A-8B7A-076FBAF56377}"/>
    <cellStyle name="Comma 2 9 3 3 6" xfId="30866" xr:uid="{4B777B78-0879-438A-90F4-0E7B50CC77AA}"/>
    <cellStyle name="Comma 2 9 3 3 7" xfId="32050" xr:uid="{D306A02A-C803-40FD-845D-4E5DB76DD6BD}"/>
    <cellStyle name="Comma 2 9 3 3 8" xfId="32692" xr:uid="{C0EEDA57-59DF-47D5-80BC-C5733DF720AA}"/>
    <cellStyle name="Comma 2 9 3 3 9" xfId="33904" xr:uid="{095B2513-1451-43B7-85D2-C82CCB4EF061}"/>
    <cellStyle name="Comma 2 9 3 4" xfId="12328" xr:uid="{775AE2FC-A14E-415B-ABE5-828BD768547F}"/>
    <cellStyle name="Comma 2 9 3 4 2" xfId="31100" xr:uid="{07664546-A280-4042-A9E0-3956E0EBB5D0}"/>
    <cellStyle name="Comma 2 9 3 4 3" xfId="32962" xr:uid="{59D09156-06ED-48C9-A268-D3BDEC498884}"/>
    <cellStyle name="Comma 2 9 3 4 4" xfId="34777" xr:uid="{AE548C44-1FDF-4DE1-B8A4-1716234A236C}"/>
    <cellStyle name="Comma 2 9 3 4 5" xfId="36883" xr:uid="{8910D830-DF60-4F0A-B8CD-4570DAFA1219}"/>
    <cellStyle name="Comma 2 9 3 4 6" xfId="40209" xr:uid="{77F21DB7-B6AB-4C09-8A1E-4A3251A42F1B}"/>
    <cellStyle name="Comma 2 9 3 4 7" xfId="43058" xr:uid="{29AA5B6E-A6DE-4B26-94A0-B54C8194BDFF}"/>
    <cellStyle name="Comma 2 9 3 4 8" xfId="45116" xr:uid="{FE54F524-36E5-4D50-B30F-318D5D903ECE}"/>
    <cellStyle name="Comma 2 9 3 5" xfId="11735" xr:uid="{57D970A5-0D21-4D1F-94B7-DEA2E8E0879B}"/>
    <cellStyle name="Comma 2 9 3 6" xfId="15726" xr:uid="{F59A8434-1694-41B0-B226-53668D014996}"/>
    <cellStyle name="Comma 2 9 3 7" xfId="30224" xr:uid="{C85C4AB0-2885-463F-8314-C2CC0BD0E7EF}"/>
    <cellStyle name="Comma 2 9 3 8" xfId="30509" xr:uid="{5A93E15B-7743-4546-8904-0AFDE773D716}"/>
    <cellStyle name="Comma 2 9 3 9" xfId="32047" xr:uid="{444A57EF-F495-4734-95F3-759EEE1197B5}"/>
    <cellStyle name="Comma 2 9 4" xfId="5751" xr:uid="{45C0036D-47A5-4E61-AA68-60AED200678B}"/>
    <cellStyle name="Comma 2 9 4 10" xfId="33905" xr:uid="{B98C56B5-5372-4FA2-A7CF-CB7060F845EB}"/>
    <cellStyle name="Comma 2 9 4 11" xfId="34271" xr:uid="{3615FBD2-C8A5-4128-AA4C-FE4991D5EE20}"/>
    <cellStyle name="Comma 2 9 4 12" xfId="36469" xr:uid="{DB1DD476-D1E7-49F3-BA99-63849C633BF2}"/>
    <cellStyle name="Comma 2 9 4 13" xfId="38118" xr:uid="{90285F75-2DBE-4B85-9282-7A354973CAB3}"/>
    <cellStyle name="Comma 2 9 4 14" xfId="41615" xr:uid="{1CB66D17-82CC-429C-9F22-7C29F067428C}"/>
    <cellStyle name="Comma 2 9 4 15" xfId="45117" xr:uid="{7C926C9A-C74C-43B6-9757-3433020269C9}"/>
    <cellStyle name="Comma 2 9 4 16" xfId="8434" xr:uid="{B1C9B050-3F3B-4FAD-9967-A8D2B262A51B}"/>
    <cellStyle name="Comma 2 9 4 2" xfId="8878" xr:uid="{750CE453-98DE-416F-B9A9-357906A7909A}"/>
    <cellStyle name="Comma 2 9 4 2 10" xfId="34545" xr:uid="{11C3BCF6-594A-4E75-A9A0-43FAE507BFE6}"/>
    <cellStyle name="Comma 2 9 4 2 11" xfId="36713" xr:uid="{A3293DD0-E61D-4498-AF8C-353CEA76015E}"/>
    <cellStyle name="Comma 2 9 4 2 12" xfId="40074" xr:uid="{813D4811-B5CB-4320-B5EB-FD7D4F6DA24A}"/>
    <cellStyle name="Comma 2 9 4 2 13" xfId="42943" xr:uid="{387C8448-B399-4C9D-92D2-EA7EA09430B4}"/>
    <cellStyle name="Comma 2 9 4 2 14" xfId="45118" xr:uid="{59F1C496-F0FA-479B-88F1-4B394C24181E}"/>
    <cellStyle name="Comma 2 9 4 2 2" xfId="12877" xr:uid="{1E8E61D4-6427-44C4-886E-3ADE76C1F0F9}"/>
    <cellStyle name="Comma 2 9 4 2 2 2" xfId="31459" xr:uid="{D8627880-B1A8-4228-97C6-53A8ECA7ED85}"/>
    <cellStyle name="Comma 2 9 4 2 2 3" xfId="33312" xr:uid="{387F8B98-343B-4085-8AA1-D3B340A07C09}"/>
    <cellStyle name="Comma 2 9 4 2 2 4" xfId="35136" xr:uid="{DC95885A-A4CD-4B96-A994-B1F8D1C3D30E}"/>
    <cellStyle name="Comma 2 9 4 2 2 5" xfId="37234" xr:uid="{BDFD88A5-01FA-4A14-ABA3-DE275E1CBE91}"/>
    <cellStyle name="Comma 2 9 4 2 3" xfId="12094" xr:uid="{968C3C05-E56D-4DD2-A22E-022034CC2847}"/>
    <cellStyle name="Comma 2 9 4 2 4" xfId="15731" xr:uid="{F4072B0B-DEF3-4EEC-8B87-74C9AE266734}"/>
    <cellStyle name="Comma 2 9 4 2 5" xfId="30229" xr:uid="{BE3E804D-7946-4695-A807-D42D6BC1C08E}"/>
    <cellStyle name="Comma 2 9 4 2 6" xfId="30868" xr:uid="{29400C09-AE28-474E-8C77-5B14A0C3C7EF}"/>
    <cellStyle name="Comma 2 9 4 2 7" xfId="32052" xr:uid="{7A7F6011-786E-4242-B8FB-6FEA7CE51E4F}"/>
    <cellStyle name="Comma 2 9 4 2 8" xfId="32694" xr:uid="{EEDED679-98C7-4FE7-94A1-BDAA085DCA47}"/>
    <cellStyle name="Comma 2 9 4 2 9" xfId="33906" xr:uid="{BD39294D-5DC5-407F-9442-C16D8EFD4D1E}"/>
    <cellStyle name="Comma 2 9 4 3" xfId="12542" xr:uid="{87BFF041-5BBD-41DF-8884-49B2B1DCC9A0}"/>
    <cellStyle name="Comma 2 9 4 3 2" xfId="31185" xr:uid="{59D77EE0-9793-49A3-ADA4-4FE5D04C8F6E}"/>
    <cellStyle name="Comma 2 9 4 3 3" xfId="33043" xr:uid="{468A1AD1-7967-47CF-AF52-2E2C1FD62B02}"/>
    <cellStyle name="Comma 2 9 4 3 4" xfId="34862" xr:uid="{B209FC42-596C-4DF5-AA0B-C1EBE2321026}"/>
    <cellStyle name="Comma 2 9 4 3 5" xfId="36964" xr:uid="{0E6A1FA3-3F83-4F92-9566-468CDF122D62}"/>
    <cellStyle name="Comma 2 9 4 4" xfId="11820" xr:uid="{D39FEC9F-D6A4-4AC3-ABE8-B6997B6130A2}"/>
    <cellStyle name="Comma 2 9 4 5" xfId="15730" xr:uid="{A7797426-9DC2-4708-9F9D-E5C1102C014F}"/>
    <cellStyle name="Comma 2 9 4 6" xfId="30228" xr:uid="{9CF38558-156E-47B7-95E6-4F2B3642262A}"/>
    <cellStyle name="Comma 2 9 4 7" xfId="30594" xr:uid="{6DA57D60-EA65-43B8-874B-3C6A0B0E7B5F}"/>
    <cellStyle name="Comma 2 9 4 8" xfId="32051" xr:uid="{61314B24-CEA2-45DD-A069-25BC876B853F}"/>
    <cellStyle name="Comma 2 9 4 9" xfId="32693" xr:uid="{B68F24B1-8EFF-4E7F-9387-5E5D588D370C}"/>
    <cellStyle name="Comma 2 9 5" xfId="6210" xr:uid="{D9529162-7B8D-45FD-A0F0-28450AB87E5B}"/>
    <cellStyle name="Comma 2 9 5 10" xfId="33907" xr:uid="{5D22BD6B-E6C6-4844-936D-AFDF94CB912F}"/>
    <cellStyle name="Comma 2 9 5 11" xfId="34213" xr:uid="{B495BAE8-4B2D-41E2-A707-725D7B2CB93F}"/>
    <cellStyle name="Comma 2 9 5 12" xfId="36440" xr:uid="{7EE52F56-06B4-46D9-98C3-D1B6542370F8}"/>
    <cellStyle name="Comma 2 9 5 13" xfId="38947" xr:uid="{99D04814-E3A1-4753-BF14-C829F87045B1}"/>
    <cellStyle name="Comma 2 9 5 14" xfId="41978" xr:uid="{B589CDD8-EA3D-4C38-B144-E0F0B0D797A5}"/>
    <cellStyle name="Comma 2 9 5 15" xfId="45119" xr:uid="{A3405D87-71A1-4C80-B5F9-29991737175B}"/>
    <cellStyle name="Comma 2 9 5 16" xfId="8104" xr:uid="{C61B1A0A-0B06-4356-8C68-68C83A47CF57}"/>
    <cellStyle name="Comma 2 9 5 2" xfId="8879" xr:uid="{3E9ADED8-3300-4D53-800E-616C28E6290F}"/>
    <cellStyle name="Comma 2 9 5 2 10" xfId="34546" xr:uid="{21E48C7A-1670-458F-85B3-ACDF936FE223}"/>
    <cellStyle name="Comma 2 9 5 2 11" xfId="36714" xr:uid="{19508849-C1A6-4F9F-84EC-C6D56BAFADC3}"/>
    <cellStyle name="Comma 2 9 5 2 12" xfId="40505" xr:uid="{A373BEE8-7268-462F-B05B-B4830D1336E6}"/>
    <cellStyle name="Comma 2 9 5 2 13" xfId="43306" xr:uid="{FBDE48EB-8C6F-4208-B863-40AF27A60686}"/>
    <cellStyle name="Comma 2 9 5 2 14" xfId="45120" xr:uid="{93D6CFA4-3FA0-4038-ABA1-3A2201E20DD4}"/>
    <cellStyle name="Comma 2 9 5 2 2" xfId="12878" xr:uid="{A14280F1-67DE-475F-88B1-FEE63C52004B}"/>
    <cellStyle name="Comma 2 9 5 2 2 2" xfId="31460" xr:uid="{E4087C2A-FE27-460E-BA59-49F3A45D3EF1}"/>
    <cellStyle name="Comma 2 9 5 2 2 3" xfId="33313" xr:uid="{9E6F1338-92F3-4B37-80EC-C0BC5FBE3B07}"/>
    <cellStyle name="Comma 2 9 5 2 2 4" xfId="35137" xr:uid="{AA0CB6F2-A40C-45C1-9126-ED1C341074AC}"/>
    <cellStyle name="Comma 2 9 5 2 2 5" xfId="37235" xr:uid="{BC62E01E-B8E5-4015-B94D-B2EC77211851}"/>
    <cellStyle name="Comma 2 9 5 2 3" xfId="12095" xr:uid="{BA787F54-7F57-4039-A5F4-3160EECCAA07}"/>
    <cellStyle name="Comma 2 9 5 2 4" xfId="15733" xr:uid="{8825725D-7C4B-41A6-97A5-C36BE8EBBCFA}"/>
    <cellStyle name="Comma 2 9 5 2 5" xfId="30231" xr:uid="{5D706B2F-B364-4618-B74C-47D0149F394F}"/>
    <cellStyle name="Comma 2 9 5 2 6" xfId="30869" xr:uid="{609C8CB1-1AC1-4D43-880C-8A34D2ECEF3F}"/>
    <cellStyle name="Comma 2 9 5 2 7" xfId="32054" xr:uid="{AEFBC039-91DF-48F0-8502-F81D11047DE4}"/>
    <cellStyle name="Comma 2 9 5 2 8" xfId="32696" xr:uid="{91AAAF25-249C-45B1-8BDD-D1C468286FD7}"/>
    <cellStyle name="Comma 2 9 5 2 9" xfId="33908" xr:uid="{97319F73-E7CF-4173-84F1-FDFE73765C83}"/>
    <cellStyle name="Comma 2 9 5 3" xfId="12416" xr:uid="{3564EA79-DA30-4DCD-BBC2-C9F70D98A02B}"/>
    <cellStyle name="Comma 2 9 5 3 2" xfId="31127" xr:uid="{036E2796-D581-4CFD-9A97-2822E0E269D6}"/>
    <cellStyle name="Comma 2 9 5 3 3" xfId="32989" xr:uid="{13703B6E-BBD5-4441-8172-A87617BA2485}"/>
    <cellStyle name="Comma 2 9 5 3 4" xfId="34804" xr:uid="{A3963DC5-043B-4D0A-979B-E94D0311721A}"/>
    <cellStyle name="Comma 2 9 5 3 5" xfId="36910" xr:uid="{7B54AD48-6CE4-4F5B-9652-630F4D0EF5C7}"/>
    <cellStyle name="Comma 2 9 5 4" xfId="11762" xr:uid="{78738EC3-6F20-44E6-84EC-6E9CACB6A7A1}"/>
    <cellStyle name="Comma 2 9 5 5" xfId="15732" xr:uid="{A02890C4-A060-4C58-B74E-DF5501D4AD80}"/>
    <cellStyle name="Comma 2 9 5 6" xfId="30230" xr:uid="{FC98511D-F688-49BC-A900-28DA8489CDF6}"/>
    <cellStyle name="Comma 2 9 5 7" xfId="30536" xr:uid="{346EB285-6DA9-47AD-B140-479E1DE5CC56}"/>
    <cellStyle name="Comma 2 9 5 8" xfId="32053" xr:uid="{0913FB29-82E6-42A1-95E8-1207B9E05452}"/>
    <cellStyle name="Comma 2 9 5 9" xfId="32695" xr:uid="{913A4BC4-9E34-4082-B00A-9AAAC97874FC}"/>
    <cellStyle name="Comma 2 9 6" xfId="8873" xr:uid="{61883797-0BBF-4EDE-8BBD-589A38671D1F}"/>
    <cellStyle name="Comma 2 9 6 10" xfId="34540" xr:uid="{DDCC767A-7A5A-454B-8E1F-ACC73F3217A3}"/>
    <cellStyle name="Comma 2 9 6 11" xfId="36708" xr:uid="{EC7E22F0-1036-4CF9-BB5A-0219E3E66F10}"/>
    <cellStyle name="Comma 2 9 6 12" xfId="39355" xr:uid="{D18CBBFC-A820-42A2-A01C-8A5EC5914BFB}"/>
    <cellStyle name="Comma 2 9 6 13" xfId="42333" xr:uid="{6CD2AB70-7A27-4C86-867C-D04A86D538E4}"/>
    <cellStyle name="Comma 2 9 6 14" xfId="45121" xr:uid="{CF8E6918-5B0E-4909-9FC1-7942CC7CA82B}"/>
    <cellStyle name="Comma 2 9 6 2" xfId="12872" xr:uid="{BFFB0A30-90E9-460D-BF45-887A1428DC3D}"/>
    <cellStyle name="Comma 2 9 6 2 2" xfId="31454" xr:uid="{369F5A8D-14EF-4481-BE04-47E4E8F494A8}"/>
    <cellStyle name="Comma 2 9 6 2 3" xfId="33307" xr:uid="{A614D107-9FBE-4627-8308-B247FA5BBA3C}"/>
    <cellStyle name="Comma 2 9 6 2 4" xfId="35131" xr:uid="{F178A159-9392-49BE-A38D-69E5BE8F27E0}"/>
    <cellStyle name="Comma 2 9 6 2 5" xfId="37229" xr:uid="{DFC91B2B-80E3-4465-851E-96A6FE547CA5}"/>
    <cellStyle name="Comma 2 9 6 2 6" xfId="40926" xr:uid="{BA3F3FBC-2E2D-4BE9-87B2-8D8409203A8A}"/>
    <cellStyle name="Comma 2 9 6 2 7" xfId="43661" xr:uid="{1DC3A6B7-EAAB-4C2C-B3CD-CBC5675D01A7}"/>
    <cellStyle name="Comma 2 9 6 2 8" xfId="45122" xr:uid="{CDD5C4C6-B797-46BE-B4B8-697B24955696}"/>
    <cellStyle name="Comma 2 9 6 3" xfId="12089" xr:uid="{71935647-4E4C-4742-9F6D-352210347DE9}"/>
    <cellStyle name="Comma 2 9 6 4" xfId="15734" xr:uid="{75AF8C2E-EC1F-4034-87CA-0AEB1F4D57A8}"/>
    <cellStyle name="Comma 2 9 6 5" xfId="30232" xr:uid="{849625AF-92CC-43C8-9788-75C4FA27B5DB}"/>
    <cellStyle name="Comma 2 9 6 6" xfId="30863" xr:uid="{CFC646D3-E922-4A70-B3AB-E35BA74E78AD}"/>
    <cellStyle name="Comma 2 9 6 7" xfId="32055" xr:uid="{007F90CE-360C-4B98-8C42-C33B84722188}"/>
    <cellStyle name="Comma 2 9 6 8" xfId="32697" xr:uid="{6169765C-442F-4646-9AF2-697873185AE9}"/>
    <cellStyle name="Comma 2 9 6 9" xfId="33909" xr:uid="{A241E406-57D5-4A81-B427-C639099B9292}"/>
    <cellStyle name="Comma 2 9 7" xfId="11527" xr:uid="{F4F02C7F-DDE7-4C58-9743-195C0E799C85}"/>
    <cellStyle name="Comma 2 9 7 10" xfId="34641" xr:uid="{5C3BC241-CF34-4BAE-88E1-111E0E61FF79}"/>
    <cellStyle name="Comma 2 9 7 11" xfId="36769" xr:uid="{F8115DB2-867D-4DD3-8296-A703946F4DAB}"/>
    <cellStyle name="Comma 2 9 7 12" xfId="39812" xr:uid="{0CEDABA4-1A10-4428-A212-CA794BE99D11}"/>
    <cellStyle name="Comma 2 9 7 13" xfId="42720" xr:uid="{4AE9AFEE-345A-4DA1-AD50-4F267F117A93}"/>
    <cellStyle name="Comma 2 9 7 14" xfId="45123" xr:uid="{823CB729-397F-4365-830E-AF1C2C0D042B}"/>
    <cellStyle name="Comma 2 9 7 2" xfId="15148" xr:uid="{8C6515F2-4998-41FF-815F-12C6977A24A2}"/>
    <cellStyle name="Comma 2 9 7 2 2" xfId="31555" xr:uid="{3456E969-1C41-4DDB-9F3A-E75C705D7714}"/>
    <cellStyle name="Comma 2 9 7 2 3" xfId="33408" xr:uid="{E682D48A-208A-4C9B-8AEE-98B10A9CA734}"/>
    <cellStyle name="Comma 2 9 7 2 4" xfId="35232" xr:uid="{69D52DD8-427C-4579-948E-5D2CCA70109C}"/>
    <cellStyle name="Comma 2 9 7 2 5" xfId="37312" xr:uid="{782B5B7E-779D-4147-AE49-300EBC6C100E}"/>
    <cellStyle name="Comma 2 9 7 3" xfId="12190" xr:uid="{9BB9F22C-BD56-4415-978E-D98C78EDD997}"/>
    <cellStyle name="Comma 2 9 7 4" xfId="15735" xr:uid="{1162EA45-F215-4A0F-A83E-91251E512D35}"/>
    <cellStyle name="Comma 2 9 7 5" xfId="30233" xr:uid="{8544F056-5E37-47C6-8DAC-900313A890DD}"/>
    <cellStyle name="Comma 2 9 7 6" xfId="30964" xr:uid="{319A1FE0-8B27-41E3-93B3-3849FBB168EB}"/>
    <cellStyle name="Comma 2 9 7 7" xfId="32056" xr:uid="{C0EFF961-D43F-4A98-887E-4D6467E21AC2}"/>
    <cellStyle name="Comma 2 9 7 8" xfId="32698" xr:uid="{8A20C5F6-837C-4DCF-BDBC-F10411BC5C6A}"/>
    <cellStyle name="Comma 2 9 7 9" xfId="33910" xr:uid="{451232A7-0962-48FD-B839-1F5694B06136}"/>
    <cellStyle name="Comma 2 9 8" xfId="12261" xr:uid="{4560CDAF-6B5E-43C9-B392-2248E93237CE}"/>
    <cellStyle name="Comma 2 9 8 2" xfId="31034" xr:uid="{7C0B052C-A940-420C-8A97-E1479BC8DFF6}"/>
    <cellStyle name="Comma 2 9 8 3" xfId="32903" xr:uid="{3FE1D4D6-10D8-4269-8E43-A8B376372D8B}"/>
    <cellStyle name="Comma 2 9 8 4" xfId="34711" xr:uid="{B9E6313C-A92B-43D6-8B34-CD05E3A34C73}"/>
    <cellStyle name="Comma 2 9 8 5" xfId="36819" xr:uid="{736EEF7B-9B49-423A-9E50-3ECFA8948135}"/>
    <cellStyle name="Comma 2 9 9" xfId="11667" xr:uid="{3C8527F9-A046-4F29-BBA8-484AC4EE7A22}"/>
    <cellStyle name="Comma 20" xfId="39276" xr:uid="{A5C192EA-9AA9-4C18-8F71-946947F6AC6A}"/>
    <cellStyle name="Comma 20 2" xfId="40843" xr:uid="{422DB0DF-D007-47B8-BB36-FCBBBCDB27C9}"/>
    <cellStyle name="Comma 20 2 2" xfId="43588" xr:uid="{1AF424A2-62E2-4D29-BC1A-5762B2160274}"/>
    <cellStyle name="Comma 20 2 3" xfId="45124" xr:uid="{ECEAB1DD-E8CB-4A3A-ACB5-6A53F490E960}"/>
    <cellStyle name="Comma 20 3" xfId="42260" xr:uid="{82396773-D6FE-4222-8E2A-229AD0C01B3F}"/>
    <cellStyle name="Comma 20 4" xfId="45125" xr:uid="{AFA2BC99-11D4-4C12-AF12-2F3972EE2D5E}"/>
    <cellStyle name="Comma 21" xfId="1018" xr:uid="{40CBDBA8-E304-420C-A133-5D8B955614D3}"/>
    <cellStyle name="Comma 3" xfId="2787" xr:uid="{BADC060F-AA8D-47A7-A93B-33D908DF54CD}"/>
    <cellStyle name="Comma 3 10" xfId="15736" xr:uid="{0DF51851-3F16-48F9-AFEE-5D2B896746EE}"/>
    <cellStyle name="Comma 3 11" xfId="30234" xr:uid="{8999E056-90E2-4C19-94AD-FE61D7F182D9}"/>
    <cellStyle name="Comma 3 12" xfId="30444" xr:uid="{C66D4606-8513-4881-B0E0-618B5762D3D3}"/>
    <cellStyle name="Comma 3 13" xfId="32057" xr:uid="{A0BBF235-299B-4427-AEF5-BCC06923FEE2}"/>
    <cellStyle name="Comma 3 14" xfId="32699" xr:uid="{B72A022B-0F0B-4249-8C56-264476D4861E}"/>
    <cellStyle name="Comma 3 15" xfId="33911" xr:uid="{F63B1CC2-0067-44A3-8813-5219FF2A2367}"/>
    <cellStyle name="Comma 3 16" xfId="34121" xr:uid="{9D80DF3F-FA20-42A7-BF67-B6B1F422BB8C}"/>
    <cellStyle name="Comma 3 17" xfId="35349" xr:uid="{ABED4C53-CD34-4FA4-8FB3-B64047C8B0A5}"/>
    <cellStyle name="Comma 3 18" xfId="36212" xr:uid="{8A2A7A37-0DA5-416B-A087-BEE85917A859}"/>
    <cellStyle name="Comma 3 19" xfId="37446" xr:uid="{450C1A91-B997-4257-89CA-802E5697FEDA}"/>
    <cellStyle name="Comma 3 2" xfId="1027" xr:uid="{5E04456E-23A8-466D-A52F-29455BB1C265}"/>
    <cellStyle name="Comma 3 2 10" xfId="30235" xr:uid="{BD84D80A-FDA2-46B2-BBA3-D5709095A896}"/>
    <cellStyle name="Comma 3 2 10 2" xfId="39752" xr:uid="{3CD1E949-A6F8-4C1F-B491-F8391E8075A2}"/>
    <cellStyle name="Comma 3 2 10 3" xfId="42665" xr:uid="{13E79B1F-3200-4F84-B147-005198584F04}"/>
    <cellStyle name="Comma 3 2 10 4" xfId="45126" xr:uid="{91D7AC72-F599-498B-A342-E2BED88E1F2D}"/>
    <cellStyle name="Comma 3 2 11" xfId="30482" xr:uid="{D2193E0D-6A20-4EEB-9A5E-D9E1AE3D18C3}"/>
    <cellStyle name="Comma 3 2 12" xfId="32058" xr:uid="{275AC7B3-9EBB-4153-8D96-B1E50A977756}"/>
    <cellStyle name="Comma 3 2 13" xfId="32700" xr:uid="{ADC6014D-D2CD-4027-9AAD-49D9B069C048}"/>
    <cellStyle name="Comma 3 2 14" xfId="33912" xr:uid="{37B397C6-B017-4755-A0FF-1E0C900C1155}"/>
    <cellStyle name="Comma 3 2 15" xfId="34159" xr:uid="{B288C19D-A7F0-4428-894E-15195A2493FD}"/>
    <cellStyle name="Comma 3 2 16" xfId="35282" xr:uid="{EE823C08-6C38-422D-82D2-6A9A71238743}"/>
    <cellStyle name="Comma 3 2 17" xfId="36213" xr:uid="{972614B0-698F-4BD4-9542-6C44B68CC4C9}"/>
    <cellStyle name="Comma 3 2 18" xfId="37389" xr:uid="{896D4A29-99C9-4D87-9C47-03B191EA1EF2}"/>
    <cellStyle name="Comma 3 2 19" xfId="41337" xr:uid="{F0700D9F-8699-4654-8CDE-1905A7BD46C4}"/>
    <cellStyle name="Comma 3 2 2" xfId="2789" xr:uid="{1368C49E-2AC3-49F5-9F95-D336124F69DE}"/>
    <cellStyle name="Comma 3 2 2 10" xfId="33913" xr:uid="{0424F132-583E-40E5-8A86-19BD820198AE}"/>
    <cellStyle name="Comma 3 2 2 11" xfId="34311" xr:uid="{5DEA38EB-8279-41CA-9765-8EA3D73714E6}"/>
    <cellStyle name="Comma 3 2 2 12" xfId="35351" xr:uid="{A8D7E8D5-4B1B-4114-8861-8F82CD75C376}"/>
    <cellStyle name="Comma 3 2 2 13" xfId="36214" xr:uid="{20BC2382-78DD-4C14-A609-EE26D87ED3B5}"/>
    <cellStyle name="Comma 3 2 2 14" xfId="37447" xr:uid="{2A60A228-1795-4D0D-8B0B-024872EE368D}"/>
    <cellStyle name="Comma 3 2 2 15" xfId="41394" xr:uid="{A764D251-9A4D-49FB-BCFF-A0C26686BA4C}"/>
    <cellStyle name="Comma 3 2 2 16" xfId="45127" xr:uid="{138CE00A-5787-4563-A36A-F3FE4EB21F8D}"/>
    <cellStyle name="Comma 3 2 2 17" xfId="8548" xr:uid="{59C7CD9F-7745-495F-8C77-8DA6D1B71AC5}"/>
    <cellStyle name="Comma 3 2 2 2" xfId="5100" xr:uid="{451BA271-0457-4658-9684-A06FCCA3A02E}"/>
    <cellStyle name="Comma 3 2 2 2 10" xfId="34548" xr:uid="{4D4F7A67-0AE0-4146-8D49-99E3EC1B8778}"/>
    <cellStyle name="Comma 3 2 2 2 11" xfId="36055" xr:uid="{C37135B2-F570-4520-A542-80538D9D98D3}"/>
    <cellStyle name="Comma 3 2 2 2 12" xfId="36355" xr:uid="{9932E3E9-B4E9-46B1-A2F5-8B135813790E}"/>
    <cellStyle name="Comma 3 2 2 2 13" xfId="37570" xr:uid="{8438E5BB-BECD-45D4-B0DE-17FDEFFEB8A9}"/>
    <cellStyle name="Comma 3 2 2 2 14" xfId="41516" xr:uid="{4E93575C-5E1C-4D2C-9904-C6C3FE07479E}"/>
    <cellStyle name="Comma 3 2 2 2 15" xfId="45128" xr:uid="{3773B47C-410D-4645-9006-D5BDF5AF3771}"/>
    <cellStyle name="Comma 3 2 2 2 16" xfId="8881" xr:uid="{78446724-7007-4556-B255-8B30119B132C}"/>
    <cellStyle name="Comma 3 2 2 2 2" xfId="6069" xr:uid="{C3A525B8-6390-41FF-A433-3257C88BA9A9}"/>
    <cellStyle name="Comma 3 2 2 2 2 2" xfId="31462" xr:uid="{B4B5AA02-CB25-49C7-AB65-F87A448646BC}"/>
    <cellStyle name="Comma 3 2 2 2 2 2 2" xfId="40383" xr:uid="{796F120B-582D-4A82-897D-0CFA35B9A6D2}"/>
    <cellStyle name="Comma 3 2 2 2 2 2 3" xfId="43201" xr:uid="{E9D214CE-0F39-4AA5-BAAD-4085D2267418}"/>
    <cellStyle name="Comma 3 2 2 2 2 2 4" xfId="45129" xr:uid="{6A28ABD2-CF1E-4F1E-B1A5-F0E61DB78085}"/>
    <cellStyle name="Comma 3 2 2 2 2 3" xfId="33315" xr:uid="{F531353F-2CC5-4287-A648-BDFBD2A985B1}"/>
    <cellStyle name="Comma 3 2 2 2 2 4" xfId="35139" xr:uid="{4D7E254F-C9EE-40BD-8800-495B925979DA}"/>
    <cellStyle name="Comma 3 2 2 2 2 5" xfId="37237" xr:uid="{B21B3400-B553-455A-94DA-482650F5B5B7}"/>
    <cellStyle name="Comma 3 2 2 2 2 6" xfId="38834" xr:uid="{EABEC8F5-6995-42B0-8007-0497763704AB}"/>
    <cellStyle name="Comma 3 2 2 2 2 7" xfId="41873" xr:uid="{D0E42F80-0167-4531-BDE5-2DD3BCE09E55}"/>
    <cellStyle name="Comma 3 2 2 2 2 8" xfId="45130" xr:uid="{6B8AD04F-9ABB-44A3-994B-BAAB5B9EDEB8}"/>
    <cellStyle name="Comma 3 2 2 2 2 9" xfId="12880" xr:uid="{CECF91F8-2B7D-470C-B403-1A4C4440CAF5}"/>
    <cellStyle name="Comma 3 2 2 2 3" xfId="6389" xr:uid="{F7CDAB87-0263-4A83-919A-7DBCCA3205C1}"/>
    <cellStyle name="Comma 3 2 2 2 3 2" xfId="40792" xr:uid="{770C7348-0940-48D3-9D3D-5AF0020CA9AE}"/>
    <cellStyle name="Comma 3 2 2 2 3 2 2" xfId="43547" xr:uid="{F2E28B2F-213D-4D20-8BD4-68D811602404}"/>
    <cellStyle name="Comma 3 2 2 2 3 2 3" xfId="45131" xr:uid="{4FB9B565-CF38-4858-A0E2-6ABE3A7391C6}"/>
    <cellStyle name="Comma 3 2 2 2 3 3" xfId="39229" xr:uid="{10771369-0575-483D-8DC0-C049E11D89FD}"/>
    <cellStyle name="Comma 3 2 2 2 3 4" xfId="42219" xr:uid="{D03ECDAD-C9F9-413D-91C5-C03168EAD838}"/>
    <cellStyle name="Comma 3 2 2 2 3 5" xfId="45132" xr:uid="{D2C8599E-C9C9-4D9D-A908-DA2BE32E1ECA}"/>
    <cellStyle name="Comma 3 2 2 2 3 6" xfId="12097" xr:uid="{D716BBAF-1432-432B-BF14-BB188B07AAF9}"/>
    <cellStyle name="Comma 3 2 2 2 4" xfId="15739" xr:uid="{CF3C8E58-AFCE-404D-BD40-D30B453CDBB1}"/>
    <cellStyle name="Comma 3 2 2 2 4 2" xfId="41239" xr:uid="{7BE14465-D594-4D5A-AF05-14F776EB9947}"/>
    <cellStyle name="Comma 3 2 2 2 4 2 2" xfId="43919" xr:uid="{813DEB05-599F-4D8C-8AF1-37C67BC64291}"/>
    <cellStyle name="Comma 3 2 2 2 4 2 3" xfId="45133" xr:uid="{6D6A6CCB-1964-4355-905D-BBCE41253731}"/>
    <cellStyle name="Comma 3 2 2 2 4 3" xfId="39656" xr:uid="{5489B959-7F9F-478D-89B8-A742B0B3689A}"/>
    <cellStyle name="Comma 3 2 2 2 4 4" xfId="42591" xr:uid="{D95D926A-B1BE-4ACE-AE5A-A84D02C3F68B}"/>
    <cellStyle name="Comma 3 2 2 2 4 5" xfId="45134" xr:uid="{5162554D-A0F5-4745-8B58-B6DD86FB693A}"/>
    <cellStyle name="Comma 3 2 2 2 5" xfId="30237" xr:uid="{A5C14D84-E5FA-4450-B4C3-59A5B13921E3}"/>
    <cellStyle name="Comma 3 2 2 2 5 2" xfId="39956" xr:uid="{7D52F72B-6460-4190-A576-AA12B0092636}"/>
    <cellStyle name="Comma 3 2 2 2 5 3" xfId="42844" xr:uid="{FA732A7E-3C38-4DAF-9A03-AB3B35F06988}"/>
    <cellStyle name="Comma 3 2 2 2 5 4" xfId="45135" xr:uid="{E3BF8989-5754-4FAC-A2D3-8DC5C035DAC2}"/>
    <cellStyle name="Comma 3 2 2 2 6" xfId="30871" xr:uid="{CF594CF0-4F99-4C4C-941F-0DE5E60E3F75}"/>
    <cellStyle name="Comma 3 2 2 2 7" xfId="32060" xr:uid="{3236D54C-E09E-4D3F-AEEA-C76D2F064991}"/>
    <cellStyle name="Comma 3 2 2 2 8" xfId="32702" xr:uid="{9BC95024-E657-458E-92EC-DA25A14C0FFC}"/>
    <cellStyle name="Comma 3 2 2 2 9" xfId="33914" xr:uid="{3F8EB3A9-5B70-4ACB-BE28-D6A4CE3DE371}"/>
    <cellStyle name="Comma 3 2 2 3" xfId="4441" xr:uid="{EDD5ED9B-3A4E-490F-821E-4D2C615BB881}"/>
    <cellStyle name="Comma 3 2 2 3 10" xfId="12583" xr:uid="{EDC1420A-0FDC-456B-9EE4-7B2E8EFC5AAE}"/>
    <cellStyle name="Comma 3 2 2 3 2" xfId="5892" xr:uid="{5BE57B9D-80BA-4A28-915E-6FF7CB2F57FD}"/>
    <cellStyle name="Comma 3 2 2 3 2 2" xfId="41067" xr:uid="{851CCF30-9F32-48BC-82F6-1DE2318BA1F9}"/>
    <cellStyle name="Comma 3 2 2 3 2 2 2" xfId="43779" xr:uid="{16535D41-A59C-4615-9398-A527BF94BB2A}"/>
    <cellStyle name="Comma 3 2 2 3 2 2 3" xfId="45136" xr:uid="{2E347682-3627-4694-BD4B-8F0DF5863770}"/>
    <cellStyle name="Comma 3 2 2 3 2 3" xfId="39491" xr:uid="{73AD91E3-B32D-4048-B885-465F83B5F8D5}"/>
    <cellStyle name="Comma 3 2 2 3 2 4" xfId="42451" xr:uid="{93A4BC98-265C-43AC-8DDE-5CCC466E0F08}"/>
    <cellStyle name="Comma 3 2 2 3 2 5" xfId="45137" xr:uid="{0F66B395-5E2B-432A-A551-0999672D5603}"/>
    <cellStyle name="Comma 3 2 2 3 2 6" xfId="31225" xr:uid="{99BB143C-D488-40F0-AA4A-AA5B76177B4C}"/>
    <cellStyle name="Comma 3 2 2 3 3" xfId="33081" xr:uid="{894D6152-4B01-4225-8E80-DC6117919F75}"/>
    <cellStyle name="Comma 3 2 2 3 3 2" xfId="40212" xr:uid="{7D400338-B420-474F-85C2-228A399E2CF3}"/>
    <cellStyle name="Comma 3 2 2 3 3 3" xfId="43061" xr:uid="{AF3AFB90-1A68-478D-A81D-8162F8D2B272}"/>
    <cellStyle name="Comma 3 2 2 3 3 4" xfId="45138" xr:uid="{7E170A75-5DFC-41E2-886A-CBE0E7C05F10}"/>
    <cellStyle name="Comma 3 2 2 3 4" xfId="34902" xr:uid="{5504BD32-6AEC-451D-918E-9DDBEBEEC5C9}"/>
    <cellStyle name="Comma 3 2 2 3 5" xfId="35624" xr:uid="{E16DE20A-35D7-490C-BC19-6CB02829F3EB}"/>
    <cellStyle name="Comma 3 2 2 3 6" xfId="37002" xr:uid="{C0332364-0301-4087-BF93-BACE34606891}"/>
    <cellStyle name="Comma 3 2 2 3 7" xfId="38693" xr:uid="{46246F10-9E92-453E-86D5-8442CFAE7F35}"/>
    <cellStyle name="Comma 3 2 2 3 8" xfId="41733" xr:uid="{053083F8-70CA-4F6B-9671-26A51ECA07A5}"/>
    <cellStyle name="Comma 3 2 2 3 9" xfId="45139" xr:uid="{15CEC410-E845-47C3-9560-63E83E9AB665}"/>
    <cellStyle name="Comma 3 2 2 4" xfId="5754" xr:uid="{46C0EAC0-589D-4972-9863-5EE89ED7D718}"/>
    <cellStyle name="Comma 3 2 2 4 2" xfId="40077" xr:uid="{4C0F982D-27C4-473F-8A59-2E2594BB0989}"/>
    <cellStyle name="Comma 3 2 2 4 2 2" xfId="42946" xr:uid="{7CCFB6DC-9AA6-4AD0-8036-C41F719865E0}"/>
    <cellStyle name="Comma 3 2 2 4 2 3" xfId="45140" xr:uid="{903B5F29-DDD5-4E9E-894B-96F5CE0DD249}"/>
    <cellStyle name="Comma 3 2 2 4 3" xfId="38121" xr:uid="{182484DD-8900-4510-B3FF-08E9801551C9}"/>
    <cellStyle name="Comma 3 2 2 4 4" xfId="41618" xr:uid="{DF68A3D8-67FF-4FC4-8901-107B8DA314AC}"/>
    <cellStyle name="Comma 3 2 2 4 5" xfId="45141" xr:uid="{B489E244-C5A1-4769-A298-586A1E08E86F}"/>
    <cellStyle name="Comma 3 2 2 4 6" xfId="11860" xr:uid="{89390AF3-C207-43B9-9216-F054D5711540}"/>
    <cellStyle name="Comma 3 2 2 5" xfId="6213" xr:uid="{6ADADD52-110D-4C99-A382-1419FA4437C1}"/>
    <cellStyle name="Comma 3 2 2 5 2" xfId="40622" xr:uid="{1DB50BF6-8320-42AB-9208-429CED71DFF5}"/>
    <cellStyle name="Comma 3 2 2 5 2 2" xfId="43408" xr:uid="{80ED4F2E-BFFA-4CCB-9925-1DE486ECA9AF}"/>
    <cellStyle name="Comma 3 2 2 5 2 3" xfId="45142" xr:uid="{FCE90F34-6C9F-4E2E-98B4-A940F756283D}"/>
    <cellStyle name="Comma 3 2 2 5 3" xfId="39054" xr:uid="{792D8DAA-A5A5-4C84-855F-E6790D264CC7}"/>
    <cellStyle name="Comma 3 2 2 5 4" xfId="42080" xr:uid="{0961DECE-3BCC-4E1E-BC26-97BD1153A870}"/>
    <cellStyle name="Comma 3 2 2 5 5" xfId="45143" xr:uid="{FABEAD26-1ED0-4C82-8F5B-674161796292}"/>
    <cellStyle name="Comma 3 2 2 5 6" xfId="15738" xr:uid="{2CE443C9-DC88-4437-8423-DE7125AEA67F}"/>
    <cellStyle name="Comma 3 2 2 6" xfId="30236" xr:uid="{77ACBD2B-CB4B-4F22-B1AE-C389D548DB20}"/>
    <cellStyle name="Comma 3 2 2 6 2" xfId="40929" xr:uid="{D9A9D4CF-2DE8-460F-975E-610B462AC8D4}"/>
    <cellStyle name="Comma 3 2 2 6 2 2" xfId="43664" xr:uid="{F45D4D8C-D769-4DDB-8A20-30B2FA5E7539}"/>
    <cellStyle name="Comma 3 2 2 6 2 3" xfId="45144" xr:uid="{CE5E6D04-E752-4F2B-98F1-886B7B71F55C}"/>
    <cellStyle name="Comma 3 2 2 6 3" xfId="39358" xr:uid="{CA2100D3-C1B2-442A-ABC1-3565FC3DA500}"/>
    <cellStyle name="Comma 3 2 2 6 4" xfId="42336" xr:uid="{62E0FA05-6336-4998-8F94-F533758E08FF}"/>
    <cellStyle name="Comma 3 2 2 6 5" xfId="45145" xr:uid="{56FC666D-20D4-42C6-B28A-527EC7692C4D}"/>
    <cellStyle name="Comma 3 2 2 7" xfId="30634" xr:uid="{88493266-153D-4D3B-897D-D0FF0898E358}"/>
    <cellStyle name="Comma 3 2 2 7 2" xfId="39814" xr:uid="{33FCE49E-B190-431C-A7B8-DE6D1D0B0B74}"/>
    <cellStyle name="Comma 3 2 2 7 3" xfId="42722" xr:uid="{DBF36CFC-FA0C-482E-8422-52EEE67AF15D}"/>
    <cellStyle name="Comma 3 2 2 7 4" xfId="45146" xr:uid="{2E86B37C-9332-4941-96F2-91BEF7CB16A8}"/>
    <cellStyle name="Comma 3 2 2 8" xfId="32059" xr:uid="{DEC0DB06-5739-4149-BEC3-F14B30C7B7D7}"/>
    <cellStyle name="Comma 3 2 2 9" xfId="32701" xr:uid="{8B195F57-141F-431C-96DB-B7093556BCC6}"/>
    <cellStyle name="Comma 3 2 20" xfId="45147" xr:uid="{C433DB05-AE88-45D0-96FF-749947405260}"/>
    <cellStyle name="Comma 3 2 21" xfId="6672" xr:uid="{4EB1AED5-4B79-4C78-BBB8-04421D68F2EC}"/>
    <cellStyle name="Comma 3 2 3" xfId="2790" xr:uid="{22594DE2-F148-4882-9C7E-B2AFA49EFDD7}"/>
    <cellStyle name="Comma 3 2 3 10" xfId="33915" xr:uid="{BAC87407-1BA9-4533-A3B3-AC2164A8C4A7}"/>
    <cellStyle name="Comma 3 2 3 11" xfId="34240" xr:uid="{679EF3D0-6699-4041-BAE9-5C8796CE7E4A}"/>
    <cellStyle name="Comma 3 2 3 12" xfId="35352" xr:uid="{908A3E64-A333-4D49-A933-3C52FD7B8B35}"/>
    <cellStyle name="Comma 3 2 3 13" xfId="36215" xr:uid="{A76B2173-2976-441B-A76E-9DAF90BB5274}"/>
    <cellStyle name="Comma 3 2 3 14" xfId="37553" xr:uid="{3DA7FC63-8575-46CA-9165-CFD86B199CD5}"/>
    <cellStyle name="Comma 3 2 3 15" xfId="41499" xr:uid="{42E0C76C-D345-4AE8-B72A-D3A6678E8410}"/>
    <cellStyle name="Comma 3 2 3 16" xfId="45148" xr:uid="{63521191-6105-469A-BB96-3CAD6A21AE73}"/>
    <cellStyle name="Comma 3 2 3 17" xfId="8376" xr:uid="{7DC8EB63-8567-4CF3-A9FF-51D06D7CEDE2}"/>
    <cellStyle name="Comma 3 2 3 2" xfId="5101" xr:uid="{FD769742-8A28-475C-AC04-A8484B40FDEF}"/>
    <cellStyle name="Comma 3 2 3 2 10" xfId="34549" xr:uid="{F1962561-BFEE-4A97-9E0F-D65E46C73D80}"/>
    <cellStyle name="Comma 3 2 3 2 11" xfId="36056" xr:uid="{D733F26F-7BF5-4986-9D46-291EA0CC327C}"/>
    <cellStyle name="Comma 3 2 3 2 12" xfId="36356" xr:uid="{C9AD6D2B-E992-4013-AFE3-0F4550AEFE5F}"/>
    <cellStyle name="Comma 3 2 3 2 13" xfId="38835" xr:uid="{5A3D6036-C0A3-4095-9F2C-6EA827476FE3}"/>
    <cellStyle name="Comma 3 2 3 2 14" xfId="41874" xr:uid="{266938DF-EFFB-4A8D-A940-6A25B2FE1BE2}"/>
    <cellStyle name="Comma 3 2 3 2 15" xfId="45149" xr:uid="{4067C947-A99F-4528-9739-6D1925963A9C}"/>
    <cellStyle name="Comma 3 2 3 2 16" xfId="8882" xr:uid="{F7A8BAEF-1ED0-4232-A66E-4B6F04A0D87E}"/>
    <cellStyle name="Comma 3 2 3 2 2" xfId="6070" xr:uid="{8C512F7D-8CD8-4FD7-8109-32E411B4CDF3}"/>
    <cellStyle name="Comma 3 2 3 2 2 2" xfId="31463" xr:uid="{3252C4AF-7BD0-4FF4-AF87-B71BFEF5E585}"/>
    <cellStyle name="Comma 3 2 3 2 2 2 2" xfId="40793" xr:uid="{BC514B78-698F-4902-A0BE-EE675D106983}"/>
    <cellStyle name="Comma 3 2 3 2 2 2 3" xfId="43548" xr:uid="{8987404B-3E67-4320-92E5-0178F2A100D9}"/>
    <cellStyle name="Comma 3 2 3 2 2 2 4" xfId="45150" xr:uid="{6951F04B-8FC6-4A87-913F-099B39ED3FFC}"/>
    <cellStyle name="Comma 3 2 3 2 2 3" xfId="33316" xr:uid="{197F4AEA-A159-4838-8B37-5BE64725AB6D}"/>
    <cellStyle name="Comma 3 2 3 2 2 4" xfId="35140" xr:uid="{164AA933-D44F-4408-837A-B6916F424E00}"/>
    <cellStyle name="Comma 3 2 3 2 2 5" xfId="37238" xr:uid="{1572FDDD-7F91-4FE2-B463-48467789A8C1}"/>
    <cellStyle name="Comma 3 2 3 2 2 6" xfId="39230" xr:uid="{01DCB655-5F7D-4A96-BC08-A4175D7D4DAC}"/>
    <cellStyle name="Comma 3 2 3 2 2 7" xfId="42220" xr:uid="{9683E967-F9F2-48D1-9223-B32B9E69F744}"/>
    <cellStyle name="Comma 3 2 3 2 2 8" xfId="45151" xr:uid="{5A587E4A-8DAC-4C10-BCC8-490E2E278F3D}"/>
    <cellStyle name="Comma 3 2 3 2 2 9" xfId="12881" xr:uid="{2D3CE6DF-C94A-4CB5-B079-D7F57EA0745B}"/>
    <cellStyle name="Comma 3 2 3 2 3" xfId="6390" xr:uid="{3A23FF96-2AA0-4F88-BDCA-789FF0036B25}"/>
    <cellStyle name="Comma 3 2 3 2 3 2" xfId="41240" xr:uid="{623FA05A-8368-40B3-86B0-455C296AD62A}"/>
    <cellStyle name="Comma 3 2 3 2 3 2 2" xfId="43920" xr:uid="{D1CCD563-381F-4362-A150-0A6C86852172}"/>
    <cellStyle name="Comma 3 2 3 2 3 2 3" xfId="45152" xr:uid="{6B24838F-4F70-48E5-A247-D2931A31199A}"/>
    <cellStyle name="Comma 3 2 3 2 3 3" xfId="39657" xr:uid="{5C382542-50FB-4016-BF3A-FC53581B86FD}"/>
    <cellStyle name="Comma 3 2 3 2 3 4" xfId="42592" xr:uid="{8B30FAA0-FBAF-4998-B29E-58B1165E178F}"/>
    <cellStyle name="Comma 3 2 3 2 3 5" xfId="45153" xr:uid="{C3F7ADBD-1FF1-4473-82AF-B1ABE713B8DC}"/>
    <cellStyle name="Comma 3 2 3 2 3 6" xfId="12098" xr:uid="{D8436822-D6E4-4CE6-B9F8-FE6937D24412}"/>
    <cellStyle name="Comma 3 2 3 2 4" xfId="15741" xr:uid="{116F5E17-0E3E-44B3-8D92-22A78F9AB3EE}"/>
    <cellStyle name="Comma 3 2 3 2 4 2" xfId="40384" xr:uid="{3F9514CD-52A7-4979-9529-979A088381D2}"/>
    <cellStyle name="Comma 3 2 3 2 4 3" xfId="43202" xr:uid="{15876455-03F1-4BF9-9B64-41508384E69D}"/>
    <cellStyle name="Comma 3 2 3 2 4 4" xfId="45154" xr:uid="{30F41BBA-7082-4C66-839C-D06E5095E84C}"/>
    <cellStyle name="Comma 3 2 3 2 5" xfId="30239" xr:uid="{D90C0F08-B494-4265-8D59-0526A3541DC4}"/>
    <cellStyle name="Comma 3 2 3 2 6" xfId="30872" xr:uid="{2E886A4B-1575-4FAB-B967-38C63E35F01B}"/>
    <cellStyle name="Comma 3 2 3 2 7" xfId="32062" xr:uid="{F5147AED-3E2E-4567-BF41-C0569BAD01FD}"/>
    <cellStyle name="Comma 3 2 3 2 8" xfId="32704" xr:uid="{AEB27AB3-6F58-42BA-8D0E-91913181D923}"/>
    <cellStyle name="Comma 3 2 3 2 9" xfId="33916" xr:uid="{47AF048B-5C3B-4290-A297-AEC55F9F64A6}"/>
    <cellStyle name="Comma 3 2 3 3" xfId="4442" xr:uid="{8295CA43-D91B-4679-BEFC-1A3037949817}"/>
    <cellStyle name="Comma 3 2 3 3 10" xfId="12500" xr:uid="{C1CF232D-BE80-472B-A1D5-4AC665B82BAE}"/>
    <cellStyle name="Comma 3 2 3 3 2" xfId="5893" xr:uid="{699CD764-0A78-477F-9E77-5254F6278531}"/>
    <cellStyle name="Comma 3 2 3 3 2 2" xfId="41068" xr:uid="{DE53C5EF-A092-466D-8100-88EC9A97D3FA}"/>
    <cellStyle name="Comma 3 2 3 3 2 2 2" xfId="43780" xr:uid="{21C40523-D142-4BC5-BC6A-1DDCEF8A3D63}"/>
    <cellStyle name="Comma 3 2 3 3 2 2 3" xfId="45155" xr:uid="{507DC7D7-27D9-4590-B090-D8D002056CD2}"/>
    <cellStyle name="Comma 3 2 3 3 2 3" xfId="39492" xr:uid="{C219B31C-6A82-45DD-8A7C-5AD2C5AFFCD7}"/>
    <cellStyle name="Comma 3 2 3 3 2 4" xfId="42452" xr:uid="{4B6DB045-A20A-422A-A443-427CB6051098}"/>
    <cellStyle name="Comma 3 2 3 3 2 5" xfId="45156" xr:uid="{6E1B3E80-1854-4181-9CC2-0EF86323CAB4}"/>
    <cellStyle name="Comma 3 2 3 3 2 6" xfId="31154" xr:uid="{4F5D2398-2C3A-4B72-AEA2-41148812E706}"/>
    <cellStyle name="Comma 3 2 3 3 3" xfId="33012" xr:uid="{F0B783B7-A3FF-4F21-85F0-03CE37431BB8}"/>
    <cellStyle name="Comma 3 2 3 3 3 2" xfId="40213" xr:uid="{BDCF5869-4AB0-4442-8F72-D5FF7C06284D}"/>
    <cellStyle name="Comma 3 2 3 3 3 3" xfId="43062" xr:uid="{5B58334A-EC97-4368-8BE1-F2C8DE24C047}"/>
    <cellStyle name="Comma 3 2 3 3 3 4" xfId="45157" xr:uid="{E177AC98-BCFD-4601-BBF5-9F8DA3E284C0}"/>
    <cellStyle name="Comma 3 2 3 3 4" xfId="34831" xr:uid="{CAF1A665-0693-4BE2-B693-B3D35D693953}"/>
    <cellStyle name="Comma 3 2 3 3 5" xfId="35625" xr:uid="{212ABA85-FF8E-4D68-B139-63EBB14B21E9}"/>
    <cellStyle name="Comma 3 2 3 3 6" xfId="36933" xr:uid="{1E1DE9E1-C7AF-4445-9F4A-8C7F35D6C2D2}"/>
    <cellStyle name="Comma 3 2 3 3 7" xfId="38694" xr:uid="{60E62C64-B114-46C9-911C-8FDDED53BEF3}"/>
    <cellStyle name="Comma 3 2 3 3 8" xfId="41734" xr:uid="{7D7D12F4-4447-4294-AF7D-E3B932D3EFDD}"/>
    <cellStyle name="Comma 3 2 3 3 9" xfId="45158" xr:uid="{248C3FC3-423B-4D22-B9BD-95585A39680F}"/>
    <cellStyle name="Comma 3 2 3 4" xfId="5755" xr:uid="{6A81F83C-83B0-4E41-9E78-56FA99D1B9D7}"/>
    <cellStyle name="Comma 3 2 3 4 2" xfId="40078" xr:uid="{6878DF7C-73F1-496F-BA8D-060108128CAD}"/>
    <cellStyle name="Comma 3 2 3 4 2 2" xfId="42947" xr:uid="{85A80496-2DFC-4C37-A765-1D33AA9AEDD3}"/>
    <cellStyle name="Comma 3 2 3 4 2 3" xfId="45159" xr:uid="{E978FC67-9E4C-437E-A772-EFC1D279C98E}"/>
    <cellStyle name="Comma 3 2 3 4 3" xfId="38122" xr:uid="{63536DD6-8E49-41A6-8641-6E1AAEE12EA3}"/>
    <cellStyle name="Comma 3 2 3 4 4" xfId="41619" xr:uid="{7BE1413D-8907-4317-B04D-45ED902B4598}"/>
    <cellStyle name="Comma 3 2 3 4 5" xfId="45160" xr:uid="{4F4ED91C-7D1E-488B-970C-2542FAF32B4A}"/>
    <cellStyle name="Comma 3 2 3 4 6" xfId="11789" xr:uid="{BF8C21DB-0CDF-40AA-AA2F-23CC3EB585AB}"/>
    <cellStyle name="Comma 3 2 3 5" xfId="6214" xr:uid="{646968AA-37D0-4C36-A62B-D6C99552D155}"/>
    <cellStyle name="Comma 3 2 3 5 2" xfId="40623" xr:uid="{4856F10B-DB6A-4DA4-895D-80B7DAB75219}"/>
    <cellStyle name="Comma 3 2 3 5 2 2" xfId="43409" xr:uid="{8ABAB581-AB3F-42D7-B963-8386C2CB6BC0}"/>
    <cellStyle name="Comma 3 2 3 5 2 3" xfId="45161" xr:uid="{E2EA22D1-1BF8-4E1D-A732-5BE7977C6340}"/>
    <cellStyle name="Comma 3 2 3 5 3" xfId="39055" xr:uid="{498D286C-CF7F-416A-BE21-34657BBA76AB}"/>
    <cellStyle name="Comma 3 2 3 5 4" xfId="42081" xr:uid="{197994E6-7F4F-4285-AD8F-CDBCB4C222CF}"/>
    <cellStyle name="Comma 3 2 3 5 5" xfId="45162" xr:uid="{C3344C73-5423-4470-BE49-E001310D926B}"/>
    <cellStyle name="Comma 3 2 3 5 6" xfId="15740" xr:uid="{9692E131-9B19-4915-A846-CA01710292AC}"/>
    <cellStyle name="Comma 3 2 3 6" xfId="30238" xr:uid="{21FD0CCB-1A19-4E63-8DDC-A96ED5189716}"/>
    <cellStyle name="Comma 3 2 3 6 2" xfId="40930" xr:uid="{940DFF7A-60C7-40A1-9E10-FD663E85E57B}"/>
    <cellStyle name="Comma 3 2 3 6 2 2" xfId="43665" xr:uid="{7544FA6E-F722-4859-8143-0136094CFCF1}"/>
    <cellStyle name="Comma 3 2 3 6 2 3" xfId="45163" xr:uid="{21ACD218-4563-4166-916B-E3E4BF562F2A}"/>
    <cellStyle name="Comma 3 2 3 6 3" xfId="39359" xr:uid="{343FC99E-C240-4CBF-A28E-74C96D58585B}"/>
    <cellStyle name="Comma 3 2 3 6 4" xfId="42337" xr:uid="{3B4878D2-537D-4424-B68D-957DCDC009D5}"/>
    <cellStyle name="Comma 3 2 3 6 5" xfId="45164" xr:uid="{88C06CCB-9F35-49DA-A92E-BA7B41DC7AAD}"/>
    <cellStyle name="Comma 3 2 3 7" xfId="30563" xr:uid="{D08A62BE-E0B0-4E25-A552-EE515A7C67BF}"/>
    <cellStyle name="Comma 3 2 3 7 2" xfId="39939" xr:uid="{A6091C4A-23F9-4EE2-B2F7-DAD442E3ECFC}"/>
    <cellStyle name="Comma 3 2 3 7 3" xfId="42827" xr:uid="{BA048918-8E71-45BC-9E53-A40F01B49B9A}"/>
    <cellStyle name="Comma 3 2 3 7 4" xfId="45165" xr:uid="{D0E33B62-2D89-43CC-89E3-ADABAC9FF64E}"/>
    <cellStyle name="Comma 3 2 3 8" xfId="32061" xr:uid="{0D975AB1-4710-483E-95FA-5AA3E0D0F2B2}"/>
    <cellStyle name="Comma 3 2 3 9" xfId="32703" xr:uid="{0EB6F9E1-623C-40F6-A1BE-F754C5A1AEB8}"/>
    <cellStyle name="Comma 3 2 4" xfId="2788" xr:uid="{46C46BDA-6456-4100-BF8D-0E31D2795701}"/>
    <cellStyle name="Comma 3 2 4 10" xfId="34550" xr:uid="{2E5BF045-FBA2-4870-B5F2-F6F1111A93A2}"/>
    <cellStyle name="Comma 3 2 4 11" xfId="35350" xr:uid="{EAC6FD19-C81F-43B5-8FB8-9B88235F0FAD}"/>
    <cellStyle name="Comma 3 2 4 12" xfId="36354" xr:uid="{846E8C81-0AC4-4F8E-AE16-998008341D41}"/>
    <cellStyle name="Comma 3 2 4 13" xfId="37521" xr:uid="{E9F7E570-1A43-4B0F-861F-EB0469BECA2D}"/>
    <cellStyle name="Comma 3 2 4 14" xfId="41467" xr:uid="{070A484E-567A-430F-B99C-C17773E5DA57}"/>
    <cellStyle name="Comma 3 2 4 15" xfId="45166" xr:uid="{E032BD94-C822-4C23-9689-2F13EDB18A1C}"/>
    <cellStyle name="Comma 3 2 4 16" xfId="8883" xr:uid="{DAD2B853-CAD4-4F07-BADD-482EB5128BE7}"/>
    <cellStyle name="Comma 3 2 4 2" xfId="5099" xr:uid="{59073E28-33F0-4AD1-8A7B-FA3601E361B6}"/>
    <cellStyle name="Comma 3 2 4 2 10" xfId="12882" xr:uid="{E894004D-99DF-4D8F-849A-18E23281D2D8}"/>
    <cellStyle name="Comma 3 2 4 2 2" xfId="6068" xr:uid="{7A02A961-6D97-40E3-8445-B26FB599C216}"/>
    <cellStyle name="Comma 3 2 4 2 2 2" xfId="41238" xr:uid="{857CA9AC-8AAE-483F-9331-80753125AF27}"/>
    <cellStyle name="Comma 3 2 4 2 2 2 2" xfId="43918" xr:uid="{1AFE03B0-48F3-4CD2-B3CF-A2F996ADC2CE}"/>
    <cellStyle name="Comma 3 2 4 2 2 2 3" xfId="45167" xr:uid="{524D56BF-3766-4A77-98E6-7EA9FEF89E1E}"/>
    <cellStyle name="Comma 3 2 4 2 2 3" xfId="39655" xr:uid="{8AAEA450-AB81-4D41-994B-ABAB82FF58FA}"/>
    <cellStyle name="Comma 3 2 4 2 2 4" xfId="42590" xr:uid="{798C91B6-B292-4550-A6CB-1C2225567DCC}"/>
    <cellStyle name="Comma 3 2 4 2 2 5" xfId="45168" xr:uid="{BE447205-263C-471D-AF87-404A42ECD51E}"/>
    <cellStyle name="Comma 3 2 4 2 2 6" xfId="31464" xr:uid="{1FA66362-5FAC-4634-86C0-9889CB10302B}"/>
    <cellStyle name="Comma 3 2 4 2 3" xfId="33317" xr:uid="{3E729DFC-961B-4C9D-826A-3A4D7B606CE0}"/>
    <cellStyle name="Comma 3 2 4 2 3 2" xfId="40382" xr:uid="{1CB69144-EFC7-4574-845D-BAD5F6B40950}"/>
    <cellStyle name="Comma 3 2 4 2 3 3" xfId="43200" xr:uid="{079F75FD-FC3F-482E-AEBB-797C749A6D2D}"/>
    <cellStyle name="Comma 3 2 4 2 3 4" xfId="45169" xr:uid="{76D241F8-CD9E-4463-8F15-3F2BAAFCCCCA}"/>
    <cellStyle name="Comma 3 2 4 2 4" xfId="35141" xr:uid="{98319C74-0363-43FB-AD61-8F6C4E4316B5}"/>
    <cellStyle name="Comma 3 2 4 2 5" xfId="36054" xr:uid="{FB495D9D-BCD0-40DC-B17C-67A2E151C494}"/>
    <cellStyle name="Comma 3 2 4 2 6" xfId="37239" xr:uid="{41AAEAFB-BE66-420F-AA53-F17BF627C8D6}"/>
    <cellStyle name="Comma 3 2 4 2 7" xfId="38833" xr:uid="{89D662EA-4FAA-4597-9448-017D64ED9604}"/>
    <cellStyle name="Comma 3 2 4 2 8" xfId="41872" xr:uid="{E315E23B-66E6-4035-B698-0429FDB68DA1}"/>
    <cellStyle name="Comma 3 2 4 2 9" xfId="45170" xr:uid="{9444D993-CFA1-4D10-A905-BC5DB0F59355}"/>
    <cellStyle name="Comma 3 2 4 3" xfId="5753" xr:uid="{29096C75-F413-4FAA-8804-D6F519AFC6A2}"/>
    <cellStyle name="Comma 3 2 4 3 2" xfId="40076" xr:uid="{2EC1D7F4-1C4F-4028-BAA2-21214E060522}"/>
    <cellStyle name="Comma 3 2 4 3 2 2" xfId="42945" xr:uid="{EF6A163C-986C-4523-9D3C-1B873634253E}"/>
    <cellStyle name="Comma 3 2 4 3 2 3" xfId="45171" xr:uid="{C4BE5D7B-67E5-43CB-A087-A2ED2E61A977}"/>
    <cellStyle name="Comma 3 2 4 3 3" xfId="38120" xr:uid="{D52566C2-2DA6-4B8B-A30F-BDE7633F63AF}"/>
    <cellStyle name="Comma 3 2 4 3 4" xfId="41617" xr:uid="{4463D77C-5005-4B58-9ED5-9DCC9314F5DD}"/>
    <cellStyle name="Comma 3 2 4 3 5" xfId="45172" xr:uid="{26AD5319-7227-4070-B58C-4913CDC23703}"/>
    <cellStyle name="Comma 3 2 4 3 6" xfId="12099" xr:uid="{C5901DD3-61DF-4B0F-88B7-0EF18DA3046A}"/>
    <cellStyle name="Comma 3 2 4 4" xfId="6388" xr:uid="{54F2151A-BE95-44DF-A414-9E89FBBEFE2B}"/>
    <cellStyle name="Comma 3 2 4 4 2" xfId="40621" xr:uid="{E0948C78-D8A0-43E2-8ED0-3A379B434307}"/>
    <cellStyle name="Comma 3 2 4 4 2 2" xfId="43407" xr:uid="{17298F14-906C-4F9B-9775-4B91550D45BD}"/>
    <cellStyle name="Comma 3 2 4 4 2 3" xfId="45173" xr:uid="{A3022A02-40C6-4FB6-B2E3-D6D21DC034A1}"/>
    <cellStyle name="Comma 3 2 4 4 3" xfId="39053" xr:uid="{D015F15E-603F-4958-8D9D-34BF5794C587}"/>
    <cellStyle name="Comma 3 2 4 4 4" xfId="42079" xr:uid="{5DDCF45D-F0A4-4864-900C-D5910E83E4EA}"/>
    <cellStyle name="Comma 3 2 4 4 5" xfId="45174" xr:uid="{B7C9DD72-0773-4D90-B536-72C558EACB31}"/>
    <cellStyle name="Comma 3 2 4 4 6" xfId="15742" xr:uid="{2C047F8F-942B-4E7E-857C-E6EA45174744}"/>
    <cellStyle name="Comma 3 2 4 5" xfId="30240" xr:uid="{EFFE9A20-4BD7-4271-B32A-73CFAA25DA94}"/>
    <cellStyle name="Comma 3 2 4 5 2" xfId="40928" xr:uid="{EDCBEA0C-6840-42A5-B4A0-0A74833CF201}"/>
    <cellStyle name="Comma 3 2 4 5 2 2" xfId="43663" xr:uid="{0F8A4A1D-CF2E-4D48-9B40-AE1BE083F8D6}"/>
    <cellStyle name="Comma 3 2 4 5 2 3" xfId="45175" xr:uid="{CFDA5608-B527-45C2-BDE2-414EDD1633C4}"/>
    <cellStyle name="Comma 3 2 4 5 3" xfId="39357" xr:uid="{1B1B80BF-94DA-4B4B-8363-C21BAAF6E748}"/>
    <cellStyle name="Comma 3 2 4 5 4" xfId="42335" xr:uid="{93FC56E1-FF6B-4DFE-9EB7-2EDA4314968E}"/>
    <cellStyle name="Comma 3 2 4 5 5" xfId="45176" xr:uid="{DA287B29-788B-4694-B206-86213B7CD644}"/>
    <cellStyle name="Comma 3 2 4 6" xfId="30873" xr:uid="{1C19E451-BC9B-41FB-A31A-697A28035759}"/>
    <cellStyle name="Comma 3 2 4 6 2" xfId="39896" xr:uid="{520E1644-D189-4A08-8A76-C94E49818A8A}"/>
    <cellStyle name="Comma 3 2 4 6 3" xfId="42795" xr:uid="{A71D725E-C4D8-4B3B-8049-ACE6034B8DC9}"/>
    <cellStyle name="Comma 3 2 4 6 4" xfId="45177" xr:uid="{B3EEBA54-D799-4591-AC42-472EDC7ED5D0}"/>
    <cellStyle name="Comma 3 2 4 7" xfId="32063" xr:uid="{78A2D382-D4ED-4D9F-9540-0F30A8F38A59}"/>
    <cellStyle name="Comma 3 2 4 8" xfId="32705" xr:uid="{7D422C8D-1B86-4D36-B9F3-2F676C9A3EEE}"/>
    <cellStyle name="Comma 3 2 4 9" xfId="33917" xr:uid="{C8D369E3-A926-48F5-82E9-A0B93FE42B7E}"/>
    <cellStyle name="Comma 3 2 5" xfId="4541" xr:uid="{B4D43D44-1D9B-47BB-A007-E0C254392C2A}"/>
    <cellStyle name="Comma 3 2 5 10" xfId="34547" xr:uid="{CCC06061-BBE4-4BA4-8AB8-A675D8C654A6}"/>
    <cellStyle name="Comma 3 2 5 11" xfId="35702" xr:uid="{C23663C4-97B3-46AB-AD75-D207C00AC79D}"/>
    <cellStyle name="Comma 3 2 5 12" xfId="36289" xr:uid="{5CF291ED-25A0-46E4-87A9-6AAF79AA62C2}"/>
    <cellStyle name="Comma 3 2 5 13" xfId="38767" xr:uid="{BD083EF0-F913-4A9E-85E4-B7491AFACF99}"/>
    <cellStyle name="Comma 3 2 5 14" xfId="41807" xr:uid="{9CCA698F-4FC0-45C0-907A-F09DF2DA58FB}"/>
    <cellStyle name="Comma 3 2 5 15" xfId="45178" xr:uid="{720D96F0-8AD7-4775-AF39-9F0059C494AD}"/>
    <cellStyle name="Comma 3 2 5 16" xfId="8880" xr:uid="{C2950B23-1A77-49A1-B8C0-FD9748333BC0}"/>
    <cellStyle name="Comma 3 2 5 2" xfId="5990" xr:uid="{3D0E75B4-CF22-4F74-922F-FC9D496CDFC3}"/>
    <cellStyle name="Comma 3 2 5 2 2" xfId="31461" xr:uid="{A44BF647-1B5E-4439-A1E3-DBA25BCCADDC}"/>
    <cellStyle name="Comma 3 2 5 2 2 2" xfId="40548" xr:uid="{1696E07E-51A5-4669-8347-33FB53250875}"/>
    <cellStyle name="Comma 3 2 5 2 2 3" xfId="43342" xr:uid="{4E4C9031-124E-4986-A496-4C9E14A2F8BD}"/>
    <cellStyle name="Comma 3 2 5 2 2 4" xfId="45179" xr:uid="{B8E074DA-EE56-4DC2-B15A-E2E9C1929E51}"/>
    <cellStyle name="Comma 3 2 5 2 3" xfId="33314" xr:uid="{0DCAA347-5C24-47EF-A684-00EA165EF06B}"/>
    <cellStyle name="Comma 3 2 5 2 4" xfId="35138" xr:uid="{EF586203-6A0B-4A27-8CB9-3A378D9D96D7}"/>
    <cellStyle name="Comma 3 2 5 2 5" xfId="37236" xr:uid="{54B38473-260B-4613-9AC5-125A822C92EF}"/>
    <cellStyle name="Comma 3 2 5 2 6" xfId="38985" xr:uid="{2E9AA51B-CB01-4A05-8A54-D46CFFA9F89A}"/>
    <cellStyle name="Comma 3 2 5 2 7" xfId="42014" xr:uid="{B638F2D0-E638-4779-97EB-09A11990B264}"/>
    <cellStyle name="Comma 3 2 5 2 8" xfId="45180" xr:uid="{9DF58E66-923A-4D9E-BA90-7A530961703E}"/>
    <cellStyle name="Comma 3 2 5 2 9" xfId="12879" xr:uid="{A8C9C1D8-30EC-4C55-9EF6-23A21C344A3F}"/>
    <cellStyle name="Comma 3 2 5 3" xfId="6311" xr:uid="{96C0D61F-4035-4F49-9E3F-DCB329DDC0AB}"/>
    <cellStyle name="Comma 3 2 5 3 2" xfId="41163" xr:uid="{724EDF7D-A29F-4114-9F79-663F0D0F3544}"/>
    <cellStyle name="Comma 3 2 5 3 2 2" xfId="43853" xr:uid="{5011F06F-6544-4693-8671-02F7A4B16CE8}"/>
    <cellStyle name="Comma 3 2 5 3 2 3" xfId="45181" xr:uid="{E3B04982-6124-4E1A-84FC-9D60727BAC80}"/>
    <cellStyle name="Comma 3 2 5 3 3" xfId="39582" xr:uid="{FCA76BDF-7C9A-478F-ACF3-C039F44F944E}"/>
    <cellStyle name="Comma 3 2 5 3 4" xfId="42525" xr:uid="{AA4F3916-1D21-49B4-A464-201180E60520}"/>
    <cellStyle name="Comma 3 2 5 3 5" xfId="45182" xr:uid="{75AE9259-48B8-4FA5-A5D8-B7EAAEA3FF57}"/>
    <cellStyle name="Comma 3 2 5 3 6" xfId="12096" xr:uid="{BF210FC4-EA9C-4493-B19F-102C7D9F475C}"/>
    <cellStyle name="Comma 3 2 5 4" xfId="15743" xr:uid="{4280C326-22AF-4AE3-8BA1-30A40EF96079}"/>
    <cellStyle name="Comma 3 2 5 4 2" xfId="40308" xr:uid="{7FCCA786-C8C4-45B1-8F20-C43DD440E190}"/>
    <cellStyle name="Comma 3 2 5 4 3" xfId="43135" xr:uid="{7001142E-9A83-4196-974D-6242C85067D7}"/>
    <cellStyle name="Comma 3 2 5 4 4" xfId="45183" xr:uid="{C0135DD0-F950-4845-BB72-2F7CE3B0A615}"/>
    <cellStyle name="Comma 3 2 5 5" xfId="30241" xr:uid="{3DC7520A-1A94-4CB5-8D1B-2045ECCB5D69}"/>
    <cellStyle name="Comma 3 2 5 6" xfId="30870" xr:uid="{89FFE636-C4AE-480C-B701-DF7C0C4B191B}"/>
    <cellStyle name="Comma 3 2 5 7" xfId="32064" xr:uid="{952F427B-5B5F-46B0-8E37-8E16225A61FF}"/>
    <cellStyle name="Comma 3 2 5 8" xfId="32706" xr:uid="{0E5BAF6A-054E-4CCA-8CE3-643F97A13C25}"/>
    <cellStyle name="Comma 3 2 5 9" xfId="33918" xr:uid="{326FFEEF-01C6-43C2-B9D0-91CB5130F97F}"/>
    <cellStyle name="Comma 3 2 6" xfId="4440" xr:uid="{3935B7AC-C64C-47FE-8B8B-17821094B15C}"/>
    <cellStyle name="Comma 3 2 6 10" xfId="34643" xr:uid="{7C2A871A-2111-402D-B17C-86B29A6D7594}"/>
    <cellStyle name="Comma 3 2 6 11" xfId="35623" xr:uid="{A9E5DACE-7807-4833-AC9F-0ED8E7E180A3}"/>
    <cellStyle name="Comma 3 2 6 12" xfId="36771" xr:uid="{B5AAF41C-E1FA-4406-BCB8-44402B1D8F03}"/>
    <cellStyle name="Comma 3 2 6 13" xfId="38692" xr:uid="{B8706211-F980-4506-B913-6574B0B95713}"/>
    <cellStyle name="Comma 3 2 6 14" xfId="41732" xr:uid="{7EB4A035-07B3-463C-94E9-D484F76A08D3}"/>
    <cellStyle name="Comma 3 2 6 15" xfId="45184" xr:uid="{83177095-DD08-4DB9-A1F9-0ECB311FE256}"/>
    <cellStyle name="Comma 3 2 6 16" xfId="11529" xr:uid="{4F898A60-7D66-461E-A0FF-08F0594FCCA9}"/>
    <cellStyle name="Comma 3 2 6 2" xfId="5891" xr:uid="{BDF68C6D-9E4F-4F16-8475-9E3F2FFBBFC8}"/>
    <cellStyle name="Comma 3 2 6 2 2" xfId="31557" xr:uid="{17FE773D-F2EF-434B-8D8F-A0DCBDECD3F9}"/>
    <cellStyle name="Comma 3 2 6 2 2 2" xfId="40751" xr:uid="{4BB7C218-9D26-48EB-986E-776C4FD77E2F}"/>
    <cellStyle name="Comma 3 2 6 2 2 3" xfId="43514" xr:uid="{DF0BCAA8-5451-475E-B361-7EE53A4B8876}"/>
    <cellStyle name="Comma 3 2 6 2 2 4" xfId="45185" xr:uid="{4F73E670-5E42-4E85-A07C-0E937026C6CA}"/>
    <cellStyle name="Comma 3 2 6 2 3" xfId="33410" xr:uid="{E5B71878-15CA-4A9B-BAB9-DB349B829D57}"/>
    <cellStyle name="Comma 3 2 6 2 4" xfId="35234" xr:uid="{3F567A34-E57D-4A4C-92A4-54F8D6922B46}"/>
    <cellStyle name="Comma 3 2 6 2 5" xfId="37314" xr:uid="{B5D7C54F-F77D-4A9C-9B34-CF158D8D93BF}"/>
    <cellStyle name="Comma 3 2 6 2 6" xfId="39178" xr:uid="{3413CDC8-E35F-4AC3-A6B3-62CC7706EB00}"/>
    <cellStyle name="Comma 3 2 6 2 7" xfId="42186" xr:uid="{5193AB2B-01CC-45A7-9790-39031530B874}"/>
    <cellStyle name="Comma 3 2 6 2 8" xfId="45186" xr:uid="{2FBC838D-6DAB-4AD9-85D6-DC2B99E8F58B}"/>
    <cellStyle name="Comma 3 2 6 2 9" xfId="15150" xr:uid="{8A76D164-9C7D-492B-9B88-D0F479636B6B}"/>
    <cellStyle name="Comma 3 2 6 3" xfId="12192" xr:uid="{FD4B6DEB-3EBD-49EE-8121-6489AF798674}"/>
    <cellStyle name="Comma 3 2 6 3 2" xfId="41066" xr:uid="{602C1FC8-A0C9-4F68-82EF-DEF984DFEC97}"/>
    <cellStyle name="Comma 3 2 6 3 2 2" xfId="43778" xr:uid="{BCF96907-1440-467D-ABBE-554D8762093F}"/>
    <cellStyle name="Comma 3 2 6 3 2 3" xfId="45187" xr:uid="{87EEFB70-F88C-4B4F-8659-99FA59B58A97}"/>
    <cellStyle name="Comma 3 2 6 3 3" xfId="39490" xr:uid="{C44C682D-96DB-4898-ADE2-0C9C73B8B11F}"/>
    <cellStyle name="Comma 3 2 6 3 4" xfId="42450" xr:uid="{6EFA431F-D0AC-4966-9654-387AAC6FEA4E}"/>
    <cellStyle name="Comma 3 2 6 3 5" xfId="45188" xr:uid="{01C40275-BA60-4E5A-A895-9F57646AB55F}"/>
    <cellStyle name="Comma 3 2 6 4" xfId="15744" xr:uid="{0081FDF5-D3F7-451B-9D97-0B5822B92CED}"/>
    <cellStyle name="Comma 3 2 6 4 2" xfId="40211" xr:uid="{75007CF6-2E23-43F1-A93F-5A7894D4759B}"/>
    <cellStyle name="Comma 3 2 6 4 3" xfId="43060" xr:uid="{2EB721CC-F324-48FC-85F0-60466A9AAE09}"/>
    <cellStyle name="Comma 3 2 6 4 4" xfId="45189" xr:uid="{E7FA830F-1592-4422-8161-C20B5F91A487}"/>
    <cellStyle name="Comma 3 2 6 5" xfId="30242" xr:uid="{3C6B7687-46DF-4A60-B232-5C388D9217DD}"/>
    <cellStyle name="Comma 3 2 6 6" xfId="30966" xr:uid="{F704097E-B669-4BD1-AEF2-3B89E4032EB2}"/>
    <cellStyle name="Comma 3 2 6 7" xfId="32065" xr:uid="{62BFA6EF-AB30-4FBB-9908-FD9495BE8E16}"/>
    <cellStyle name="Comma 3 2 6 8" xfId="32707" xr:uid="{01C44F06-54CF-4B43-9B18-4AB70A2A6CB0}"/>
    <cellStyle name="Comma 3 2 6 9" xfId="33919" xr:uid="{F957B2C0-21E8-4252-A888-BF156D822CCE}"/>
    <cellStyle name="Comma 3 2 7" xfId="5669" xr:uid="{E28358DE-2DD8-4438-9117-84D6006518B7}"/>
    <cellStyle name="Comma 3 2 7 10" xfId="37612" xr:uid="{087C1282-1E27-4F1A-B3B0-ED2600034FE1}"/>
    <cellStyle name="Comma 3 2 7 11" xfId="41552" xr:uid="{028F43AC-45DA-4B2E-984E-0D1DAFEC3725}"/>
    <cellStyle name="Comma 3 2 7 12" xfId="45190" xr:uid="{1FA91D68-77E5-40C1-AC20-17678C5314BE}"/>
    <cellStyle name="Comma 3 2 7 13" xfId="12300" xr:uid="{9B768CCD-EEEA-4287-B596-2580784940C3}"/>
    <cellStyle name="Comma 3 2 7 2" xfId="15745" xr:uid="{CFA4D639-F4D9-4DBD-9FDC-220497BC74F3}"/>
    <cellStyle name="Comma 3 2 7 2 2" xfId="40003" xr:uid="{9EEBADDA-C21E-446C-AD56-56E0337FB24E}"/>
    <cellStyle name="Comma 3 2 7 2 3" xfId="42880" xr:uid="{E04EDE3B-916B-4B0A-9217-81870C963416}"/>
    <cellStyle name="Comma 3 2 7 2 4" xfId="45191" xr:uid="{F9BE957F-16D5-4634-AD9B-AF0C33B03E2E}"/>
    <cellStyle name="Comma 3 2 7 3" xfId="30243" xr:uid="{20C8E9E2-2966-43B3-99CF-B919BED72CDB}"/>
    <cellStyle name="Comma 3 2 7 4" xfId="31073" xr:uid="{5BDBB6BF-CAC4-44C7-B918-92693FE6246A}"/>
    <cellStyle name="Comma 3 2 7 5" xfId="32066" xr:uid="{66687EB6-C0FF-4F84-BBDC-27277EF78C16}"/>
    <cellStyle name="Comma 3 2 7 6" xfId="32708" xr:uid="{DDEFF64F-ADEB-4D8E-A715-A99DF294C4CF}"/>
    <cellStyle name="Comma 3 2 7 7" xfId="33920" xr:uid="{B33E33A7-61F7-483D-AF99-DD973CF7B7C1}"/>
    <cellStyle name="Comma 3 2 7 8" xfId="34750" xr:uid="{655C7FC0-D0C4-41BE-86E0-E5BEA8AD57F8}"/>
    <cellStyle name="Comma 3 2 7 9" xfId="36858" xr:uid="{BEE4A459-F822-438A-9714-5C46866741D3}"/>
    <cellStyle name="Comma 3 2 8" xfId="6212" xr:uid="{22898292-B5C3-4200-B8E0-2941E981D47A}"/>
    <cellStyle name="Comma 3 2 8 2" xfId="40507" xr:uid="{6FE8569B-4DD9-4F5C-96BE-24E12C9429B5}"/>
    <cellStyle name="Comma 3 2 8 2 2" xfId="43308" xr:uid="{49E1255F-2A50-4284-B37E-7F3D1DCEDDF2}"/>
    <cellStyle name="Comma 3 2 8 2 3" xfId="45192" xr:uid="{AFBC8932-F9BC-4E9D-B7DC-BC09126D849B}"/>
    <cellStyle name="Comma 3 2 8 3" xfId="38949" xr:uid="{C8398D98-7067-413C-8902-CA22A2E4091D}"/>
    <cellStyle name="Comma 3 2 8 4" xfId="41980" xr:uid="{2985CB7F-7563-4CE6-90CE-9868100429FE}"/>
    <cellStyle name="Comma 3 2 8 5" xfId="45193" xr:uid="{B628DA8B-EC80-46BF-9411-20152D076D02}"/>
    <cellStyle name="Comma 3 2 8 6" xfId="11707" xr:uid="{A7B16E8E-1038-48EA-848B-09845C27E4F5}"/>
    <cellStyle name="Comma 3 2 9" xfId="15737" xr:uid="{5216891D-D169-4C24-8675-539EAFFCA77B}"/>
    <cellStyle name="Comma 3 2 9 2" xfId="40854" xr:uid="{18712A0C-06B5-4581-AA5A-F37014FC5547}"/>
    <cellStyle name="Comma 3 2 9 2 2" xfId="43598" xr:uid="{E52804FA-3E16-4BB5-A067-8566CE656DF7}"/>
    <cellStyle name="Comma 3 2 9 2 3" xfId="45194" xr:uid="{A3154DB0-A3BC-4A68-A133-10FF722A3E53}"/>
    <cellStyle name="Comma 3 2 9 3" xfId="39289" xr:uid="{0A562959-6787-472B-B129-820C823FBC8C}"/>
    <cellStyle name="Comma 3 2 9 4" xfId="42270" xr:uid="{B407BBE9-E27D-4E1E-98E5-AA2E1D40D0BE}"/>
    <cellStyle name="Comma 3 2 9 5" xfId="45195" xr:uid="{12798B50-BF50-4E62-8C61-31CA17676E2E}"/>
    <cellStyle name="Comma 3 20" xfId="41393" xr:uid="{26F7575C-D0B3-4012-BF08-03D08A834B5F}"/>
    <cellStyle name="Comma 3 21" xfId="45196" xr:uid="{19828347-0FC1-4FDF-A256-34F52F4D34A7}"/>
    <cellStyle name="Comma 3 22" xfId="6560" xr:uid="{E286A5ED-556D-4228-95FD-1D70983E18F6}"/>
    <cellStyle name="Comma 3 3" xfId="2791" xr:uid="{A1BC08F8-AEC2-4031-AB8F-7F2F38BB3AD4}"/>
    <cellStyle name="Comma 3 3 10" xfId="45197" xr:uid="{6577559E-63E1-4950-A63B-983987494CF2}"/>
    <cellStyle name="Comma 3 3 11" xfId="8375" xr:uid="{791FD1AE-AB3E-4BCA-B6AD-7E648FBAE933}"/>
    <cellStyle name="Comma 3 3 2" xfId="5102" xr:uid="{A6365D43-7A10-40BB-9728-9F5E571A77F2}"/>
    <cellStyle name="Comma 3 3 2 10" xfId="33921" xr:uid="{36466B21-208B-46AB-B062-10084192CFBB}"/>
    <cellStyle name="Comma 3 3 2 11" xfId="34235" xr:uid="{93B843EF-4546-4980-BB9A-6FD6B2BFA9C9}"/>
    <cellStyle name="Comma 3 3 2 12" xfId="36057" xr:uid="{90DD32B0-1BAA-4605-BF2E-7B5BE51CA734}"/>
    <cellStyle name="Comma 3 3 2 13" xfId="36357" xr:uid="{69FA1915-5DA5-4721-9F59-0D3734341D6A}"/>
    <cellStyle name="Comma 3 3 2 14" xfId="37522" xr:uid="{DA77376D-9319-4FDC-B56E-FB730243C93B}"/>
    <cellStyle name="Comma 3 3 2 15" xfId="41468" xr:uid="{4F664B0F-D9E1-49C8-AF66-051E513121FD}"/>
    <cellStyle name="Comma 3 3 2 16" xfId="45198" xr:uid="{BB7E7023-D256-4227-ABFD-87C64EA2AE68}"/>
    <cellStyle name="Comma 3 3 2 17" xfId="8201" xr:uid="{96D315C5-3363-422C-820C-DD40AB2087AD}"/>
    <cellStyle name="Comma 3 3 2 2" xfId="6071" xr:uid="{27D250C7-6CD0-44A8-ACAC-10C30B5634F8}"/>
    <cellStyle name="Comma 3 3 2 2 10" xfId="34551" xr:uid="{0A58E708-7010-4AEC-96DC-3FBF2DD8828D}"/>
    <cellStyle name="Comma 3 3 2 2 11" xfId="36715" xr:uid="{8D60C2C5-99B8-40D3-88A4-0405528CB5BB}"/>
    <cellStyle name="Comma 3 3 2 2 12" xfId="38836" xr:uid="{18FF84E8-22A5-4892-A82E-4F3C64017FE9}"/>
    <cellStyle name="Comma 3 3 2 2 13" xfId="41875" xr:uid="{4650F24C-025B-448A-BAA2-DA55751B24D1}"/>
    <cellStyle name="Comma 3 3 2 2 14" xfId="45199" xr:uid="{67BEAB39-F260-4BC3-9AFB-F1EE539AB6D2}"/>
    <cellStyle name="Comma 3 3 2 2 15" xfId="8884" xr:uid="{1728D5BB-A0B4-49BF-89BE-6CE59D27A5FC}"/>
    <cellStyle name="Comma 3 3 2 2 2" xfId="12883" xr:uid="{1F3EE893-1BDE-4662-A4E9-99A027718129}"/>
    <cellStyle name="Comma 3 3 2 2 2 2" xfId="31465" xr:uid="{A312831D-D4F7-4B0B-B87F-6547D6EDA6B3}"/>
    <cellStyle name="Comma 3 3 2 2 2 3" xfId="33318" xr:uid="{7AEE876F-44AF-44C3-BBD3-5719886694F5}"/>
    <cellStyle name="Comma 3 3 2 2 2 4" xfId="35142" xr:uid="{D7ED9C03-AE46-4ED4-A357-01829C6DDB71}"/>
    <cellStyle name="Comma 3 3 2 2 2 5" xfId="37240" xr:uid="{BC0117C9-F8F8-4B5C-BEB2-CE422682BB37}"/>
    <cellStyle name="Comma 3 3 2 2 2 6" xfId="40385" xr:uid="{F1FF7F55-A5D4-4D58-AC06-14272F410DED}"/>
    <cellStyle name="Comma 3 3 2 2 2 7" xfId="43203" xr:uid="{3841504C-BFC3-42DE-83A8-7915102FEBC5}"/>
    <cellStyle name="Comma 3 3 2 2 2 8" xfId="45200" xr:uid="{7B8D619B-726A-4AF6-BDBB-5A98BE7E7CB2}"/>
    <cellStyle name="Comma 3 3 2 2 3" xfId="12100" xr:uid="{35F844F1-1026-4AB6-A665-FC5A680CD1F4}"/>
    <cellStyle name="Comma 3 3 2 2 4" xfId="15747" xr:uid="{CECC92AA-12BD-4976-9FC4-51A467488DA9}"/>
    <cellStyle name="Comma 3 3 2 2 5" xfId="30245" xr:uid="{6E4EE7D4-9507-469E-B65E-FCD89510F1D7}"/>
    <cellStyle name="Comma 3 3 2 2 6" xfId="30874" xr:uid="{D346D24F-554A-4309-9D65-DB5E85A4CADE}"/>
    <cellStyle name="Comma 3 3 2 2 7" xfId="32068" xr:uid="{F801C107-86B1-4700-9F9D-06BA95B6ED7D}"/>
    <cellStyle name="Comma 3 3 2 2 8" xfId="32710" xr:uid="{69E45D5F-66B8-4866-8D92-E4AE3AFF3F0C}"/>
    <cellStyle name="Comma 3 3 2 2 9" xfId="33922" xr:uid="{3B208F5A-0171-4CD9-8BB1-592784D8F549}"/>
    <cellStyle name="Comma 3 3 2 3" xfId="6391" xr:uid="{1F10B2E4-969B-4E7E-A280-6E4E08D5C262}"/>
    <cellStyle name="Comma 3 3 2 3 2" xfId="31149" xr:uid="{E7C84215-A8C6-4721-A17B-FAA7BF9EC9AF}"/>
    <cellStyle name="Comma 3 3 2 3 2 2" xfId="40624" xr:uid="{C336163F-9F7F-4001-800B-19923D5CEC7E}"/>
    <cellStyle name="Comma 3 3 2 3 2 3" xfId="43410" xr:uid="{A65D624A-6814-462E-9049-2BD270FE597B}"/>
    <cellStyle name="Comma 3 3 2 3 2 4" xfId="45201" xr:uid="{2C4759E5-FB3B-4F25-9F9C-00D5FD7662F9}"/>
    <cellStyle name="Comma 3 3 2 3 3" xfId="33007" xr:uid="{457B2F68-B88D-4125-B756-E0E229B049FA}"/>
    <cellStyle name="Comma 3 3 2 3 4" xfId="34826" xr:uid="{72E0AE04-ED47-4E05-9AC4-559C7F440C0F}"/>
    <cellStyle name="Comma 3 3 2 3 5" xfId="36928" xr:uid="{7DB95192-E028-41E1-861C-A67F0FC6A1B8}"/>
    <cellStyle name="Comma 3 3 2 3 6" xfId="39056" xr:uid="{5440709B-36FB-4323-8FC7-0866D63ADF3E}"/>
    <cellStyle name="Comma 3 3 2 3 7" xfId="42082" xr:uid="{9B89F73A-8233-48C5-90D4-ABE6AA473260}"/>
    <cellStyle name="Comma 3 3 2 3 8" xfId="45202" xr:uid="{577CA5AD-AE44-44B2-8846-921E0D1A3098}"/>
    <cellStyle name="Comma 3 3 2 3 9" xfId="12441" xr:uid="{71402191-D963-407D-AFAF-1F6457752235}"/>
    <cellStyle name="Comma 3 3 2 4" xfId="11784" xr:uid="{5E8D097B-35E0-48BF-8EEE-36EF6B3C02C7}"/>
    <cellStyle name="Comma 3 3 2 4 2" xfId="41241" xr:uid="{5D3F8EC5-C80B-4ACE-9A4A-1D89AD7F9225}"/>
    <cellStyle name="Comma 3 3 2 4 2 2" xfId="43921" xr:uid="{7BEB66B7-536A-4C91-A61C-1B999ADC34B3}"/>
    <cellStyle name="Comma 3 3 2 4 2 3" xfId="45203" xr:uid="{6BC405B5-8BE6-403A-995A-AF0C056D6CA2}"/>
    <cellStyle name="Comma 3 3 2 4 3" xfId="39658" xr:uid="{2916B114-1598-45C9-B963-AC6EDE7F2DDE}"/>
    <cellStyle name="Comma 3 3 2 4 4" xfId="42593" xr:uid="{9142A491-DEC5-4288-A8FE-140DF8F8D762}"/>
    <cellStyle name="Comma 3 3 2 4 5" xfId="45204" xr:uid="{9FC163EC-8762-4FAD-857D-F90822AA999D}"/>
    <cellStyle name="Comma 3 3 2 5" xfId="15746" xr:uid="{BFDE105D-7A54-4A2C-B4F2-D03CCCF11B64}"/>
    <cellStyle name="Comma 3 3 2 5 2" xfId="39897" xr:uid="{6BD4FA29-4543-4902-9947-06DA4E6FC915}"/>
    <cellStyle name="Comma 3 3 2 5 3" xfId="42796" xr:uid="{93AF3A8D-3356-4476-80A7-F124004548DD}"/>
    <cellStyle name="Comma 3 3 2 5 4" xfId="45205" xr:uid="{1F8EDCB0-5AFA-4FC7-A515-7181B9568DCE}"/>
    <cellStyle name="Comma 3 3 2 6" xfId="30244" xr:uid="{A7FDD38E-8029-48F7-9061-CC6A5B52138F}"/>
    <cellStyle name="Comma 3 3 2 7" xfId="30558" xr:uid="{7E41C74E-B4EC-46DD-BCDB-AAFA71358552}"/>
    <cellStyle name="Comma 3 3 2 8" xfId="32067" xr:uid="{FF58B4B1-0D3C-4DB0-8371-3670A67802E3}"/>
    <cellStyle name="Comma 3 3 2 9" xfId="32709" xr:uid="{C07DBDB2-1600-4FDB-BBB0-084D2A7C7E47}"/>
    <cellStyle name="Comma 3 3 3" xfId="4443" xr:uid="{2F4EFC2F-51B2-4AB5-ABAF-6DEFB8B38F43}"/>
    <cellStyle name="Comma 3 3 3 10" xfId="34644" xr:uid="{6D02B0E7-B525-4D47-BF7A-4496114455CA}"/>
    <cellStyle name="Comma 3 3 3 11" xfId="35626" xr:uid="{E9E0C24A-3B30-4496-BF10-E8336F2E1566}"/>
    <cellStyle name="Comma 3 3 3 12" xfId="36772" xr:uid="{875B7E33-69DC-47D5-A228-0ECD0F405725}"/>
    <cellStyle name="Comma 3 3 3 13" xfId="38695" xr:uid="{9348A020-DC6F-45B8-B26E-3AC7E2EA56AA}"/>
    <cellStyle name="Comma 3 3 3 14" xfId="41735" xr:uid="{334904E7-FCDE-4DD9-B353-B4437BC2457A}"/>
    <cellStyle name="Comma 3 3 3 15" xfId="45206" xr:uid="{E0FBA6E0-94B6-4985-ABBF-7E4B492DC6F0}"/>
    <cellStyle name="Comma 3 3 3 16" xfId="11530" xr:uid="{D42C1691-E306-4E57-AAD2-661E27F64379}"/>
    <cellStyle name="Comma 3 3 3 2" xfId="5894" xr:uid="{E57CB92B-C3E1-435F-8261-932BC19EA713}"/>
    <cellStyle name="Comma 3 3 3 2 2" xfId="31558" xr:uid="{6A73149E-F025-4873-B579-77964F652CC1}"/>
    <cellStyle name="Comma 3 3 3 2 2 2" xfId="40752" xr:uid="{FB9DE5A2-7053-417C-9C56-71C8332B3F27}"/>
    <cellStyle name="Comma 3 3 3 2 2 3" xfId="43515" xr:uid="{58D0DDDA-AEB8-425B-AA93-DAB23ABA2464}"/>
    <cellStyle name="Comma 3 3 3 2 2 4" xfId="45207" xr:uid="{0D36D895-1180-4EB3-AFE0-B3D5A7098DAF}"/>
    <cellStyle name="Comma 3 3 3 2 3" xfId="33411" xr:uid="{7BFE7A26-3732-4D0B-AC38-0C67CF20647A}"/>
    <cellStyle name="Comma 3 3 3 2 4" xfId="35235" xr:uid="{0710A494-5646-428A-95EE-AE27BE1119A1}"/>
    <cellStyle name="Comma 3 3 3 2 5" xfId="37315" xr:uid="{76A7BC09-35E7-4A3B-8841-9E6C4A92ABB8}"/>
    <cellStyle name="Comma 3 3 3 2 6" xfId="39179" xr:uid="{D21AA997-B60D-435B-B7D3-72F55381BAD9}"/>
    <cellStyle name="Comma 3 3 3 2 7" xfId="42187" xr:uid="{CE2E636B-F44C-448B-8C08-3EC6A8368D75}"/>
    <cellStyle name="Comma 3 3 3 2 8" xfId="45208" xr:uid="{816DF81F-4E47-4CF7-A031-A71833C67422}"/>
    <cellStyle name="Comma 3 3 3 2 9" xfId="15151" xr:uid="{08FA3A3D-8988-4725-A7FB-801770DEEB06}"/>
    <cellStyle name="Comma 3 3 3 3" xfId="12193" xr:uid="{0812E8E9-C2E2-4BEB-9157-4AF6B77E7605}"/>
    <cellStyle name="Comma 3 3 3 3 2" xfId="41069" xr:uid="{E67D17DE-C6C7-4D20-B74E-5BA09B7DF86A}"/>
    <cellStyle name="Comma 3 3 3 3 2 2" xfId="43781" xr:uid="{04450172-8D77-4110-AC3D-893B2A113E24}"/>
    <cellStyle name="Comma 3 3 3 3 2 3" xfId="45209" xr:uid="{CB7EECF6-A896-42F8-8902-080588626DF7}"/>
    <cellStyle name="Comma 3 3 3 3 3" xfId="39493" xr:uid="{6150821E-3714-4D9F-9465-6F98BD2EAA65}"/>
    <cellStyle name="Comma 3 3 3 3 4" xfId="42453" xr:uid="{4E6F5DFF-CA6C-4A27-9FFD-E5AC0D4CB454}"/>
    <cellStyle name="Comma 3 3 3 3 5" xfId="45210" xr:uid="{1A7E7B6C-4F3B-482E-97FB-20D91D106654}"/>
    <cellStyle name="Comma 3 3 3 4" xfId="15748" xr:uid="{D5C12E70-DB1D-4BC5-9FC5-EC4498BCD2A3}"/>
    <cellStyle name="Comma 3 3 3 4 2" xfId="40214" xr:uid="{071BAE16-660D-4003-A7B7-736FC906645A}"/>
    <cellStyle name="Comma 3 3 3 4 3" xfId="43063" xr:uid="{01980AAA-0AED-4F81-936C-676AE6E7206C}"/>
    <cellStyle name="Comma 3 3 3 4 4" xfId="45211" xr:uid="{4B92EA82-25FB-48FC-8A20-004B5DA42146}"/>
    <cellStyle name="Comma 3 3 3 5" xfId="30246" xr:uid="{10C5AFFC-C533-4147-9DEB-5DAEA463340E}"/>
    <cellStyle name="Comma 3 3 3 6" xfId="30967" xr:uid="{EF945E48-969A-4C88-9FBE-C18986E0A126}"/>
    <cellStyle name="Comma 3 3 3 7" xfId="32069" xr:uid="{4D62D653-7178-4836-B560-4B9AD02B0242}"/>
    <cellStyle name="Comma 3 3 3 8" xfId="32711" xr:uid="{87A18995-2D08-4A11-9CF3-645968B086EC}"/>
    <cellStyle name="Comma 3 3 3 9" xfId="33923" xr:uid="{0A999540-B990-4CEB-A465-93A6A1DD4CBA}"/>
    <cellStyle name="Comma 3 3 4" xfId="5756" xr:uid="{434016A5-67B9-426D-AD1E-8C3336336C8A}"/>
    <cellStyle name="Comma 3 3 4 2" xfId="40079" xr:uid="{09FA094D-7CA0-4E9F-B327-470C3FABE9A3}"/>
    <cellStyle name="Comma 3 3 4 2 2" xfId="42948" xr:uid="{FA2FF15B-276B-4349-8A93-3C791FA6B086}"/>
    <cellStyle name="Comma 3 3 4 2 3" xfId="45212" xr:uid="{FEFD77AE-7066-47A1-ADE8-E4ECCFF38505}"/>
    <cellStyle name="Comma 3 3 4 3" xfId="38123" xr:uid="{57DD926E-64A8-466C-A9F6-572BFA1E39A6}"/>
    <cellStyle name="Comma 3 3 4 4" xfId="41620" xr:uid="{D8DCDBCA-F0BE-4A66-948A-6ADC8B172BDF}"/>
    <cellStyle name="Comma 3 3 4 5" xfId="45213" xr:uid="{960FC1CB-473F-493B-9A30-0E4B6A0A98C6}"/>
    <cellStyle name="Comma 3 3 4 6" xfId="35353" xr:uid="{82D45B69-A103-4331-ABC6-26DC09C9954C}"/>
    <cellStyle name="Comma 3 3 5" xfId="6215" xr:uid="{13CEF785-29D1-4E51-9DE7-D7EB22D0BF1F}"/>
    <cellStyle name="Comma 3 3 5 2" xfId="40508" xr:uid="{2FC5BE9A-2CC8-4B83-9219-4606BBA338FA}"/>
    <cellStyle name="Comma 3 3 5 2 2" xfId="43309" xr:uid="{3BBBD83C-CF00-45FA-A14B-33EDBA6278B8}"/>
    <cellStyle name="Comma 3 3 5 2 3" xfId="45214" xr:uid="{F39E0BD3-771A-4897-97B6-7C8FA5000F84}"/>
    <cellStyle name="Comma 3 3 5 3" xfId="38950" xr:uid="{10CF8287-CB7E-4503-BB82-21A978B74667}"/>
    <cellStyle name="Comma 3 3 5 4" xfId="41981" xr:uid="{422551DB-0F8B-4F4A-82E7-314602363E96}"/>
    <cellStyle name="Comma 3 3 5 5" xfId="45215" xr:uid="{2667000A-F821-4664-8479-4F1705B97C11}"/>
    <cellStyle name="Comma 3 3 5 6" xfId="36216" xr:uid="{0C024578-C6E3-4E3D-BE70-F04BCE7D7F3C}"/>
    <cellStyle name="Comma 3 3 6" xfId="39360" xr:uid="{BDDDFBC7-ED90-4D7D-890F-ED865B964FDB}"/>
    <cellStyle name="Comma 3 3 6 2" xfId="40931" xr:uid="{CA9D9B43-071E-4785-81EF-51D141A7CFEC}"/>
    <cellStyle name="Comma 3 3 6 2 2" xfId="43666" xr:uid="{F50D5A34-152F-46C6-B1A5-C4549A48A0BA}"/>
    <cellStyle name="Comma 3 3 6 2 3" xfId="45216" xr:uid="{85AAC4B3-741C-484D-B4C5-61204D103960}"/>
    <cellStyle name="Comma 3 3 6 3" xfId="42338" xr:uid="{AE3FF07A-6EEA-45FE-87E5-64FCFF487157}"/>
    <cellStyle name="Comma 3 3 6 4" xfId="45217" xr:uid="{AE3781B0-EBB5-4D1A-BBA7-0D3FD293B82D}"/>
    <cellStyle name="Comma 3 3 7" xfId="39815" xr:uid="{82503A6D-3BF8-45D4-B5B4-11C9EB9D8C6E}"/>
    <cellStyle name="Comma 3 3 7 2" xfId="42723" xr:uid="{631BE847-9960-4B9D-A7FC-041CE26B0AC0}"/>
    <cellStyle name="Comma 3 3 7 3" xfId="45218" xr:uid="{83487190-B82B-4DF8-87D3-958A865102AD}"/>
    <cellStyle name="Comma 3 3 8" xfId="37448" xr:uid="{1D463AED-0FD5-4867-9BBC-91FDCC6BC8EB}"/>
    <cellStyle name="Comma 3 3 9" xfId="41395" xr:uid="{93C4C6D9-6969-43B9-8191-5601DD7D3CA6}"/>
    <cellStyle name="Comma 3 4" xfId="5098" xr:uid="{2F894E80-19F6-4A8E-9AEA-31FBE105448F}"/>
    <cellStyle name="Comma 3 4 10" xfId="33924" xr:uid="{933AB367-077F-4DF5-A62F-D733DD57C4B0}"/>
    <cellStyle name="Comma 3 4 11" xfId="34272" xr:uid="{4E14AE4F-333F-45B1-8E45-09C018837B9B}"/>
    <cellStyle name="Comma 3 4 12" xfId="36053" xr:uid="{9FC8D096-27F9-4E70-9B8E-32836709536C}"/>
    <cellStyle name="Comma 3 4 13" xfId="36353" xr:uid="{3B23B504-3428-4F1A-94E0-4C2F2BF0B54B}"/>
    <cellStyle name="Comma 3 4 14" xfId="37520" xr:uid="{1FFD22E6-C01A-4873-94DD-7F9F0E77CABC}"/>
    <cellStyle name="Comma 3 4 15" xfId="41466" xr:uid="{AA5F8271-1CC8-4BEB-9A68-96C1B8896314}"/>
    <cellStyle name="Comma 3 4 16" xfId="45219" xr:uid="{96E47029-51FB-47A6-9964-A89E476AA1C0}"/>
    <cellStyle name="Comma 3 4 17" xfId="8435" xr:uid="{6E5D3620-8415-4399-A5E9-A8A8842CD45A}"/>
    <cellStyle name="Comma 3 4 2" xfId="6067" xr:uid="{86A96AD7-3577-4377-BCBC-9B1C61330D0E}"/>
    <cellStyle name="Comma 3 4 2 10" xfId="34552" xr:uid="{D1421836-7A78-454E-BEC9-CA8CF9959AEC}"/>
    <cellStyle name="Comma 3 4 2 11" xfId="36716" xr:uid="{1CDED8AB-4DB1-43BC-AD31-1A36769FFC9E}"/>
    <cellStyle name="Comma 3 4 2 12" xfId="38832" xr:uid="{C33421C4-3835-4360-8FA4-D3EACAAFE416}"/>
    <cellStyle name="Comma 3 4 2 13" xfId="41871" xr:uid="{C3BBBACF-467D-4AB6-A4E1-411D06F83428}"/>
    <cellStyle name="Comma 3 4 2 14" xfId="45220" xr:uid="{2EB29B0D-1FAD-4701-AF6D-647C2D780A7F}"/>
    <cellStyle name="Comma 3 4 2 15" xfId="8885" xr:uid="{F801577E-EC35-432C-86FB-98882F824918}"/>
    <cellStyle name="Comma 3 4 2 2" xfId="12884" xr:uid="{AD770C59-E1C8-4398-B5C2-31200CE4565C}"/>
    <cellStyle name="Comma 3 4 2 2 2" xfId="31466" xr:uid="{09665108-9A44-4E71-B6CC-79E45866A293}"/>
    <cellStyle name="Comma 3 4 2 2 3" xfId="33319" xr:uid="{D6F88D9D-0691-47E0-AF1A-3BE67909E182}"/>
    <cellStyle name="Comma 3 4 2 2 4" xfId="35143" xr:uid="{4421A1BD-AB4E-46BB-85AD-0405C7E89128}"/>
    <cellStyle name="Comma 3 4 2 2 5" xfId="37241" xr:uid="{1FB3ADF0-811E-4B07-B6EF-B1E6E0C69F03}"/>
    <cellStyle name="Comma 3 4 2 2 6" xfId="40381" xr:uid="{48CBF5B3-BE2E-49EB-8DA1-3732FDB6F2F5}"/>
    <cellStyle name="Comma 3 4 2 2 7" xfId="43199" xr:uid="{CF901A5E-C111-410D-A11C-DC30C59C78D4}"/>
    <cellStyle name="Comma 3 4 2 2 8" xfId="45221" xr:uid="{C8CA4C4B-F067-41D6-9F4B-59DEE5D3CE38}"/>
    <cellStyle name="Comma 3 4 2 3" xfId="12101" xr:uid="{0591B653-3CE0-417E-A378-942C500BAB36}"/>
    <cellStyle name="Comma 3 4 2 4" xfId="15750" xr:uid="{C6CDCA31-B32D-4630-A23C-DE62CB751897}"/>
    <cellStyle name="Comma 3 4 2 5" xfId="30248" xr:uid="{439D770C-9770-4F36-A27E-B6F9C0D3FBCA}"/>
    <cellStyle name="Comma 3 4 2 6" xfId="30875" xr:uid="{35974E86-3082-431A-9E6A-F2183B6197A7}"/>
    <cellStyle name="Comma 3 4 2 7" xfId="32071" xr:uid="{D2CD279A-74A9-44E0-A3B5-6C2A2117F9EB}"/>
    <cellStyle name="Comma 3 4 2 8" xfId="32713" xr:uid="{4FB1B309-70D2-434F-92EF-186536EDE5C2}"/>
    <cellStyle name="Comma 3 4 2 9" xfId="33925" xr:uid="{379E6220-81C8-4457-BC7A-3AC78DC538BA}"/>
    <cellStyle name="Comma 3 4 3" xfId="6387" xr:uid="{A7A0C69F-3096-49FE-86FE-B8D0F006FF22}"/>
    <cellStyle name="Comma 3 4 3 2" xfId="31186" xr:uid="{6DBB8FC0-0F9D-49BE-8CC7-ECF104281282}"/>
    <cellStyle name="Comma 3 4 3 2 2" xfId="40620" xr:uid="{85206ADC-4854-411D-8035-7A996B907455}"/>
    <cellStyle name="Comma 3 4 3 2 3" xfId="43406" xr:uid="{F9776CC5-C92C-4537-854D-97BC1C595B2A}"/>
    <cellStyle name="Comma 3 4 3 2 4" xfId="45222" xr:uid="{B5312D67-E4A2-464E-91D3-A2C4E4E7475A}"/>
    <cellStyle name="Comma 3 4 3 3" xfId="33044" xr:uid="{D32DA548-8804-4A39-B6CC-6F14D238ED72}"/>
    <cellStyle name="Comma 3 4 3 4" xfId="34863" xr:uid="{05321A60-EC2B-47FE-997C-9847A1203A36}"/>
    <cellStyle name="Comma 3 4 3 5" xfId="36965" xr:uid="{FF226E98-78F3-473E-95D9-A5B084D21529}"/>
    <cellStyle name="Comma 3 4 3 6" xfId="39052" xr:uid="{15C08586-17FE-4DE2-B6E6-9AA0E610A905}"/>
    <cellStyle name="Comma 3 4 3 7" xfId="42078" xr:uid="{71521941-2A69-4C85-A38C-28762A187529}"/>
    <cellStyle name="Comma 3 4 3 8" xfId="45223" xr:uid="{B28B91BB-722B-4F86-8BFA-34F34BFB65F5}"/>
    <cellStyle name="Comma 3 4 3 9" xfId="12543" xr:uid="{C21F8665-3A09-4318-B760-6EA03B10AFDC}"/>
    <cellStyle name="Comma 3 4 4" xfId="11821" xr:uid="{DAA6753B-96DF-47D9-A01E-1A815FF07C76}"/>
    <cellStyle name="Comma 3 4 4 2" xfId="41237" xr:uid="{63761EC5-1E62-415A-8A98-2E1D1EFEEB4C}"/>
    <cellStyle name="Comma 3 4 4 2 2" xfId="43917" xr:uid="{5B26A885-F4BF-4E60-83E9-FFFEB952CEAE}"/>
    <cellStyle name="Comma 3 4 4 2 3" xfId="45224" xr:uid="{24F4434F-ECF3-40DC-9F18-E3CFD54DFDEC}"/>
    <cellStyle name="Comma 3 4 4 3" xfId="39654" xr:uid="{6E9FAF3D-424F-4734-BEE5-4DB53DA442EF}"/>
    <cellStyle name="Comma 3 4 4 4" xfId="42589" xr:uid="{E1D1C310-B0F3-41EE-AFF5-38DBEFC30B4F}"/>
    <cellStyle name="Comma 3 4 4 5" xfId="45225" xr:uid="{BA8F5D49-B57C-469B-AD16-39756CB0D252}"/>
    <cellStyle name="Comma 3 4 5" xfId="15749" xr:uid="{FA8DD07A-0D27-47A4-BE20-62CEAAB27CBA}"/>
    <cellStyle name="Comma 3 4 5 2" xfId="39895" xr:uid="{EC67E255-258B-433F-A71C-7B8355354846}"/>
    <cellStyle name="Comma 3 4 5 3" xfId="42794" xr:uid="{841A217C-A926-49F7-A9ED-D46A11333010}"/>
    <cellStyle name="Comma 3 4 5 4" xfId="45226" xr:uid="{8841885D-E7D3-4F87-A201-331D282FA6A5}"/>
    <cellStyle name="Comma 3 4 6" xfId="30247" xr:uid="{4D4F991E-4604-4A20-B009-8B89617CA204}"/>
    <cellStyle name="Comma 3 4 7" xfId="30595" xr:uid="{5BD7CC59-B7E7-46E8-9ADD-647AC0DB7238}"/>
    <cellStyle name="Comma 3 4 8" xfId="32070" xr:uid="{F4CAE9FB-7148-4F20-A867-671B655221BC}"/>
    <cellStyle name="Comma 3 4 9" xfId="32712" xr:uid="{3305CD05-5C55-4C1F-8F33-4AC54CB9617B}"/>
    <cellStyle name="Comma 3 5" xfId="4439" xr:uid="{DF6FF8AA-749C-425C-89EE-63945861F9F9}"/>
    <cellStyle name="Comma 3 5 10" xfId="33926" xr:uid="{093A3D19-DE4E-4F0B-A613-F362CA7E57CC}"/>
    <cellStyle name="Comma 3 5 11" xfId="34214" xr:uid="{4EF5F1D3-B451-4E60-B042-690BB99E1938}"/>
    <cellStyle name="Comma 3 5 12" xfId="35622" xr:uid="{A9A28B88-18C0-42C5-ACDD-D8983AE5BA60}"/>
    <cellStyle name="Comma 3 5 13" xfId="36441" xr:uid="{07CB2C11-EEAC-439C-8D33-3B7B035389A5}"/>
    <cellStyle name="Comma 3 5 14" xfId="38691" xr:uid="{94EA9B79-3FA5-4797-8393-B4A8BBDC8755}"/>
    <cellStyle name="Comma 3 5 15" xfId="41731" xr:uid="{7FD23A4F-A273-4F04-9D22-AF92D08B84AE}"/>
    <cellStyle name="Comma 3 5 16" xfId="45227" xr:uid="{41949815-1FD0-4EFF-B323-B7EBAA7CBACE}"/>
    <cellStyle name="Comma 3 5 17" xfId="8105" xr:uid="{DDB87BBC-B9A0-4804-AC59-4E86BBBC5627}"/>
    <cellStyle name="Comma 3 5 2" xfId="5890" xr:uid="{AEF3D0C8-9F21-4761-BD5A-FF3DE1782406}"/>
    <cellStyle name="Comma 3 5 2 10" xfId="34553" xr:uid="{0BFD248E-1BB4-47FA-9C0B-96CDFDFC04BC}"/>
    <cellStyle name="Comma 3 5 2 11" xfId="36717" xr:uid="{6C9624F0-AA35-4E92-9974-4E1FEBD6899A}"/>
    <cellStyle name="Comma 3 5 2 12" xfId="39177" xr:uid="{20767831-EA80-49A5-8A9B-4170D9852EA0}"/>
    <cellStyle name="Comma 3 5 2 13" xfId="42185" xr:uid="{A1B611D7-3BE8-451C-9308-855F41B569E9}"/>
    <cellStyle name="Comma 3 5 2 14" xfId="45228" xr:uid="{93D83BE4-4742-4ED8-93AA-7305F444C5BE}"/>
    <cellStyle name="Comma 3 5 2 15" xfId="8886" xr:uid="{7F7C0930-B427-43C7-B624-EA7E3B94439C}"/>
    <cellStyle name="Comma 3 5 2 2" xfId="12885" xr:uid="{AA04BE17-9B23-4915-81D6-7734C3DB05B2}"/>
    <cellStyle name="Comma 3 5 2 2 2" xfId="31467" xr:uid="{E0AF3C60-A41C-4744-A810-A222F38AC72B}"/>
    <cellStyle name="Comma 3 5 2 2 3" xfId="33320" xr:uid="{18CDC6B3-8A0F-4857-85CC-3BF5E3CC123C}"/>
    <cellStyle name="Comma 3 5 2 2 4" xfId="35144" xr:uid="{A3ADAF6F-DAED-4F21-AF0D-D864F7A60CC8}"/>
    <cellStyle name="Comma 3 5 2 2 5" xfId="37242" xr:uid="{3492895A-D72A-4BE9-9317-12B13FE67F38}"/>
    <cellStyle name="Comma 3 5 2 2 6" xfId="40750" xr:uid="{44E5792B-907D-4778-A3CA-52EDE4198D47}"/>
    <cellStyle name="Comma 3 5 2 2 7" xfId="43513" xr:uid="{6F50F279-7AB6-4787-A9CF-65FFAA8FEF01}"/>
    <cellStyle name="Comma 3 5 2 2 8" xfId="45229" xr:uid="{65F60D99-8955-48E3-A896-64FC6D4A64EA}"/>
    <cellStyle name="Comma 3 5 2 3" xfId="12102" xr:uid="{0F81736B-01E4-4022-B1F1-0603691687E8}"/>
    <cellStyle name="Comma 3 5 2 4" xfId="15752" xr:uid="{6397A826-0341-4F90-A892-F04133004E9C}"/>
    <cellStyle name="Comma 3 5 2 5" xfId="30250" xr:uid="{52817305-8D49-498D-A3C5-B1A88ECFD468}"/>
    <cellStyle name="Comma 3 5 2 6" xfId="30876" xr:uid="{92D99214-8082-48D5-91FD-FAF3A80DB8AC}"/>
    <cellStyle name="Comma 3 5 2 7" xfId="32073" xr:uid="{EAEEEFDF-577B-4E6B-8192-CFECBAE421E4}"/>
    <cellStyle name="Comma 3 5 2 8" xfId="32715" xr:uid="{40D59A84-F8B9-4CC2-AE6D-1638A5453B31}"/>
    <cellStyle name="Comma 3 5 2 9" xfId="33927" xr:uid="{F11EF111-6042-41AD-8A8A-EFF623952083}"/>
    <cellStyle name="Comma 3 5 3" xfId="12417" xr:uid="{6F26C76D-A601-485E-9B62-907FE5A69353}"/>
    <cellStyle name="Comma 3 5 3 2" xfId="31128" xr:uid="{4F7636A8-23EC-4AF2-ADA2-31780E051ADF}"/>
    <cellStyle name="Comma 3 5 3 2 2" xfId="41065" xr:uid="{4F635A23-6832-4443-A1C3-A878E1884EBE}"/>
    <cellStyle name="Comma 3 5 3 2 3" xfId="43777" xr:uid="{6140819E-A8B7-44CA-A2BF-4DC1B8E1D205}"/>
    <cellStyle name="Comma 3 5 3 2 4" xfId="45230" xr:uid="{097520E4-1393-4874-BE01-28EB394F4792}"/>
    <cellStyle name="Comma 3 5 3 3" xfId="32990" xr:uid="{35C73BC0-85AC-40FA-BE50-C4F22A00FB42}"/>
    <cellStyle name="Comma 3 5 3 4" xfId="34805" xr:uid="{3037A907-560B-4075-859F-2BCB7AFF6CE9}"/>
    <cellStyle name="Comma 3 5 3 5" xfId="36911" xr:uid="{4E16C2B1-3B02-4543-8B4D-3F7AE8C5B435}"/>
    <cellStyle name="Comma 3 5 3 6" xfId="39489" xr:uid="{47A1D5AF-9FE1-46D5-B868-7B2BEC8CE15E}"/>
    <cellStyle name="Comma 3 5 3 7" xfId="42449" xr:uid="{DB698164-4F63-4C3A-A6AA-BCE0569F07EA}"/>
    <cellStyle name="Comma 3 5 3 8" xfId="45231" xr:uid="{7C5DEEBA-FF68-41D2-B267-875D8331C920}"/>
    <cellStyle name="Comma 3 5 4" xfId="11763" xr:uid="{940291B7-8E80-46ED-A9FE-C0E1645CA4B2}"/>
    <cellStyle name="Comma 3 5 4 2" xfId="40210" xr:uid="{89BFE2D8-7537-4638-9EA4-6F3891D9B40F}"/>
    <cellStyle name="Comma 3 5 4 3" xfId="43059" xr:uid="{54DF317E-8238-450B-BE1C-6AD54783646F}"/>
    <cellStyle name="Comma 3 5 4 4" xfId="45232" xr:uid="{BBFADCB8-3330-4C04-AA6F-BC16157EE530}"/>
    <cellStyle name="Comma 3 5 5" xfId="15751" xr:uid="{7BAF99B1-BE33-4454-8535-C7EDE1C21D35}"/>
    <cellStyle name="Comma 3 5 6" xfId="30249" xr:uid="{3D8E0F3B-598C-4D02-B3B3-DEA977E8CD58}"/>
    <cellStyle name="Comma 3 5 7" xfId="30537" xr:uid="{05D96D77-AAC5-43D2-B72B-9478EBC64BA6}"/>
    <cellStyle name="Comma 3 5 8" xfId="32072" xr:uid="{0506F11E-26FE-427F-A687-A29450D1CE7B}"/>
    <cellStyle name="Comma 3 5 9" xfId="32714" xr:uid="{94141DC4-E7C9-4A1A-9C03-73C319DD9817}"/>
    <cellStyle name="Comma 3 6" xfId="5752" xr:uid="{BA1E26A9-0FA1-4A51-B84A-6B0C9D6CB5D2}"/>
    <cellStyle name="Comma 3 6 10" xfId="34554" xr:uid="{4BFD2340-7B49-4798-BCE1-936E74BB25CE}"/>
    <cellStyle name="Comma 3 6 11" xfId="36718" xr:uid="{BF99AA41-368F-4767-A2A8-B77A20C28223}"/>
    <cellStyle name="Comma 3 6 12" xfId="38119" xr:uid="{B2C6F607-FA16-43CF-96FF-A838858F8C50}"/>
    <cellStyle name="Comma 3 6 13" xfId="41616" xr:uid="{AAD5AAFC-4F84-4BA5-B614-FBAD7C0BB710}"/>
    <cellStyle name="Comma 3 6 14" xfId="45233" xr:uid="{B155FE9A-6C43-45AB-A662-338EE273DE2E}"/>
    <cellStyle name="Comma 3 6 15" xfId="8887" xr:uid="{7DA040B7-18AA-4186-A0C4-46F1229CD022}"/>
    <cellStyle name="Comma 3 6 2" xfId="12886" xr:uid="{683D9016-C4EF-45DD-B243-1F1946648EE4}"/>
    <cellStyle name="Comma 3 6 2 2" xfId="31468" xr:uid="{21A74BB5-7D5F-49A1-AAE0-B5A954B4D998}"/>
    <cellStyle name="Comma 3 6 2 3" xfId="33321" xr:uid="{079B03A1-941E-480F-A469-AE9DCFC58AC9}"/>
    <cellStyle name="Comma 3 6 2 4" xfId="35145" xr:uid="{553CD474-5FA2-4EB1-B8FA-4EC7660CDDC2}"/>
    <cellStyle name="Comma 3 6 2 5" xfId="37243" xr:uid="{3BF14824-C870-45BF-AC2D-E36D93BB2394}"/>
    <cellStyle name="Comma 3 6 2 6" xfId="40075" xr:uid="{EF4A4E06-4956-4789-B339-C798C528E199}"/>
    <cellStyle name="Comma 3 6 2 7" xfId="42944" xr:uid="{BE2DDD47-CD08-4E9B-8A45-D79B57187455}"/>
    <cellStyle name="Comma 3 6 2 8" xfId="45234" xr:uid="{80FE9C9D-8F96-46C8-BC1A-831EB196AFA3}"/>
    <cellStyle name="Comma 3 6 3" xfId="12103" xr:uid="{30CADAE9-0887-4073-A7C6-5FF804557CB4}"/>
    <cellStyle name="Comma 3 6 4" xfId="15753" xr:uid="{4045DD83-C81C-46B5-818E-598010CFFF19}"/>
    <cellStyle name="Comma 3 6 5" xfId="30251" xr:uid="{DF16713C-9831-4BB6-847F-C3286F64EB7F}"/>
    <cellStyle name="Comma 3 6 6" xfId="30877" xr:uid="{77A1AE8A-919B-411E-9D27-F64233F020DF}"/>
    <cellStyle name="Comma 3 6 7" xfId="32074" xr:uid="{7AAA91E7-A522-4253-A869-40238845CD4B}"/>
    <cellStyle name="Comma 3 6 8" xfId="32716" xr:uid="{8D57DAC6-DBDE-4B77-A810-157269346F26}"/>
    <cellStyle name="Comma 3 6 9" xfId="33928" xr:uid="{7606E7A6-9A2A-4BE5-BE91-23F5CF444DB3}"/>
    <cellStyle name="Comma 3 7" xfId="6211" xr:uid="{60F6B336-33FD-41B4-A755-A1CC9E39A8B1}"/>
    <cellStyle name="Comma 3 7 10" xfId="34642" xr:uid="{DFC1D24A-C8C5-4F6B-980D-831AF3B66A7F}"/>
    <cellStyle name="Comma 3 7 11" xfId="36770" xr:uid="{F41E3D99-5045-4201-9B25-CCF119571FBA}"/>
    <cellStyle name="Comma 3 7 12" xfId="38948" xr:uid="{C4DA0D4C-7340-4B02-813B-09F50D2ABA3D}"/>
    <cellStyle name="Comma 3 7 13" xfId="41979" xr:uid="{876C3AE3-2428-4988-AD85-84F43312B5F8}"/>
    <cellStyle name="Comma 3 7 14" xfId="45235" xr:uid="{9537C04D-D910-4BCD-AF01-71E8E9AFD9FA}"/>
    <cellStyle name="Comma 3 7 15" xfId="11528" xr:uid="{E2A42340-9EC0-4946-A8E4-1B6BDC8D86FD}"/>
    <cellStyle name="Comma 3 7 2" xfId="15149" xr:uid="{26C003D2-78DF-46F8-8603-0CCB46FE47BC}"/>
    <cellStyle name="Comma 3 7 2 2" xfId="31556" xr:uid="{22223C1C-2B6C-44D1-BC9C-341AE89A5429}"/>
    <cellStyle name="Comma 3 7 2 3" xfId="33409" xr:uid="{424338D7-D083-4F14-917A-29859CD80433}"/>
    <cellStyle name="Comma 3 7 2 4" xfId="35233" xr:uid="{6C7A5B72-C1CE-434F-B670-DCDC1200E44F}"/>
    <cellStyle name="Comma 3 7 2 5" xfId="37313" xr:uid="{15532DF4-DD66-49A9-ABD2-7822F04CE628}"/>
    <cellStyle name="Comma 3 7 2 6" xfId="40506" xr:uid="{C0174742-B873-4525-B46E-F65244DCC027}"/>
    <cellStyle name="Comma 3 7 2 7" xfId="43307" xr:uid="{6469F2DB-06C9-46AF-9B48-BA71BB5E0BED}"/>
    <cellStyle name="Comma 3 7 2 8" xfId="45236" xr:uid="{802AF74E-93DA-4EB7-AADE-B32743F8F4F8}"/>
    <cellStyle name="Comma 3 7 3" xfId="12191" xr:uid="{53C740AF-34A5-4E5F-A874-395646FF72C1}"/>
    <cellStyle name="Comma 3 7 4" xfId="15754" xr:uid="{EE65009D-FF6B-4358-8706-AEC9B133C640}"/>
    <cellStyle name="Comma 3 7 5" xfId="30252" xr:uid="{85110D06-6E09-4178-A91C-0655FE19E29D}"/>
    <cellStyle name="Comma 3 7 6" xfId="30965" xr:uid="{2180DAB8-D6AB-4ED9-8B0F-59DBE70E8C02}"/>
    <cellStyle name="Comma 3 7 7" xfId="32075" xr:uid="{3B59E973-6DE4-4868-90A6-B47ECD34274F}"/>
    <cellStyle name="Comma 3 7 8" xfId="32717" xr:uid="{D3ED65F3-9A41-4917-BD57-668C4D27D2E9}"/>
    <cellStyle name="Comma 3 7 9" xfId="33929" xr:uid="{8DA80293-4C1A-4229-85C5-9C4F85F2DDB1}"/>
    <cellStyle name="Comma 3 8" xfId="12262" xr:uid="{4CF4C648-23C1-41AA-99CA-906FF99FE8CB}"/>
    <cellStyle name="Comma 3 8 2" xfId="31035" xr:uid="{41C6EB02-FE84-46C6-B786-9ED75A05BC18}"/>
    <cellStyle name="Comma 3 8 2 2" xfId="40927" xr:uid="{95C574DB-4F68-4673-8085-6A3A4CC088EB}"/>
    <cellStyle name="Comma 3 8 2 3" xfId="43662" xr:uid="{16D1E8AB-1E04-418C-AF22-657FBE7A1126}"/>
    <cellStyle name="Comma 3 8 2 4" xfId="45237" xr:uid="{EE8B4482-6D55-4026-AF57-3407174A7B61}"/>
    <cellStyle name="Comma 3 8 3" xfId="32904" xr:uid="{2FEBFD93-8AC2-4CCF-82B3-85269CB2679C}"/>
    <cellStyle name="Comma 3 8 4" xfId="34712" xr:uid="{9D0FDFBA-B423-46D5-B511-A51D1C4ADF70}"/>
    <cellStyle name="Comma 3 8 5" xfId="36820" xr:uid="{C8F23153-75FA-49BF-9994-91E678E9592D}"/>
    <cellStyle name="Comma 3 8 6" xfId="39356" xr:uid="{D30CDCD8-4B7F-49F8-AD42-7C273D086EEA}"/>
    <cellStyle name="Comma 3 8 7" xfId="42334" xr:uid="{8BE17D58-FC70-427E-808B-A5B037B6EB8B}"/>
    <cellStyle name="Comma 3 8 8" xfId="45238" xr:uid="{B4995A6A-165A-4050-8275-E2753A2CED86}"/>
    <cellStyle name="Comma 3 9" xfId="11668" xr:uid="{F5C00037-9152-42DD-AE48-EDEF1AD34B56}"/>
    <cellStyle name="Comma 3 9 2" xfId="39813" xr:uid="{7C93975C-2CDB-453D-A073-7E27F2E0DCA4}"/>
    <cellStyle name="Comma 3 9 3" xfId="42721" xr:uid="{481442F6-B6D4-4D8C-A807-F4B9EA0CBEA9}"/>
    <cellStyle name="Comma 3 9 4" xfId="45239" xr:uid="{478B1E2F-9573-48C4-8267-DF08996F561D}"/>
    <cellStyle name="Comma 4" xfId="2792" xr:uid="{EE0A5951-FC6D-44F4-93CA-E18DBB67C5C5}"/>
    <cellStyle name="Comma 4 10" xfId="15755" xr:uid="{1FCCB790-5EA0-487C-8C6F-F656DF826388}"/>
    <cellStyle name="Comma 4 11" xfId="30253" xr:uid="{5F72BC15-1F3B-4F29-AEA8-E63FD101C3CE}"/>
    <cellStyle name="Comma 4 12" xfId="30445" xr:uid="{342EBC1D-6A87-44BA-B6DB-EDC5BBA73940}"/>
    <cellStyle name="Comma 4 13" xfId="32076" xr:uid="{3BD1514B-D3FA-466D-AA22-D99A2827264D}"/>
    <cellStyle name="Comma 4 14" xfId="32718" xr:uid="{199F2B30-B136-4D44-8944-E0629873E012}"/>
    <cellStyle name="Comma 4 15" xfId="33930" xr:uid="{827C4DF6-31F9-4500-BDF5-6DCEA3B1EF8C}"/>
    <cellStyle name="Comma 4 16" xfId="34122" xr:uid="{02BE6FB7-3539-4C52-A5D7-6B63C5EDEB60}"/>
    <cellStyle name="Comma 4 17" xfId="35354" xr:uid="{C34B665D-35AF-4E29-8901-D75E61FFA54B}"/>
    <cellStyle name="Comma 4 18" xfId="36217" xr:uid="{1DF2CE74-D5C0-4CD6-AED7-B84A601343AE}"/>
    <cellStyle name="Comma 4 19" xfId="37390" xr:uid="{EA804288-3058-4D8F-9D8D-16D9E718F850}"/>
    <cellStyle name="Comma 4 2" xfId="1028" xr:uid="{1290A18B-7F3E-4228-87FB-F5B0ED9C6A89}"/>
    <cellStyle name="Comma 4 2 10" xfId="32077" xr:uid="{47E5DAE1-2517-4E08-BF63-34C8E2BEC6CD}"/>
    <cellStyle name="Comma 4 2 11" xfId="32719" xr:uid="{472FCA5F-7547-48A1-BD3C-31CC73A41C30}"/>
    <cellStyle name="Comma 4 2 12" xfId="33931" xr:uid="{5C1DCB89-C5AB-46B3-952E-503D9A309994}"/>
    <cellStyle name="Comma 4 2 13" xfId="34160" xr:uid="{E6077246-3478-439B-BA7D-C4AAB6E7D223}"/>
    <cellStyle name="Comma 4 2 14" xfId="35283" xr:uid="{1955BD85-A920-416B-819B-1C371E724A4D}"/>
    <cellStyle name="Comma 4 2 15" xfId="36218" xr:uid="{2F290F75-090C-4935-8707-758293D70CEF}"/>
    <cellStyle name="Comma 4 2 16" xfId="37450" xr:uid="{1BF2483B-C162-4DA7-B447-2E3C693FDFE5}"/>
    <cellStyle name="Comma 4 2 17" xfId="41397" xr:uid="{6B86B76E-2B56-42F2-8894-0BC2BD242307}"/>
    <cellStyle name="Comma 4 2 18" xfId="45240" xr:uid="{E56232F7-960B-4393-B42B-22A5EF72BE1C}"/>
    <cellStyle name="Comma 4 2 19" xfId="6673" xr:uid="{4F955483-2601-48CB-A57C-76E2903411C6}"/>
    <cellStyle name="Comma 4 2 2" xfId="2793" xr:uid="{0B2C9F83-89C6-4F79-B600-D4E11EB3026A}"/>
    <cellStyle name="Comma 4 2 2 10" xfId="33932" xr:uid="{81AF98CF-81F1-4827-B8EB-1239979FFC56}"/>
    <cellStyle name="Comma 4 2 2 11" xfId="34312" xr:uid="{0E2179BA-579D-4B79-9D58-E96BA917DC8D}"/>
    <cellStyle name="Comma 4 2 2 12" xfId="35355" xr:uid="{3F81575F-E93F-465E-B87F-04D5A6021DA0}"/>
    <cellStyle name="Comma 4 2 2 13" xfId="36359" xr:uid="{8286B295-AF53-470A-9673-365D17B8F465}"/>
    <cellStyle name="Comma 4 2 2 14" xfId="37524" xr:uid="{4B4DAF89-4D44-4537-8C4C-A5F8EB4BA195}"/>
    <cellStyle name="Comma 4 2 2 15" xfId="41470" xr:uid="{FAA15A77-284A-40E0-9B30-69D82D045AE4}"/>
    <cellStyle name="Comma 4 2 2 16" xfId="45241" xr:uid="{25402089-CFED-4B83-9582-0D65BF1E3BF6}"/>
    <cellStyle name="Comma 4 2 2 17" xfId="8549" xr:uid="{DF68C4AB-CA24-47A0-B2E1-3EA216DE8ED7}"/>
    <cellStyle name="Comma 4 2 2 2" xfId="5104" xr:uid="{52A02992-D426-4442-9770-875A4B876851}"/>
    <cellStyle name="Comma 4 2 2 2 10" xfId="34557" xr:uid="{736522C8-8FB1-417A-994E-EB0709A37410}"/>
    <cellStyle name="Comma 4 2 2 2 11" xfId="36059" xr:uid="{8E8340BD-7A31-4715-AB89-B7AC555DE65A}"/>
    <cellStyle name="Comma 4 2 2 2 12" xfId="36720" xr:uid="{4AD9BA9A-C806-4236-8CFA-25E74245E974}"/>
    <cellStyle name="Comma 4 2 2 2 13" xfId="38838" xr:uid="{159DAB9B-EDD3-439E-903F-FDCD3FAA2EDB}"/>
    <cellStyle name="Comma 4 2 2 2 14" xfId="41877" xr:uid="{0C762C1F-DF1F-4EF8-8A3E-3762C8FB6BE1}"/>
    <cellStyle name="Comma 4 2 2 2 15" xfId="45242" xr:uid="{3B39ECBE-D708-44FC-93E6-9DB1DE981D1F}"/>
    <cellStyle name="Comma 4 2 2 2 16" xfId="8890" xr:uid="{868E828D-5306-4C3B-81D2-042DFDDFBE13}"/>
    <cellStyle name="Comma 4 2 2 2 2" xfId="6073" xr:uid="{3C1DC0FA-91F0-4B7C-A741-BDFF4E94D3E4}"/>
    <cellStyle name="Comma 4 2 2 2 2 2" xfId="31471" xr:uid="{76813CF2-7A97-4AFD-8DD2-0424FE69C825}"/>
    <cellStyle name="Comma 4 2 2 2 2 2 2" xfId="41243" xr:uid="{77CCC66F-F169-4F8D-96B6-8268B21B1A8F}"/>
    <cellStyle name="Comma 4 2 2 2 2 2 3" xfId="43923" xr:uid="{F9FCB116-4447-4B9E-9C83-8D715DA32514}"/>
    <cellStyle name="Comma 4 2 2 2 2 2 4" xfId="45243" xr:uid="{85F1C5A0-0495-4C45-AD19-7C2A225D2F71}"/>
    <cellStyle name="Comma 4 2 2 2 2 3" xfId="33324" xr:uid="{6477A47F-62AC-4A1E-9CAC-2F52474FF4D1}"/>
    <cellStyle name="Comma 4 2 2 2 2 4" xfId="35148" xr:uid="{BC518288-7ECF-466A-8D18-5F2FD6418402}"/>
    <cellStyle name="Comma 4 2 2 2 2 5" xfId="37246" xr:uid="{B32BFC1C-5B65-427D-9698-B9BF3D9A7FE1}"/>
    <cellStyle name="Comma 4 2 2 2 2 6" xfId="39660" xr:uid="{EF30D3B2-34DE-4C67-9066-4420EAE32CED}"/>
    <cellStyle name="Comma 4 2 2 2 2 7" xfId="42595" xr:uid="{303224BD-88B5-4ED7-8AAA-C3C856B137F9}"/>
    <cellStyle name="Comma 4 2 2 2 2 8" xfId="45244" xr:uid="{B73F7A8F-3213-4B1E-9B4E-C2C7CA149021}"/>
    <cellStyle name="Comma 4 2 2 2 2 9" xfId="12889" xr:uid="{E6330776-0105-4849-9B14-18F9539AFF7C}"/>
    <cellStyle name="Comma 4 2 2 2 3" xfId="12106" xr:uid="{60312FFA-ED3B-4C9A-A108-DDCF59E587BA}"/>
    <cellStyle name="Comma 4 2 2 2 3 2" xfId="40387" xr:uid="{AEA2717E-3ECB-4BE9-9012-F6EA9D51CE56}"/>
    <cellStyle name="Comma 4 2 2 2 3 3" xfId="43205" xr:uid="{4E9DC26A-E809-4EF8-BFFF-661141B92410}"/>
    <cellStyle name="Comma 4 2 2 2 3 4" xfId="45245" xr:uid="{5E30B775-8582-4328-BF63-B5A75CB84433}"/>
    <cellStyle name="Comma 4 2 2 2 4" xfId="15758" xr:uid="{33EA2375-7DC7-41CE-8608-ED8D76CCDBA9}"/>
    <cellStyle name="Comma 4 2 2 2 5" xfId="30256" xr:uid="{B39FF950-542A-4284-BAAE-2ACBC244C139}"/>
    <cellStyle name="Comma 4 2 2 2 6" xfId="30880" xr:uid="{2CD6D53C-F6CE-415B-9AB8-DA3B3E0EE10F}"/>
    <cellStyle name="Comma 4 2 2 2 7" xfId="32079" xr:uid="{46EE0110-782C-4534-8B19-8D50CD1F961F}"/>
    <cellStyle name="Comma 4 2 2 2 8" xfId="32721" xr:uid="{711A8BC2-57A3-4A82-B343-2C68D8D04CE3}"/>
    <cellStyle name="Comma 4 2 2 2 9" xfId="33933" xr:uid="{776E28C3-41A5-4858-BF16-F566134BF198}"/>
    <cellStyle name="Comma 4 2 2 3" xfId="5758" xr:uid="{B25FBEC8-A3BA-4E47-91FA-E563F6BDFE16}"/>
    <cellStyle name="Comma 4 2 2 3 2" xfId="31226" xr:uid="{7CEB00FB-3DE3-4019-9D7B-461F99D8EAD7}"/>
    <cellStyle name="Comma 4 2 2 3 2 2" xfId="40081" xr:uid="{2B12A339-3BE1-4F3D-A251-91577A4550F4}"/>
    <cellStyle name="Comma 4 2 2 3 2 3" xfId="42950" xr:uid="{A329FC89-ECFF-41B0-AA46-DD200CAB2193}"/>
    <cellStyle name="Comma 4 2 2 3 2 4" xfId="45246" xr:uid="{4C9FD44B-097D-4DA8-8547-7B9ADE69D534}"/>
    <cellStyle name="Comma 4 2 2 3 3" xfId="33082" xr:uid="{E68A575C-4C0B-4852-A6C6-35C3785C290C}"/>
    <cellStyle name="Comma 4 2 2 3 4" xfId="34903" xr:uid="{E9723DE6-05EB-48F3-8C39-251A287D923B}"/>
    <cellStyle name="Comma 4 2 2 3 5" xfId="37003" xr:uid="{ED506FB2-912D-4BE5-8CCA-887784AAD93C}"/>
    <cellStyle name="Comma 4 2 2 3 6" xfId="38125" xr:uid="{161ACCAE-6375-4EE3-B9FF-A5B75DBF4544}"/>
    <cellStyle name="Comma 4 2 2 3 7" xfId="41622" xr:uid="{9DC00295-517F-48C3-B5C1-23680ED2758F}"/>
    <cellStyle name="Comma 4 2 2 3 8" xfId="45247" xr:uid="{27C1CA61-DB8A-40B1-B1CF-AB8974D9FDF2}"/>
    <cellStyle name="Comma 4 2 2 3 9" xfId="12584" xr:uid="{CC6658BB-8A6B-463F-98E3-0DF89E4F5465}"/>
    <cellStyle name="Comma 4 2 2 4" xfId="6393" xr:uid="{D28857DB-F5D5-4A4D-914A-756A339133B2}"/>
    <cellStyle name="Comma 4 2 2 4 2" xfId="40626" xr:uid="{63CD2C97-FC40-41C5-BE3C-57592FBEAC2C}"/>
    <cellStyle name="Comma 4 2 2 4 2 2" xfId="43412" xr:uid="{05C1B1CA-AF0B-4503-A141-A8B27560E951}"/>
    <cellStyle name="Comma 4 2 2 4 2 3" xfId="45248" xr:uid="{34543755-49B0-47EF-896A-054DBC5805E4}"/>
    <cellStyle name="Comma 4 2 2 4 3" xfId="39058" xr:uid="{F6CF739B-F112-411A-9390-389D37A864B1}"/>
    <cellStyle name="Comma 4 2 2 4 4" xfId="42084" xr:uid="{D0E42588-8C4A-412F-A872-2B487223F781}"/>
    <cellStyle name="Comma 4 2 2 4 5" xfId="45249" xr:uid="{D4FD1401-3461-4AFE-941B-285CE571F540}"/>
    <cellStyle name="Comma 4 2 2 4 6" xfId="11861" xr:uid="{2C768578-C574-462B-8782-5B5761BFA9D5}"/>
    <cellStyle name="Comma 4 2 2 5" xfId="15757" xr:uid="{5C61891B-FD9A-4FF8-8045-3B9BCB30F517}"/>
    <cellStyle name="Comma 4 2 2 5 2" xfId="40933" xr:uid="{F70CAA8D-60D4-4F56-AF73-2D3F16834DD0}"/>
    <cellStyle name="Comma 4 2 2 5 2 2" xfId="43668" xr:uid="{B67C3150-6ADC-4B18-91FA-9E119CA39F3A}"/>
    <cellStyle name="Comma 4 2 2 5 2 3" xfId="45250" xr:uid="{50AB8BA2-5D8A-419E-B5BD-0380DCB2B28C}"/>
    <cellStyle name="Comma 4 2 2 5 3" xfId="39362" xr:uid="{D67867ED-3D2A-4BAD-B2CB-99E59ABF8503}"/>
    <cellStyle name="Comma 4 2 2 5 4" xfId="42340" xr:uid="{C216658B-C403-442C-8FB2-6403CA99D1D4}"/>
    <cellStyle name="Comma 4 2 2 5 5" xfId="45251" xr:uid="{74157273-B81E-44A5-A277-C05666419CE4}"/>
    <cellStyle name="Comma 4 2 2 6" xfId="30255" xr:uid="{DB9E08AD-E30E-4976-80B4-E013E9E50D98}"/>
    <cellStyle name="Comma 4 2 2 6 2" xfId="39899" xr:uid="{2EF0F6B5-258C-4F42-ABE9-930741CF7C65}"/>
    <cellStyle name="Comma 4 2 2 6 3" xfId="42798" xr:uid="{FB555D28-EECE-468E-9208-9210EA65C59C}"/>
    <cellStyle name="Comma 4 2 2 6 4" xfId="45252" xr:uid="{E6237013-D757-4595-A220-47B35C9AEF83}"/>
    <cellStyle name="Comma 4 2 2 7" xfId="30635" xr:uid="{06B1E4B0-C1E4-450A-B1DF-BAC739C497AC}"/>
    <cellStyle name="Comma 4 2 2 8" xfId="32078" xr:uid="{BD9FBB75-BA46-44AA-AD19-C6785B9827F3}"/>
    <cellStyle name="Comma 4 2 2 9" xfId="32720" xr:uid="{A65F4A53-6371-4A73-ADA1-2062FA77DEA1}"/>
    <cellStyle name="Comma 4 2 3" xfId="4542" xr:uid="{822764D5-E5C7-4DA6-B9FC-B29D32CC9749}"/>
    <cellStyle name="Comma 4 2 3 10" xfId="34556" xr:uid="{315519DB-3D6A-48D2-AA5C-E3783C0EAE2C}"/>
    <cellStyle name="Comma 4 2 3 11" xfId="35703" xr:uid="{D0AE1BB8-4640-4C82-AA46-05C5776A25FC}"/>
    <cellStyle name="Comma 4 2 3 12" xfId="36290" xr:uid="{9379BB13-FE10-48AF-AEE7-62A9378715D7}"/>
    <cellStyle name="Comma 4 2 3 13" xfId="38768" xr:uid="{08398FEA-79BD-4A72-89F3-10F39B655FAE}"/>
    <cellStyle name="Comma 4 2 3 14" xfId="41808" xr:uid="{12D39B75-5A5A-49C7-94B1-2CC98BC0E270}"/>
    <cellStyle name="Comma 4 2 3 15" xfId="45253" xr:uid="{F41F1E60-5D19-4703-AA2C-0B51197B5AB1}"/>
    <cellStyle name="Comma 4 2 3 16" xfId="8889" xr:uid="{B4451B18-3282-4C41-AAD8-6CB527A4F1F0}"/>
    <cellStyle name="Comma 4 2 3 2" xfId="5991" xr:uid="{16679179-C802-45A0-9266-071866C10214}"/>
    <cellStyle name="Comma 4 2 3 2 2" xfId="31470" xr:uid="{661DFBEA-8BE7-4E2B-BC46-B5C09C051330}"/>
    <cellStyle name="Comma 4 2 3 2 2 2" xfId="40549" xr:uid="{06781263-FAAF-4CAB-AF11-EBC187ED7520}"/>
    <cellStyle name="Comma 4 2 3 2 2 3" xfId="43343" xr:uid="{0765FD07-EA41-4CE7-BE85-79B072849683}"/>
    <cellStyle name="Comma 4 2 3 2 2 4" xfId="45254" xr:uid="{99850EA8-E346-4FA1-8773-F5F4F9C759FA}"/>
    <cellStyle name="Comma 4 2 3 2 3" xfId="33323" xr:uid="{E1C7DE5A-99B7-482B-B171-B9178151564D}"/>
    <cellStyle name="Comma 4 2 3 2 4" xfId="35147" xr:uid="{6A630952-CC8A-45D2-B32B-5476A99B7396}"/>
    <cellStyle name="Comma 4 2 3 2 5" xfId="37245" xr:uid="{01581801-4B7B-4A00-B0D4-2E5D531DBE6B}"/>
    <cellStyle name="Comma 4 2 3 2 6" xfId="38986" xr:uid="{E2F39D61-7A5B-429D-8A8C-F96628F59882}"/>
    <cellStyle name="Comma 4 2 3 2 7" xfId="42015" xr:uid="{6936036D-FAC9-4C90-90C5-4FCAA5CB042A}"/>
    <cellStyle name="Comma 4 2 3 2 8" xfId="45255" xr:uid="{F96B3FA1-DE47-4E2A-95FC-0336E0F33C8E}"/>
    <cellStyle name="Comma 4 2 3 2 9" xfId="12888" xr:uid="{99CF94F9-B816-4F42-9CBD-03C1889F5307}"/>
    <cellStyle name="Comma 4 2 3 3" xfId="6312" xr:uid="{F845962C-1474-45A8-924C-FD5FF1AFEF73}"/>
    <cellStyle name="Comma 4 2 3 3 2" xfId="41164" xr:uid="{8E2F829E-B9D1-454F-92BA-5244F7953916}"/>
    <cellStyle name="Comma 4 2 3 3 2 2" xfId="43854" xr:uid="{EE2BCA50-6780-41AD-AF69-6E447B53BAEA}"/>
    <cellStyle name="Comma 4 2 3 3 2 3" xfId="45256" xr:uid="{F35F4C1B-C227-4AE6-8E78-7A93890CA3B6}"/>
    <cellStyle name="Comma 4 2 3 3 3" xfId="39583" xr:uid="{672E69D3-31BB-4921-BBA3-21D46B3DA80D}"/>
    <cellStyle name="Comma 4 2 3 3 4" xfId="42526" xr:uid="{932F06A6-1A0F-4853-B913-FE351A345E3B}"/>
    <cellStyle name="Comma 4 2 3 3 5" xfId="45257" xr:uid="{0CC0303B-9993-415A-A476-60EB4DA48DF5}"/>
    <cellStyle name="Comma 4 2 3 3 6" xfId="12105" xr:uid="{280F39A4-7E72-428E-9B96-0A0EFB239EED}"/>
    <cellStyle name="Comma 4 2 3 4" xfId="15759" xr:uid="{1CB8FB2A-D59A-45A3-90D7-4034094CB38C}"/>
    <cellStyle name="Comma 4 2 3 4 2" xfId="40309" xr:uid="{9C3EEF86-5AB0-407C-AF1F-21C50D987456}"/>
    <cellStyle name="Comma 4 2 3 4 3" xfId="43136" xr:uid="{AC29E662-9355-42D3-9A02-5FFDC09F1AC3}"/>
    <cellStyle name="Comma 4 2 3 4 4" xfId="45258" xr:uid="{994C6AA9-5511-44B9-B0BA-C8B1C538BC8A}"/>
    <cellStyle name="Comma 4 2 3 5" xfId="30257" xr:uid="{D2D81990-2AEE-4FDD-AB2A-F4375EC226CF}"/>
    <cellStyle name="Comma 4 2 3 6" xfId="30879" xr:uid="{D63B40FC-8F76-4D5C-90A1-F447A840405C}"/>
    <cellStyle name="Comma 4 2 3 7" xfId="32080" xr:uid="{25458912-1933-4A62-B605-C520CBA2CEDA}"/>
    <cellStyle name="Comma 4 2 3 8" xfId="32722" xr:uid="{CC6E70BB-1BB6-4C72-9702-3847EF07482A}"/>
    <cellStyle name="Comma 4 2 3 9" xfId="33934" xr:uid="{777BC98B-D26C-4719-9DA8-ADC309ADF96B}"/>
    <cellStyle name="Comma 4 2 4" xfId="4445" xr:uid="{52B1D37B-610A-4043-8490-CD08B74B4012}"/>
    <cellStyle name="Comma 4 2 4 10" xfId="34646" xr:uid="{049D8CD5-64D6-428D-922F-E310D5221B7F}"/>
    <cellStyle name="Comma 4 2 4 11" xfId="35628" xr:uid="{BFA2CE51-8CD7-43BD-9CAB-AB128DB020B9}"/>
    <cellStyle name="Comma 4 2 4 12" xfId="36774" xr:uid="{1A00EE77-D8AD-4F0C-8AF3-04446365D4DE}"/>
    <cellStyle name="Comma 4 2 4 13" xfId="38697" xr:uid="{7D98D310-78C5-4654-AF41-EF8A7B5F4AA6}"/>
    <cellStyle name="Comma 4 2 4 14" xfId="41737" xr:uid="{40FA40F7-4A3C-4723-9D74-C86391F2670A}"/>
    <cellStyle name="Comma 4 2 4 15" xfId="45259" xr:uid="{9606125D-F351-4F2C-A400-CE12818AC45B}"/>
    <cellStyle name="Comma 4 2 4 16" xfId="11532" xr:uid="{0073F214-D57F-4320-BA57-2E3BCA2B5AAB}"/>
    <cellStyle name="Comma 4 2 4 2" xfId="5896" xr:uid="{9EFF5207-AFB8-4B1F-AE15-FBC27D96CC06}"/>
    <cellStyle name="Comma 4 2 4 2 2" xfId="31560" xr:uid="{7B71A7D0-810D-4133-AA16-32C61CE2A1E0}"/>
    <cellStyle name="Comma 4 2 4 2 2 2" xfId="40754" xr:uid="{122CB65E-7143-4252-8FEB-1B548FA3EE75}"/>
    <cellStyle name="Comma 4 2 4 2 2 3" xfId="43517" xr:uid="{01F99E22-A1AE-4853-BFE8-96CF15979A13}"/>
    <cellStyle name="Comma 4 2 4 2 2 4" xfId="45260" xr:uid="{8434EB73-E5AF-4127-93A4-348F743917A7}"/>
    <cellStyle name="Comma 4 2 4 2 3" xfId="33413" xr:uid="{0FFAF2E7-093F-4912-AD87-662CBA2A3FC4}"/>
    <cellStyle name="Comma 4 2 4 2 4" xfId="35237" xr:uid="{194E8914-CF38-47EA-8FBA-AB6ACFF8AF9D}"/>
    <cellStyle name="Comma 4 2 4 2 5" xfId="37317" xr:uid="{80423995-7C58-4062-8005-13C2EE3B1A7F}"/>
    <cellStyle name="Comma 4 2 4 2 6" xfId="39181" xr:uid="{15E49B3F-682E-4D93-AA0D-BE6E5D15A5D0}"/>
    <cellStyle name="Comma 4 2 4 2 7" xfId="42189" xr:uid="{251C44CA-7652-42F0-9A57-29CFEB9DCE34}"/>
    <cellStyle name="Comma 4 2 4 2 8" xfId="45261" xr:uid="{666D7D6D-96D3-41A8-B911-8A14C83A7E01}"/>
    <cellStyle name="Comma 4 2 4 2 9" xfId="15153" xr:uid="{875BA91E-5D87-4EB9-8266-D41456733741}"/>
    <cellStyle name="Comma 4 2 4 3" xfId="12195" xr:uid="{500D467B-EF27-4ECD-B525-BE746CCB401D}"/>
    <cellStyle name="Comma 4 2 4 3 2" xfId="41071" xr:uid="{0ED9D162-C199-42A6-AF7C-8826E2115AB4}"/>
    <cellStyle name="Comma 4 2 4 3 2 2" xfId="43783" xr:uid="{025EF358-8851-4151-B716-CE53D652E5FA}"/>
    <cellStyle name="Comma 4 2 4 3 2 3" xfId="45262" xr:uid="{37AB4A6D-BC0A-4907-929D-CE7D4C675B47}"/>
    <cellStyle name="Comma 4 2 4 3 3" xfId="39495" xr:uid="{47E0FEB1-C639-41C2-8E71-AACAA025EB91}"/>
    <cellStyle name="Comma 4 2 4 3 4" xfId="42455" xr:uid="{210675A3-3A66-4F52-9DBD-56372518FC62}"/>
    <cellStyle name="Comma 4 2 4 3 5" xfId="45263" xr:uid="{46AE70A5-36B4-4F35-B03F-98E7B94389E8}"/>
    <cellStyle name="Comma 4 2 4 4" xfId="15760" xr:uid="{C1B937ED-629C-4266-8D22-6C645C9DDCBE}"/>
    <cellStyle name="Comma 4 2 4 4 2" xfId="40216" xr:uid="{005B007E-60B3-43C1-A919-3BB41D8A824C}"/>
    <cellStyle name="Comma 4 2 4 4 3" xfId="43065" xr:uid="{D70C7160-9E74-4863-BBD0-5A37754E9E78}"/>
    <cellStyle name="Comma 4 2 4 4 4" xfId="45264" xr:uid="{5C5F6280-9C90-4A50-B481-CF3AE1749F09}"/>
    <cellStyle name="Comma 4 2 4 5" xfId="30258" xr:uid="{9E461624-FF9B-4EA8-A9FC-E86C8DA1328A}"/>
    <cellStyle name="Comma 4 2 4 6" xfId="30969" xr:uid="{467B59D4-45FA-4783-A6EC-67B9024FDF7A}"/>
    <cellStyle name="Comma 4 2 4 7" xfId="32081" xr:uid="{BCB9C080-6FBD-4DA5-A979-C62365C083D3}"/>
    <cellStyle name="Comma 4 2 4 8" xfId="32723" xr:uid="{FF6BC704-F629-43FD-9352-70FDD511F9C2}"/>
    <cellStyle name="Comma 4 2 4 9" xfId="33935" xr:uid="{17E4FCA4-D8CC-4BAD-9019-6D8E97CDB02E}"/>
    <cellStyle name="Comma 4 2 5" xfId="5670" xr:uid="{B00C8C9C-085E-4CA9-948E-4D221888A603}"/>
    <cellStyle name="Comma 4 2 5 10" xfId="37613" xr:uid="{4AEC48F2-C105-4051-B597-BFF4F642C4DF}"/>
    <cellStyle name="Comma 4 2 5 11" xfId="41553" xr:uid="{099B51D9-C2FC-4922-87B3-D1DEF48DDFDB}"/>
    <cellStyle name="Comma 4 2 5 12" xfId="45265" xr:uid="{03CA5FF6-CE74-43AB-BC04-EC962C89594A}"/>
    <cellStyle name="Comma 4 2 5 13" xfId="12301" xr:uid="{A238FE97-BD13-4E6C-B9C2-47FEE14BED04}"/>
    <cellStyle name="Comma 4 2 5 2" xfId="15761" xr:uid="{99B57AD6-3BC4-436F-AFA2-1C4D988C6099}"/>
    <cellStyle name="Comma 4 2 5 2 2" xfId="40004" xr:uid="{3EC91422-7C95-46B7-8111-1A7BD8C0E65D}"/>
    <cellStyle name="Comma 4 2 5 2 3" xfId="42881" xr:uid="{5D74D086-82A8-4A59-BE23-E2EE53D9F18F}"/>
    <cellStyle name="Comma 4 2 5 2 4" xfId="45266" xr:uid="{8746DBEA-8F02-4A70-AD39-89A61F9FEA5D}"/>
    <cellStyle name="Comma 4 2 5 3" xfId="30259" xr:uid="{BF86BBB1-4056-4A7F-99F8-A861E480C54D}"/>
    <cellStyle name="Comma 4 2 5 4" xfId="31074" xr:uid="{6346E153-C27C-4913-B655-61401EE79BFD}"/>
    <cellStyle name="Comma 4 2 5 5" xfId="32082" xr:uid="{E30D2305-90EE-4015-A0ED-210B60CE5E66}"/>
    <cellStyle name="Comma 4 2 5 6" xfId="32724" xr:uid="{12C4B723-BC19-418E-AD41-EF9EFA3DC2FB}"/>
    <cellStyle name="Comma 4 2 5 7" xfId="33936" xr:uid="{F4690BE4-452F-4DF6-9A04-190AED816F05}"/>
    <cellStyle name="Comma 4 2 5 8" xfId="34751" xr:uid="{CB58FF37-1FE5-466F-9EE6-698D007D63B8}"/>
    <cellStyle name="Comma 4 2 5 9" xfId="36859" xr:uid="{B9FA1146-664B-4740-A17E-77ECA82B40F5}"/>
    <cellStyle name="Comma 4 2 6" xfId="6217" xr:uid="{FC712EDD-1F62-4F04-9B26-9435B7C3EBAF}"/>
    <cellStyle name="Comma 4 2 6 2" xfId="40510" xr:uid="{88027CC0-F223-40F6-95C4-D914F94803D2}"/>
    <cellStyle name="Comma 4 2 6 2 2" xfId="43311" xr:uid="{A408299C-6DB4-4DDB-B446-8692B077C38C}"/>
    <cellStyle name="Comma 4 2 6 2 3" xfId="45267" xr:uid="{3E042A9B-9A0D-4ABC-9E8C-BCDD03725EE0}"/>
    <cellStyle name="Comma 4 2 6 3" xfId="38952" xr:uid="{3E53C277-A734-4167-9E69-8F65540F10A6}"/>
    <cellStyle name="Comma 4 2 6 4" xfId="41983" xr:uid="{7162B648-5385-4C2C-8C6C-51FFC3BC3198}"/>
    <cellStyle name="Comma 4 2 6 5" xfId="45268" xr:uid="{7CD61944-6EFA-4E63-B94B-E7603491FE6F}"/>
    <cellStyle name="Comma 4 2 6 6" xfId="11708" xr:uid="{10099332-929F-4071-81BF-7168C078710F}"/>
    <cellStyle name="Comma 4 2 7" xfId="15756" xr:uid="{EDDB4E45-1B2F-47EE-9BEF-76A06DE70E0F}"/>
    <cellStyle name="Comma 4 2 7 2" xfId="40855" xr:uid="{98AF7523-F0E6-4C8E-BE49-E04221D85FE5}"/>
    <cellStyle name="Comma 4 2 7 2 2" xfId="43599" xr:uid="{46CCF722-6924-411A-BE2D-57688B465416}"/>
    <cellStyle name="Comma 4 2 7 2 3" xfId="45269" xr:uid="{6FFEBC3C-1A2F-47FA-B6DB-471E62153BAD}"/>
    <cellStyle name="Comma 4 2 7 3" xfId="39290" xr:uid="{318179C2-6C8F-4CFF-AAF4-7F3CAEFEA8B6}"/>
    <cellStyle name="Comma 4 2 7 4" xfId="42271" xr:uid="{EA58F930-980B-488C-94DF-05C775B84E2F}"/>
    <cellStyle name="Comma 4 2 7 5" xfId="45270" xr:uid="{A23B9847-83C8-4382-AF4D-53FB76AFDEDA}"/>
    <cellStyle name="Comma 4 2 8" xfId="30254" xr:uid="{A0D67C77-8372-4184-8C2E-BA3E7C6AB023}"/>
    <cellStyle name="Comma 4 2 8 2" xfId="39817" xr:uid="{3B6FF9B1-61D1-476E-85C0-EE97C963BB53}"/>
    <cellStyle name="Comma 4 2 8 3" xfId="42725" xr:uid="{9663AB38-D776-452D-BBC8-4996E051F09C}"/>
    <cellStyle name="Comma 4 2 8 4" xfId="45271" xr:uid="{2EC25F5F-6102-440C-8297-E6785052EAA8}"/>
    <cellStyle name="Comma 4 2 9" xfId="30483" xr:uid="{B57A6074-A85E-40A6-B300-A50BF0E88C2A}"/>
    <cellStyle name="Comma 4 20" xfId="41338" xr:uid="{18EBB09B-86F5-4526-9AAB-CCFB9583E3E0}"/>
    <cellStyle name="Comma 4 21" xfId="45272" xr:uid="{D0DDCFBB-6541-4A84-9FB4-04E1E0232AE7}"/>
    <cellStyle name="Comma 4 22" xfId="6561" xr:uid="{7702077D-666D-4D95-BE32-982C88B44977}"/>
    <cellStyle name="Comma 4 3" xfId="2794" xr:uid="{DBD8EB65-C358-43A1-B5D0-354C91EBA3D1}"/>
    <cellStyle name="Comma 4 3 10" xfId="33937" xr:uid="{91A236AB-D27A-4F2D-A47E-0946B889D3BB}"/>
    <cellStyle name="Comma 4 3 11" xfId="34273" xr:uid="{3D971CA9-E4A0-42CC-AAB6-E20AD109EDBC}"/>
    <cellStyle name="Comma 4 3 12" xfId="35356" xr:uid="{D8D5E6F5-C2D5-4BA1-A02A-448BCBCBB0AF}"/>
    <cellStyle name="Comma 4 3 13" xfId="36219" xr:uid="{4820B11B-C77F-4F4A-8721-2C20963A4E9B}"/>
    <cellStyle name="Comma 4 3 14" xfId="37449" xr:uid="{2E4960E6-3AEA-4DEC-B288-3AB293AF75C8}"/>
    <cellStyle name="Comma 4 3 15" xfId="41396" xr:uid="{98F8BEAE-EB74-4C94-A4A3-11D3B44D674A}"/>
    <cellStyle name="Comma 4 3 16" xfId="45273" xr:uid="{72C2B1F7-5F73-4146-A84F-D2A0E9B9916C}"/>
    <cellStyle name="Comma 4 3 17" xfId="8436" xr:uid="{D51997F8-FF35-4051-A899-7715AC789BE9}"/>
    <cellStyle name="Comma 4 3 2" xfId="5105" xr:uid="{E62F5F47-184C-4263-AFD7-612ECE4317C9}"/>
    <cellStyle name="Comma 4 3 2 10" xfId="34558" xr:uid="{39EAE9C6-BA2B-42DA-92E8-AB223206DB46}"/>
    <cellStyle name="Comma 4 3 2 11" xfId="36060" xr:uid="{14C911D6-6BEA-4CA0-9668-1901A98012E5}"/>
    <cellStyle name="Comma 4 3 2 12" xfId="36360" xr:uid="{08C3B05C-9206-43D9-A9B1-5E9EFD48244E}"/>
    <cellStyle name="Comma 4 3 2 13" xfId="37571" xr:uid="{DC60CA6D-8CAB-4D18-9B48-111787432E9E}"/>
    <cellStyle name="Comma 4 3 2 14" xfId="41517" xr:uid="{BEEB02AD-5AD0-4E4A-9B23-C75C97EFB7F9}"/>
    <cellStyle name="Comma 4 3 2 15" xfId="45274" xr:uid="{11FA8ABD-AEED-4612-B15B-48778318E9C7}"/>
    <cellStyle name="Comma 4 3 2 16" xfId="8891" xr:uid="{F363363D-D7A7-47FA-8D8B-739D452EB92D}"/>
    <cellStyle name="Comma 4 3 2 2" xfId="6074" xr:uid="{56AB4685-2676-4BDC-9642-2644E18D20D7}"/>
    <cellStyle name="Comma 4 3 2 2 2" xfId="31472" xr:uid="{B7F13B47-0DC8-4F6F-971B-E34D0CB3D008}"/>
    <cellStyle name="Comma 4 3 2 2 2 2" xfId="40388" xr:uid="{EFD1CB8A-AB04-4E42-9830-14FB9DA02A2C}"/>
    <cellStyle name="Comma 4 3 2 2 2 3" xfId="43206" xr:uid="{1660783F-29C0-4EB6-8093-811779C50D77}"/>
    <cellStyle name="Comma 4 3 2 2 2 4" xfId="45275" xr:uid="{C925EE77-CCE3-4515-858E-07F5D977E8F7}"/>
    <cellStyle name="Comma 4 3 2 2 3" xfId="33325" xr:uid="{E2FC8BB2-C2FD-4CDF-B99D-2D7A0AFF6B27}"/>
    <cellStyle name="Comma 4 3 2 2 4" xfId="35149" xr:uid="{BFACB433-7EED-42CF-A54A-BD1F7C4143DE}"/>
    <cellStyle name="Comma 4 3 2 2 5" xfId="37247" xr:uid="{64251D1A-025A-4FF0-B610-FA5A8FB8C509}"/>
    <cellStyle name="Comma 4 3 2 2 6" xfId="38839" xr:uid="{0F0B7B35-C841-4764-B651-88B6107AF158}"/>
    <cellStyle name="Comma 4 3 2 2 7" xfId="41878" xr:uid="{6F1F2118-780B-4D7E-A363-F2E1A55D8FC4}"/>
    <cellStyle name="Comma 4 3 2 2 8" xfId="45276" xr:uid="{B68705A2-7FC4-4A2D-B6CE-EF1F9C03FEDE}"/>
    <cellStyle name="Comma 4 3 2 2 9" xfId="12890" xr:uid="{1ECE4161-F8FD-40D4-BD58-48B10CC0BFAF}"/>
    <cellStyle name="Comma 4 3 2 3" xfId="6394" xr:uid="{9984390C-1C47-4B26-B3F5-96760CC1B954}"/>
    <cellStyle name="Comma 4 3 2 3 2" xfId="40794" xr:uid="{1C807240-401B-40EC-B528-6E75EF5195C4}"/>
    <cellStyle name="Comma 4 3 2 3 2 2" xfId="43549" xr:uid="{3A4A9823-58E6-464A-8970-91B164AA5F63}"/>
    <cellStyle name="Comma 4 3 2 3 2 3" xfId="45277" xr:uid="{DAEE78DF-464C-4B3E-8605-DD5471CB9463}"/>
    <cellStyle name="Comma 4 3 2 3 3" xfId="39231" xr:uid="{66167DBB-844A-4350-8D03-A0989D4505CD}"/>
    <cellStyle name="Comma 4 3 2 3 4" xfId="42221" xr:uid="{F0BC2DDB-286B-42DD-B9C8-77A5CD5E7886}"/>
    <cellStyle name="Comma 4 3 2 3 5" xfId="45278" xr:uid="{CF10BEF5-335B-4F38-8FA2-4C8AF7323548}"/>
    <cellStyle name="Comma 4 3 2 3 6" xfId="12107" xr:uid="{0F5C1723-22A2-4458-8691-657414148392}"/>
    <cellStyle name="Comma 4 3 2 4" xfId="15763" xr:uid="{9561FC95-366F-4215-B0DF-8E65E951A11B}"/>
    <cellStyle name="Comma 4 3 2 4 2" xfId="41244" xr:uid="{E33E3135-028C-4EF2-B601-73EF10EB7B62}"/>
    <cellStyle name="Comma 4 3 2 4 2 2" xfId="43924" xr:uid="{9DA466FC-59A2-409F-AABC-463070DEE4F5}"/>
    <cellStyle name="Comma 4 3 2 4 2 3" xfId="45279" xr:uid="{A7D99F11-7FF9-4DA7-8F62-87794FFD776A}"/>
    <cellStyle name="Comma 4 3 2 4 3" xfId="39661" xr:uid="{ACEF7566-1773-4F51-B05F-D66764CC8B33}"/>
    <cellStyle name="Comma 4 3 2 4 4" xfId="42596" xr:uid="{ABA441E0-F0C0-4BCD-9A0B-896956F6A58A}"/>
    <cellStyle name="Comma 4 3 2 4 5" xfId="45280" xr:uid="{390B221B-B927-4462-9ED2-84B9CA1A2206}"/>
    <cellStyle name="Comma 4 3 2 5" xfId="30261" xr:uid="{068D3437-837F-472A-96A3-9928904F86B8}"/>
    <cellStyle name="Comma 4 3 2 5 2" xfId="39957" xr:uid="{6DDDFF11-1877-4621-924B-7FDDD1FBE377}"/>
    <cellStyle name="Comma 4 3 2 5 3" xfId="42845" xr:uid="{C2C3F8A4-287B-4FAB-88BC-A252F7D746B9}"/>
    <cellStyle name="Comma 4 3 2 5 4" xfId="45281" xr:uid="{01B13539-C386-4B1E-BD69-2548875B03AB}"/>
    <cellStyle name="Comma 4 3 2 6" xfId="30881" xr:uid="{5965FC9A-60C3-48AB-90D9-B2524C7E2FC5}"/>
    <cellStyle name="Comma 4 3 2 7" xfId="32084" xr:uid="{AA296E91-804D-44E3-A7E9-7D269A02FD35}"/>
    <cellStyle name="Comma 4 3 2 8" xfId="32726" xr:uid="{5FCEBFD3-FAFD-4721-9CB3-0966B2FFC921}"/>
    <cellStyle name="Comma 4 3 2 9" xfId="33938" xr:uid="{44C41DD0-60C4-4379-B76D-9A8B5FC5971D}"/>
    <cellStyle name="Comma 4 3 3" xfId="4446" xr:uid="{A3C83B5E-D9C0-4416-ADE7-6CFF417DCA5C}"/>
    <cellStyle name="Comma 4 3 3 10" xfId="12544" xr:uid="{14F4FEFE-37A3-4DDA-BF2F-7215CAB71627}"/>
    <cellStyle name="Comma 4 3 3 2" xfId="5897" xr:uid="{B547ADF0-FE84-420E-8F76-FE893463E25C}"/>
    <cellStyle name="Comma 4 3 3 2 2" xfId="41072" xr:uid="{213F5412-E3DE-497A-A0C4-C00D5030E711}"/>
    <cellStyle name="Comma 4 3 3 2 2 2" xfId="43784" xr:uid="{6CC5E14F-6B1C-47BA-91F0-D302D4D16BC9}"/>
    <cellStyle name="Comma 4 3 3 2 2 3" xfId="45282" xr:uid="{C6EF35C7-F511-4806-B619-734096C236C4}"/>
    <cellStyle name="Comma 4 3 3 2 3" xfId="39496" xr:uid="{96877C5E-62F5-4DEA-A5AB-C5432DA03690}"/>
    <cellStyle name="Comma 4 3 3 2 4" xfId="42456" xr:uid="{93C75855-242A-4E99-B32E-8D0A42A2CAFF}"/>
    <cellStyle name="Comma 4 3 3 2 5" xfId="45283" xr:uid="{79269A47-EEB2-47E3-AF57-7919D56FA85A}"/>
    <cellStyle name="Comma 4 3 3 2 6" xfId="31187" xr:uid="{59BF602B-595A-4984-90BB-8D0FF5399161}"/>
    <cellStyle name="Comma 4 3 3 3" xfId="33045" xr:uid="{823A5BED-E608-4831-9A76-F56DE5217616}"/>
    <cellStyle name="Comma 4 3 3 3 2" xfId="40217" xr:uid="{0306853B-8208-4B56-8ED7-52D553433343}"/>
    <cellStyle name="Comma 4 3 3 3 3" xfId="43066" xr:uid="{3857C075-5ED4-4F75-B843-6168002CB210}"/>
    <cellStyle name="Comma 4 3 3 3 4" xfId="45284" xr:uid="{F5DFD5F3-3C1F-4424-B508-C0C7B3BED913}"/>
    <cellStyle name="Comma 4 3 3 4" xfId="34864" xr:uid="{5682468A-8020-4DF8-B174-43B1220F1CE0}"/>
    <cellStyle name="Comma 4 3 3 5" xfId="35629" xr:uid="{16BDEAB5-1558-4A90-A6B4-B762A1507597}"/>
    <cellStyle name="Comma 4 3 3 6" xfId="36966" xr:uid="{A06E2037-18C1-4F34-B81D-E5634E6367FD}"/>
    <cellStyle name="Comma 4 3 3 7" xfId="38698" xr:uid="{2F2C40B2-C38C-440C-BE8C-C252C5E395FA}"/>
    <cellStyle name="Comma 4 3 3 8" xfId="41738" xr:uid="{612BA60C-7483-48AD-8CDA-1966D20FFB3B}"/>
    <cellStyle name="Comma 4 3 3 9" xfId="45285" xr:uid="{679523B2-6F53-488F-B320-29B8767A9581}"/>
    <cellStyle name="Comma 4 3 4" xfId="5759" xr:uid="{BD338903-6520-434B-A979-F20EB6A087B1}"/>
    <cellStyle name="Comma 4 3 4 2" xfId="40082" xr:uid="{34379905-ED9B-4E92-877E-D3A9CB559BA6}"/>
    <cellStyle name="Comma 4 3 4 2 2" xfId="42951" xr:uid="{3ACB468E-16C3-477B-A90B-94539396A0EB}"/>
    <cellStyle name="Comma 4 3 4 2 3" xfId="45286" xr:uid="{C36193F2-98E1-4515-8C96-FAEEAD78AD01}"/>
    <cellStyle name="Comma 4 3 4 3" xfId="38126" xr:uid="{33E2E259-137A-4D66-8AEC-A815B3CF6FEF}"/>
    <cellStyle name="Comma 4 3 4 4" xfId="41623" xr:uid="{30C82AC0-787E-49E7-8461-EB3CBC5F0B61}"/>
    <cellStyle name="Comma 4 3 4 5" xfId="45287" xr:uid="{E1C68622-1B8B-477A-AF71-990D75996C08}"/>
    <cellStyle name="Comma 4 3 4 6" xfId="11822" xr:uid="{D3A6277D-6783-4338-B7F9-88BC791AB47D}"/>
    <cellStyle name="Comma 4 3 5" xfId="6218" xr:uid="{1AA903DC-6F76-4056-ACB5-AA4D0A3F3B23}"/>
    <cellStyle name="Comma 4 3 5 2" xfId="40627" xr:uid="{B7D58F50-E240-4583-BD4C-810596E5B644}"/>
    <cellStyle name="Comma 4 3 5 2 2" xfId="43413" xr:uid="{4CC2F0A8-F0C6-48F9-BBF2-4185EA01B273}"/>
    <cellStyle name="Comma 4 3 5 2 3" xfId="45288" xr:uid="{2B83489F-AD67-42DA-90A5-5B4EF696E6AE}"/>
    <cellStyle name="Comma 4 3 5 3" xfId="39059" xr:uid="{A75398B4-DC81-4029-8CB9-49BC4DF74462}"/>
    <cellStyle name="Comma 4 3 5 4" xfId="42085" xr:uid="{E5DA3AB1-C389-44B3-AE05-799E14748BEE}"/>
    <cellStyle name="Comma 4 3 5 5" xfId="45289" xr:uid="{567ADAC0-08C2-4F8C-9460-3A03664BAAB8}"/>
    <cellStyle name="Comma 4 3 5 6" xfId="15762" xr:uid="{0D0FCAC1-A95C-4776-A286-57A64BCEC319}"/>
    <cellStyle name="Comma 4 3 6" xfId="30260" xr:uid="{A71003D2-1479-4A58-8EB9-62E4DE6CDF95}"/>
    <cellStyle name="Comma 4 3 6 2" xfId="40934" xr:uid="{36CC7A95-E924-4186-ADFD-44BEA250BB45}"/>
    <cellStyle name="Comma 4 3 6 2 2" xfId="43669" xr:uid="{ECDE0389-EAE6-4551-9F78-2A055EBB8A49}"/>
    <cellStyle name="Comma 4 3 6 2 3" xfId="45290" xr:uid="{458A896E-8205-44D6-9C21-0F8F037DAB02}"/>
    <cellStyle name="Comma 4 3 6 3" xfId="39363" xr:uid="{F04F239E-C212-44CA-BF91-086D88957DE3}"/>
    <cellStyle name="Comma 4 3 6 4" xfId="42341" xr:uid="{13E1194A-CD1D-4DBD-AD3B-F67966EE1D79}"/>
    <cellStyle name="Comma 4 3 6 5" xfId="45291" xr:uid="{2D4D718D-1CFA-4FA1-B0FB-3BAE3B65A95F}"/>
    <cellStyle name="Comma 4 3 7" xfId="30596" xr:uid="{C898EC57-ABEB-4D3B-ACA7-73C1DD989567}"/>
    <cellStyle name="Comma 4 3 7 2" xfId="39816" xr:uid="{B6BB0DCC-B8BA-4190-8303-E95642C75F2C}"/>
    <cellStyle name="Comma 4 3 7 3" xfId="42724" xr:uid="{0EF0708E-CCD0-491B-8883-91A1E3E948E3}"/>
    <cellStyle name="Comma 4 3 7 4" xfId="45292" xr:uid="{36FBA10E-344A-4875-847F-A4B860D1E155}"/>
    <cellStyle name="Comma 4 3 8" xfId="32083" xr:uid="{6CCD7D1C-4B03-40F7-B51A-0818A667FDB5}"/>
    <cellStyle name="Comma 4 3 9" xfId="32725" xr:uid="{1BF47A28-4D30-4502-A014-6295A301EB69}"/>
    <cellStyle name="Comma 4 4" xfId="5103" xr:uid="{1A79619D-4260-4A47-AD1B-5352EBCF8FD4}"/>
    <cellStyle name="Comma 4 4 10" xfId="33939" xr:uid="{8B180B70-51A4-41D8-BF03-1F4049E1DE86}"/>
    <cellStyle name="Comma 4 4 11" xfId="34215" xr:uid="{5B954792-62B6-47A9-93BC-10F3528DFC80}"/>
    <cellStyle name="Comma 4 4 12" xfId="36058" xr:uid="{33C2D82C-4ABF-4605-93EE-1231F58D01F4}"/>
    <cellStyle name="Comma 4 4 13" xfId="36358" xr:uid="{EEA04A28-08EF-4320-A368-6F07A0AA0A5C}"/>
    <cellStyle name="Comma 4 4 14" xfId="37523" xr:uid="{A86E8DF3-DA17-42C7-9E61-5FF729A44519}"/>
    <cellStyle name="Comma 4 4 15" xfId="41469" xr:uid="{17B1ED6F-6A93-491A-B023-8111D57FB402}"/>
    <cellStyle name="Comma 4 4 16" xfId="45293" xr:uid="{104C64CD-E8B0-40BA-B1CE-DE538B84D557}"/>
    <cellStyle name="Comma 4 4 17" xfId="8106" xr:uid="{3BDB6B5E-7D70-481D-8F64-EB34E3CAE9F4}"/>
    <cellStyle name="Comma 4 4 2" xfId="6072" xr:uid="{C160874E-C95F-4255-8A1B-254C5D09048F}"/>
    <cellStyle name="Comma 4 4 2 10" xfId="34559" xr:uid="{E63AD02D-DAA8-467A-A2D6-56F6A2781716}"/>
    <cellStyle name="Comma 4 4 2 11" xfId="36721" xr:uid="{7B9570D4-B686-454F-84CC-B9FF4F8C172F}"/>
    <cellStyle name="Comma 4 4 2 12" xfId="38837" xr:uid="{D1F0E2AB-97CF-42D4-AA1B-F3EE849C5CBF}"/>
    <cellStyle name="Comma 4 4 2 13" xfId="41876" xr:uid="{BAE80D05-AF15-4B42-8DE6-B367F7B25D11}"/>
    <cellStyle name="Comma 4 4 2 14" xfId="45294" xr:uid="{B33709E8-5E1F-4C55-A108-479AD20C0D5C}"/>
    <cellStyle name="Comma 4 4 2 15" xfId="8892" xr:uid="{81BCEE05-FB3B-4132-B5E2-3D4D3A69F413}"/>
    <cellStyle name="Comma 4 4 2 2" xfId="12891" xr:uid="{3A8AF137-5822-4D48-BB29-5346BA929341}"/>
    <cellStyle name="Comma 4 4 2 2 2" xfId="31473" xr:uid="{ABAAC7DA-1CCB-4E93-A71E-DD97B0F29325}"/>
    <cellStyle name="Comma 4 4 2 2 3" xfId="33326" xr:uid="{C670343A-E266-4AE4-83AA-C9573EB31978}"/>
    <cellStyle name="Comma 4 4 2 2 4" xfId="35150" xr:uid="{C58699FF-CEFC-4D08-911D-51262ECEB534}"/>
    <cellStyle name="Comma 4 4 2 2 5" xfId="37248" xr:uid="{9BC31787-4417-47D2-AB4F-33F999F1A8F8}"/>
    <cellStyle name="Comma 4 4 2 2 6" xfId="40386" xr:uid="{D422BA17-C6D9-47AA-B4AA-4758CBC535E5}"/>
    <cellStyle name="Comma 4 4 2 2 7" xfId="43204" xr:uid="{7B4CB7AF-4AC4-4B70-BF0C-8344F2EBF310}"/>
    <cellStyle name="Comma 4 4 2 2 8" xfId="45295" xr:uid="{17825BD0-789E-41F0-89AD-EE6B6D1E3726}"/>
    <cellStyle name="Comma 4 4 2 3" xfId="12108" xr:uid="{8316C070-536E-49D2-8893-A21C7B5FE98D}"/>
    <cellStyle name="Comma 4 4 2 4" xfId="15765" xr:uid="{54AD612E-DA31-4112-94E9-D217849F9AEA}"/>
    <cellStyle name="Comma 4 4 2 5" xfId="30263" xr:uid="{B24233FF-6548-448C-B57D-E2D18BDA3140}"/>
    <cellStyle name="Comma 4 4 2 6" xfId="30882" xr:uid="{72868EFC-B3FF-4A99-BAA6-FDD5C0E1CF46}"/>
    <cellStyle name="Comma 4 4 2 7" xfId="32086" xr:uid="{CA6CB64C-88D7-4ACE-9789-CE766C6542DA}"/>
    <cellStyle name="Comma 4 4 2 8" xfId="32728" xr:uid="{58BB7CCE-5F0B-4FC8-B899-B8645BD4DCFF}"/>
    <cellStyle name="Comma 4 4 2 9" xfId="33940" xr:uid="{94FAFCEE-E759-4246-A250-DAC3B23CD666}"/>
    <cellStyle name="Comma 4 4 3" xfId="6392" xr:uid="{3CFAF47C-2BB8-4776-9114-7E5A11BC0FB7}"/>
    <cellStyle name="Comma 4 4 3 2" xfId="31129" xr:uid="{08E398A8-0325-4A2D-8BD7-2C65EABD9235}"/>
    <cellStyle name="Comma 4 4 3 2 2" xfId="40625" xr:uid="{74114137-8C59-453C-B281-97EC68CA051B}"/>
    <cellStyle name="Comma 4 4 3 2 3" xfId="43411" xr:uid="{08B36F26-5AF8-4A73-BD97-1C3892BA652F}"/>
    <cellStyle name="Comma 4 4 3 2 4" xfId="45296" xr:uid="{6B4A1039-AE8C-4A49-A203-C471F5D84126}"/>
    <cellStyle name="Comma 4 4 3 3" xfId="32991" xr:uid="{BCF17F94-9959-4266-ACDC-73BE93A08ECE}"/>
    <cellStyle name="Comma 4 4 3 4" xfId="34806" xr:uid="{8A1EB2FE-E4D4-430E-B6A5-A8F8C05C3A9A}"/>
    <cellStyle name="Comma 4 4 3 5" xfId="36912" xr:uid="{89877419-93E4-4A12-A55F-A2B06F15627A}"/>
    <cellStyle name="Comma 4 4 3 6" xfId="39057" xr:uid="{2FD71637-EEAB-4837-9FAF-E9EFC6B1BC91}"/>
    <cellStyle name="Comma 4 4 3 7" xfId="42083" xr:uid="{A9F6200F-F16D-4BF3-AE21-D08BAB75E101}"/>
    <cellStyle name="Comma 4 4 3 8" xfId="45297" xr:uid="{DF9EF1DC-9607-4060-8D55-818919D73619}"/>
    <cellStyle name="Comma 4 4 3 9" xfId="12418" xr:uid="{CDF2FD2F-17DF-483B-BD39-E842657A66A2}"/>
    <cellStyle name="Comma 4 4 4" xfId="11764" xr:uid="{E055C1AA-16E4-4EE6-A390-34886A633347}"/>
    <cellStyle name="Comma 4 4 4 2" xfId="41242" xr:uid="{86096F4C-599C-455C-BE6B-10FF5B69774E}"/>
    <cellStyle name="Comma 4 4 4 2 2" xfId="43922" xr:uid="{F27A73FC-D71A-4FBD-87D3-E1C24D2F4B7D}"/>
    <cellStyle name="Comma 4 4 4 2 3" xfId="45298" xr:uid="{544007C0-DDD0-4977-B75A-5DC10CD2CB19}"/>
    <cellStyle name="Comma 4 4 4 3" xfId="39659" xr:uid="{CCD20396-0346-4568-A547-6D65195B7F20}"/>
    <cellStyle name="Comma 4 4 4 4" xfId="42594" xr:uid="{9A90B7A2-2186-403C-ADBE-4F66E7D7C6FA}"/>
    <cellStyle name="Comma 4 4 4 5" xfId="45299" xr:uid="{E6B273AC-A486-4374-88F4-A423C0293627}"/>
    <cellStyle name="Comma 4 4 5" xfId="15764" xr:uid="{A0AB0774-04D7-42AF-A07A-C363ED7DD600}"/>
    <cellStyle name="Comma 4 4 5 2" xfId="39898" xr:uid="{E97FA1CD-A488-4C31-BE57-8C1E524D7DB6}"/>
    <cellStyle name="Comma 4 4 5 3" xfId="42797" xr:uid="{A86930C3-D7BF-4B67-BC3F-8A88F6C8FEC8}"/>
    <cellStyle name="Comma 4 4 5 4" xfId="45300" xr:uid="{6DC36BC4-9403-4C83-BC6D-3ABA39A15FCC}"/>
    <cellStyle name="Comma 4 4 6" xfId="30262" xr:uid="{B9EDC89F-E8FD-426F-B93F-0C40B384E0E7}"/>
    <cellStyle name="Comma 4 4 7" xfId="30538" xr:uid="{8166C33C-1334-4F3E-B275-06FCDED072C4}"/>
    <cellStyle name="Comma 4 4 8" xfId="32085" xr:uid="{CA9F79AD-AC2F-4359-BB2B-96B0E8AADF9E}"/>
    <cellStyle name="Comma 4 4 9" xfId="32727" xr:uid="{8950D52E-D332-49B0-B294-6DDF0AC651A8}"/>
    <cellStyle name="Comma 4 5" xfId="4444" xr:uid="{338ADA2C-DBE0-43D2-9E19-EC8152B11884}"/>
    <cellStyle name="Comma 4 5 10" xfId="34560" xr:uid="{21820FE9-391F-4B54-A245-B81CCBA6C0A0}"/>
    <cellStyle name="Comma 4 5 11" xfId="35627" xr:uid="{979B8510-E991-4BDA-A383-E31EF5F9CDB8}"/>
    <cellStyle name="Comma 4 5 12" xfId="36722" xr:uid="{79FDA96D-7F84-4AD6-8585-B4B7F1B65702}"/>
    <cellStyle name="Comma 4 5 13" xfId="38696" xr:uid="{405A7BD2-3450-41F8-B905-FE287A4C28DD}"/>
    <cellStyle name="Comma 4 5 14" xfId="41736" xr:uid="{9C13E90B-047E-4480-80CC-C295B0B32A78}"/>
    <cellStyle name="Comma 4 5 15" xfId="45301" xr:uid="{D5588675-CD5C-4DF0-970A-D9CC7B4EFEA9}"/>
    <cellStyle name="Comma 4 5 16" xfId="8893" xr:uid="{5B743E7E-6CE1-46BF-9A80-F82AC8037719}"/>
    <cellStyle name="Comma 4 5 2" xfId="5895" xr:uid="{A41B1C8B-145A-4634-9196-7FDDE0D6C9DC}"/>
    <cellStyle name="Comma 4 5 2 2" xfId="31474" xr:uid="{CD4AF2B2-F935-4D76-A5D0-C4F11A9AB883}"/>
    <cellStyle name="Comma 4 5 2 2 2" xfId="40753" xr:uid="{C287E259-36E5-4200-970C-AF6AAC4849F0}"/>
    <cellStyle name="Comma 4 5 2 2 3" xfId="43516" xr:uid="{F58C850F-84C5-4A00-A626-590447330A00}"/>
    <cellStyle name="Comma 4 5 2 2 4" xfId="45302" xr:uid="{F1A5D260-3475-49CF-B7D4-0FA59FD927E5}"/>
    <cellStyle name="Comma 4 5 2 3" xfId="33327" xr:uid="{CDCB7665-B84E-4CC2-8156-CE477D1B0C20}"/>
    <cellStyle name="Comma 4 5 2 4" xfId="35151" xr:uid="{A9A24AF9-AC3B-4A33-BB88-020152198248}"/>
    <cellStyle name="Comma 4 5 2 5" xfId="37249" xr:uid="{1009EBA3-E802-4B0C-9C0D-ED319F7DB9E1}"/>
    <cellStyle name="Comma 4 5 2 6" xfId="39180" xr:uid="{AD91B1FC-2A69-4B9B-BE07-FF37FF27D637}"/>
    <cellStyle name="Comma 4 5 2 7" xfId="42188" xr:uid="{B9B740B8-ECD0-41A4-B4EA-8221CC62DF4B}"/>
    <cellStyle name="Comma 4 5 2 8" xfId="45303" xr:uid="{43B7A24D-4096-4E40-9BBD-C63BF0C85367}"/>
    <cellStyle name="Comma 4 5 2 9" xfId="12892" xr:uid="{14B7AB7B-8AD9-40CC-A5A7-C245FE85A2D9}"/>
    <cellStyle name="Comma 4 5 3" xfId="12109" xr:uid="{157022BA-B303-4797-AE78-8BF728F26F4B}"/>
    <cellStyle name="Comma 4 5 3 2" xfId="41070" xr:uid="{C04A7383-BAAE-4D76-AB2A-4A0647A0CA15}"/>
    <cellStyle name="Comma 4 5 3 2 2" xfId="43782" xr:uid="{8E53225F-05C1-4570-B2FD-405BC726FDE2}"/>
    <cellStyle name="Comma 4 5 3 2 3" xfId="45304" xr:uid="{638078DC-0E37-41BD-A7BE-B7F08EF8BB9A}"/>
    <cellStyle name="Comma 4 5 3 3" xfId="39494" xr:uid="{5AF34CDF-41CF-4A62-BD9F-CA7FD47971E0}"/>
    <cellStyle name="Comma 4 5 3 4" xfId="42454" xr:uid="{40CC8A11-28CB-491F-AC7A-87D5F669E2DB}"/>
    <cellStyle name="Comma 4 5 3 5" xfId="45305" xr:uid="{AB3D515A-506E-4568-ACCC-585207487429}"/>
    <cellStyle name="Comma 4 5 4" xfId="15766" xr:uid="{47F23F30-7A41-4B91-9681-096CA05F110C}"/>
    <cellStyle name="Comma 4 5 4 2" xfId="40215" xr:uid="{A4EAA51B-77F4-4677-8618-E4B2E1303982}"/>
    <cellStyle name="Comma 4 5 4 3" xfId="43064" xr:uid="{92904D0A-3FFD-4766-96CF-F7B88833A35E}"/>
    <cellStyle name="Comma 4 5 4 4" xfId="45306" xr:uid="{22076C95-6CA2-4326-8E04-167904C6C8FD}"/>
    <cellStyle name="Comma 4 5 5" xfId="30264" xr:uid="{820F6F43-D763-4BFB-A159-32FAF47311D2}"/>
    <cellStyle name="Comma 4 5 6" xfId="30883" xr:uid="{9D058DEB-F5FE-42E5-9D73-44570802EEAC}"/>
    <cellStyle name="Comma 4 5 7" xfId="32087" xr:uid="{A6449CAC-51C4-4FD4-82E7-028D5AA7D749}"/>
    <cellStyle name="Comma 4 5 8" xfId="32729" xr:uid="{0C46B57B-DBDD-4410-B8A9-FDF8127E8520}"/>
    <cellStyle name="Comma 4 5 9" xfId="33941" xr:uid="{FD4CB2F7-2A40-4A63-A48E-20AD3B2A731D}"/>
    <cellStyle name="Comma 4 6" xfId="5757" xr:uid="{3E77DA26-72D6-4066-BD53-0DA786643773}"/>
    <cellStyle name="Comma 4 6 10" xfId="34555" xr:uid="{0A4C34C4-5DAA-4778-8D0B-5753569EFD46}"/>
    <cellStyle name="Comma 4 6 11" xfId="36719" xr:uid="{42AF77D6-711D-4528-959C-52122411E99D}"/>
    <cellStyle name="Comma 4 6 12" xfId="38124" xr:uid="{1969F99E-1992-43E5-8128-D52E4F1083B6}"/>
    <cellStyle name="Comma 4 6 13" xfId="41621" xr:uid="{F2F9A336-A60B-47D0-AD93-09FF301E2C95}"/>
    <cellStyle name="Comma 4 6 14" xfId="45307" xr:uid="{3F8DE7B6-751D-47D7-B493-77C747DBC634}"/>
    <cellStyle name="Comma 4 6 15" xfId="8888" xr:uid="{B93FADEE-BAE0-4BB5-8644-9901CEC56DE2}"/>
    <cellStyle name="Comma 4 6 2" xfId="12887" xr:uid="{74B860DE-CFE9-4F31-99C3-90BA7B083367}"/>
    <cellStyle name="Comma 4 6 2 2" xfId="31469" xr:uid="{8EC4034B-A47F-4784-AE50-59374E6B3C91}"/>
    <cellStyle name="Comma 4 6 2 3" xfId="33322" xr:uid="{741B577A-6B78-49D7-8C74-D14E472CD0CE}"/>
    <cellStyle name="Comma 4 6 2 4" xfId="35146" xr:uid="{B2BD297C-EC46-40EF-96BA-229ABF32ACE5}"/>
    <cellStyle name="Comma 4 6 2 5" xfId="37244" xr:uid="{723344C9-E0F0-4CBE-B6D4-49C0C1F72C75}"/>
    <cellStyle name="Comma 4 6 2 6" xfId="40080" xr:uid="{9479429A-FA2C-475F-9A8E-44DC8AB6C3C8}"/>
    <cellStyle name="Comma 4 6 2 7" xfId="42949" xr:uid="{9D87FB25-CFF2-4AFE-AFE9-24B35A7E2994}"/>
    <cellStyle name="Comma 4 6 2 8" xfId="45308" xr:uid="{7AAD2534-1FD5-43E6-A546-E823ABEAA003}"/>
    <cellStyle name="Comma 4 6 3" xfId="12104" xr:uid="{E336F58E-2E3D-4B1E-94BA-DA847D977CD7}"/>
    <cellStyle name="Comma 4 6 4" xfId="15767" xr:uid="{5EF9A7B4-0E65-4E1E-AB6F-7AB86EABE409}"/>
    <cellStyle name="Comma 4 6 5" xfId="30265" xr:uid="{783FF5D9-D217-4C94-A9DB-C4E6F9EAADEB}"/>
    <cellStyle name="Comma 4 6 6" xfId="30878" xr:uid="{02BE6914-AFA8-4EA2-99C5-8953C6B546AF}"/>
    <cellStyle name="Comma 4 6 7" xfId="32088" xr:uid="{2C0FA2A7-B243-466E-AC7A-6823B73E9DDE}"/>
    <cellStyle name="Comma 4 6 8" xfId="32730" xr:uid="{A2851352-5039-42A8-B517-3CDC914610A2}"/>
    <cellStyle name="Comma 4 6 9" xfId="33942" xr:uid="{A9BB16AB-459A-4A81-8E7F-F21BB547BDC3}"/>
    <cellStyle name="Comma 4 7" xfId="6216" xr:uid="{8F83F6AB-1058-4E0B-AACC-181CB718BAC0}"/>
    <cellStyle name="Comma 4 7 10" xfId="34645" xr:uid="{D38A6288-93EE-45E6-9432-9C1AC2B58BF4}"/>
    <cellStyle name="Comma 4 7 11" xfId="36773" xr:uid="{71D4E6C4-BA51-44A9-BF59-A2800E43E853}"/>
    <cellStyle name="Comma 4 7 12" xfId="38951" xr:uid="{B39FE7B0-2955-44AC-876B-9B17E25806EA}"/>
    <cellStyle name="Comma 4 7 13" xfId="41982" xr:uid="{823E6052-C4FB-4A48-819D-22DE199E273C}"/>
    <cellStyle name="Comma 4 7 14" xfId="45309" xr:uid="{CA51CC0C-A5FB-4180-8191-174802A51742}"/>
    <cellStyle name="Comma 4 7 15" xfId="11531" xr:uid="{6A376824-6AC9-43EC-ABDB-72CC1BD53658}"/>
    <cellStyle name="Comma 4 7 2" xfId="15152" xr:uid="{617CAE64-4C5C-4BBB-8B9B-56A33A47D1B9}"/>
    <cellStyle name="Comma 4 7 2 2" xfId="31559" xr:uid="{94C05B4F-C479-4E46-9C48-03349AB0EA9F}"/>
    <cellStyle name="Comma 4 7 2 3" xfId="33412" xr:uid="{2232800D-41CA-4CC5-91CC-292843B961AD}"/>
    <cellStyle name="Comma 4 7 2 4" xfId="35236" xr:uid="{D5850364-0FD4-4475-B304-856EC2C0D168}"/>
    <cellStyle name="Comma 4 7 2 5" xfId="37316" xr:uid="{6ADBFE8E-4F17-4D2B-A4E9-E71D019C368A}"/>
    <cellStyle name="Comma 4 7 2 6" xfId="40509" xr:uid="{3D2A207E-4143-40A7-A385-2670A78A3B2B}"/>
    <cellStyle name="Comma 4 7 2 7" xfId="43310" xr:uid="{02D124AB-2EAE-4D80-A356-AC3E4ABAA246}"/>
    <cellStyle name="Comma 4 7 2 8" xfId="45310" xr:uid="{59EB4D32-21F3-4011-A92C-94F5AD81D21D}"/>
    <cellStyle name="Comma 4 7 3" xfId="12194" xr:uid="{7B45373F-DDD2-48C3-90DB-DCFAA7FACC74}"/>
    <cellStyle name="Comma 4 7 4" xfId="15768" xr:uid="{CDBEF718-9902-463E-A0E8-77DE2BB25660}"/>
    <cellStyle name="Comma 4 7 5" xfId="30266" xr:uid="{BA20B580-E36E-4897-8E6D-62B6AE893A07}"/>
    <cellStyle name="Comma 4 7 6" xfId="30968" xr:uid="{DCC13CE5-80B9-4C9E-A970-931F856A68C7}"/>
    <cellStyle name="Comma 4 7 7" xfId="32089" xr:uid="{D7A3DA8F-6EE9-4FEF-AEF9-B6A783BF93FD}"/>
    <cellStyle name="Comma 4 7 8" xfId="32731" xr:uid="{7322D623-0B91-41F3-9230-CE4651006355}"/>
    <cellStyle name="Comma 4 7 9" xfId="33943" xr:uid="{0295F36A-F739-49AB-B3B4-166972467875}"/>
    <cellStyle name="Comma 4 8" xfId="12263" xr:uid="{7D59F567-4686-4BF2-BF26-D07E020685E5}"/>
    <cellStyle name="Comma 4 8 2" xfId="31036" xr:uid="{E2AFD875-4B0F-4B49-BE39-26A4B2D4AB5C}"/>
    <cellStyle name="Comma 4 8 2 2" xfId="40932" xr:uid="{13B901D8-A460-4780-BCAE-881F08B004D9}"/>
    <cellStyle name="Comma 4 8 2 3" xfId="43667" xr:uid="{6C577F22-4AF5-44E8-8781-F468432205FF}"/>
    <cellStyle name="Comma 4 8 2 4" xfId="45311" xr:uid="{169E2107-EB85-4F2E-AB45-686245E147A3}"/>
    <cellStyle name="Comma 4 8 3" xfId="32905" xr:uid="{41BD9DB8-6282-44DA-9603-2CBB04A50A3F}"/>
    <cellStyle name="Comma 4 8 4" xfId="34713" xr:uid="{63A95591-BEB5-4AFC-86A7-E4F3BB9AEBAB}"/>
    <cellStyle name="Comma 4 8 5" xfId="36821" xr:uid="{BF15CEB1-ABD2-4B69-835F-EF0D2086FD8A}"/>
    <cellStyle name="Comma 4 8 6" xfId="39361" xr:uid="{3AA1BA3E-574E-4C22-843C-1F4DDD6F5243}"/>
    <cellStyle name="Comma 4 8 7" xfId="42339" xr:uid="{53C9577D-3FB8-4823-9771-A26E5F04BAF5}"/>
    <cellStyle name="Comma 4 8 8" xfId="45312" xr:uid="{0987BA2A-0EF2-47EF-B85D-65F8862C2DF2}"/>
    <cellStyle name="Comma 4 9" xfId="11669" xr:uid="{04A52FF4-BC6B-43BC-9252-F141A151A58E}"/>
    <cellStyle name="Comma 4 9 2" xfId="39753" xr:uid="{10715F48-503C-4731-8D31-324ED25C7D51}"/>
    <cellStyle name="Comma 4 9 3" xfId="42666" xr:uid="{37D98CAF-9F92-478E-9320-3039EE72687E}"/>
    <cellStyle name="Comma 4 9 4" xfId="45313" xr:uid="{90A6F340-E7C8-441F-8A3B-3A8FA458B112}"/>
    <cellStyle name="Comma 5" xfId="2795" xr:uid="{B91036A6-66E3-4C8C-82CF-EAD8413B4712}"/>
    <cellStyle name="Comma 5 10" xfId="15769" xr:uid="{0D474708-91FB-4F6B-95AC-18D4F4967395}"/>
    <cellStyle name="Comma 5 11" xfId="30267" xr:uid="{3770BB32-8482-43F2-93F0-1472ADE4E8FD}"/>
    <cellStyle name="Comma 5 12" xfId="30446" xr:uid="{74CF0900-41F0-433F-8869-00EF7E679F9F}"/>
    <cellStyle name="Comma 5 13" xfId="32090" xr:uid="{797481F9-D378-4617-91A6-38427B05337D}"/>
    <cellStyle name="Comma 5 14" xfId="32732" xr:uid="{AEE8E17A-559D-406E-BEEB-B7C18EBCF41B}"/>
    <cellStyle name="Comma 5 15" xfId="33944" xr:uid="{9B169C1E-F27C-44C7-BA51-1219C66C1431}"/>
    <cellStyle name="Comma 5 16" xfId="34123" xr:uid="{994B6EA2-C694-4DDE-B563-FAFF02DC782D}"/>
    <cellStyle name="Comma 5 17" xfId="35357" xr:uid="{9B953F10-9BF6-4E8C-A903-1B2028D7F3AF}"/>
    <cellStyle name="Comma 5 18" xfId="36220" xr:uid="{213133E8-0187-4E59-AE25-5A5737998354}"/>
    <cellStyle name="Comma 5 19" xfId="37391" xr:uid="{38158134-F92F-496F-A9C5-30C52DBB3302}"/>
    <cellStyle name="Comma 5 2" xfId="1029" xr:uid="{1E71663E-93E5-44DC-959E-1CD9DA472474}"/>
    <cellStyle name="Comma 5 2 10" xfId="32091" xr:uid="{9CBD8F21-A161-436C-8E51-565F5141A4FD}"/>
    <cellStyle name="Comma 5 2 11" xfId="32733" xr:uid="{E4D2DD4C-1CE3-42CA-91A7-70464F0101A0}"/>
    <cellStyle name="Comma 5 2 12" xfId="33945" xr:uid="{8C00523C-B2A5-4F6D-84C2-276B31D0134D}"/>
    <cellStyle name="Comma 5 2 13" xfId="34161" xr:uid="{9C093FF0-6935-4A0F-91C6-FB036444B7E3}"/>
    <cellStyle name="Comma 5 2 14" xfId="35284" xr:uid="{F2FB7385-A9B2-4275-86B5-DBF185268249}"/>
    <cellStyle name="Comma 5 2 15" xfId="36221" xr:uid="{AC565E10-BE65-46ED-A8C2-1D1B9E03CF19}"/>
    <cellStyle name="Comma 5 2 16" xfId="37452" xr:uid="{69132AA5-B67A-4298-812B-FA6BD850B362}"/>
    <cellStyle name="Comma 5 2 17" xfId="41399" xr:uid="{2E7015BA-4455-43EC-A0B7-30FDC1F7965B}"/>
    <cellStyle name="Comma 5 2 18" xfId="45314" xr:uid="{FE5898B2-72B8-4DB6-83D4-5F6321D86B5B}"/>
    <cellStyle name="Comma 5 2 19" xfId="6674" xr:uid="{D49FA477-1EA8-4916-9924-A4276C45C041}"/>
    <cellStyle name="Comma 5 2 2" xfId="2796" xr:uid="{CF702E6F-FAEC-4CFC-BB09-A37DD6AF0FCF}"/>
    <cellStyle name="Comma 5 2 2 10" xfId="33946" xr:uid="{E9775150-E4AE-46AE-BD97-A6F9F36E3CF9}"/>
    <cellStyle name="Comma 5 2 2 11" xfId="34313" xr:uid="{3379B721-E2FB-4674-B047-FD74AD850299}"/>
    <cellStyle name="Comma 5 2 2 12" xfId="35358" xr:uid="{469AFF1C-A450-4D76-B27D-2C48F3C23ECE}"/>
    <cellStyle name="Comma 5 2 2 13" xfId="36362" xr:uid="{71568A6E-3C8B-4D15-B731-530EBB270A80}"/>
    <cellStyle name="Comma 5 2 2 14" xfId="37526" xr:uid="{6976DE2F-315D-4FA1-9F17-C031B836500E}"/>
    <cellStyle name="Comma 5 2 2 15" xfId="41472" xr:uid="{0BDAE9ED-EE1A-4356-8F5A-ACC4A28A45C3}"/>
    <cellStyle name="Comma 5 2 2 16" xfId="45315" xr:uid="{990E09FC-6894-4858-BCED-920306847BA6}"/>
    <cellStyle name="Comma 5 2 2 17" xfId="8550" xr:uid="{8F9BFF43-3A7E-4B57-B66C-9F1CD374495E}"/>
    <cellStyle name="Comma 5 2 2 2" xfId="5107" xr:uid="{781B6869-E719-4C03-B39D-80C66DE19787}"/>
    <cellStyle name="Comma 5 2 2 2 10" xfId="34563" xr:uid="{444629C2-59FA-4BE0-9C40-ADD803367FDA}"/>
    <cellStyle name="Comma 5 2 2 2 11" xfId="36062" xr:uid="{FC8D0647-CD4D-4967-9CDE-91BC13E5C4E1}"/>
    <cellStyle name="Comma 5 2 2 2 12" xfId="36724" xr:uid="{EA01539E-0912-4D04-A9A1-662AA173D250}"/>
    <cellStyle name="Comma 5 2 2 2 13" xfId="38841" xr:uid="{E82CD327-7346-4D2B-8839-712FD4336AE5}"/>
    <cellStyle name="Comma 5 2 2 2 14" xfId="41880" xr:uid="{D150ADD7-067C-48E3-BA33-AB763401DEE2}"/>
    <cellStyle name="Comma 5 2 2 2 15" xfId="45316" xr:uid="{04127018-1A52-4AC8-B2CE-7CBA086B8559}"/>
    <cellStyle name="Comma 5 2 2 2 16" xfId="8896" xr:uid="{D9E5D244-4E7E-470E-9FC0-C93D2E720907}"/>
    <cellStyle name="Comma 5 2 2 2 2" xfId="6076" xr:uid="{5DD90C16-A15C-404E-9FD9-EFE561F74FCC}"/>
    <cellStyle name="Comma 5 2 2 2 2 2" xfId="31477" xr:uid="{A57E9EDA-3D35-4B8B-AE01-69F6E0971D38}"/>
    <cellStyle name="Comma 5 2 2 2 2 2 2" xfId="41246" xr:uid="{650ABC97-77C4-4231-BAB5-EAF320202E92}"/>
    <cellStyle name="Comma 5 2 2 2 2 2 3" xfId="43926" xr:uid="{050D1F77-9335-4AC7-A1F1-AB7CD064D4F8}"/>
    <cellStyle name="Comma 5 2 2 2 2 2 4" xfId="45317" xr:uid="{2DFB54C2-84FE-4E83-95E5-A86E139FDF3C}"/>
    <cellStyle name="Comma 5 2 2 2 2 3" xfId="33330" xr:uid="{126F99F2-993B-4DA2-B6C9-8EB64D26E1D6}"/>
    <cellStyle name="Comma 5 2 2 2 2 4" xfId="35154" xr:uid="{32AB2B24-BF8B-4E80-9766-3CBD01FBD0F3}"/>
    <cellStyle name="Comma 5 2 2 2 2 5" xfId="37252" xr:uid="{6E6CA4D7-A2B4-476E-B089-3A3F0FCC56DD}"/>
    <cellStyle name="Comma 5 2 2 2 2 6" xfId="39663" xr:uid="{68E76BB5-67E5-4E20-873C-6E8AA9D4935E}"/>
    <cellStyle name="Comma 5 2 2 2 2 7" xfId="42598" xr:uid="{15E9FBE4-B135-4D03-8A1B-76DDD5E3957D}"/>
    <cellStyle name="Comma 5 2 2 2 2 8" xfId="45318" xr:uid="{932853CF-AB96-4850-9612-B2AF69EE9C43}"/>
    <cellStyle name="Comma 5 2 2 2 2 9" xfId="12895" xr:uid="{EF25A34C-9BAA-443D-9530-5041BF22B2BE}"/>
    <cellStyle name="Comma 5 2 2 2 3" xfId="12112" xr:uid="{021F6EEB-C27D-4B2B-9280-39BD9D63FB1B}"/>
    <cellStyle name="Comma 5 2 2 2 3 2" xfId="40390" xr:uid="{AC6134A1-6B45-477D-942E-9038A6AE8E1A}"/>
    <cellStyle name="Comma 5 2 2 2 3 3" xfId="43208" xr:uid="{607C1F6F-AE7B-4FD3-9946-82DE7996F499}"/>
    <cellStyle name="Comma 5 2 2 2 3 4" xfId="45319" xr:uid="{D7B1EA1B-E3F9-4975-B0CE-1BE724D83967}"/>
    <cellStyle name="Comma 5 2 2 2 4" xfId="15772" xr:uid="{46C944CC-8015-4D5F-A6B6-D3AE439E684A}"/>
    <cellStyle name="Comma 5 2 2 2 5" xfId="30270" xr:uid="{B0311E75-6AC4-4325-8465-C88AB40DED20}"/>
    <cellStyle name="Comma 5 2 2 2 6" xfId="30886" xr:uid="{6CA1B7F0-6D0F-4241-A9D7-0734F7B1BDAD}"/>
    <cellStyle name="Comma 5 2 2 2 7" xfId="32093" xr:uid="{C8476D3A-959E-47B6-99D6-B3C2ABAB5E12}"/>
    <cellStyle name="Comma 5 2 2 2 8" xfId="32735" xr:uid="{549844D6-CE9A-4CF4-927C-F0728EC5DF37}"/>
    <cellStyle name="Comma 5 2 2 2 9" xfId="33947" xr:uid="{5F390CDC-46EF-4CD5-A363-EFCE198B8A85}"/>
    <cellStyle name="Comma 5 2 2 3" xfId="5761" xr:uid="{AA3EE19F-F64F-4887-AD2A-F55D7AF12FD0}"/>
    <cellStyle name="Comma 5 2 2 3 2" xfId="31227" xr:uid="{3DC85349-0C7C-4BB0-9532-516B9B03D07B}"/>
    <cellStyle name="Comma 5 2 2 3 2 2" xfId="40084" xr:uid="{9D76A323-FAFE-42AB-B0CB-06FC26070EED}"/>
    <cellStyle name="Comma 5 2 2 3 2 3" xfId="42953" xr:uid="{4B1BCF7A-EBF1-4ABB-A729-A037AF030383}"/>
    <cellStyle name="Comma 5 2 2 3 2 4" xfId="45320" xr:uid="{FEF40792-1C34-4164-8776-F2A85427D799}"/>
    <cellStyle name="Comma 5 2 2 3 3" xfId="33083" xr:uid="{8DEA9AFC-6FB7-4C6F-AB25-AED95457B94B}"/>
    <cellStyle name="Comma 5 2 2 3 4" xfId="34904" xr:uid="{97F00A9E-6419-46D7-8980-0462E67427AB}"/>
    <cellStyle name="Comma 5 2 2 3 5" xfId="37004" xr:uid="{ECC12D63-F8D4-4F3C-9BF8-68CB9729D84E}"/>
    <cellStyle name="Comma 5 2 2 3 6" xfId="38128" xr:uid="{82E277BA-F49C-4067-B0C9-688875C11F90}"/>
    <cellStyle name="Comma 5 2 2 3 7" xfId="41625" xr:uid="{589D2945-00BA-40A7-A782-BBBFFF1A6242}"/>
    <cellStyle name="Comma 5 2 2 3 8" xfId="45321" xr:uid="{1ABD6DE9-2D18-4874-8ECC-66821DC84E67}"/>
    <cellStyle name="Comma 5 2 2 3 9" xfId="12585" xr:uid="{0018DC10-73D3-4C1D-8B39-0709A93742A6}"/>
    <cellStyle name="Comma 5 2 2 4" xfId="6396" xr:uid="{5FF4FF61-BF25-4D81-866E-779379485DC6}"/>
    <cellStyle name="Comma 5 2 2 4 2" xfId="40629" xr:uid="{B57835CE-1FE4-48C5-AF89-8CD29BC1F6B5}"/>
    <cellStyle name="Comma 5 2 2 4 2 2" xfId="43415" xr:uid="{500418CC-ABCE-4394-9FE7-7D2DFB95B4E3}"/>
    <cellStyle name="Comma 5 2 2 4 2 3" xfId="45322" xr:uid="{233FD18F-10E8-42E8-B1D8-6FB0747B008C}"/>
    <cellStyle name="Comma 5 2 2 4 3" xfId="39061" xr:uid="{7D9B41CB-AFD4-4682-B68E-26AB9D4A60C2}"/>
    <cellStyle name="Comma 5 2 2 4 4" xfId="42087" xr:uid="{4D400EF6-5031-4BD2-9731-88C13AE67054}"/>
    <cellStyle name="Comma 5 2 2 4 5" xfId="45323" xr:uid="{73DBDF5A-C4D7-4FA1-BDC7-C4D6952F4793}"/>
    <cellStyle name="Comma 5 2 2 4 6" xfId="11862" xr:uid="{3597E490-055C-4C1C-9453-21CD1734530D}"/>
    <cellStyle name="Comma 5 2 2 5" xfId="15771" xr:uid="{069C1F58-CD9D-4D3F-B254-25DD20F3E038}"/>
    <cellStyle name="Comma 5 2 2 5 2" xfId="40936" xr:uid="{9A8B643F-0B8F-4BB4-AE1A-5660EC9B565C}"/>
    <cellStyle name="Comma 5 2 2 5 2 2" xfId="43671" xr:uid="{973E01CB-36C6-40D4-809D-8ED1C4E4B243}"/>
    <cellStyle name="Comma 5 2 2 5 2 3" xfId="45324" xr:uid="{A9790704-C294-4325-8061-FA1E925A3960}"/>
    <cellStyle name="Comma 5 2 2 5 3" xfId="39365" xr:uid="{8069A1F1-D807-4B27-8E40-19181A05E79C}"/>
    <cellStyle name="Comma 5 2 2 5 4" xfId="42343" xr:uid="{E4B835B8-6D75-4B97-8C04-33D66F12C942}"/>
    <cellStyle name="Comma 5 2 2 5 5" xfId="45325" xr:uid="{826A54D2-C170-404C-9045-C5067702EDBF}"/>
    <cellStyle name="Comma 5 2 2 6" xfId="30269" xr:uid="{F2794261-DE90-40B4-9824-15D4DBA9C711}"/>
    <cellStyle name="Comma 5 2 2 6 2" xfId="39901" xr:uid="{1772FB5A-A2F0-4CC8-BDB8-7112BD9E4D26}"/>
    <cellStyle name="Comma 5 2 2 6 3" xfId="42800" xr:uid="{FA66BC86-5777-4912-BFDC-140004941913}"/>
    <cellStyle name="Comma 5 2 2 6 4" xfId="45326" xr:uid="{75D419B0-82F2-426C-81B5-DD5F0E53EB04}"/>
    <cellStyle name="Comma 5 2 2 7" xfId="30636" xr:uid="{A1466D6B-4BC9-490D-AFFE-37B2900241FF}"/>
    <cellStyle name="Comma 5 2 2 8" xfId="32092" xr:uid="{B6351FB4-895F-44C6-8A3B-5FF57A4A9DB3}"/>
    <cellStyle name="Comma 5 2 2 9" xfId="32734" xr:uid="{1F25381D-94AD-433D-891E-CF81EE3066C3}"/>
    <cellStyle name="Comma 5 2 3" xfId="4543" xr:uid="{0B771D1F-F08C-46DE-A3C8-FA0BA13EFA99}"/>
    <cellStyle name="Comma 5 2 3 10" xfId="34562" xr:uid="{3E4B4481-680A-4143-8381-DCBB327CA459}"/>
    <cellStyle name="Comma 5 2 3 11" xfId="35704" xr:uid="{64D699BA-896B-48A2-9F8C-C4A660ECF9D2}"/>
    <cellStyle name="Comma 5 2 3 12" xfId="36291" xr:uid="{8CC82FC9-4A8C-4708-8CC0-DD39DC0B75AE}"/>
    <cellStyle name="Comma 5 2 3 13" xfId="38769" xr:uid="{443B04C9-FBC1-4AF8-AB41-15532D25B1D3}"/>
    <cellStyle name="Comma 5 2 3 14" xfId="41809" xr:uid="{DCF51CD6-4DAF-4466-AD25-70DAE3227B58}"/>
    <cellStyle name="Comma 5 2 3 15" xfId="45327" xr:uid="{40B19872-D921-432C-851E-9CE915C333CB}"/>
    <cellStyle name="Comma 5 2 3 16" xfId="8895" xr:uid="{380CAEC5-29B6-4C00-8808-EB8DFFA5B8FA}"/>
    <cellStyle name="Comma 5 2 3 2" xfId="5992" xr:uid="{76E19334-4F4B-4342-9C74-ACCCC05AB6A0}"/>
    <cellStyle name="Comma 5 2 3 2 2" xfId="31476" xr:uid="{6FC742DB-C016-46AA-BBB9-EC4D3DE797C0}"/>
    <cellStyle name="Comma 5 2 3 2 2 2" xfId="40550" xr:uid="{99DDF08A-9DDE-4815-9A54-0AE32ACEECD3}"/>
    <cellStyle name="Comma 5 2 3 2 2 3" xfId="43344" xr:uid="{B2BE00EB-218D-4510-A506-8A32DA43527B}"/>
    <cellStyle name="Comma 5 2 3 2 2 4" xfId="45328" xr:uid="{C6B024B3-BA3D-46C5-88B6-E1869EC199F0}"/>
    <cellStyle name="Comma 5 2 3 2 3" xfId="33329" xr:uid="{DCB43FD0-18E5-42FC-AB2A-DD50E6058B00}"/>
    <cellStyle name="Comma 5 2 3 2 4" xfId="35153" xr:uid="{62FB765A-411D-4DFE-8B30-676BBFBB97FB}"/>
    <cellStyle name="Comma 5 2 3 2 5" xfId="37251" xr:uid="{58237F58-244B-47CD-BDE8-046EBD05F101}"/>
    <cellStyle name="Comma 5 2 3 2 6" xfId="38987" xr:uid="{91FBDBED-5B91-4EA6-8531-BE60AAAF0118}"/>
    <cellStyle name="Comma 5 2 3 2 7" xfId="42016" xr:uid="{9D1C9993-F9CE-48CF-B9DE-06772F84DF26}"/>
    <cellStyle name="Comma 5 2 3 2 8" xfId="45329" xr:uid="{2D141573-20CC-4DAD-BC2D-76A16A3F0FDA}"/>
    <cellStyle name="Comma 5 2 3 2 9" xfId="12894" xr:uid="{423502FA-A287-462C-AB86-3DC44EFAFBEA}"/>
    <cellStyle name="Comma 5 2 3 3" xfId="6313" xr:uid="{AB176B3B-998C-4FB3-BA01-73E10FAE06B2}"/>
    <cellStyle name="Comma 5 2 3 3 2" xfId="41165" xr:uid="{49FAC383-4386-43CD-9645-880E94D2B61C}"/>
    <cellStyle name="Comma 5 2 3 3 2 2" xfId="43855" xr:uid="{A899A2D6-5E6E-4A56-B414-508D528B6AB4}"/>
    <cellStyle name="Comma 5 2 3 3 2 3" xfId="45330" xr:uid="{3021A9E0-0AFC-4A6F-A135-17BD3F7B472E}"/>
    <cellStyle name="Comma 5 2 3 3 3" xfId="39584" xr:uid="{0C26197B-CF12-4D68-8587-E033CFF0378A}"/>
    <cellStyle name="Comma 5 2 3 3 4" xfId="42527" xr:uid="{08CAD323-F789-470E-9FDC-D6A9C94B5709}"/>
    <cellStyle name="Comma 5 2 3 3 5" xfId="45331" xr:uid="{89FA43E3-696D-497C-A776-DA7E61072BCC}"/>
    <cellStyle name="Comma 5 2 3 3 6" xfId="12111" xr:uid="{2A78C556-7663-4424-8A80-48098314D483}"/>
    <cellStyle name="Comma 5 2 3 4" xfId="15773" xr:uid="{949D28BD-78A1-483A-93F1-6A2CB291E66D}"/>
    <cellStyle name="Comma 5 2 3 4 2" xfId="40310" xr:uid="{1FD76633-62EA-4397-9D95-83BBBDE1A476}"/>
    <cellStyle name="Comma 5 2 3 4 3" xfId="43137" xr:uid="{2E976D1B-4358-4BBE-9942-5438BCAAF13F}"/>
    <cellStyle name="Comma 5 2 3 4 4" xfId="45332" xr:uid="{EC95B0DB-43AC-4019-99FB-51D83CA46311}"/>
    <cellStyle name="Comma 5 2 3 5" xfId="30271" xr:uid="{E9AD9337-3F03-46CC-BB94-B1D431BC9212}"/>
    <cellStyle name="Comma 5 2 3 6" xfId="30885" xr:uid="{D928FDFB-EF60-4A1A-8F27-3A66648D928E}"/>
    <cellStyle name="Comma 5 2 3 7" xfId="32094" xr:uid="{E4C87236-C5E8-4144-962A-B8C87701C7D8}"/>
    <cellStyle name="Comma 5 2 3 8" xfId="32736" xr:uid="{5FA80615-A92D-46D0-B473-8E659344F66B}"/>
    <cellStyle name="Comma 5 2 3 9" xfId="33948" xr:uid="{AE843B14-7011-4356-BFF2-93C0621C4839}"/>
    <cellStyle name="Comma 5 2 4" xfId="4448" xr:uid="{14B9386F-B818-4232-B0BF-39D01F122AA1}"/>
    <cellStyle name="Comma 5 2 4 10" xfId="34648" xr:uid="{D4AB4514-6DFC-4396-9A69-490FAE8D1F14}"/>
    <cellStyle name="Comma 5 2 4 11" xfId="35631" xr:uid="{106E3977-A06B-4764-B298-27685A362A39}"/>
    <cellStyle name="Comma 5 2 4 12" xfId="36776" xr:uid="{6DD68907-A75B-4DAF-A1D9-7C931ECA25F8}"/>
    <cellStyle name="Comma 5 2 4 13" xfId="38700" xr:uid="{585737AD-B7A3-4656-9F63-2A7583276EF4}"/>
    <cellStyle name="Comma 5 2 4 14" xfId="41740" xr:uid="{5C70FC9A-E5BF-435F-B020-7D6CABFE7DBE}"/>
    <cellStyle name="Comma 5 2 4 15" xfId="45333" xr:uid="{1F654F6F-C408-4231-88F8-D11A8A3A6745}"/>
    <cellStyle name="Comma 5 2 4 16" xfId="11534" xr:uid="{32F51A2F-7E31-4D8E-9D54-5D56457CD72F}"/>
    <cellStyle name="Comma 5 2 4 2" xfId="5899" xr:uid="{3198DB17-BE31-4B99-AA9B-6ED2DE427E64}"/>
    <cellStyle name="Comma 5 2 4 2 2" xfId="31562" xr:uid="{DFEB24C9-B5BA-481E-BF73-0E44C30EFDDC}"/>
    <cellStyle name="Comma 5 2 4 2 2 2" xfId="40756" xr:uid="{3B03D461-46CA-4A4E-B847-9F099233F6EF}"/>
    <cellStyle name="Comma 5 2 4 2 2 3" xfId="43519" xr:uid="{B72A6B89-7E1A-4CF2-9BD8-61C37888EF42}"/>
    <cellStyle name="Comma 5 2 4 2 2 4" xfId="45334" xr:uid="{A45C3F95-1649-40B9-B2F9-60BA1714EF36}"/>
    <cellStyle name="Comma 5 2 4 2 3" xfId="33415" xr:uid="{30CADDA1-2A38-4D6C-9BCE-022FA8531169}"/>
    <cellStyle name="Comma 5 2 4 2 4" xfId="35239" xr:uid="{57D02462-7375-4438-B037-9DF769DBAD3C}"/>
    <cellStyle name="Comma 5 2 4 2 5" xfId="37319" xr:uid="{D9DF684A-66C7-4033-9B5C-CB25CF5E56F0}"/>
    <cellStyle name="Comma 5 2 4 2 6" xfId="39183" xr:uid="{1F3F8C9B-0B85-46AF-8DA6-D72513FD4759}"/>
    <cellStyle name="Comma 5 2 4 2 7" xfId="42191" xr:uid="{466E0CB1-A4BA-47C7-B1FA-BB118BBA9E4C}"/>
    <cellStyle name="Comma 5 2 4 2 8" xfId="45335" xr:uid="{ECD923ED-4C1A-4C42-AC82-3F37E5688FEA}"/>
    <cellStyle name="Comma 5 2 4 2 9" xfId="15155" xr:uid="{5FA98C84-7237-4A3A-A5CB-CF533B300ECD}"/>
    <cellStyle name="Comma 5 2 4 3" xfId="12197" xr:uid="{3C7810CD-3B52-4ACF-8B43-FD012AF24541}"/>
    <cellStyle name="Comma 5 2 4 3 2" xfId="41074" xr:uid="{C6D655FD-6F9C-4BCA-A846-40AA279DB2CF}"/>
    <cellStyle name="Comma 5 2 4 3 2 2" xfId="43786" xr:uid="{F83112A5-AC07-48BB-A585-BEAC9AE9F8A4}"/>
    <cellStyle name="Comma 5 2 4 3 2 3" xfId="45336" xr:uid="{4B63F001-69D3-4605-AACA-ACE3A3F2BDA4}"/>
    <cellStyle name="Comma 5 2 4 3 3" xfId="39498" xr:uid="{A924F236-7A1D-4C84-9C6D-6D695068DCD0}"/>
    <cellStyle name="Comma 5 2 4 3 4" xfId="42458" xr:uid="{625986F0-13AC-493E-9D9A-4A33726B4D17}"/>
    <cellStyle name="Comma 5 2 4 3 5" xfId="45337" xr:uid="{68EF20AF-F3EB-4D44-AA0D-379106B08412}"/>
    <cellStyle name="Comma 5 2 4 4" xfId="15774" xr:uid="{A2C05958-D0EC-4A3D-A43A-AEA830104B3A}"/>
    <cellStyle name="Comma 5 2 4 4 2" xfId="40219" xr:uid="{2B0A8C83-B710-438E-BB03-59F11CA3120E}"/>
    <cellStyle name="Comma 5 2 4 4 3" xfId="43068" xr:uid="{CD04F734-2578-4FF2-AA3B-411CDE54D94B}"/>
    <cellStyle name="Comma 5 2 4 4 4" xfId="45338" xr:uid="{3B5CA018-FCE2-4F1B-8CFD-77055435B979}"/>
    <cellStyle name="Comma 5 2 4 5" xfId="30272" xr:uid="{50DA6723-D392-4D23-9B97-F2264A7D0006}"/>
    <cellStyle name="Comma 5 2 4 6" xfId="30971" xr:uid="{8BF4BE83-5EC7-4A05-AD01-05111D7DAB7B}"/>
    <cellStyle name="Comma 5 2 4 7" xfId="32095" xr:uid="{B6B42F51-B058-4567-96D1-BF6B85943843}"/>
    <cellStyle name="Comma 5 2 4 8" xfId="32737" xr:uid="{8FC4771F-CC12-4ECA-BEA3-7E1E01131DD0}"/>
    <cellStyle name="Comma 5 2 4 9" xfId="33949" xr:uid="{537DA212-9DA5-4AED-9503-285AB0B66F17}"/>
    <cellStyle name="Comma 5 2 5" xfId="5671" xr:uid="{F717B41D-FD16-4E3C-8E94-3CC0FE8927FE}"/>
    <cellStyle name="Comma 5 2 5 10" xfId="37614" xr:uid="{F46B4015-825A-477E-9B43-F7E7DF3ADEA8}"/>
    <cellStyle name="Comma 5 2 5 11" xfId="41554" xr:uid="{E144F9F1-FADE-460A-8676-67D5CCD3B6B1}"/>
    <cellStyle name="Comma 5 2 5 12" xfId="45339" xr:uid="{932A8F2A-DCCD-468A-919B-8372D41C88B4}"/>
    <cellStyle name="Comma 5 2 5 13" xfId="12302" xr:uid="{1AE0E03D-E7DA-4FA0-9182-997726BBFCD3}"/>
    <cellStyle name="Comma 5 2 5 2" xfId="15775" xr:uid="{660FACBF-9CC1-4219-8176-BA2C5A9B162F}"/>
    <cellStyle name="Comma 5 2 5 2 2" xfId="40005" xr:uid="{0E1BE206-50A9-4608-8829-C33CC8CFDC67}"/>
    <cellStyle name="Comma 5 2 5 2 3" xfId="42882" xr:uid="{B2687C37-B73A-485C-B2E4-D6E2052866BB}"/>
    <cellStyle name="Comma 5 2 5 2 4" xfId="45340" xr:uid="{1329BC03-FE62-4EE9-8129-022A58978B39}"/>
    <cellStyle name="Comma 5 2 5 3" xfId="30273" xr:uid="{9813A5C9-D7DE-4E71-BE0F-337371449335}"/>
    <cellStyle name="Comma 5 2 5 4" xfId="31075" xr:uid="{9E572525-B1A1-4654-9AB9-E151079C2752}"/>
    <cellStyle name="Comma 5 2 5 5" xfId="32096" xr:uid="{0F3B7969-B8D5-41EB-8F4E-46418AF5D66F}"/>
    <cellStyle name="Comma 5 2 5 6" xfId="32738" xr:uid="{AE60740D-7D73-463B-A496-A75946ECD63E}"/>
    <cellStyle name="Comma 5 2 5 7" xfId="33950" xr:uid="{717B8F01-551B-45D1-AFB6-B980F7FD1912}"/>
    <cellStyle name="Comma 5 2 5 8" xfId="34752" xr:uid="{AA59B306-EE8D-4FCF-BE9C-C1C045CC0203}"/>
    <cellStyle name="Comma 5 2 5 9" xfId="36860" xr:uid="{B496442B-EDC0-4875-AB21-EF1F6C725EDC}"/>
    <cellStyle name="Comma 5 2 6" xfId="6220" xr:uid="{4FC94998-4F97-442E-A826-E5E13EEDC0DD}"/>
    <cellStyle name="Comma 5 2 6 2" xfId="40512" xr:uid="{B957EB2D-9A22-4B96-8BE7-E8105BDB36A9}"/>
    <cellStyle name="Comma 5 2 6 2 2" xfId="43313" xr:uid="{2B69DB25-1C6E-4610-A87A-895F9E30D39F}"/>
    <cellStyle name="Comma 5 2 6 2 3" xfId="45341" xr:uid="{2A602B4E-1DEE-4815-A4EE-00D70CDEFCD5}"/>
    <cellStyle name="Comma 5 2 6 3" xfId="38954" xr:uid="{735E4D25-2204-4A33-8ECB-6BB8B587EE27}"/>
    <cellStyle name="Comma 5 2 6 4" xfId="41985" xr:uid="{4A84F38D-61FF-4DCC-BCD7-7F370EB388D1}"/>
    <cellStyle name="Comma 5 2 6 5" xfId="45342" xr:uid="{8B87938E-7F44-4A49-9D06-8A0576AFE93F}"/>
    <cellStyle name="Comma 5 2 6 6" xfId="11709" xr:uid="{C844875D-9C45-4308-AD41-D3B88221E4E3}"/>
    <cellStyle name="Comma 5 2 7" xfId="15770" xr:uid="{DE0DFA46-5A13-4D6D-A8F2-BCF33FC9F449}"/>
    <cellStyle name="Comma 5 2 7 2" xfId="40856" xr:uid="{8389D713-72BF-46F7-BF01-7162E9DEAEC7}"/>
    <cellStyle name="Comma 5 2 7 2 2" xfId="43600" xr:uid="{7C5B98FA-9EE7-466B-96ED-9341E7DED607}"/>
    <cellStyle name="Comma 5 2 7 2 3" xfId="45343" xr:uid="{C0B9531E-FC39-49C2-A3A6-7E69AF181758}"/>
    <cellStyle name="Comma 5 2 7 3" xfId="39291" xr:uid="{67BD2A59-31B6-4181-AE07-5D77B3482D27}"/>
    <cellStyle name="Comma 5 2 7 4" xfId="42272" xr:uid="{7141F787-4EDB-4E1B-957D-A97E5C7654EA}"/>
    <cellStyle name="Comma 5 2 7 5" xfId="45344" xr:uid="{A7ECBAEB-7F8D-49A9-8698-38FE3BC80FC9}"/>
    <cellStyle name="Comma 5 2 8" xfId="30268" xr:uid="{5CFB716A-01CE-4159-9A12-540CCDEB69AC}"/>
    <cellStyle name="Comma 5 2 8 2" xfId="39819" xr:uid="{D160D3E5-6541-48EF-8B4E-234E81A6989B}"/>
    <cellStyle name="Comma 5 2 8 3" xfId="42727" xr:uid="{3DAD5F20-7930-412F-A363-79993A45DE2D}"/>
    <cellStyle name="Comma 5 2 8 4" xfId="45345" xr:uid="{886CD9AE-EC63-48F0-B504-72FE50CE705C}"/>
    <cellStyle name="Comma 5 2 9" xfId="30484" xr:uid="{87608612-4967-43C9-BBC6-DF4BF1B04F69}"/>
    <cellStyle name="Comma 5 20" xfId="41339" xr:uid="{BE968BB8-C996-4F68-8E06-76FFF672EB96}"/>
    <cellStyle name="Comma 5 21" xfId="45346" xr:uid="{43024371-3CD4-4004-9678-714519260FC4}"/>
    <cellStyle name="Comma 5 22" xfId="6562" xr:uid="{6F14002B-9AFC-4EBD-8F47-EBAF875D447F}"/>
    <cellStyle name="Comma 5 3" xfId="2797" xr:uid="{5AD2CECF-9E9D-4DBA-867F-19EA282A4394}"/>
    <cellStyle name="Comma 5 3 10" xfId="33951" xr:uid="{B75EBD64-2B8C-4014-B58B-2E8FE5D28C75}"/>
    <cellStyle name="Comma 5 3 11" xfId="34274" xr:uid="{8D5332B5-075D-4024-A795-D6BAE4527C47}"/>
    <cellStyle name="Comma 5 3 12" xfId="35359" xr:uid="{E12BE666-785E-43E2-8961-B41588B05546}"/>
    <cellStyle name="Comma 5 3 13" xfId="36222" xr:uid="{0D7FFBF0-89CC-414B-88A3-2017413E42A0}"/>
    <cellStyle name="Comma 5 3 14" xfId="37451" xr:uid="{3E7C0CB2-FA20-4A0E-8EDE-97BBC2A5AA87}"/>
    <cellStyle name="Comma 5 3 15" xfId="41398" xr:uid="{F89E8088-02F7-4D25-87A2-6C6E9576BE66}"/>
    <cellStyle name="Comma 5 3 16" xfId="45347" xr:uid="{69F4E0D7-EEB7-4B92-A43C-8BC38E0E2D45}"/>
    <cellStyle name="Comma 5 3 17" xfId="8437" xr:uid="{547BB609-063F-4EE9-B954-6C91AABD616D}"/>
    <cellStyle name="Comma 5 3 2" xfId="5108" xr:uid="{A000734C-A988-4C6B-9604-0FED0367DB18}"/>
    <cellStyle name="Comma 5 3 2 10" xfId="34564" xr:uid="{C61346C0-0EB3-492D-87EE-495A280C3E92}"/>
    <cellStyle name="Comma 5 3 2 11" xfId="36063" xr:uid="{7CF81C3E-AB40-4CC9-A76C-359F78269FAD}"/>
    <cellStyle name="Comma 5 3 2 12" xfId="36363" xr:uid="{D0B9091C-752D-4C74-B44D-CB9322FB4A47}"/>
    <cellStyle name="Comma 5 3 2 13" xfId="37572" xr:uid="{8EA057A8-F65B-4012-B520-6E98C61EF475}"/>
    <cellStyle name="Comma 5 3 2 14" xfId="41518" xr:uid="{F88D43AF-3A63-4C4A-A703-945D128D488A}"/>
    <cellStyle name="Comma 5 3 2 15" xfId="45348" xr:uid="{28391591-E776-4035-A3D7-C8165A043024}"/>
    <cellStyle name="Comma 5 3 2 16" xfId="8897" xr:uid="{D3DB978C-2609-4BED-9BDE-80B71B6BC32D}"/>
    <cellStyle name="Comma 5 3 2 2" xfId="6077" xr:uid="{388F76E4-E982-4F07-B01F-67824DBB16AB}"/>
    <cellStyle name="Comma 5 3 2 2 2" xfId="31478" xr:uid="{4C081D63-1213-4BE6-A1FD-628D72986900}"/>
    <cellStyle name="Comma 5 3 2 2 2 2" xfId="40391" xr:uid="{AE7DB85E-2BB9-42DA-9F24-06BDD5128B4D}"/>
    <cellStyle name="Comma 5 3 2 2 2 3" xfId="43209" xr:uid="{18FDDAC0-C41D-485A-936B-7CE0509C5D44}"/>
    <cellStyle name="Comma 5 3 2 2 2 4" xfId="45349" xr:uid="{25637539-6D43-4AC9-A27F-B9681B068DC1}"/>
    <cellStyle name="Comma 5 3 2 2 3" xfId="33331" xr:uid="{A04E0E23-16E6-476A-A7E6-CCC93C418A5C}"/>
    <cellStyle name="Comma 5 3 2 2 4" xfId="35155" xr:uid="{10A9AF0B-31CB-4E20-89CE-7CFD07587DBB}"/>
    <cellStyle name="Comma 5 3 2 2 5" xfId="37253" xr:uid="{C1FA49C5-D839-4289-B1CA-8B60B0B9DDF6}"/>
    <cellStyle name="Comma 5 3 2 2 6" xfId="38842" xr:uid="{D3D189F5-DB62-4BF2-B2BB-C5E0A47B5813}"/>
    <cellStyle name="Comma 5 3 2 2 7" xfId="41881" xr:uid="{397F636D-C14B-4997-86B2-1A0289265113}"/>
    <cellStyle name="Comma 5 3 2 2 8" xfId="45350" xr:uid="{03A36797-A78E-4D9E-8135-4A61A1A2CF9D}"/>
    <cellStyle name="Comma 5 3 2 2 9" xfId="12896" xr:uid="{0FD82AC3-54CB-482A-A2D8-1F254BE79806}"/>
    <cellStyle name="Comma 5 3 2 3" xfId="6397" xr:uid="{E6DC9875-02E9-45FA-9A0F-8EF0540AFA1C}"/>
    <cellStyle name="Comma 5 3 2 3 2" xfId="40795" xr:uid="{FE768E16-E8AB-47D0-A6F6-CC53A1C996D0}"/>
    <cellStyle name="Comma 5 3 2 3 2 2" xfId="43550" xr:uid="{A9A05DF6-C3D5-4B4E-9F21-06062F5FF083}"/>
    <cellStyle name="Comma 5 3 2 3 2 3" xfId="45351" xr:uid="{3FEC98B5-FAD3-4B75-B3F2-D50FFAFA3610}"/>
    <cellStyle name="Comma 5 3 2 3 3" xfId="39232" xr:uid="{AD6C9DE4-5D21-413B-891C-2ADA76AD1D6F}"/>
    <cellStyle name="Comma 5 3 2 3 4" xfId="42222" xr:uid="{B1BBCE4B-CF10-4DD7-821E-071B600D5840}"/>
    <cellStyle name="Comma 5 3 2 3 5" xfId="45352" xr:uid="{DF20BAA5-56A1-448C-9552-0B4AC1472CDC}"/>
    <cellStyle name="Comma 5 3 2 3 6" xfId="12113" xr:uid="{837A21E9-F02C-4709-958A-4B9325B14AAC}"/>
    <cellStyle name="Comma 5 3 2 4" xfId="15777" xr:uid="{E562D3CF-8161-47C3-BF17-29558055E7A0}"/>
    <cellStyle name="Comma 5 3 2 4 2" xfId="41247" xr:uid="{623DAD4F-1C35-40A4-B478-FBABE2ECEFFE}"/>
    <cellStyle name="Comma 5 3 2 4 2 2" xfId="43927" xr:uid="{0E8C0D8F-1A24-4D87-9086-5B54304F4F14}"/>
    <cellStyle name="Comma 5 3 2 4 2 3" xfId="45353" xr:uid="{AA8F99D3-E811-4608-B19F-6024403261FD}"/>
    <cellStyle name="Comma 5 3 2 4 3" xfId="39664" xr:uid="{27129695-6A8A-4999-8A2E-9C23051F9D77}"/>
    <cellStyle name="Comma 5 3 2 4 4" xfId="42599" xr:uid="{C2472845-4449-44F1-AE74-451B9CE5B703}"/>
    <cellStyle name="Comma 5 3 2 4 5" xfId="45354" xr:uid="{37676E63-70AA-4B67-9E24-3FAA626CCF79}"/>
    <cellStyle name="Comma 5 3 2 5" xfId="30275" xr:uid="{ADA280F8-B4CD-4955-A686-FBA382299934}"/>
    <cellStyle name="Comma 5 3 2 5 2" xfId="39958" xr:uid="{F29AB528-57DA-4DC4-98A3-CB68205DB46C}"/>
    <cellStyle name="Comma 5 3 2 5 3" xfId="42846" xr:uid="{7BA0D988-5838-41FF-94A5-4A352656B2B9}"/>
    <cellStyle name="Comma 5 3 2 5 4" xfId="45355" xr:uid="{06B4CC17-4912-465A-933D-7D2AE20E011C}"/>
    <cellStyle name="Comma 5 3 2 6" xfId="30887" xr:uid="{550F746B-F500-4A2C-849A-69B85AC43C9E}"/>
    <cellStyle name="Comma 5 3 2 7" xfId="32098" xr:uid="{994F159F-A6AD-4317-A126-6103E79DD53B}"/>
    <cellStyle name="Comma 5 3 2 8" xfId="32740" xr:uid="{9DF16FC2-A5B0-4092-96BE-A133F450E6F5}"/>
    <cellStyle name="Comma 5 3 2 9" xfId="33952" xr:uid="{0EFC13D9-FBE3-463F-81F0-A246EB66DCCF}"/>
    <cellStyle name="Comma 5 3 3" xfId="4449" xr:uid="{1489E7CD-FA25-468C-AFC8-52ACB9D4E3AC}"/>
    <cellStyle name="Comma 5 3 3 10" xfId="12545" xr:uid="{A96ECECA-573D-4766-94C6-03C67CA0A1EB}"/>
    <cellStyle name="Comma 5 3 3 2" xfId="5900" xr:uid="{CA929C6B-BF6A-4295-9FAE-9F5204521741}"/>
    <cellStyle name="Comma 5 3 3 2 2" xfId="41075" xr:uid="{0BF1BA42-E8CF-4AAB-B3E1-5C65EF854096}"/>
    <cellStyle name="Comma 5 3 3 2 2 2" xfId="43787" xr:uid="{564A39C7-3DF6-4486-88CC-5CCF0126C5C5}"/>
    <cellStyle name="Comma 5 3 3 2 2 3" xfId="45356" xr:uid="{DA53B5C3-7676-4D3E-B717-A229A2DAF121}"/>
    <cellStyle name="Comma 5 3 3 2 3" xfId="39499" xr:uid="{CEFCEFA1-565D-433B-8B29-8B6DF03AE760}"/>
    <cellStyle name="Comma 5 3 3 2 4" xfId="42459" xr:uid="{DD0A03F4-1ECD-4529-9669-B90F01B028E7}"/>
    <cellStyle name="Comma 5 3 3 2 5" xfId="45357" xr:uid="{20E08419-4458-48A2-9951-C60D2E2F6E4C}"/>
    <cellStyle name="Comma 5 3 3 2 6" xfId="31188" xr:uid="{F82A8867-54F9-4668-8214-BB8790CE845C}"/>
    <cellStyle name="Comma 5 3 3 3" xfId="33046" xr:uid="{0BE0A022-14E9-4772-8E08-9BA0AF7D0637}"/>
    <cellStyle name="Comma 5 3 3 3 2" xfId="40220" xr:uid="{D2921AA6-BC0C-498C-851C-A9E237C9EFE3}"/>
    <cellStyle name="Comma 5 3 3 3 3" xfId="43069" xr:uid="{280E1703-1CBA-46AD-8A4E-437DA447A1F4}"/>
    <cellStyle name="Comma 5 3 3 3 4" xfId="45358" xr:uid="{A6284519-2EC5-47F7-B8F5-277CCD20344A}"/>
    <cellStyle name="Comma 5 3 3 4" xfId="34865" xr:uid="{73FC652C-C96B-45A6-8101-F407217D9100}"/>
    <cellStyle name="Comma 5 3 3 5" xfId="35632" xr:uid="{9D251307-2CB1-4739-8102-B2DE141A8E8F}"/>
    <cellStyle name="Comma 5 3 3 6" xfId="36967" xr:uid="{9E87CF1E-0B71-4CE5-BA29-86DE41B26ABF}"/>
    <cellStyle name="Comma 5 3 3 7" xfId="38701" xr:uid="{4A271B92-C2D5-496F-ADCF-D3FB54E0B3B9}"/>
    <cellStyle name="Comma 5 3 3 8" xfId="41741" xr:uid="{29C8007F-3B21-4261-B14C-398076B68AD6}"/>
    <cellStyle name="Comma 5 3 3 9" xfId="45359" xr:uid="{7F5EF8EF-F6D3-4600-A7DB-94B8D5158191}"/>
    <cellStyle name="Comma 5 3 4" xfId="5762" xr:uid="{9A61DEFE-2520-470C-9E02-7770470C69B3}"/>
    <cellStyle name="Comma 5 3 4 2" xfId="40085" xr:uid="{D09FE25F-91AC-446B-8A65-B2C907F32A24}"/>
    <cellStyle name="Comma 5 3 4 2 2" xfId="42954" xr:uid="{14263AEE-C873-408A-BC3D-CAFBBF9F6178}"/>
    <cellStyle name="Comma 5 3 4 2 3" xfId="45360" xr:uid="{B4F5EA5E-B59E-4AC5-879E-3CC34799E2E2}"/>
    <cellStyle name="Comma 5 3 4 3" xfId="38129" xr:uid="{C6177780-0F2F-4247-BECC-7071CA08FFDF}"/>
    <cellStyle name="Comma 5 3 4 4" xfId="41626" xr:uid="{C2921E3B-A10F-4C5D-A034-AE6AEB8CF8E9}"/>
    <cellStyle name="Comma 5 3 4 5" xfId="45361" xr:uid="{8F7A97BA-9B59-452F-8233-322D02A132B4}"/>
    <cellStyle name="Comma 5 3 4 6" xfId="11823" xr:uid="{41B3BE78-A7D5-4123-8A4C-AE8B3ED7BE2F}"/>
    <cellStyle name="Comma 5 3 5" xfId="6221" xr:uid="{1B81E26F-16DE-4BCE-9C00-69DEA537DA3E}"/>
    <cellStyle name="Comma 5 3 5 2" xfId="40630" xr:uid="{6C63B0B2-25F7-4002-88B1-4F8F6E2001FA}"/>
    <cellStyle name="Comma 5 3 5 2 2" xfId="43416" xr:uid="{BA7B68B5-DB3E-4A96-B858-75BB7CC7EF65}"/>
    <cellStyle name="Comma 5 3 5 2 3" xfId="45362" xr:uid="{1C78FA8B-E017-4E69-B0F0-5FE4FBE052BD}"/>
    <cellStyle name="Comma 5 3 5 3" xfId="39062" xr:uid="{5EBD71BE-B667-4935-B32A-C4E5F9EC4591}"/>
    <cellStyle name="Comma 5 3 5 4" xfId="42088" xr:uid="{1AD23FCD-A867-48A7-AF26-ABC7A075DAB0}"/>
    <cellStyle name="Comma 5 3 5 5" xfId="45363" xr:uid="{85A7CAE1-79F4-4611-99AD-C85D9257BB57}"/>
    <cellStyle name="Comma 5 3 5 6" xfId="15776" xr:uid="{901A7824-A386-4A5A-82BB-F3DE108FECFD}"/>
    <cellStyle name="Comma 5 3 6" xfId="30274" xr:uid="{06689F7A-B4A8-4982-BE58-455ABF34BFBF}"/>
    <cellStyle name="Comma 5 3 6 2" xfId="40937" xr:uid="{4B698243-E889-4A04-B3AA-4C91A41A8A0D}"/>
    <cellStyle name="Comma 5 3 6 2 2" xfId="43672" xr:uid="{CE264E80-C005-4DEE-A752-117C184B591F}"/>
    <cellStyle name="Comma 5 3 6 2 3" xfId="45364" xr:uid="{EBEF7B89-B87F-4FC5-94D6-EC2065E35507}"/>
    <cellStyle name="Comma 5 3 6 3" xfId="39366" xr:uid="{2F4BAA8F-0A7E-4CF6-96AA-335A627F1119}"/>
    <cellStyle name="Comma 5 3 6 4" xfId="42344" xr:uid="{378F7BD9-4791-4030-B1E4-F7D7AE1866C3}"/>
    <cellStyle name="Comma 5 3 6 5" xfId="45365" xr:uid="{65CEB2B2-32CE-41E5-A854-933BA6475B43}"/>
    <cellStyle name="Comma 5 3 7" xfId="30597" xr:uid="{247CC026-BFC5-4AE0-9BE6-70FE39CEB2AF}"/>
    <cellStyle name="Comma 5 3 7 2" xfId="39818" xr:uid="{3E69C1AC-B15F-4B31-B0DD-00FFC44FCAB0}"/>
    <cellStyle name="Comma 5 3 7 3" xfId="42726" xr:uid="{36C001F8-850D-4FA7-B211-9AA85C73895A}"/>
    <cellStyle name="Comma 5 3 7 4" xfId="45366" xr:uid="{B9DE07CC-D74F-4836-8911-9E56A822D618}"/>
    <cellStyle name="Comma 5 3 8" xfId="32097" xr:uid="{B157C788-AF52-4560-8833-8B443D932D08}"/>
    <cellStyle name="Comma 5 3 9" xfId="32739" xr:uid="{43EBCA41-7784-4162-ADCC-03FDB0D24F1E}"/>
    <cellStyle name="Comma 5 4" xfId="5106" xr:uid="{0527FD95-568F-42A5-926B-25ADDCC9ABA7}"/>
    <cellStyle name="Comma 5 4 10" xfId="33953" xr:uid="{9B27BA7D-EE43-4896-ADCB-524492F272E4}"/>
    <cellStyle name="Comma 5 4 11" xfId="34216" xr:uid="{DB9FB489-CB5D-4719-B6FD-B4149711AF45}"/>
    <cellStyle name="Comma 5 4 12" xfId="36061" xr:uid="{51C1D115-4750-4702-8BB4-8A9A34CC6A0B}"/>
    <cellStyle name="Comma 5 4 13" xfId="36361" xr:uid="{48D7F967-9651-433A-B1C9-7483F6B89E99}"/>
    <cellStyle name="Comma 5 4 14" xfId="37525" xr:uid="{C55486AE-C3BB-4C47-BD0F-3FDE0FD348C2}"/>
    <cellStyle name="Comma 5 4 15" xfId="41471" xr:uid="{07ACC5A1-BEDE-4D64-84C5-FEAEBD5D24B8}"/>
    <cellStyle name="Comma 5 4 16" xfId="45367" xr:uid="{821B33EE-8F72-433B-89C3-DA45B1DBCAA5}"/>
    <cellStyle name="Comma 5 4 17" xfId="8107" xr:uid="{4BC95FA5-B4C3-46C8-8187-4696042C56ED}"/>
    <cellStyle name="Comma 5 4 2" xfId="6075" xr:uid="{9A6835EC-B288-4782-8A49-F953DC300B5D}"/>
    <cellStyle name="Comma 5 4 2 10" xfId="34565" xr:uid="{704E68E1-8F60-47AA-B083-5F0ED4E15A8A}"/>
    <cellStyle name="Comma 5 4 2 11" xfId="36725" xr:uid="{0BA75932-69E3-4D3E-9C8D-9CFC08F9E38C}"/>
    <cellStyle name="Comma 5 4 2 12" xfId="38840" xr:uid="{7B42CF32-48D7-4795-93E2-1E5DE673065C}"/>
    <cellStyle name="Comma 5 4 2 13" xfId="41879" xr:uid="{BD367AAA-4012-4C0A-94A5-77C0C94C2243}"/>
    <cellStyle name="Comma 5 4 2 14" xfId="45368" xr:uid="{3A90B81D-C4F2-4696-A73E-2049719921C0}"/>
    <cellStyle name="Comma 5 4 2 15" xfId="8898" xr:uid="{17216C24-059B-4A9D-A343-61B2443377D5}"/>
    <cellStyle name="Comma 5 4 2 2" xfId="12897" xr:uid="{F5CACA2F-0756-4038-9E61-8227E70D7266}"/>
    <cellStyle name="Comma 5 4 2 2 2" xfId="31479" xr:uid="{30A46F2C-02D1-4B16-885F-F2235597B2B2}"/>
    <cellStyle name="Comma 5 4 2 2 3" xfId="33332" xr:uid="{431CFE65-41C0-4FC5-B68F-542CD1C9C888}"/>
    <cellStyle name="Comma 5 4 2 2 4" xfId="35156" xr:uid="{2A0CAB3F-D230-433C-907C-59E7ABF5E414}"/>
    <cellStyle name="Comma 5 4 2 2 5" xfId="37254" xr:uid="{C50DC786-DA95-453D-9F30-3A1B71994AF7}"/>
    <cellStyle name="Comma 5 4 2 2 6" xfId="40389" xr:uid="{D108FCA3-37B5-48E2-BC9E-84B980E7D644}"/>
    <cellStyle name="Comma 5 4 2 2 7" xfId="43207" xr:uid="{1AA202F6-7EAB-4FCB-930F-E38B31A5B4C0}"/>
    <cellStyle name="Comma 5 4 2 2 8" xfId="45369" xr:uid="{D3FFE1D0-DCB2-4814-9038-E40747B5970A}"/>
    <cellStyle name="Comma 5 4 2 3" xfId="12114" xr:uid="{93676F90-9A56-4D38-8A58-D6559BCA0FD6}"/>
    <cellStyle name="Comma 5 4 2 4" xfId="15779" xr:uid="{89DB871C-7ECF-44B4-AB69-E8141C2A25E3}"/>
    <cellStyle name="Comma 5 4 2 5" xfId="30277" xr:uid="{DBF5849F-42E0-4059-B2B9-5E986AB30CDA}"/>
    <cellStyle name="Comma 5 4 2 6" xfId="30888" xr:uid="{6F7CF7EB-9E0A-4800-8F37-CD3780208037}"/>
    <cellStyle name="Comma 5 4 2 7" xfId="32100" xr:uid="{302FBC73-61A3-431E-8FB5-17A6AFE8C1DD}"/>
    <cellStyle name="Comma 5 4 2 8" xfId="32742" xr:uid="{B1120038-4CAC-46F0-9B02-4E07D7ED63AF}"/>
    <cellStyle name="Comma 5 4 2 9" xfId="33954" xr:uid="{EA0AAB1B-20FC-4AA1-89EB-4A50C314B6FB}"/>
    <cellStyle name="Comma 5 4 3" xfId="6395" xr:uid="{5D789985-BD7E-41C4-A38B-202F8BE21FB1}"/>
    <cellStyle name="Comma 5 4 3 2" xfId="31130" xr:uid="{F0F841EE-D136-4496-8535-64C16D7848C7}"/>
    <cellStyle name="Comma 5 4 3 2 2" xfId="40628" xr:uid="{2945B59E-AF68-4E6B-A37C-92F8A37E44B7}"/>
    <cellStyle name="Comma 5 4 3 2 3" xfId="43414" xr:uid="{0BCF00A3-FB9E-41D5-B7A2-1AA4340F0765}"/>
    <cellStyle name="Comma 5 4 3 2 4" xfId="45370" xr:uid="{16AD0639-B1BE-4CB0-A71C-E0469C986362}"/>
    <cellStyle name="Comma 5 4 3 3" xfId="32992" xr:uid="{60F864FC-4E8F-4D3C-B7DC-64075D6F9ABE}"/>
    <cellStyle name="Comma 5 4 3 4" xfId="34807" xr:uid="{2B2470EE-E863-4203-A3C1-7D0C1A63B6B7}"/>
    <cellStyle name="Comma 5 4 3 5" xfId="36913" xr:uid="{107C9D6F-1F50-49C9-A2A3-0D24D3937A09}"/>
    <cellStyle name="Comma 5 4 3 6" xfId="39060" xr:uid="{47039D7E-5181-4378-B880-0B6C91FF1599}"/>
    <cellStyle name="Comma 5 4 3 7" xfId="42086" xr:uid="{CAA61382-C6FC-4116-AF3E-95317EE88B63}"/>
    <cellStyle name="Comma 5 4 3 8" xfId="45371" xr:uid="{C1AAFF74-9514-4E51-8DDD-6FC75B768C40}"/>
    <cellStyle name="Comma 5 4 3 9" xfId="12419" xr:uid="{A08358BD-6A8C-4DCB-AF0C-FE54139C118F}"/>
    <cellStyle name="Comma 5 4 4" xfId="11765" xr:uid="{4887F072-AB6B-4A29-96ED-8CFA208355E4}"/>
    <cellStyle name="Comma 5 4 4 2" xfId="41245" xr:uid="{D2000474-BF84-4D7D-B51C-09AA4A02BEBA}"/>
    <cellStyle name="Comma 5 4 4 2 2" xfId="43925" xr:uid="{D38A35EE-DA3A-4B57-84DE-644042A6F456}"/>
    <cellStyle name="Comma 5 4 4 2 3" xfId="45372" xr:uid="{EE27320C-4D37-417D-B69F-BD79B9EB45B5}"/>
    <cellStyle name="Comma 5 4 4 3" xfId="39662" xr:uid="{86A092C5-EF0F-466E-9949-9F91DEFAF612}"/>
    <cellStyle name="Comma 5 4 4 4" xfId="42597" xr:uid="{41951D51-E50D-48BC-911B-757D29F1FFEF}"/>
    <cellStyle name="Comma 5 4 4 5" xfId="45373" xr:uid="{9291EEB7-C541-4EB1-ABEA-1366D6C4D664}"/>
    <cellStyle name="Comma 5 4 5" xfId="15778" xr:uid="{02521E84-EBEF-489C-8052-3877807605AC}"/>
    <cellStyle name="Comma 5 4 5 2" xfId="39900" xr:uid="{837C5D70-F4EF-4F28-B439-54121A2887B3}"/>
    <cellStyle name="Comma 5 4 5 3" xfId="42799" xr:uid="{BD311666-C692-4876-8260-CFF7514D70E3}"/>
    <cellStyle name="Comma 5 4 5 4" xfId="45374" xr:uid="{1677D37B-FFCF-45BD-ABBF-C80EF783A51D}"/>
    <cellStyle name="Comma 5 4 6" xfId="30276" xr:uid="{1941C829-D77F-4621-B7FF-B4616D1B6405}"/>
    <cellStyle name="Comma 5 4 7" xfId="30539" xr:uid="{08F1811F-3467-4173-BEB3-7E88ED0FC85D}"/>
    <cellStyle name="Comma 5 4 8" xfId="32099" xr:uid="{8B5A71D0-8A4F-4551-9C72-083DDE51D231}"/>
    <cellStyle name="Comma 5 4 9" xfId="32741" xr:uid="{AD01CF80-5793-4382-B0AD-171DB24D4CEE}"/>
    <cellStyle name="Comma 5 5" xfId="4447" xr:uid="{27CD196E-B88B-4615-8AA6-6F222A8DB42D}"/>
    <cellStyle name="Comma 5 5 10" xfId="34566" xr:uid="{362A0A3E-B082-41BD-8B1F-F6C4D19850F4}"/>
    <cellStyle name="Comma 5 5 11" xfId="35630" xr:uid="{59696BD5-FECF-4A50-A4B1-0F5897D3177E}"/>
    <cellStyle name="Comma 5 5 12" xfId="36726" xr:uid="{F2FD387A-5321-4E87-8EC7-BF2F15D6FB35}"/>
    <cellStyle name="Comma 5 5 13" xfId="38699" xr:uid="{D5E7C4F9-AF6B-4F23-B0F9-90C7789E007B}"/>
    <cellStyle name="Comma 5 5 14" xfId="41739" xr:uid="{7F1CD1D3-7C77-40A0-AB74-C5D3FEC2118A}"/>
    <cellStyle name="Comma 5 5 15" xfId="45375" xr:uid="{428E5A03-3912-47F4-8BAA-D3395CE0F3C6}"/>
    <cellStyle name="Comma 5 5 16" xfId="8899" xr:uid="{6893ED5A-DCF4-4BED-8431-69CF6FD2F3FF}"/>
    <cellStyle name="Comma 5 5 2" xfId="5898" xr:uid="{687522A0-E194-4ABA-A9E1-B6D423D96EE3}"/>
    <cellStyle name="Comma 5 5 2 2" xfId="31480" xr:uid="{20E7D04A-2735-4E09-A2EF-09E962545CA3}"/>
    <cellStyle name="Comma 5 5 2 2 2" xfId="40755" xr:uid="{918F29E5-A749-474A-ABEB-02E6B7AB162A}"/>
    <cellStyle name="Comma 5 5 2 2 3" xfId="43518" xr:uid="{1D610398-4398-4E82-8CFD-F9F3CAB8BF01}"/>
    <cellStyle name="Comma 5 5 2 2 4" xfId="45376" xr:uid="{DC8397EE-517B-4576-B79E-5DFE551ADA37}"/>
    <cellStyle name="Comma 5 5 2 3" xfId="33333" xr:uid="{50194206-04B6-4D2A-B820-6C4B517CC7A3}"/>
    <cellStyle name="Comma 5 5 2 4" xfId="35157" xr:uid="{FEA67153-FED6-43C0-8281-B01ADC36905E}"/>
    <cellStyle name="Comma 5 5 2 5" xfId="37255" xr:uid="{AB7A4736-F764-4A9E-BFDE-7B4383FAC8B7}"/>
    <cellStyle name="Comma 5 5 2 6" xfId="39182" xr:uid="{5BD8CBCA-84CA-4C90-8263-8A9FB6E499E4}"/>
    <cellStyle name="Comma 5 5 2 7" xfId="42190" xr:uid="{E7D6188F-C53C-458F-8693-9EBD047D0A9E}"/>
    <cellStyle name="Comma 5 5 2 8" xfId="45377" xr:uid="{01F07BFA-B5E4-4BEF-9363-AE85F6AD04DE}"/>
    <cellStyle name="Comma 5 5 2 9" xfId="12898" xr:uid="{32A4AC0D-9146-4546-B7BA-D22453F019A4}"/>
    <cellStyle name="Comma 5 5 3" xfId="12115" xr:uid="{A170F4E4-0D9A-43F0-B48D-B52C0BA92519}"/>
    <cellStyle name="Comma 5 5 3 2" xfId="41073" xr:uid="{81E1CB43-8ECF-400E-98BD-EB2BC84FA0B6}"/>
    <cellStyle name="Comma 5 5 3 2 2" xfId="43785" xr:uid="{217DA3B0-756E-4864-A9EB-F5B2C7A0583C}"/>
    <cellStyle name="Comma 5 5 3 2 3" xfId="45378" xr:uid="{D8259D7C-182A-4763-B2B7-DEB1CA3E6BB4}"/>
    <cellStyle name="Comma 5 5 3 3" xfId="39497" xr:uid="{77FF9ABE-7442-449B-B18F-5BD9EDCA94D0}"/>
    <cellStyle name="Comma 5 5 3 4" xfId="42457" xr:uid="{8F7F8649-18E5-4501-B430-2D3B3FD34B13}"/>
    <cellStyle name="Comma 5 5 3 5" xfId="45379" xr:uid="{14EE285D-4A23-44CD-9DFE-CEDD2457A8A7}"/>
    <cellStyle name="Comma 5 5 4" xfId="15780" xr:uid="{22AA473F-C79A-4A64-9112-4A6E81CA392E}"/>
    <cellStyle name="Comma 5 5 4 2" xfId="40218" xr:uid="{9303FCCC-77A7-40CF-88CC-299A617D1C9E}"/>
    <cellStyle name="Comma 5 5 4 3" xfId="43067" xr:uid="{3EA4C398-67DC-4D86-86E9-E16533150AD7}"/>
    <cellStyle name="Comma 5 5 4 4" xfId="45380" xr:uid="{D7B73FC6-60AD-4786-A37F-130DB4C5C636}"/>
    <cellStyle name="Comma 5 5 5" xfId="30278" xr:uid="{F6D122AC-275D-4410-AF34-AFFCD68B4848}"/>
    <cellStyle name="Comma 5 5 6" xfId="30889" xr:uid="{7E561C3B-49BA-425D-9AE0-D27FFCEDB7EA}"/>
    <cellStyle name="Comma 5 5 7" xfId="32101" xr:uid="{1366844B-14AC-42B4-834C-87C6C9E62CEB}"/>
    <cellStyle name="Comma 5 5 8" xfId="32743" xr:uid="{F5638E8E-FF73-42A6-AD46-26A7E2F03465}"/>
    <cellStyle name="Comma 5 5 9" xfId="33955" xr:uid="{EED55544-F845-481F-A624-0060D92EB5F9}"/>
    <cellStyle name="Comma 5 6" xfId="5760" xr:uid="{7FCC4CDA-1536-4B66-841C-0F2ED97CDD20}"/>
    <cellStyle name="Comma 5 6 10" xfId="34561" xr:uid="{3999A2DE-0E69-4C84-B0CF-733DB791E15B}"/>
    <cellStyle name="Comma 5 6 11" xfId="36723" xr:uid="{330F7F64-EC2C-4C16-859F-635F757EFB89}"/>
    <cellStyle name="Comma 5 6 12" xfId="38127" xr:uid="{BAE6FD88-4C6A-4571-9644-833212D30A1F}"/>
    <cellStyle name="Comma 5 6 13" xfId="41624" xr:uid="{1C57A804-9187-470B-88C8-6C07B573EA1D}"/>
    <cellStyle name="Comma 5 6 14" xfId="45381" xr:uid="{40B56BA9-9320-4CEF-BF0A-13288A7C2E23}"/>
    <cellStyle name="Comma 5 6 15" xfId="8894" xr:uid="{A0015415-64D1-411C-9011-A85DE5842D8E}"/>
    <cellStyle name="Comma 5 6 2" xfId="12893" xr:uid="{84370ABC-E9BC-4F2F-B78A-3968402195F7}"/>
    <cellStyle name="Comma 5 6 2 2" xfId="31475" xr:uid="{7FC41550-5A25-44CD-A7E2-F434C9896AD4}"/>
    <cellStyle name="Comma 5 6 2 3" xfId="33328" xr:uid="{34854DEE-E74E-43F0-9F85-8A058183297D}"/>
    <cellStyle name="Comma 5 6 2 4" xfId="35152" xr:uid="{FD79026C-4ADA-49A9-8D9A-2024A329DC8A}"/>
    <cellStyle name="Comma 5 6 2 5" xfId="37250" xr:uid="{8A810F5E-8673-4F51-8605-F841E8A60E7F}"/>
    <cellStyle name="Comma 5 6 2 6" xfId="40083" xr:uid="{CF5BF153-B553-4E35-A11E-7ED9C881E5D4}"/>
    <cellStyle name="Comma 5 6 2 7" xfId="42952" xr:uid="{1F589F51-1600-4EA6-84D0-B9B1E8CEBD67}"/>
    <cellStyle name="Comma 5 6 2 8" xfId="45382" xr:uid="{B4A86ED7-C9FB-42DA-B51E-04CE93264769}"/>
    <cellStyle name="Comma 5 6 3" xfId="12110" xr:uid="{28A3B46D-30B3-450A-89A7-1C7DA8310159}"/>
    <cellStyle name="Comma 5 6 4" xfId="15781" xr:uid="{D9D295C1-CAA3-423B-9CC5-567FD673820B}"/>
    <cellStyle name="Comma 5 6 5" xfId="30279" xr:uid="{7854D036-E31A-47D8-90CA-A2D21DEF5174}"/>
    <cellStyle name="Comma 5 6 6" xfId="30884" xr:uid="{BD770C6C-601C-45FA-8E68-98D6DD639D5E}"/>
    <cellStyle name="Comma 5 6 7" xfId="32102" xr:uid="{7E58D7CC-C964-43DB-BC95-819D030C8457}"/>
    <cellStyle name="Comma 5 6 8" xfId="32744" xr:uid="{1EABD449-85EF-4CA7-A94F-150CAB44EE78}"/>
    <cellStyle name="Comma 5 6 9" xfId="33956" xr:uid="{703731BC-144E-4894-871F-FE08207FF789}"/>
    <cellStyle name="Comma 5 7" xfId="6219" xr:uid="{AC9F68C6-D893-4F30-B04C-13DA7D85F932}"/>
    <cellStyle name="Comma 5 7 10" xfId="34647" xr:uid="{F05BEB7D-C740-4BA7-9B69-6CD4DBB15206}"/>
    <cellStyle name="Comma 5 7 11" xfId="36775" xr:uid="{6DE62748-8F8B-4A2A-BC4D-869BCFCBD526}"/>
    <cellStyle name="Comma 5 7 12" xfId="38953" xr:uid="{5912B85A-5A69-4C9D-A6A7-D9A69F72CA8B}"/>
    <cellStyle name="Comma 5 7 13" xfId="41984" xr:uid="{EE101C0A-60DE-4561-9468-ACE0F02D9638}"/>
    <cellStyle name="Comma 5 7 14" xfId="45383" xr:uid="{14062E2F-9F1F-43D6-8556-45E2ECDEC39E}"/>
    <cellStyle name="Comma 5 7 15" xfId="11533" xr:uid="{C7DEC464-17FC-459D-AD15-5FE4A0BCBD91}"/>
    <cellStyle name="Comma 5 7 2" xfId="15154" xr:uid="{FE964EA1-D048-47E6-981F-033CA5C84998}"/>
    <cellStyle name="Comma 5 7 2 2" xfId="31561" xr:uid="{2398F570-53F0-48D2-80F8-8FF479464868}"/>
    <cellStyle name="Comma 5 7 2 3" xfId="33414" xr:uid="{76440D12-EDE7-401B-B92E-2991F403E2FF}"/>
    <cellStyle name="Comma 5 7 2 4" xfId="35238" xr:uid="{684D84F2-3A66-4BAC-AC71-34C19452E2F5}"/>
    <cellStyle name="Comma 5 7 2 5" xfId="37318" xr:uid="{53A3E738-71FB-48FE-98CF-BCF135C15E19}"/>
    <cellStyle name="Comma 5 7 2 6" xfId="40511" xr:uid="{711EA0ED-2DC7-41EF-B853-5D526FC68092}"/>
    <cellStyle name="Comma 5 7 2 7" xfId="43312" xr:uid="{77C8D6A1-CD1F-428C-8B1D-3066BBF4D3DC}"/>
    <cellStyle name="Comma 5 7 2 8" xfId="45384" xr:uid="{EFE1DD9B-2CD9-4504-8D28-42782ABA123B}"/>
    <cellStyle name="Comma 5 7 3" xfId="12196" xr:uid="{5EBD08F5-0D75-4592-8BA8-4C30044115A0}"/>
    <cellStyle name="Comma 5 7 4" xfId="15782" xr:uid="{C36AA05C-1074-48C2-AB65-11AF11E38B3E}"/>
    <cellStyle name="Comma 5 7 5" xfId="30280" xr:uid="{75EC277F-359D-43EF-B10B-8EA59552586C}"/>
    <cellStyle name="Comma 5 7 6" xfId="30970" xr:uid="{F35B965C-F69A-40B3-834D-0EDFD9B1BECC}"/>
    <cellStyle name="Comma 5 7 7" xfId="32103" xr:uid="{1164F5DE-DF40-400F-9DC3-A15DCD135289}"/>
    <cellStyle name="Comma 5 7 8" xfId="32745" xr:uid="{C838DF91-3F3F-4BB1-BB05-CC9DE5BD0964}"/>
    <cellStyle name="Comma 5 7 9" xfId="33957" xr:uid="{34C03157-B1A7-4BCE-8167-B485AB75355C}"/>
    <cellStyle name="Comma 5 8" xfId="12264" xr:uid="{0FEDC72C-3D4B-4966-8840-7BCF4EFAC567}"/>
    <cellStyle name="Comma 5 8 2" xfId="31037" xr:uid="{1E37ED08-5C87-4D5B-8A9C-9AE1156BB820}"/>
    <cellStyle name="Comma 5 8 2 2" xfId="40935" xr:uid="{6E09D272-370A-4B32-B152-E1494719C755}"/>
    <cellStyle name="Comma 5 8 2 3" xfId="43670" xr:uid="{C2F4A5E8-64DD-49EF-A2FA-5BACF602A617}"/>
    <cellStyle name="Comma 5 8 2 4" xfId="45385" xr:uid="{0E5C6374-A436-4D4F-8196-98360DFED949}"/>
    <cellStyle name="Comma 5 8 3" xfId="32906" xr:uid="{EF361229-D38B-441D-9F4B-F24B878CE5BA}"/>
    <cellStyle name="Comma 5 8 4" xfId="34714" xr:uid="{2DF0131E-39D8-45F3-AE98-76E4F3CFAC79}"/>
    <cellStyle name="Comma 5 8 5" xfId="36822" xr:uid="{B32CF2E8-00DF-4F32-B68B-65CB5CC7518E}"/>
    <cellStyle name="Comma 5 8 6" xfId="39364" xr:uid="{15875822-5640-46E9-827A-A40CDBD68890}"/>
    <cellStyle name="Comma 5 8 7" xfId="42342" xr:uid="{8775518E-810D-49B6-A41B-3E9592DC6408}"/>
    <cellStyle name="Comma 5 8 8" xfId="45386" xr:uid="{C2805CFA-A2B6-41AA-A4CB-E8F41F76C181}"/>
    <cellStyle name="Comma 5 9" xfId="11670" xr:uid="{60198B7C-5A89-42F1-BA56-E925755DD093}"/>
    <cellStyle name="Comma 5 9 2" xfId="39754" xr:uid="{17A49B03-E427-4632-8311-4A0DFBC1DA9E}"/>
    <cellStyle name="Comma 5 9 3" xfId="42667" xr:uid="{CB261E9F-FD12-4762-9B0E-8AEFFF87E46C}"/>
    <cellStyle name="Comma 5 9 4" xfId="45387" xr:uid="{65AEBCC9-F42D-4B63-807A-5A98AB771BEF}"/>
    <cellStyle name="Comma 6" xfId="2798" xr:uid="{E21F1D0A-1388-4D14-ABE7-C7A3C43ABF0E}"/>
    <cellStyle name="Comma 6 10" xfId="15783" xr:uid="{3871AFB1-E6B7-4563-BA68-891E185425E5}"/>
    <cellStyle name="Comma 6 11" xfId="30281" xr:uid="{79E5F9AC-EE78-4C94-AE09-CC5CEB979920}"/>
    <cellStyle name="Comma 6 12" xfId="30447" xr:uid="{BF5FDA43-04AD-4B5C-8981-77B85A6697FC}"/>
    <cellStyle name="Comma 6 13" xfId="32104" xr:uid="{9D9110CD-4F66-46D6-B73D-A1E1F8DECE46}"/>
    <cellStyle name="Comma 6 14" xfId="32746" xr:uid="{7FCF0A29-C07B-4671-9EC6-7C6B85ED8CA0}"/>
    <cellStyle name="Comma 6 15" xfId="33958" xr:uid="{E4B5404C-30F7-4047-AA17-090F3BE816C4}"/>
    <cellStyle name="Comma 6 16" xfId="34124" xr:uid="{4DC11BA9-D779-482C-87C8-5883E858001A}"/>
    <cellStyle name="Comma 6 17" xfId="35360" xr:uid="{3A3B9861-42CE-465A-AD2D-34243238896D}"/>
    <cellStyle name="Comma 6 18" xfId="36223" xr:uid="{782D5C72-5981-478B-A618-CFFCABB780EE}"/>
    <cellStyle name="Comma 6 19" xfId="37392" xr:uid="{6F265918-3E2D-419E-8A10-C42DC65CBEDB}"/>
    <cellStyle name="Comma 6 2" xfId="1030" xr:uid="{FF9710C4-9D7E-4FC7-87CB-E155DAC6A984}"/>
    <cellStyle name="Comma 6 2 10" xfId="32105" xr:uid="{B2468EE0-E43F-4B3C-A756-50FE455140E7}"/>
    <cellStyle name="Comma 6 2 11" xfId="32747" xr:uid="{A22F9DF8-6BDB-408F-BE8C-226DBF958BB5}"/>
    <cellStyle name="Comma 6 2 12" xfId="33959" xr:uid="{A0057A7C-C427-40AE-A806-9440BE163A48}"/>
    <cellStyle name="Comma 6 2 13" xfId="34162" xr:uid="{C0344FF5-8859-42B7-8E3F-368B528A4C6D}"/>
    <cellStyle name="Comma 6 2 14" xfId="35285" xr:uid="{107501B7-6C0E-406C-8BBA-05E89DB52D1F}"/>
    <cellStyle name="Comma 6 2 15" xfId="36224" xr:uid="{FAB3F80A-7687-4952-BE6A-CB8E3029FE52}"/>
    <cellStyle name="Comma 6 2 16" xfId="37454" xr:uid="{44FD4AC5-3126-4191-904C-C075C7CF549C}"/>
    <cellStyle name="Comma 6 2 17" xfId="41401" xr:uid="{BCA7CF35-1E10-4CA9-9B4E-C1BD67CC24F4}"/>
    <cellStyle name="Comma 6 2 18" xfId="45388" xr:uid="{2650024D-7920-4A53-9303-90F336D5162F}"/>
    <cellStyle name="Comma 6 2 19" xfId="6675" xr:uid="{CF338E56-337E-4939-B063-A02F37F3C273}"/>
    <cellStyle name="Comma 6 2 2" xfId="2799" xr:uid="{6B0C10ED-9B7A-441F-92F7-D1429D7AC8BB}"/>
    <cellStyle name="Comma 6 2 2 10" xfId="33960" xr:uid="{49CCE4A0-F5DE-45E5-A2A6-7B5A9B5F8584}"/>
    <cellStyle name="Comma 6 2 2 11" xfId="34314" xr:uid="{6F891422-4EAF-497D-92D8-146F3214824A}"/>
    <cellStyle name="Comma 6 2 2 12" xfId="35361" xr:uid="{03C64E44-0ACB-4FE2-BD4B-3F78B2DB0785}"/>
    <cellStyle name="Comma 6 2 2 13" xfId="36365" xr:uid="{FFDF86DA-DB7D-43D9-A56A-C914B935EE9F}"/>
    <cellStyle name="Comma 6 2 2 14" xfId="37528" xr:uid="{EF89995E-7E14-4484-92D6-1C47C052491D}"/>
    <cellStyle name="Comma 6 2 2 15" xfId="41474" xr:uid="{96181239-F1AE-4ED9-B451-2AE1037DF98F}"/>
    <cellStyle name="Comma 6 2 2 16" xfId="45389" xr:uid="{0D6450A3-57CE-4588-81D7-58DC6C96EB31}"/>
    <cellStyle name="Comma 6 2 2 17" xfId="8551" xr:uid="{1DC2FFE6-72EC-425C-82EB-75BDBE7DABBD}"/>
    <cellStyle name="Comma 6 2 2 2" xfId="5110" xr:uid="{4222CB0A-4F9A-410B-8869-18AE9431A46E}"/>
    <cellStyle name="Comma 6 2 2 2 10" xfId="34569" xr:uid="{B46B253F-D4BD-4D82-95A5-A61B8123B9C5}"/>
    <cellStyle name="Comma 6 2 2 2 11" xfId="36065" xr:uid="{80866148-47FC-487F-8699-97FB6A2C399D}"/>
    <cellStyle name="Comma 6 2 2 2 12" xfId="36728" xr:uid="{D7779401-45E6-4986-ACAA-E67B2EA9D131}"/>
    <cellStyle name="Comma 6 2 2 2 13" xfId="38844" xr:uid="{DF7E3E0C-D91D-4548-9D4A-7EAD3A645688}"/>
    <cellStyle name="Comma 6 2 2 2 14" xfId="41883" xr:uid="{50D2D841-C37B-41CE-B148-953D3824D581}"/>
    <cellStyle name="Comma 6 2 2 2 15" xfId="45390" xr:uid="{21D4C2E0-8276-428B-9227-15FFD5171561}"/>
    <cellStyle name="Comma 6 2 2 2 16" xfId="8902" xr:uid="{583AA1C8-0F70-4CED-AD96-C218937287BD}"/>
    <cellStyle name="Comma 6 2 2 2 2" xfId="6079" xr:uid="{67B5B442-1207-4994-8800-50351C76BD80}"/>
    <cellStyle name="Comma 6 2 2 2 2 2" xfId="31483" xr:uid="{CF0BE57A-C561-40E6-A972-630FCF4EE58A}"/>
    <cellStyle name="Comma 6 2 2 2 2 2 2" xfId="41249" xr:uid="{76BCCF19-7BB3-4BD7-A90D-0F2E32290403}"/>
    <cellStyle name="Comma 6 2 2 2 2 2 3" xfId="43929" xr:uid="{635DD384-D0CA-4E55-85A1-4DC5A351FA98}"/>
    <cellStyle name="Comma 6 2 2 2 2 2 4" xfId="45391" xr:uid="{7EBF3359-CE14-4537-A0B9-BEBABC3A673F}"/>
    <cellStyle name="Comma 6 2 2 2 2 3" xfId="33336" xr:uid="{ECD1DDDC-85FC-4463-8914-FF1208C83918}"/>
    <cellStyle name="Comma 6 2 2 2 2 4" xfId="35160" xr:uid="{DADC4768-731E-43C2-A403-497D8CD4310D}"/>
    <cellStyle name="Comma 6 2 2 2 2 5" xfId="37258" xr:uid="{6F573D3D-067A-42D3-B203-E379466BA27C}"/>
    <cellStyle name="Comma 6 2 2 2 2 6" xfId="39666" xr:uid="{0931AED7-4CB8-429B-9979-551617A07625}"/>
    <cellStyle name="Comma 6 2 2 2 2 7" xfId="42601" xr:uid="{0888EFB5-D85B-4538-8910-7998E7021999}"/>
    <cellStyle name="Comma 6 2 2 2 2 8" xfId="45392" xr:uid="{0169D41F-91AF-4B45-8B95-5CB5500833DC}"/>
    <cellStyle name="Comma 6 2 2 2 2 9" xfId="12901" xr:uid="{47E9B763-6330-4D16-9C3C-7EEB073E2503}"/>
    <cellStyle name="Comma 6 2 2 2 3" xfId="12118" xr:uid="{D8DC68D2-5CA7-444E-AF4C-F410188F3D28}"/>
    <cellStyle name="Comma 6 2 2 2 3 2" xfId="40393" xr:uid="{FD4BF9D8-2838-4E96-9BF9-8FBF7E57959A}"/>
    <cellStyle name="Comma 6 2 2 2 3 3" xfId="43211" xr:uid="{50B16EDA-98B6-4135-B33E-CD1779EE7C75}"/>
    <cellStyle name="Comma 6 2 2 2 3 4" xfId="45393" xr:uid="{33AEFF06-1148-492C-B34F-D13D077AD65E}"/>
    <cellStyle name="Comma 6 2 2 2 4" xfId="15786" xr:uid="{0DC27C75-5E2C-49D7-9CC9-1C11EF180ABC}"/>
    <cellStyle name="Comma 6 2 2 2 5" xfId="30284" xr:uid="{7D18982F-9E76-4AF2-A1FC-B0620470C9B1}"/>
    <cellStyle name="Comma 6 2 2 2 6" xfId="30892" xr:uid="{0B8A92EA-A357-4EA1-9226-C37463458852}"/>
    <cellStyle name="Comma 6 2 2 2 7" xfId="32107" xr:uid="{892CF092-2FA9-4D95-B176-546CF1348A41}"/>
    <cellStyle name="Comma 6 2 2 2 8" xfId="32749" xr:uid="{16B9F912-825F-4EF7-A371-2E214E598694}"/>
    <cellStyle name="Comma 6 2 2 2 9" xfId="33961" xr:uid="{0CF36027-5163-47E6-BC1C-D00D7D2CDF9A}"/>
    <cellStyle name="Comma 6 2 2 3" xfId="5764" xr:uid="{524D3BDF-7FCA-474D-906D-8883C1804229}"/>
    <cellStyle name="Comma 6 2 2 3 2" xfId="31228" xr:uid="{02CA695A-5B70-4834-B3A5-6AC08E8FFF77}"/>
    <cellStyle name="Comma 6 2 2 3 2 2" xfId="40087" xr:uid="{338D074B-64EE-41FB-8464-503EA7888428}"/>
    <cellStyle name="Comma 6 2 2 3 2 3" xfId="42956" xr:uid="{D9C20B05-6402-4B5C-9CB7-9C7EE5303879}"/>
    <cellStyle name="Comma 6 2 2 3 2 4" xfId="45394" xr:uid="{82D027C3-6647-4B6B-BC37-C41AF3EE4040}"/>
    <cellStyle name="Comma 6 2 2 3 3" xfId="33084" xr:uid="{9EBE5E6C-B6A0-4302-BB3D-83D8A0DFA0C8}"/>
    <cellStyle name="Comma 6 2 2 3 4" xfId="34905" xr:uid="{1B2FB536-F887-4C3D-AB08-D908D0E3ABC3}"/>
    <cellStyle name="Comma 6 2 2 3 5" xfId="37005" xr:uid="{6602667A-DDCE-41E4-9801-D5FCD7211733}"/>
    <cellStyle name="Comma 6 2 2 3 6" xfId="38131" xr:uid="{C0E54E67-45EA-4893-8F94-429896FFADE1}"/>
    <cellStyle name="Comma 6 2 2 3 7" xfId="41628" xr:uid="{37B24ACF-25CA-426E-A16D-7924170ED60C}"/>
    <cellStyle name="Comma 6 2 2 3 8" xfId="45395" xr:uid="{9EDBA2FA-F7B8-43E7-B866-3DFB675B8BF5}"/>
    <cellStyle name="Comma 6 2 2 3 9" xfId="12586" xr:uid="{CB7962F2-B3B0-4E3C-875D-8DD038F5CD52}"/>
    <cellStyle name="Comma 6 2 2 4" xfId="6399" xr:uid="{10D01E8B-FE17-4D9A-B460-C6742FC2ACE3}"/>
    <cellStyle name="Comma 6 2 2 4 2" xfId="40632" xr:uid="{8E32A0D9-A302-4D62-8F16-C002650EC2F1}"/>
    <cellStyle name="Comma 6 2 2 4 2 2" xfId="43418" xr:uid="{DE353F85-15E1-4395-BD77-A1296DAE8158}"/>
    <cellStyle name="Comma 6 2 2 4 2 3" xfId="45396" xr:uid="{134FBD76-B6F1-466C-95F0-8867682551BE}"/>
    <cellStyle name="Comma 6 2 2 4 3" xfId="39064" xr:uid="{3934085A-BD4A-4656-979B-23C99EC2FFB1}"/>
    <cellStyle name="Comma 6 2 2 4 4" xfId="42090" xr:uid="{B35E7981-1171-440A-98A8-CC9583CDAAF3}"/>
    <cellStyle name="Comma 6 2 2 4 5" xfId="45397" xr:uid="{EED2E914-4E34-4EE8-A082-9EB7711D2550}"/>
    <cellStyle name="Comma 6 2 2 4 6" xfId="11863" xr:uid="{38598BA5-C81A-4810-BD2E-2F4F0774E1E2}"/>
    <cellStyle name="Comma 6 2 2 5" xfId="15785" xr:uid="{020DACD4-5AF7-4AB7-977E-6EE9EFBB08F4}"/>
    <cellStyle name="Comma 6 2 2 5 2" xfId="40939" xr:uid="{024A361B-25F6-43F2-830F-EEAF399F465C}"/>
    <cellStyle name="Comma 6 2 2 5 2 2" xfId="43674" xr:uid="{85E9595A-75F4-4F7B-93D0-69FE4077E655}"/>
    <cellStyle name="Comma 6 2 2 5 2 3" xfId="45398" xr:uid="{27E9A8F2-7FED-43C3-87D2-668244AAA52B}"/>
    <cellStyle name="Comma 6 2 2 5 3" xfId="39368" xr:uid="{83706327-3389-45FA-A9C9-00C54DAFA150}"/>
    <cellStyle name="Comma 6 2 2 5 4" xfId="42346" xr:uid="{F2CADF06-4D92-4FD1-AD4E-B3FFD65D2942}"/>
    <cellStyle name="Comma 6 2 2 5 5" xfId="45399" xr:uid="{706B0323-7197-44E9-B084-2D6ACD5C6141}"/>
    <cellStyle name="Comma 6 2 2 6" xfId="30283" xr:uid="{31F486F9-3AC3-4C22-A306-806B7135CA35}"/>
    <cellStyle name="Comma 6 2 2 6 2" xfId="39903" xr:uid="{D6D33109-FA70-49A8-89E7-C62FF4A6921D}"/>
    <cellStyle name="Comma 6 2 2 6 3" xfId="42802" xr:uid="{ACC62105-AC46-4C4D-9200-9B4F440F3F36}"/>
    <cellStyle name="Comma 6 2 2 6 4" xfId="45400" xr:uid="{91E8B389-5E11-4F67-AAC7-C2685DCDA243}"/>
    <cellStyle name="Comma 6 2 2 7" xfId="30637" xr:uid="{EE8E826E-FD69-49BC-A8A3-EC538D4CAF09}"/>
    <cellStyle name="Comma 6 2 2 8" xfId="32106" xr:uid="{2C1DCDAE-9DB4-475E-8AF5-206954D76B50}"/>
    <cellStyle name="Comma 6 2 2 9" xfId="32748" xr:uid="{391AE97C-3DE5-4943-9493-5B2BDF3629F0}"/>
    <cellStyle name="Comma 6 2 3" xfId="4544" xr:uid="{E3764A9A-B98A-4ADF-B815-2869556EDB83}"/>
    <cellStyle name="Comma 6 2 3 10" xfId="34568" xr:uid="{5425E756-9B2F-4FB0-97FA-0D320D6F0E2A}"/>
    <cellStyle name="Comma 6 2 3 11" xfId="35705" xr:uid="{F52561C9-9CB8-4483-9E4A-BDBC16F8B521}"/>
    <cellStyle name="Comma 6 2 3 12" xfId="36292" xr:uid="{AB1594C4-ACE2-462C-9C14-544AC8602F9F}"/>
    <cellStyle name="Comma 6 2 3 13" xfId="38770" xr:uid="{B47636AC-2ACF-4C00-AE8D-25C1B5769099}"/>
    <cellStyle name="Comma 6 2 3 14" xfId="41810" xr:uid="{FF29F33E-9502-4D51-9836-9F82DFF6E270}"/>
    <cellStyle name="Comma 6 2 3 15" xfId="45401" xr:uid="{1638A8DE-FF2A-44DB-BC48-72E9BB80FA63}"/>
    <cellStyle name="Comma 6 2 3 16" xfId="8901" xr:uid="{F7DD3D7D-D852-4D0A-BDFC-3ED8E624F4B4}"/>
    <cellStyle name="Comma 6 2 3 2" xfId="5993" xr:uid="{C329253F-BB86-461A-B82C-9E682CBCBB83}"/>
    <cellStyle name="Comma 6 2 3 2 2" xfId="31482" xr:uid="{60E6AE57-2CC8-42B1-A708-5A9805757FBF}"/>
    <cellStyle name="Comma 6 2 3 2 2 2" xfId="40551" xr:uid="{89ECA412-AA49-4F80-9A46-65CB3BB3A623}"/>
    <cellStyle name="Comma 6 2 3 2 2 3" xfId="43345" xr:uid="{66A2332F-5195-496D-AF9E-2A711A6420C0}"/>
    <cellStyle name="Comma 6 2 3 2 2 4" xfId="45402" xr:uid="{0C48208B-0D54-40F8-A18F-95D5FB0EC086}"/>
    <cellStyle name="Comma 6 2 3 2 3" xfId="33335" xr:uid="{7794BA13-4A73-473C-9D09-9311D228DC13}"/>
    <cellStyle name="Comma 6 2 3 2 4" xfId="35159" xr:uid="{6DEBCD82-BAC7-4E37-A71D-923B31D1FE51}"/>
    <cellStyle name="Comma 6 2 3 2 5" xfId="37257" xr:uid="{03426E01-F723-4E6C-84F3-B37871B95035}"/>
    <cellStyle name="Comma 6 2 3 2 6" xfId="38988" xr:uid="{8703BD48-2058-4999-88B2-2F64BFA94805}"/>
    <cellStyle name="Comma 6 2 3 2 7" xfId="42017" xr:uid="{DC600562-6192-4EB3-B7CD-E901BD55878E}"/>
    <cellStyle name="Comma 6 2 3 2 8" xfId="45403" xr:uid="{A71A74C7-A024-462C-8F38-7541DC3DFAD0}"/>
    <cellStyle name="Comma 6 2 3 2 9" xfId="12900" xr:uid="{03FD03D8-BE3C-4F39-990C-C102F2098427}"/>
    <cellStyle name="Comma 6 2 3 3" xfId="6314" xr:uid="{CE45E755-8437-4F44-88B6-A313A0D5AD2A}"/>
    <cellStyle name="Comma 6 2 3 3 2" xfId="41166" xr:uid="{47C5DDF1-59FD-4DFA-B805-CC964595120B}"/>
    <cellStyle name="Comma 6 2 3 3 2 2" xfId="43856" xr:uid="{EBEE3A58-8CA6-463B-995A-C83096DC5358}"/>
    <cellStyle name="Comma 6 2 3 3 2 3" xfId="45404" xr:uid="{8563189A-F084-471C-8A55-C0FB86140CA6}"/>
    <cellStyle name="Comma 6 2 3 3 3" xfId="39585" xr:uid="{79D3DFD8-3B55-431E-9258-514BBA48D4C8}"/>
    <cellStyle name="Comma 6 2 3 3 4" xfId="42528" xr:uid="{0374BE8E-D632-47DB-9118-AFD8D2ADD7EA}"/>
    <cellStyle name="Comma 6 2 3 3 5" xfId="45405" xr:uid="{092C617B-FAAD-4C0E-AE55-630990AD7BBD}"/>
    <cellStyle name="Comma 6 2 3 3 6" xfId="12117" xr:uid="{121D53E1-87B7-456F-9DC1-C464F2CA472E}"/>
    <cellStyle name="Comma 6 2 3 4" xfId="15787" xr:uid="{CAB4F1EB-D528-43CB-93D6-6663C1131007}"/>
    <cellStyle name="Comma 6 2 3 4 2" xfId="40311" xr:uid="{F859CE6B-51FC-4038-B671-BAF8DDC44005}"/>
    <cellStyle name="Comma 6 2 3 4 3" xfId="43138" xr:uid="{A3FD8E2A-A273-4E48-AF90-186AA7BF10F0}"/>
    <cellStyle name="Comma 6 2 3 4 4" xfId="45406" xr:uid="{22C95036-DD47-43DC-A10B-117922C8DAAD}"/>
    <cellStyle name="Comma 6 2 3 5" xfId="30285" xr:uid="{F6E97F7B-FA71-4215-BC65-5EA09E5E627F}"/>
    <cellStyle name="Comma 6 2 3 6" xfId="30891" xr:uid="{524B67E8-6E17-44D7-8D47-383927326527}"/>
    <cellStyle name="Comma 6 2 3 7" xfId="32108" xr:uid="{76E94F18-EED0-4222-BB9A-B910D1A0A931}"/>
    <cellStyle name="Comma 6 2 3 8" xfId="32750" xr:uid="{D16CA2C0-435E-4676-86A9-99D751641AF6}"/>
    <cellStyle name="Comma 6 2 3 9" xfId="33962" xr:uid="{2A18FEF1-C028-42C7-9594-295FCF0285FF}"/>
    <cellStyle name="Comma 6 2 4" xfId="4451" xr:uid="{6CA30DF0-E840-466F-AE1D-96C9D8BEED02}"/>
    <cellStyle name="Comma 6 2 4 10" xfId="34650" xr:uid="{DC245684-9AF5-4716-8CAB-8AB427CF154E}"/>
    <cellStyle name="Comma 6 2 4 11" xfId="35634" xr:uid="{938AE4A6-3D9A-4A27-B78F-09D5A35F39CB}"/>
    <cellStyle name="Comma 6 2 4 12" xfId="36778" xr:uid="{E3B8ABB2-EFC5-4520-B7B4-9E9EB9F2B146}"/>
    <cellStyle name="Comma 6 2 4 13" xfId="38703" xr:uid="{6D77711B-50B8-428F-B4DD-F95D83CFFAC9}"/>
    <cellStyle name="Comma 6 2 4 14" xfId="41743" xr:uid="{98C521DD-17A5-47EB-95BB-6676D8FEEB47}"/>
    <cellStyle name="Comma 6 2 4 15" xfId="45407" xr:uid="{2AED1D02-1383-454D-8131-D101D1A746A6}"/>
    <cellStyle name="Comma 6 2 4 16" xfId="11536" xr:uid="{75B0D363-6E77-47BE-B2C8-A3100CFF9AAE}"/>
    <cellStyle name="Comma 6 2 4 2" xfId="5902" xr:uid="{1FF9150B-89DF-4882-A4C9-24E433CC5A06}"/>
    <cellStyle name="Comma 6 2 4 2 2" xfId="31564" xr:uid="{5E7891D6-37C5-40B8-897D-9DD7284B1568}"/>
    <cellStyle name="Comma 6 2 4 2 2 2" xfId="40758" xr:uid="{B5B502A2-4839-434E-A838-93430A515D3E}"/>
    <cellStyle name="Comma 6 2 4 2 2 3" xfId="43521" xr:uid="{C24E6671-355E-441D-9B67-26C1D53BDEA8}"/>
    <cellStyle name="Comma 6 2 4 2 2 4" xfId="45408" xr:uid="{B26DAA5A-96F7-4D8A-9F53-4A285532166C}"/>
    <cellStyle name="Comma 6 2 4 2 3" xfId="33417" xr:uid="{4FAD4076-4ED1-432B-A105-BDB043B1D14C}"/>
    <cellStyle name="Comma 6 2 4 2 4" xfId="35241" xr:uid="{D04976AC-7D2E-4B7B-B6FD-75ADBFB0C94D}"/>
    <cellStyle name="Comma 6 2 4 2 5" xfId="37321" xr:uid="{1044B5EC-0C59-4D57-9FFB-A3FFC2515FDF}"/>
    <cellStyle name="Comma 6 2 4 2 6" xfId="39185" xr:uid="{E843C674-4EEC-4DF2-90E6-292E4F50DF57}"/>
    <cellStyle name="Comma 6 2 4 2 7" xfId="42193" xr:uid="{3D2F45BC-F0C8-42F4-86AD-E10994AC338A}"/>
    <cellStyle name="Comma 6 2 4 2 8" xfId="45409" xr:uid="{6756A276-2A00-483C-9004-E42437CFFD9D}"/>
    <cellStyle name="Comma 6 2 4 2 9" xfId="15157" xr:uid="{AD3769FA-2415-47A9-99EC-B66565D5B318}"/>
    <cellStyle name="Comma 6 2 4 3" xfId="12199" xr:uid="{2AFA0BAB-3567-49E1-B008-6463EC98BBC4}"/>
    <cellStyle name="Comma 6 2 4 3 2" xfId="41077" xr:uid="{2AD0D6C5-B40C-49DE-88D6-C28320211ABF}"/>
    <cellStyle name="Comma 6 2 4 3 2 2" xfId="43789" xr:uid="{7CC0FCA4-AC70-4B0D-8CAF-EB8A540FF1C0}"/>
    <cellStyle name="Comma 6 2 4 3 2 3" xfId="45410" xr:uid="{F1FD75AB-4AA1-406C-A3EB-4E5921BAF8D1}"/>
    <cellStyle name="Comma 6 2 4 3 3" xfId="39501" xr:uid="{6D22116C-5ACE-4C3D-8EBA-AB1F356C6110}"/>
    <cellStyle name="Comma 6 2 4 3 4" xfId="42461" xr:uid="{435DAE03-C994-4A89-97D9-C3179EB8E64C}"/>
    <cellStyle name="Comma 6 2 4 3 5" xfId="45411" xr:uid="{E731626F-1500-4903-A39B-EB5064DB64B7}"/>
    <cellStyle name="Comma 6 2 4 4" xfId="15788" xr:uid="{D647EEEB-D441-4FAC-AC87-9AA1AE120799}"/>
    <cellStyle name="Comma 6 2 4 4 2" xfId="40222" xr:uid="{2EBEA4A2-D261-4594-B872-42D17207546E}"/>
    <cellStyle name="Comma 6 2 4 4 3" xfId="43071" xr:uid="{EA80458A-C7A8-4D6A-A475-B1058ABE2B2D}"/>
    <cellStyle name="Comma 6 2 4 4 4" xfId="45412" xr:uid="{C852ABEA-3BBF-402E-A645-2489E3652B9E}"/>
    <cellStyle name="Comma 6 2 4 5" xfId="30286" xr:uid="{5D8A801C-19FF-4966-AD86-C37FE1CA5F82}"/>
    <cellStyle name="Comma 6 2 4 6" xfId="30973" xr:uid="{CB6C0D11-E853-4113-81E5-F3731A0C8493}"/>
    <cellStyle name="Comma 6 2 4 7" xfId="32109" xr:uid="{1764F1FE-2270-40F2-9266-FB5389FB94F1}"/>
    <cellStyle name="Comma 6 2 4 8" xfId="32751" xr:uid="{823D150F-EE47-4BCE-8CD7-47E00BD6ECF9}"/>
    <cellStyle name="Comma 6 2 4 9" xfId="33963" xr:uid="{56CBCD91-FE9B-42E2-926B-64EFBA0476B7}"/>
    <cellStyle name="Comma 6 2 5" xfId="5672" xr:uid="{0BAE5B05-BDBF-4778-90F3-DE9723513530}"/>
    <cellStyle name="Comma 6 2 5 10" xfId="37615" xr:uid="{2EDD75CE-B6A5-4A66-8F9A-932D9DA55DF1}"/>
    <cellStyle name="Comma 6 2 5 11" xfId="41555" xr:uid="{8CD8EB2C-C10C-4889-AACE-9F5DEC72521A}"/>
    <cellStyle name="Comma 6 2 5 12" xfId="45413" xr:uid="{14C73398-EF04-4EAE-A6F3-1BA07ABDF467}"/>
    <cellStyle name="Comma 6 2 5 13" xfId="12303" xr:uid="{9F701640-6123-4DAA-99A9-DCBDD71D04CC}"/>
    <cellStyle name="Comma 6 2 5 2" xfId="15789" xr:uid="{419C3156-7E41-466F-B959-437309C17100}"/>
    <cellStyle name="Comma 6 2 5 2 2" xfId="40006" xr:uid="{015E83F5-2761-4002-8799-0504C7385579}"/>
    <cellStyle name="Comma 6 2 5 2 3" xfId="42883" xr:uid="{7C63A3D6-2D88-4A04-A3E1-DCF5A4C55D7C}"/>
    <cellStyle name="Comma 6 2 5 2 4" xfId="45414" xr:uid="{948CD8B2-6444-4BAD-8645-32DBAD9A625F}"/>
    <cellStyle name="Comma 6 2 5 3" xfId="30287" xr:uid="{16CE4639-2B07-4096-9BAA-82699BC2FF87}"/>
    <cellStyle name="Comma 6 2 5 4" xfId="31076" xr:uid="{2990A78F-AB6E-4D7E-B3D6-3EE8E3C0DD05}"/>
    <cellStyle name="Comma 6 2 5 5" xfId="32110" xr:uid="{9B657720-AC01-4B62-A22C-B2551B448250}"/>
    <cellStyle name="Comma 6 2 5 6" xfId="32752" xr:uid="{95DFD9B3-E347-4283-815B-42421AB30B5A}"/>
    <cellStyle name="Comma 6 2 5 7" xfId="33964" xr:uid="{956487D9-BC59-4FDA-937B-45EA29052512}"/>
    <cellStyle name="Comma 6 2 5 8" xfId="34753" xr:uid="{8A5C252F-DF22-4253-96A5-1D7F5777D109}"/>
    <cellStyle name="Comma 6 2 5 9" xfId="36861" xr:uid="{DAF31C03-A17F-46C1-B25F-6288AF2BD573}"/>
    <cellStyle name="Comma 6 2 6" xfId="6223" xr:uid="{F808468D-21B6-44FF-9D72-844C3569A6B7}"/>
    <cellStyle name="Comma 6 2 6 2" xfId="40514" xr:uid="{FCBB6868-CF09-49E3-8A82-DCF427484767}"/>
    <cellStyle name="Comma 6 2 6 2 2" xfId="43315" xr:uid="{5D5A089F-97CC-4CEB-998F-A1CB07284BDC}"/>
    <cellStyle name="Comma 6 2 6 2 3" xfId="45415" xr:uid="{E3AD70AD-FCFD-4CA6-ABB8-7F529E81986B}"/>
    <cellStyle name="Comma 6 2 6 3" xfId="38956" xr:uid="{63714690-E7C2-46DD-9EE2-0185C83859E8}"/>
    <cellStyle name="Comma 6 2 6 4" xfId="41987" xr:uid="{7F21138E-7350-4D86-B9DE-8FD2DF9D3DE6}"/>
    <cellStyle name="Comma 6 2 6 5" xfId="45416" xr:uid="{CA4B5E4F-B407-4565-AB72-35952F616F98}"/>
    <cellStyle name="Comma 6 2 6 6" xfId="11710" xr:uid="{18A661B7-D1A8-4090-989A-83B46D5835AC}"/>
    <cellStyle name="Comma 6 2 7" xfId="15784" xr:uid="{C7D3511B-217A-4E26-AFA7-1CDB579FDB1F}"/>
    <cellStyle name="Comma 6 2 7 2" xfId="40857" xr:uid="{2F065542-5D7E-4D71-9BF0-7AEF30439BA1}"/>
    <cellStyle name="Comma 6 2 7 2 2" xfId="43601" xr:uid="{3DCCBA57-04FF-4348-A77D-6B9805287D72}"/>
    <cellStyle name="Comma 6 2 7 2 3" xfId="45417" xr:uid="{035AF26E-FA92-42F1-ACDE-72F9EBAEF489}"/>
    <cellStyle name="Comma 6 2 7 3" xfId="39292" xr:uid="{6739CCD6-E54B-4074-9527-58A791ED8C11}"/>
    <cellStyle name="Comma 6 2 7 4" xfId="42273" xr:uid="{F3F16F5F-5D6E-41C2-91C3-0B2533B6C51D}"/>
    <cellStyle name="Comma 6 2 7 5" xfId="45418" xr:uid="{08CA03A0-31BA-4A1E-A8D5-F25EF571706F}"/>
    <cellStyle name="Comma 6 2 8" xfId="30282" xr:uid="{2BD3C2CA-A0A1-48F4-A9F5-17154F4F0665}"/>
    <cellStyle name="Comma 6 2 8 2" xfId="39821" xr:uid="{6F29233C-5D5C-4521-9B05-1B1DC1EE6292}"/>
    <cellStyle name="Comma 6 2 8 3" xfId="42729" xr:uid="{C5610196-3807-454F-8EBC-10DC70E1BC4D}"/>
    <cellStyle name="Comma 6 2 8 4" xfId="45419" xr:uid="{FCE3B2CF-32EB-4304-BEBC-580263EE5CDD}"/>
    <cellStyle name="Comma 6 2 9" xfId="30485" xr:uid="{168657BA-1339-4A3E-A597-A38A89A15FA5}"/>
    <cellStyle name="Comma 6 20" xfId="41340" xr:uid="{7D3867AE-9D54-49B0-844D-C3EEFB542BD3}"/>
    <cellStyle name="Comma 6 21" xfId="45420" xr:uid="{A1B5B870-6A24-4385-9D5C-267572EFF011}"/>
    <cellStyle name="Comma 6 22" xfId="6563" xr:uid="{8003C6D5-2C08-4EA7-BB4A-A769B1315450}"/>
    <cellStyle name="Comma 6 3" xfId="2800" xr:uid="{2E2ACB98-9C7A-4A49-BB07-73DD6B9A5181}"/>
    <cellStyle name="Comma 6 3 10" xfId="33965" xr:uid="{6CAEBFF3-E550-461D-95EA-50233516E9DD}"/>
    <cellStyle name="Comma 6 3 11" xfId="34275" xr:uid="{95C69196-E44E-442E-A96C-974C276B67AC}"/>
    <cellStyle name="Comma 6 3 12" xfId="35362" xr:uid="{A6374931-C2FD-4B2C-87C8-08E91C35042D}"/>
    <cellStyle name="Comma 6 3 13" xfId="36225" xr:uid="{DD40C90B-85DC-4319-8151-526F97764816}"/>
    <cellStyle name="Comma 6 3 14" xfId="37453" xr:uid="{D2B7DC4D-996A-4A1C-A4B1-5646B32D4DE2}"/>
    <cellStyle name="Comma 6 3 15" xfId="41400" xr:uid="{E2897D07-6C0D-4760-8468-D80E1D86B802}"/>
    <cellStyle name="Comma 6 3 16" xfId="45421" xr:uid="{E508182E-66D7-4603-B0A7-830992ACAF43}"/>
    <cellStyle name="Comma 6 3 17" xfId="8438" xr:uid="{A1969827-51C2-494E-924D-A662CE34B8C2}"/>
    <cellStyle name="Comma 6 3 2" xfId="5111" xr:uid="{082121F8-3009-498B-975F-9C32073FF1AE}"/>
    <cellStyle name="Comma 6 3 2 10" xfId="34570" xr:uid="{080EE5B6-5275-4359-99D5-B61B67C7C522}"/>
    <cellStyle name="Comma 6 3 2 11" xfId="36066" xr:uid="{9BBA2772-7DF3-41CD-96E0-35674CADBF1E}"/>
    <cellStyle name="Comma 6 3 2 12" xfId="36366" xr:uid="{DC5F66C5-D779-4DC4-B644-C9EE7028B344}"/>
    <cellStyle name="Comma 6 3 2 13" xfId="37573" xr:uid="{500FC321-B364-4031-8A27-84AF409CF031}"/>
    <cellStyle name="Comma 6 3 2 14" xfId="41519" xr:uid="{281E1C2C-D5C0-42A7-B98B-BD696194DC31}"/>
    <cellStyle name="Comma 6 3 2 15" xfId="45422" xr:uid="{0696A900-46A8-4BB0-B0F9-2511B8B32161}"/>
    <cellStyle name="Comma 6 3 2 16" xfId="8903" xr:uid="{1D06F612-38C0-482C-BFC1-D2DD9B205E68}"/>
    <cellStyle name="Comma 6 3 2 2" xfId="6080" xr:uid="{9B04ED5A-963F-48AD-8649-92BD6929B169}"/>
    <cellStyle name="Comma 6 3 2 2 2" xfId="31484" xr:uid="{F631E81C-0A58-4E34-822B-736A4C87702F}"/>
    <cellStyle name="Comma 6 3 2 2 2 2" xfId="40394" xr:uid="{A3232C1F-2FC7-4131-A3A8-F87FA0EE3F34}"/>
    <cellStyle name="Comma 6 3 2 2 2 3" xfId="43212" xr:uid="{5A501896-96C8-4230-89AF-D59353D9C3F7}"/>
    <cellStyle name="Comma 6 3 2 2 2 4" xfId="45423" xr:uid="{8377D8D0-2ADC-441F-B30C-B2B58A50F95A}"/>
    <cellStyle name="Comma 6 3 2 2 3" xfId="33337" xr:uid="{E0DD363D-25EB-4422-AE9D-82BAE6176F82}"/>
    <cellStyle name="Comma 6 3 2 2 4" xfId="35161" xr:uid="{59755A1B-B7FE-4983-BCCB-7267B8347A7A}"/>
    <cellStyle name="Comma 6 3 2 2 5" xfId="37259" xr:uid="{2D9730F1-E331-4B13-A1F8-BE6B6DBE2315}"/>
    <cellStyle name="Comma 6 3 2 2 6" xfId="38845" xr:uid="{AB55E797-DBC2-4B96-8DFD-F5B9BB4B57FA}"/>
    <cellStyle name="Comma 6 3 2 2 7" xfId="41884" xr:uid="{EE338341-972F-4D2B-B340-DBEC3761B06F}"/>
    <cellStyle name="Comma 6 3 2 2 8" xfId="45424" xr:uid="{DD4892E5-E459-44E6-9F72-3D36BC2BCC84}"/>
    <cellStyle name="Comma 6 3 2 2 9" xfId="12902" xr:uid="{2736EE4B-326F-4E04-81DE-77A5DC3E7058}"/>
    <cellStyle name="Comma 6 3 2 3" xfId="6400" xr:uid="{F59339B3-BA68-4ABA-8CE4-79147AB5A4B3}"/>
    <cellStyle name="Comma 6 3 2 3 2" xfId="40796" xr:uid="{A52E77E3-4C0E-4770-AFD6-4840A01DB0ED}"/>
    <cellStyle name="Comma 6 3 2 3 2 2" xfId="43551" xr:uid="{1547D2B9-B37E-4A18-B34D-CF944AFD4665}"/>
    <cellStyle name="Comma 6 3 2 3 2 3" xfId="45425" xr:uid="{CD67509D-B744-400D-8126-178978EC32B8}"/>
    <cellStyle name="Comma 6 3 2 3 3" xfId="39233" xr:uid="{B1186EC1-0F16-40CA-9EF9-EE2261F70B05}"/>
    <cellStyle name="Comma 6 3 2 3 4" xfId="42223" xr:uid="{17C29743-A759-4078-8596-9E893C9950F4}"/>
    <cellStyle name="Comma 6 3 2 3 5" xfId="45426" xr:uid="{C96A1B5C-4CEC-42DC-90B6-19A0DB713B2A}"/>
    <cellStyle name="Comma 6 3 2 3 6" xfId="12119" xr:uid="{AD2203FD-6749-4F7E-A7DB-208C46BF9745}"/>
    <cellStyle name="Comma 6 3 2 4" xfId="15791" xr:uid="{DA2B9A51-58FA-4D8A-9CD5-3171EEBDB7A8}"/>
    <cellStyle name="Comma 6 3 2 4 2" xfId="41250" xr:uid="{3458E0D1-2254-4269-BAF9-72141D7E9BFF}"/>
    <cellStyle name="Comma 6 3 2 4 2 2" xfId="43930" xr:uid="{7B33C400-DF92-4781-82C3-63372AA28496}"/>
    <cellStyle name="Comma 6 3 2 4 2 3" xfId="45427" xr:uid="{C351191D-689A-47D2-9937-39C7F6F44077}"/>
    <cellStyle name="Comma 6 3 2 4 3" xfId="39667" xr:uid="{4029DC66-6856-4802-ABCF-5D799FBFE56F}"/>
    <cellStyle name="Comma 6 3 2 4 4" xfId="42602" xr:uid="{508547F1-3805-4111-8A54-6A9A4D9C761A}"/>
    <cellStyle name="Comma 6 3 2 4 5" xfId="45428" xr:uid="{613BD7F3-533F-456A-97F3-D268AEF83117}"/>
    <cellStyle name="Comma 6 3 2 5" xfId="30289" xr:uid="{BC2C5316-E882-495E-9A18-F1B45801609B}"/>
    <cellStyle name="Comma 6 3 2 5 2" xfId="39959" xr:uid="{9E5D4D28-F61D-476A-8008-15CC3C31D2D0}"/>
    <cellStyle name="Comma 6 3 2 5 3" xfId="42847" xr:uid="{F36C8A1D-B76C-4B62-BCF4-ED91B93D3033}"/>
    <cellStyle name="Comma 6 3 2 5 4" xfId="45429" xr:uid="{F7628A6A-E168-4BE3-812E-C5F9D9FAFD22}"/>
    <cellStyle name="Comma 6 3 2 6" xfId="30893" xr:uid="{2A3C979F-DFDD-4FAF-8A74-1030678987C4}"/>
    <cellStyle name="Comma 6 3 2 7" xfId="32112" xr:uid="{5EF60193-260D-4B82-A87A-A8F8C16DA63C}"/>
    <cellStyle name="Comma 6 3 2 8" xfId="32754" xr:uid="{016E81C9-45AF-4D61-BA02-CA5A23FEC03D}"/>
    <cellStyle name="Comma 6 3 2 9" xfId="33966" xr:uid="{FB3D7CA7-826E-436F-B2E8-B36FF82439D1}"/>
    <cellStyle name="Comma 6 3 3" xfId="4452" xr:uid="{1C91CB22-923B-479A-8039-E008E235DFAC}"/>
    <cellStyle name="Comma 6 3 3 10" xfId="12546" xr:uid="{EADFF077-0104-4151-B6AC-86108E943E12}"/>
    <cellStyle name="Comma 6 3 3 2" xfId="5903" xr:uid="{C906D30A-8303-4130-A773-0A27D13DACA5}"/>
    <cellStyle name="Comma 6 3 3 2 2" xfId="41078" xr:uid="{5E21C796-A956-4CCD-AB95-EA03F5076E6E}"/>
    <cellStyle name="Comma 6 3 3 2 2 2" xfId="43790" xr:uid="{7152CFD3-BE70-4609-9933-86329A3598E5}"/>
    <cellStyle name="Comma 6 3 3 2 2 3" xfId="45430" xr:uid="{9DC3D8E5-C4F8-4B93-BFF1-DFDFE26D173E}"/>
    <cellStyle name="Comma 6 3 3 2 3" xfId="39502" xr:uid="{661ABFB2-D9D0-40E1-A4A0-43CC40B9A9CD}"/>
    <cellStyle name="Comma 6 3 3 2 4" xfId="42462" xr:uid="{D01BC13B-1638-4BC9-954E-7F96852296CF}"/>
    <cellStyle name="Comma 6 3 3 2 5" xfId="45431" xr:uid="{880CBD24-EA8F-4341-8541-238B6164D66C}"/>
    <cellStyle name="Comma 6 3 3 2 6" xfId="31189" xr:uid="{CF7225D2-FD17-4BA4-8507-5FE8B8ECE87C}"/>
    <cellStyle name="Comma 6 3 3 3" xfId="33047" xr:uid="{D110E8F4-BE30-4D60-AC49-EDF4DFB80054}"/>
    <cellStyle name="Comma 6 3 3 3 2" xfId="40223" xr:uid="{D307FE69-F294-4FB6-B419-AC7510E82566}"/>
    <cellStyle name="Comma 6 3 3 3 3" xfId="43072" xr:uid="{4A4307B2-CED4-4A92-BA47-BB8A1B5F5F0C}"/>
    <cellStyle name="Comma 6 3 3 3 4" xfId="45432" xr:uid="{8BC5C51A-5F13-4AAA-9DB2-6D9314038624}"/>
    <cellStyle name="Comma 6 3 3 4" xfId="34866" xr:uid="{E71102D5-6DFC-4AAF-BA80-F3610553E5CF}"/>
    <cellStyle name="Comma 6 3 3 5" xfId="35635" xr:uid="{28FAE54B-F565-4E1A-ABF0-784222508618}"/>
    <cellStyle name="Comma 6 3 3 6" xfId="36968" xr:uid="{EA2DBC8F-8399-4835-80C8-6407AA2B45AF}"/>
    <cellStyle name="Comma 6 3 3 7" xfId="38704" xr:uid="{114D2124-65E0-4CF8-B23B-985E6FF69085}"/>
    <cellStyle name="Comma 6 3 3 8" xfId="41744" xr:uid="{8AA2530A-22C1-4B3B-AEBC-9DC28BBFA21F}"/>
    <cellStyle name="Comma 6 3 3 9" xfId="45433" xr:uid="{E796C4CF-AD14-4CC4-9D29-E1835E2B0478}"/>
    <cellStyle name="Comma 6 3 4" xfId="5765" xr:uid="{6B67DEAC-A346-4291-BF8C-A9E4D22778A4}"/>
    <cellStyle name="Comma 6 3 4 2" xfId="40088" xr:uid="{53D7C885-92D4-4301-9796-531C9E45ACB3}"/>
    <cellStyle name="Comma 6 3 4 2 2" xfId="42957" xr:uid="{99AF63EE-2586-4F42-A2CC-C7B965521998}"/>
    <cellStyle name="Comma 6 3 4 2 3" xfId="45434" xr:uid="{ED459BA9-09B3-42C8-9A3D-C7DBFADF7C94}"/>
    <cellStyle name="Comma 6 3 4 3" xfId="38132" xr:uid="{DF27C8FF-9C9B-46F8-BB04-9F129AB1A46C}"/>
    <cellStyle name="Comma 6 3 4 4" xfId="41629" xr:uid="{CA0A5345-61FB-4F85-B52C-D085B79E89FE}"/>
    <cellStyle name="Comma 6 3 4 5" xfId="45435" xr:uid="{B6076BC0-4AAA-4AB5-8BFC-746CFDA1C35D}"/>
    <cellStyle name="Comma 6 3 4 6" xfId="11824" xr:uid="{F3FEC1BF-9326-4B5A-9177-89B51C63F746}"/>
    <cellStyle name="Comma 6 3 5" xfId="6224" xr:uid="{DBCD677A-60EE-4B6F-B76A-33175B167F60}"/>
    <cellStyle name="Comma 6 3 5 2" xfId="40633" xr:uid="{B6628B37-F902-4295-A68B-60F89B43D2EB}"/>
    <cellStyle name="Comma 6 3 5 2 2" xfId="43419" xr:uid="{90A1EC91-B8B6-401C-99CF-85F15737A2EF}"/>
    <cellStyle name="Comma 6 3 5 2 3" xfId="45436" xr:uid="{1DB1F6F9-87F6-4E79-8654-6D36CB0EDCC1}"/>
    <cellStyle name="Comma 6 3 5 3" xfId="39065" xr:uid="{12917079-F8AD-437D-825D-4A046B9FAA77}"/>
    <cellStyle name="Comma 6 3 5 4" xfId="42091" xr:uid="{97116D20-EF95-4CB4-B23A-72F57849C7EF}"/>
    <cellStyle name="Comma 6 3 5 5" xfId="45437" xr:uid="{007259DB-48ED-4068-845B-9A2F2BDBFF55}"/>
    <cellStyle name="Comma 6 3 5 6" xfId="15790" xr:uid="{940AD14B-BEC7-4F18-B266-2AD5489F314B}"/>
    <cellStyle name="Comma 6 3 6" xfId="30288" xr:uid="{670C3333-1591-46F8-BF77-BA8F8D66F300}"/>
    <cellStyle name="Comma 6 3 6 2" xfId="40940" xr:uid="{68B89B04-07B9-416F-A4FF-716881B205B8}"/>
    <cellStyle name="Comma 6 3 6 2 2" xfId="43675" xr:uid="{17AF54C8-7378-4AE7-B985-CFD63A80BE04}"/>
    <cellStyle name="Comma 6 3 6 2 3" xfId="45438" xr:uid="{99DA16AC-19A1-489E-81E1-E02D578450C7}"/>
    <cellStyle name="Comma 6 3 6 3" xfId="39369" xr:uid="{663A77E3-2269-420B-B23B-B916DBE6346A}"/>
    <cellStyle name="Comma 6 3 6 4" xfId="42347" xr:uid="{E0EDDDE2-B4CC-423E-AFE2-F29CD5037D9E}"/>
    <cellStyle name="Comma 6 3 6 5" xfId="45439" xr:uid="{8C192327-B6B4-4EF9-A602-06DC58525B41}"/>
    <cellStyle name="Comma 6 3 7" xfId="30598" xr:uid="{2F6FB778-FD09-4B53-BC47-5A67DCE77A6C}"/>
    <cellStyle name="Comma 6 3 7 2" xfId="39820" xr:uid="{9CB48087-65DE-44CA-ACBC-85A6DE556D31}"/>
    <cellStyle name="Comma 6 3 7 3" xfId="42728" xr:uid="{98C25C3E-C888-4BC1-A4A4-229FAECED914}"/>
    <cellStyle name="Comma 6 3 7 4" xfId="45440" xr:uid="{A286E03B-3F9F-4E2A-B744-A3C104424E71}"/>
    <cellStyle name="Comma 6 3 8" xfId="32111" xr:uid="{F1D612B0-93FB-449F-8D82-42DB8716CB73}"/>
    <cellStyle name="Comma 6 3 9" xfId="32753" xr:uid="{F40C7234-3621-439D-B530-F774D03A8E42}"/>
    <cellStyle name="Comma 6 4" xfId="5109" xr:uid="{4E740319-C04C-4C5D-8850-EE4D34CB0A21}"/>
    <cellStyle name="Comma 6 4 10" xfId="33967" xr:uid="{D43D577F-BC2D-4E86-8BA8-729078676532}"/>
    <cellStyle name="Comma 6 4 11" xfId="34217" xr:uid="{18977382-F7A1-4619-87D5-A4A34A26D2F5}"/>
    <cellStyle name="Comma 6 4 12" xfId="36064" xr:uid="{1A6F5BB5-5B61-4C5F-9470-6F5CF9F8DDAC}"/>
    <cellStyle name="Comma 6 4 13" xfId="36364" xr:uid="{B124A06A-8B1C-41C7-99BD-B2F5B5400C30}"/>
    <cellStyle name="Comma 6 4 14" xfId="37527" xr:uid="{FB436F76-366A-49D3-87FD-DBED9D17520F}"/>
    <cellStyle name="Comma 6 4 15" xfId="41473" xr:uid="{3ECA6F4E-02F8-4779-804F-1F664BA511D9}"/>
    <cellStyle name="Comma 6 4 16" xfId="45441" xr:uid="{CFC5E9DF-2572-4CDE-BEF6-1EF71E87F169}"/>
    <cellStyle name="Comma 6 4 17" xfId="8108" xr:uid="{8FF9AD7C-0557-440D-B03A-DA81E0100704}"/>
    <cellStyle name="Comma 6 4 2" xfId="6078" xr:uid="{554398DA-AF76-4921-811D-8BEF4B4BA611}"/>
    <cellStyle name="Comma 6 4 2 10" xfId="34571" xr:uid="{95B0F9D1-9C90-404A-8BC3-65DA563B7162}"/>
    <cellStyle name="Comma 6 4 2 11" xfId="36729" xr:uid="{EE0714BF-5025-41A2-A534-17C8C3ADCF02}"/>
    <cellStyle name="Comma 6 4 2 12" xfId="38843" xr:uid="{B8F4317B-A6C5-4FDE-BC18-E505B61FA5D8}"/>
    <cellStyle name="Comma 6 4 2 13" xfId="41882" xr:uid="{65B27BDC-D22F-4AC3-A73C-B207F8D1FEFF}"/>
    <cellStyle name="Comma 6 4 2 14" xfId="45442" xr:uid="{C9736075-92A5-4B7E-82B7-C9D88F23153F}"/>
    <cellStyle name="Comma 6 4 2 15" xfId="8904" xr:uid="{26A26A8A-3540-45BA-915B-B2D23A6C421D}"/>
    <cellStyle name="Comma 6 4 2 2" xfId="12903" xr:uid="{95CC6BDC-3768-47E1-8899-C85A19A79457}"/>
    <cellStyle name="Comma 6 4 2 2 2" xfId="31485" xr:uid="{40068A6F-33E1-4E28-A05F-0DC41F60089F}"/>
    <cellStyle name="Comma 6 4 2 2 3" xfId="33338" xr:uid="{66FA3F11-66DF-4AE5-8AAF-A2228C5B1BBC}"/>
    <cellStyle name="Comma 6 4 2 2 4" xfId="35162" xr:uid="{D8B6A8A9-5CF9-4F4F-8B51-81C4A49B2625}"/>
    <cellStyle name="Comma 6 4 2 2 5" xfId="37260" xr:uid="{51DE549B-09FB-42F4-9D1B-17CD32FDA51D}"/>
    <cellStyle name="Comma 6 4 2 2 6" xfId="40392" xr:uid="{95403502-FFDF-4A97-B9F5-20A6B2DB0CD1}"/>
    <cellStyle name="Comma 6 4 2 2 7" xfId="43210" xr:uid="{C5997626-BEF9-45FA-8F74-C441CD1911A9}"/>
    <cellStyle name="Comma 6 4 2 2 8" xfId="45443" xr:uid="{EBD2CBEF-EE5C-4E22-9AB0-053446DAB5B8}"/>
    <cellStyle name="Comma 6 4 2 3" xfId="12120" xr:uid="{23C235C8-E63A-42A1-BF54-67D0694A69CD}"/>
    <cellStyle name="Comma 6 4 2 4" xfId="15793" xr:uid="{90A83FD2-2E09-447A-802B-2E5891B18513}"/>
    <cellStyle name="Comma 6 4 2 5" xfId="30291" xr:uid="{1C74092C-4987-4560-8FFA-2E347AE8CE05}"/>
    <cellStyle name="Comma 6 4 2 6" xfId="30894" xr:uid="{15CEBC74-B407-41A9-961F-5BA4BD2ACB63}"/>
    <cellStyle name="Comma 6 4 2 7" xfId="32114" xr:uid="{93CAEACE-C6EA-4055-83D6-6A9B41C2B628}"/>
    <cellStyle name="Comma 6 4 2 8" xfId="32756" xr:uid="{F628385C-8ECB-42EE-B6ED-9767706C41D6}"/>
    <cellStyle name="Comma 6 4 2 9" xfId="33968" xr:uid="{A271FB92-024B-4497-985F-D1B7399CD8D6}"/>
    <cellStyle name="Comma 6 4 3" xfId="6398" xr:uid="{40C0B1E0-3358-4694-956C-C2F3C6B0FE6F}"/>
    <cellStyle name="Comma 6 4 3 2" xfId="31131" xr:uid="{5E0B9051-2AC8-4F79-B718-08D3DA14B31D}"/>
    <cellStyle name="Comma 6 4 3 2 2" xfId="40631" xr:uid="{272B414C-6CF5-4AC7-A417-A65F5E52B82F}"/>
    <cellStyle name="Comma 6 4 3 2 3" xfId="43417" xr:uid="{2CE47ACA-D663-4350-8DE4-FDC25514FF30}"/>
    <cellStyle name="Comma 6 4 3 2 4" xfId="45444" xr:uid="{0A30FB25-E0A0-46EE-9B5F-DE423B830662}"/>
    <cellStyle name="Comma 6 4 3 3" xfId="32993" xr:uid="{524CC180-8B74-400C-B4F1-B0ACB99BCA63}"/>
    <cellStyle name="Comma 6 4 3 4" xfId="34808" xr:uid="{3BEDA9E7-4BD6-4CD0-82CA-FDEC1E8F03CA}"/>
    <cellStyle name="Comma 6 4 3 5" xfId="36914" xr:uid="{8171F587-FFFD-4C52-8738-B22F7F9336A0}"/>
    <cellStyle name="Comma 6 4 3 6" xfId="39063" xr:uid="{649B241B-C951-48E8-BAF5-34331F60BA10}"/>
    <cellStyle name="Comma 6 4 3 7" xfId="42089" xr:uid="{2373E665-90C7-4437-9992-CEE980EF2CC0}"/>
    <cellStyle name="Comma 6 4 3 8" xfId="45445" xr:uid="{6E657410-8B7F-4DE8-846C-CE50303D531B}"/>
    <cellStyle name="Comma 6 4 3 9" xfId="12420" xr:uid="{7975555F-1121-4FFB-9E8C-A976F6FC39AA}"/>
    <cellStyle name="Comma 6 4 4" xfId="11766" xr:uid="{B8FF876F-6323-49AD-8581-FDDFB2951F8C}"/>
    <cellStyle name="Comma 6 4 4 2" xfId="41248" xr:uid="{2A910009-5797-4C91-8230-B1307CF051A0}"/>
    <cellStyle name="Comma 6 4 4 2 2" xfId="43928" xr:uid="{B28A9F1C-97D4-49C1-ACCA-0E2EC046C72A}"/>
    <cellStyle name="Comma 6 4 4 2 3" xfId="45446" xr:uid="{EC9CFA9A-FB9B-4320-9F54-FDE870BF7DD1}"/>
    <cellStyle name="Comma 6 4 4 3" xfId="39665" xr:uid="{6AA1BFC7-6FDF-47C1-AFB5-959B352B50C4}"/>
    <cellStyle name="Comma 6 4 4 4" xfId="42600" xr:uid="{96497D4C-100A-4FC0-8019-520EC7160009}"/>
    <cellStyle name="Comma 6 4 4 5" xfId="45447" xr:uid="{FC7ACCE0-09F2-4FB3-91E4-8B62CE4296EC}"/>
    <cellStyle name="Comma 6 4 5" xfId="15792" xr:uid="{1E9F1705-A780-4EB8-9C44-B8AF3DD5CF68}"/>
    <cellStyle name="Comma 6 4 5 2" xfId="39902" xr:uid="{1DB4B101-06DF-4C80-B125-2A9D5B60191C}"/>
    <cellStyle name="Comma 6 4 5 3" xfId="42801" xr:uid="{CA8CE54D-EE0B-4AAA-8E88-98AF31C0D4B1}"/>
    <cellStyle name="Comma 6 4 5 4" xfId="45448" xr:uid="{91C1C856-D085-44FA-B4FC-149D9D0939DC}"/>
    <cellStyle name="Comma 6 4 6" xfId="30290" xr:uid="{FE7A2F88-7825-4FD3-BE61-E6AD0402C17C}"/>
    <cellStyle name="Comma 6 4 7" xfId="30540" xr:uid="{09728222-C68F-4AE2-B5DD-DC54119773F6}"/>
    <cellStyle name="Comma 6 4 8" xfId="32113" xr:uid="{98CD6E2A-80AD-417F-81DE-8DE0152B61B7}"/>
    <cellStyle name="Comma 6 4 9" xfId="32755" xr:uid="{9B817887-ACB3-4FCE-8A13-C758F30332FA}"/>
    <cellStyle name="Comma 6 5" xfId="4450" xr:uid="{FE5D47E5-7A07-4BCB-9D66-591D635703CB}"/>
    <cellStyle name="Comma 6 5 10" xfId="34572" xr:uid="{84BD3424-110E-4A04-B1D1-A51412E761F7}"/>
    <cellStyle name="Comma 6 5 11" xfId="35633" xr:uid="{5CB55EC6-86C2-4172-B8DD-17F2DA46CAA6}"/>
    <cellStyle name="Comma 6 5 12" xfId="36730" xr:uid="{793459F0-D472-4F7B-9A6A-AFAA1E2FAF9A}"/>
    <cellStyle name="Comma 6 5 13" xfId="38702" xr:uid="{7E06BA6E-EAB4-466B-9BD8-43D72BDB37F7}"/>
    <cellStyle name="Comma 6 5 14" xfId="41742" xr:uid="{5E81EED9-A70C-4D5D-9CF9-4669CCC9AE86}"/>
    <cellStyle name="Comma 6 5 15" xfId="45449" xr:uid="{72DB70B2-3009-4592-AF22-5DB5001964DD}"/>
    <cellStyle name="Comma 6 5 16" xfId="8905" xr:uid="{8A09D238-6FFA-4D30-B7A9-4C8B1591E962}"/>
    <cellStyle name="Comma 6 5 2" xfId="5901" xr:uid="{7A448ADF-67BC-4E41-A755-2DB9BC837D2F}"/>
    <cellStyle name="Comma 6 5 2 2" xfId="31486" xr:uid="{A7A68074-DC2C-45FA-8F91-03062FF880AF}"/>
    <cellStyle name="Comma 6 5 2 2 2" xfId="40757" xr:uid="{CA8F5D54-7298-4EEA-AD75-32F5CD45EFD3}"/>
    <cellStyle name="Comma 6 5 2 2 3" xfId="43520" xr:uid="{680D021B-21EE-4610-A857-7BB3DDC80E1D}"/>
    <cellStyle name="Comma 6 5 2 2 4" xfId="45450" xr:uid="{4A975A4F-5BAC-4C05-BDD4-F7BD18DF121C}"/>
    <cellStyle name="Comma 6 5 2 3" xfId="33339" xr:uid="{7B682EE3-FF9C-4986-9875-80017A7DB3BA}"/>
    <cellStyle name="Comma 6 5 2 4" xfId="35163" xr:uid="{A3A06E23-630B-4F8F-B9CC-795C2C47713E}"/>
    <cellStyle name="Comma 6 5 2 5" xfId="37261" xr:uid="{51E08425-B164-48F2-BB4A-49E6124B05DA}"/>
    <cellStyle name="Comma 6 5 2 6" xfId="39184" xr:uid="{361E1BD2-9B47-41AC-A2FB-1FE114A2E337}"/>
    <cellStyle name="Comma 6 5 2 7" xfId="42192" xr:uid="{BF9FC3C9-CB60-42F3-88E1-5EAF1681B25F}"/>
    <cellStyle name="Comma 6 5 2 8" xfId="45451" xr:uid="{C0704126-DFE2-41B6-B0CC-4F8BBA34EB07}"/>
    <cellStyle name="Comma 6 5 2 9" xfId="12904" xr:uid="{4F174BE3-BD50-47A9-82BF-11E49DCEBC89}"/>
    <cellStyle name="Comma 6 5 3" xfId="12121" xr:uid="{0E91947A-2467-44BD-A34D-8E12460D2266}"/>
    <cellStyle name="Comma 6 5 3 2" xfId="41076" xr:uid="{7CF5410C-9582-4665-84B6-4250DCFDA585}"/>
    <cellStyle name="Comma 6 5 3 2 2" xfId="43788" xr:uid="{79218CFA-E22C-4AE8-A35F-2C22FF51FF07}"/>
    <cellStyle name="Comma 6 5 3 2 3" xfId="45452" xr:uid="{DC7CB159-6F1F-40D8-BA45-BF006EA627E8}"/>
    <cellStyle name="Comma 6 5 3 3" xfId="39500" xr:uid="{97DE4E2C-2612-416A-A660-47615AFAC9FD}"/>
    <cellStyle name="Comma 6 5 3 4" xfId="42460" xr:uid="{58718710-3CBE-483B-AFB6-A6E4F64A6A03}"/>
    <cellStyle name="Comma 6 5 3 5" xfId="45453" xr:uid="{FE37F33A-25B1-4186-A6ED-EE101894AE8E}"/>
    <cellStyle name="Comma 6 5 4" xfId="15794" xr:uid="{E335E831-64F3-4F3E-A810-4363C569A415}"/>
    <cellStyle name="Comma 6 5 4 2" xfId="40221" xr:uid="{384DF884-5E35-4436-AAEC-86CCD483702A}"/>
    <cellStyle name="Comma 6 5 4 3" xfId="43070" xr:uid="{47AC1D1B-ABDA-4CB6-B9FD-F68A84CAA935}"/>
    <cellStyle name="Comma 6 5 4 4" xfId="45454" xr:uid="{B241A0F8-CD9C-4CA6-B625-65678EB3E961}"/>
    <cellStyle name="Comma 6 5 5" xfId="30292" xr:uid="{EE3E0BAC-E11D-475B-A437-B4E6E0207425}"/>
    <cellStyle name="Comma 6 5 6" xfId="30895" xr:uid="{BEDEFBCE-30F2-48C7-A57A-B98273CA7061}"/>
    <cellStyle name="Comma 6 5 7" xfId="32115" xr:uid="{57C65837-F599-423B-A460-D03145A6694F}"/>
    <cellStyle name="Comma 6 5 8" xfId="32757" xr:uid="{6EDA053E-E786-4A4A-B49D-A70D59FB3527}"/>
    <cellStyle name="Comma 6 5 9" xfId="33969" xr:uid="{EF07A5EA-1D23-425E-BB38-FC79EC23362E}"/>
    <cellStyle name="Comma 6 6" xfId="5763" xr:uid="{EFE43FCB-AFDE-4807-84A0-119A5EA5FEF8}"/>
    <cellStyle name="Comma 6 6 10" xfId="34567" xr:uid="{44194DE7-D386-48B6-9A23-93F46F8CC238}"/>
    <cellStyle name="Comma 6 6 11" xfId="36727" xr:uid="{EC527565-2010-477C-B22F-143476E98AD1}"/>
    <cellStyle name="Comma 6 6 12" xfId="38130" xr:uid="{BF7D7A90-FA93-47D8-8BFE-B8CED8763F0B}"/>
    <cellStyle name="Comma 6 6 13" xfId="41627" xr:uid="{30B3605C-8715-46B5-B407-5D8FED8EEBDB}"/>
    <cellStyle name="Comma 6 6 14" xfId="45455" xr:uid="{2CA5CB51-7E97-4CD4-AEE0-CE1C5D171439}"/>
    <cellStyle name="Comma 6 6 15" xfId="8900" xr:uid="{ABEF21FD-BBDD-4018-B353-156CEA1F2C70}"/>
    <cellStyle name="Comma 6 6 2" xfId="12899" xr:uid="{DA104797-3995-4147-972F-9C8FE9948DE2}"/>
    <cellStyle name="Comma 6 6 2 2" xfId="31481" xr:uid="{AA1064C1-3236-448F-A3C1-EAA4D7F593C7}"/>
    <cellStyle name="Comma 6 6 2 3" xfId="33334" xr:uid="{07904B8A-3490-4118-B938-39A806B3CFD0}"/>
    <cellStyle name="Comma 6 6 2 4" xfId="35158" xr:uid="{B0C7F143-54A0-4179-8711-F60027E6729B}"/>
    <cellStyle name="Comma 6 6 2 5" xfId="37256" xr:uid="{9A7A536A-2DB8-4E79-86F3-E345683386EB}"/>
    <cellStyle name="Comma 6 6 2 6" xfId="40086" xr:uid="{5930F777-9F6B-4057-BCDB-77E45C652C6E}"/>
    <cellStyle name="Comma 6 6 2 7" xfId="42955" xr:uid="{C803EE50-4A98-420C-AF82-BA72728425F4}"/>
    <cellStyle name="Comma 6 6 2 8" xfId="45456" xr:uid="{1B4C3873-17E2-4464-87DD-D130C946BB5C}"/>
    <cellStyle name="Comma 6 6 3" xfId="12116" xr:uid="{3056F3EA-97DA-4493-865F-1A42263D139E}"/>
    <cellStyle name="Comma 6 6 4" xfId="15795" xr:uid="{80F40427-8618-4188-834F-5CAA4EB20A83}"/>
    <cellStyle name="Comma 6 6 5" xfId="30293" xr:uid="{5A15DCFE-22BD-4484-863C-09D5B2BA14FF}"/>
    <cellStyle name="Comma 6 6 6" xfId="30890" xr:uid="{05EA1A46-8A0F-4796-9672-958746CF1E9F}"/>
    <cellStyle name="Comma 6 6 7" xfId="32116" xr:uid="{905D8FDB-C643-49A6-A9F5-141C1470B5F1}"/>
    <cellStyle name="Comma 6 6 8" xfId="32758" xr:uid="{C73DA35A-D5E2-48DF-A9BB-31D55E0C4591}"/>
    <cellStyle name="Comma 6 6 9" xfId="33970" xr:uid="{E1D0FAC7-5B46-4F26-A5BA-3630FF97DE9E}"/>
    <cellStyle name="Comma 6 7" xfId="6222" xr:uid="{067D375F-6758-4483-9F02-6D0B369D1601}"/>
    <cellStyle name="Comma 6 7 10" xfId="34649" xr:uid="{569425CB-5660-4F59-AF32-2DA05CF6ED0C}"/>
    <cellStyle name="Comma 6 7 11" xfId="36777" xr:uid="{1D9B8205-2B5C-4AA5-B521-11C40189AF9F}"/>
    <cellStyle name="Comma 6 7 12" xfId="38955" xr:uid="{1C296A32-C6EC-49C5-A6F6-EA9AA2852B95}"/>
    <cellStyle name="Comma 6 7 13" xfId="41986" xr:uid="{417B2CF3-418A-4F69-B974-09019EB663DB}"/>
    <cellStyle name="Comma 6 7 14" xfId="45457" xr:uid="{A4B02596-DAF4-4802-8724-64E01438415F}"/>
    <cellStyle name="Comma 6 7 15" xfId="11535" xr:uid="{AB716BBB-7F89-407F-9C30-A929290F4645}"/>
    <cellStyle name="Comma 6 7 2" xfId="15156" xr:uid="{E0A5416A-8C58-4123-8C60-55B3644B3956}"/>
    <cellStyle name="Comma 6 7 2 2" xfId="31563" xr:uid="{D2E8028C-056F-40D5-8C9B-68E259814B7F}"/>
    <cellStyle name="Comma 6 7 2 3" xfId="33416" xr:uid="{5A308EF5-6015-4F60-9585-7FCA57C478A0}"/>
    <cellStyle name="Comma 6 7 2 4" xfId="35240" xr:uid="{98A7EEDF-9B1A-4615-A9C1-F4DA60BF6381}"/>
    <cellStyle name="Comma 6 7 2 5" xfId="37320" xr:uid="{7ACBCD1E-4667-4C86-A6FA-8A241897C9D4}"/>
    <cellStyle name="Comma 6 7 2 6" xfId="40513" xr:uid="{22682540-8AEC-48F4-A71C-E8861D655BFE}"/>
    <cellStyle name="Comma 6 7 2 7" xfId="43314" xr:uid="{1DEA4AE1-A798-4C32-B112-CB530B1BE118}"/>
    <cellStyle name="Comma 6 7 2 8" xfId="45458" xr:uid="{608C0E41-CE87-412E-B856-21AD3F5A827B}"/>
    <cellStyle name="Comma 6 7 3" xfId="12198" xr:uid="{BB29C183-C619-4D74-A026-0481B2FE54A9}"/>
    <cellStyle name="Comma 6 7 4" xfId="15796" xr:uid="{77E5EE87-FA74-4000-822C-BE6D11580591}"/>
    <cellStyle name="Comma 6 7 5" xfId="30294" xr:uid="{311223DB-067F-4D43-9B4A-C5617A150696}"/>
    <cellStyle name="Comma 6 7 6" xfId="30972" xr:uid="{D97834E7-1AFA-4DA4-A626-693F4707419F}"/>
    <cellStyle name="Comma 6 7 7" xfId="32117" xr:uid="{1A0B69C2-1802-49D9-A58F-FB794DAB0C3C}"/>
    <cellStyle name="Comma 6 7 8" xfId="32759" xr:uid="{0A57C035-F09B-4D97-8EA4-75F5CA8559C5}"/>
    <cellStyle name="Comma 6 7 9" xfId="33971" xr:uid="{F2FE5925-1E26-4046-A8C1-53B3C14D40B2}"/>
    <cellStyle name="Comma 6 8" xfId="12265" xr:uid="{ACE7970D-8097-4395-BEF4-8D9D28AF5B60}"/>
    <cellStyle name="Comma 6 8 2" xfId="31038" xr:uid="{961646F6-6D61-4DFF-A445-D1E827D1E25C}"/>
    <cellStyle name="Comma 6 8 2 2" xfId="40938" xr:uid="{7435D672-5FFE-4CDB-B6B4-CB806ECA2790}"/>
    <cellStyle name="Comma 6 8 2 3" xfId="43673" xr:uid="{807C86A6-E891-4BE7-AF5E-9572C9A145AB}"/>
    <cellStyle name="Comma 6 8 2 4" xfId="45459" xr:uid="{C3B9D59F-4094-4040-84AE-A9A3082B2F6E}"/>
    <cellStyle name="Comma 6 8 3" xfId="32907" xr:uid="{D27D8D9A-6E64-43C0-9EAC-41FFEAA15F87}"/>
    <cellStyle name="Comma 6 8 4" xfId="34715" xr:uid="{C10B06B3-5E7F-47F1-8701-ACA24C8CAB9F}"/>
    <cellStyle name="Comma 6 8 5" xfId="36823" xr:uid="{268CE10F-96A3-4A29-9122-0A6491AFD392}"/>
    <cellStyle name="Comma 6 8 6" xfId="39367" xr:uid="{195B5C41-5474-4F94-B87D-A1074A370FC7}"/>
    <cellStyle name="Comma 6 8 7" xfId="42345" xr:uid="{6534742D-80CC-4C71-8262-3B1EC0383CCE}"/>
    <cellStyle name="Comma 6 8 8" xfId="45460" xr:uid="{E07850A3-84A7-4B2F-AE06-1161D8A140B1}"/>
    <cellStyle name="Comma 6 9" xfId="11671" xr:uid="{836DF7C9-FEA8-4B65-9DC1-C272EA34AABA}"/>
    <cellStyle name="Comma 6 9 2" xfId="39755" xr:uid="{813E844C-8956-48A4-A3E2-8BB78F4DCF88}"/>
    <cellStyle name="Comma 6 9 3" xfId="42668" xr:uid="{3FFA8127-5F1C-4A0E-9F15-3BBAB24B1178}"/>
    <cellStyle name="Comma 6 9 4" xfId="45461" xr:uid="{CC459EB5-94F1-40E9-A40E-DE12C221F207}"/>
    <cellStyle name="Comma 7" xfId="2801" xr:uid="{9E831425-A5FE-4799-BB03-324B3BF47F6B}"/>
    <cellStyle name="Comma 7 10" xfId="5766" xr:uid="{1FEFC5F1-BA4F-4930-89B8-B0B7EAA5B1AD}"/>
    <cellStyle name="Comma 7 10 2" xfId="40089" xr:uid="{99BEBAA0-6C56-4C83-9F13-99A05803D0D9}"/>
    <cellStyle name="Comma 7 10 2 2" xfId="42958" xr:uid="{B3C8AFB5-FC37-4FC4-9FC3-6B5E29BCD509}"/>
    <cellStyle name="Comma 7 10 2 3" xfId="45462" xr:uid="{8A3A3D0A-7832-4200-9DF7-540C457CFCD3}"/>
    <cellStyle name="Comma 7 10 3" xfId="38133" xr:uid="{C55F032C-F039-4660-9E1B-74317AD11F8D}"/>
    <cellStyle name="Comma 7 10 4" xfId="41630" xr:uid="{3F20B8B5-F470-4C75-B990-6EEA0042D77B}"/>
    <cellStyle name="Comma 7 10 5" xfId="45463" xr:uid="{261C9994-D7D2-40EA-9E4B-0A0DE789FF57}"/>
    <cellStyle name="Comma 7 10 6" xfId="11672" xr:uid="{F0F63497-CBFD-43AE-AF3F-C21CB1B424E5}"/>
    <cellStyle name="Comma 7 11" xfId="6225" xr:uid="{93B05B95-9AD9-4106-B757-CFCCC8A82180}"/>
    <cellStyle name="Comma 7 11 2" xfId="40515" xr:uid="{B0129AF0-2599-4659-B3C6-7EB0A8A0CD87}"/>
    <cellStyle name="Comma 7 11 2 2" xfId="43316" xr:uid="{3C8A2F16-6471-4401-A156-A1819BF1A425}"/>
    <cellStyle name="Comma 7 11 2 3" xfId="45464" xr:uid="{CE764BC7-D46E-43B1-8564-8F484C4A0A16}"/>
    <cellStyle name="Comma 7 11 3" xfId="38957" xr:uid="{19657BD0-F4D9-4BEE-AAD3-EFEDB8275A00}"/>
    <cellStyle name="Comma 7 11 4" xfId="41988" xr:uid="{7A18FF82-FF50-42D6-B016-EDF55C195AFC}"/>
    <cellStyle name="Comma 7 11 5" xfId="45465" xr:uid="{4B46CD0A-4F5A-4099-9F54-29A200D78603}"/>
    <cellStyle name="Comma 7 11 6" xfId="15797" xr:uid="{90E0F8B0-617B-4B3E-A20A-B920D2FBDDE8}"/>
    <cellStyle name="Comma 7 12" xfId="30295" xr:uid="{3A0A380D-C273-4A80-90ED-C57C32CB7273}"/>
    <cellStyle name="Comma 7 12 2" xfId="40941" xr:uid="{64383E92-EF78-4181-837F-57D47B518559}"/>
    <cellStyle name="Comma 7 12 2 2" xfId="43676" xr:uid="{B5C3097B-5C27-451B-B862-CAD588F938CA}"/>
    <cellStyle name="Comma 7 12 2 3" xfId="45466" xr:uid="{7F2169E1-D5F1-4FCA-83D6-6A74A6BBE82C}"/>
    <cellStyle name="Comma 7 12 3" xfId="39370" xr:uid="{070F1A51-5D2B-46D9-A86D-A5A706460987}"/>
    <cellStyle name="Comma 7 12 4" xfId="42348" xr:uid="{17CE5C05-6D52-4338-AF54-E5014A45FAF7}"/>
    <cellStyle name="Comma 7 12 5" xfId="45467" xr:uid="{D98D7F03-3E64-4419-BBE5-6CB666716F45}"/>
    <cellStyle name="Comma 7 13" xfId="30448" xr:uid="{BAE25AD4-5029-4703-BE34-907146B62B3B}"/>
    <cellStyle name="Comma 7 13 2" xfId="39756" xr:uid="{ACBEEEAA-A94D-4F88-A3F7-885D89B18F7A}"/>
    <cellStyle name="Comma 7 13 3" xfId="42669" xr:uid="{E7146D24-4EE8-487B-9471-426AF78124C8}"/>
    <cellStyle name="Comma 7 13 4" xfId="45468" xr:uid="{7FB22D32-ED71-4DBD-B42E-516AA384F96E}"/>
    <cellStyle name="Comma 7 14" xfId="32118" xr:uid="{040DA914-A1C9-4E38-9DA2-82F88B392921}"/>
    <cellStyle name="Comma 7 15" xfId="32760" xr:uid="{30AFE3DE-01C6-457A-A522-363E6C1384F4}"/>
    <cellStyle name="Comma 7 16" xfId="33972" xr:uid="{C98C02EE-8691-417B-856E-71DDC313EFA0}"/>
    <cellStyle name="Comma 7 17" xfId="34125" xr:uid="{5568E758-4E95-41CE-B36E-3614EE808079}"/>
    <cellStyle name="Comma 7 18" xfId="35363" xr:uid="{2F957A6A-4A0F-4936-91EA-F21C3B75BCB6}"/>
    <cellStyle name="Comma 7 19" xfId="36226" xr:uid="{DAB75EBA-B3A2-4CDC-9494-552628F6BCAB}"/>
    <cellStyle name="Comma 7 2" xfId="1031" xr:uid="{F014AB47-0DA0-4EA2-AF9E-A0429A7D7940}"/>
    <cellStyle name="Comma 7 2 10" xfId="6226" xr:uid="{BF94C6E5-5768-48E1-9109-64552A812C17}"/>
    <cellStyle name="Comma 7 2 10 2" xfId="40516" xr:uid="{334A7DA9-FCD5-4EB3-9E71-7DB41026CF8D}"/>
    <cellStyle name="Comma 7 2 10 2 2" xfId="43317" xr:uid="{EA555B51-DAC5-47A5-80BA-5DAC51A544F4}"/>
    <cellStyle name="Comma 7 2 10 2 3" xfId="45469" xr:uid="{516CC718-658C-4418-8058-58FB5EC85731}"/>
    <cellStyle name="Comma 7 2 10 3" xfId="38958" xr:uid="{A179E780-7D22-471C-98A5-05B44EDFC171}"/>
    <cellStyle name="Comma 7 2 10 4" xfId="41989" xr:uid="{08A243D3-4D9C-446D-895D-915C1A1DABF5}"/>
    <cellStyle name="Comma 7 2 10 5" xfId="45470" xr:uid="{F19D3C18-DF33-4BCC-BC8D-7FAF8A9C7EC6}"/>
    <cellStyle name="Comma 7 2 10 6" xfId="30296" xr:uid="{4EC1203A-87E4-4DE4-B7FC-8E27990516BD}"/>
    <cellStyle name="Comma 7 2 11" xfId="30486" xr:uid="{7A488C61-F90B-4FED-98E1-7ECF2BB59032}"/>
    <cellStyle name="Comma 7 2 11 2" xfId="40858" xr:uid="{1851B20A-7073-4FEA-B950-ED08BAE9D766}"/>
    <cellStyle name="Comma 7 2 11 2 2" xfId="43602" xr:uid="{01C5C0AB-C1A9-464C-8018-637304928700}"/>
    <cellStyle name="Comma 7 2 11 2 3" xfId="45471" xr:uid="{9F300B71-84FC-412E-A934-EAA7871FE9B3}"/>
    <cellStyle name="Comma 7 2 11 3" xfId="39293" xr:uid="{07E614AA-B3C7-4F27-A5C0-D5167FE89506}"/>
    <cellStyle name="Comma 7 2 11 4" xfId="42274" xr:uid="{9CACF9E1-E7F5-40FE-8569-DBCBB90A7D68}"/>
    <cellStyle name="Comma 7 2 11 5" xfId="45472" xr:uid="{7173C02A-9FA0-4946-BABD-43D6A9382992}"/>
    <cellStyle name="Comma 7 2 12" xfId="32119" xr:uid="{AC1BF187-376D-498B-8280-99D6E5349B9E}"/>
    <cellStyle name="Comma 7 2 12 2" xfId="39757" xr:uid="{3576D241-F58B-4AE4-A901-3BD0FDDAD3F7}"/>
    <cellStyle name="Comma 7 2 12 3" xfId="42670" xr:uid="{86F014FE-245B-409D-A3AD-D7817B753511}"/>
    <cellStyle name="Comma 7 2 12 4" xfId="45473" xr:uid="{12F22579-E00E-42D5-9DC8-849578EA20DD}"/>
    <cellStyle name="Comma 7 2 13" xfId="32761" xr:uid="{D7D98369-7C59-48D3-A6E5-EB45CEB9C26D}"/>
    <cellStyle name="Comma 7 2 14" xfId="33973" xr:uid="{2C26306F-747A-4D33-9FA9-0605AD9A7C58}"/>
    <cellStyle name="Comma 7 2 15" xfId="34163" xr:uid="{6743B85D-E15E-4AF6-A2AA-28710DF94DBD}"/>
    <cellStyle name="Comma 7 2 16" xfId="35286" xr:uid="{751A67C0-E5F4-416B-ABCD-E3859FFDFCC6}"/>
    <cellStyle name="Comma 7 2 17" xfId="36227" xr:uid="{AFAA3071-910E-4B4C-8636-A23A6F955664}"/>
    <cellStyle name="Comma 7 2 18" xfId="37394" xr:uid="{139E5D56-EFED-48F6-90CA-F24E2F1A1C56}"/>
    <cellStyle name="Comma 7 2 19" xfId="41342" xr:uid="{2346AA4E-DC17-4AFE-B10D-7DEBF6A5EEA4}"/>
    <cellStyle name="Comma 7 2 2" xfId="1032" xr:uid="{B22E0883-21DD-46BF-843F-87D447DFA189}"/>
    <cellStyle name="Comma 7 2 2 10" xfId="32762" xr:uid="{EA1FC28B-E840-4955-8FC6-D186C7BDDFE5}"/>
    <cellStyle name="Comma 7 2 2 10 2" xfId="39758" xr:uid="{A13BD0C4-177C-49F8-A3FA-6395906BE180}"/>
    <cellStyle name="Comma 7 2 2 10 3" xfId="42671" xr:uid="{77AADC0A-CDE4-4787-B089-1B1D4B14C1A0}"/>
    <cellStyle name="Comma 7 2 2 10 4" xfId="45474" xr:uid="{47546130-E48F-4F72-B41C-3ECB89923F5C}"/>
    <cellStyle name="Comma 7 2 2 11" xfId="33974" xr:uid="{E81B89AF-A4D6-4C5E-901B-B552D23D42E7}"/>
    <cellStyle name="Comma 7 2 2 12" xfId="34220" xr:uid="{5BACAA6D-C48C-4DAA-AA0D-18D4C27F934C}"/>
    <cellStyle name="Comma 7 2 2 13" xfId="35287" xr:uid="{D8086458-9855-4B3B-AFA8-48426D8568BF}"/>
    <cellStyle name="Comma 7 2 2 14" xfId="36228" xr:uid="{10171BCC-6932-41AD-8BF6-6225351BC386}"/>
    <cellStyle name="Comma 7 2 2 15" xfId="37395" xr:uid="{45235AAC-804A-4C84-99F1-5A8E067B1104}"/>
    <cellStyle name="Comma 7 2 2 16" xfId="41343" xr:uid="{5539B4F1-952C-4F05-9EDF-AEEE7330A997}"/>
    <cellStyle name="Comma 7 2 2 17" xfId="45475" xr:uid="{5FE4840E-1980-4809-8943-A336138346CA}"/>
    <cellStyle name="Comma 7 2 2 18" xfId="8111" xr:uid="{895CCBF6-8548-4504-9EF9-7342839DA1C6}"/>
    <cellStyle name="Comma 7 2 2 2" xfId="2804" xr:uid="{62D6D463-B8F9-4840-B901-429F7A03F33B}"/>
    <cellStyle name="Comma 7 2 2 2 10" xfId="34575" xr:uid="{344D8F31-CE3B-4F2D-968F-CE911974F59E}"/>
    <cellStyle name="Comma 7 2 2 2 11" xfId="35366" xr:uid="{6997BC43-1C0E-4099-A597-91ECAE5511D7}"/>
    <cellStyle name="Comma 7 2 2 2 12" xfId="36229" xr:uid="{483B9CC6-A15A-4503-A381-CBAB8BA6081D}"/>
    <cellStyle name="Comma 7 2 2 2 13" xfId="37457" xr:uid="{10098666-084C-4110-870F-729D1B91715C}"/>
    <cellStyle name="Comma 7 2 2 2 14" xfId="41404" xr:uid="{F684B802-6051-4348-BF38-E5E896CF65B0}"/>
    <cellStyle name="Comma 7 2 2 2 15" xfId="45476" xr:uid="{E2F176B3-7516-416A-89DC-4B36B7A56436}"/>
    <cellStyle name="Comma 7 2 2 2 16" xfId="8908" xr:uid="{0C35980E-6D93-4548-8C42-017C1B113D87}"/>
    <cellStyle name="Comma 7 2 2 2 2" xfId="5115" xr:uid="{9499252E-91AF-4E72-9EAD-CF83FF7B9175}"/>
    <cellStyle name="Comma 7 2 2 2 2 10" xfId="12907" xr:uid="{7F618711-62F6-4B8A-82AC-CDACC5EF15EB}"/>
    <cellStyle name="Comma 7 2 2 2 2 2" xfId="6084" xr:uid="{754F78D4-15C1-43D5-BEFD-0D1C332467BF}"/>
    <cellStyle name="Comma 7 2 2 2 2 2 2" xfId="40398" xr:uid="{B3141303-9607-4EC4-B0B6-DBDAE151489D}"/>
    <cellStyle name="Comma 7 2 2 2 2 2 2 2" xfId="43216" xr:uid="{E7880A63-DE07-49BA-8A17-F20775F967A2}"/>
    <cellStyle name="Comma 7 2 2 2 2 2 2 3" xfId="45477" xr:uid="{8AE246C9-A95F-4B65-A66A-B27168485E12}"/>
    <cellStyle name="Comma 7 2 2 2 2 2 3" xfId="38849" xr:uid="{DCB681A7-4506-4F5F-BD3D-9ED960E92282}"/>
    <cellStyle name="Comma 7 2 2 2 2 2 4" xfId="41888" xr:uid="{A2CD1223-D468-4ADA-AF2A-B3B5BC08448E}"/>
    <cellStyle name="Comma 7 2 2 2 2 2 5" xfId="45478" xr:uid="{097D89AB-E34A-4371-BEEC-088DF5EFC732}"/>
    <cellStyle name="Comma 7 2 2 2 2 2 6" xfId="31489" xr:uid="{2D851947-AB03-454E-AF85-68069CF29572}"/>
    <cellStyle name="Comma 7 2 2 2 2 3" xfId="6404" xr:uid="{171EBF21-4CD1-45F2-93FF-A770FA21487A}"/>
    <cellStyle name="Comma 7 2 2 2 2 3 2" xfId="40797" xr:uid="{099C76F7-FB06-47FA-BC60-31E1D5D751A8}"/>
    <cellStyle name="Comma 7 2 2 2 2 3 2 2" xfId="43552" xr:uid="{730B0ADD-9BD4-45B2-853D-BBBED6BABCAC}"/>
    <cellStyle name="Comma 7 2 2 2 2 3 2 3" xfId="45479" xr:uid="{24B7C680-E14E-47E8-A93B-55C6124B1FE0}"/>
    <cellStyle name="Comma 7 2 2 2 2 3 3" xfId="39234" xr:uid="{B9233C18-ED33-42D8-BD7E-8E6708BDB098}"/>
    <cellStyle name="Comma 7 2 2 2 2 3 4" xfId="42224" xr:uid="{ECCB2304-E6A5-4741-8F5A-D2C2EF8E3AFF}"/>
    <cellStyle name="Comma 7 2 2 2 2 3 5" xfId="45480" xr:uid="{BDF1D67E-4DA9-49FF-A2CF-8E9FF6FE32BD}"/>
    <cellStyle name="Comma 7 2 2 2 2 3 6" xfId="33342" xr:uid="{74188523-EC6C-44A8-AE5E-CB5BB9E312F1}"/>
    <cellStyle name="Comma 7 2 2 2 2 4" xfId="35166" xr:uid="{09EAC822-CFD9-454D-85C8-DB2B45904DE9}"/>
    <cellStyle name="Comma 7 2 2 2 2 4 2" xfId="41254" xr:uid="{F6AE78E4-FF15-42A3-98FC-42735EBA92E0}"/>
    <cellStyle name="Comma 7 2 2 2 2 4 2 2" xfId="43934" xr:uid="{E331214C-9ACF-48AB-A67B-CC473A35126A}"/>
    <cellStyle name="Comma 7 2 2 2 2 4 2 3" xfId="45481" xr:uid="{7C59FBCC-DF0B-4CC1-BBF8-E7E1071D7655}"/>
    <cellStyle name="Comma 7 2 2 2 2 4 3" xfId="39671" xr:uid="{A837E4DA-DF18-4E7B-B360-FB09E99281B5}"/>
    <cellStyle name="Comma 7 2 2 2 2 4 4" xfId="42606" xr:uid="{C4752F06-8D89-4BB5-B99A-0F422A35E335}"/>
    <cellStyle name="Comma 7 2 2 2 2 4 5" xfId="45482" xr:uid="{E801C48B-67DB-4638-A3C2-387AAC8D3F95}"/>
    <cellStyle name="Comma 7 2 2 2 2 5" xfId="36070" xr:uid="{74442A79-E957-408A-ABF8-DEF59EA5B5DC}"/>
    <cellStyle name="Comma 7 2 2 2 2 5 2" xfId="39962" xr:uid="{1CF9774F-D8EE-4965-9E1C-E778DE8FCC0A}"/>
    <cellStyle name="Comma 7 2 2 2 2 5 3" xfId="42850" xr:uid="{91B3AF9A-A9A6-4A18-BD61-BE519B9679B0}"/>
    <cellStyle name="Comma 7 2 2 2 2 5 4" xfId="45483" xr:uid="{7C1ECE6A-B4D9-4918-85F8-32300AD183BC}"/>
    <cellStyle name="Comma 7 2 2 2 2 6" xfId="36370" xr:uid="{A809BA57-68DF-4D4D-A99A-E669C3374DB0}"/>
    <cellStyle name="Comma 7 2 2 2 2 7" xfId="37576" xr:uid="{0448E773-FB52-4425-99E0-B0906B40B64B}"/>
    <cellStyle name="Comma 7 2 2 2 2 8" xfId="41522" xr:uid="{3F5A6867-5276-4B77-B6BB-832EC6AD09A2}"/>
    <cellStyle name="Comma 7 2 2 2 2 9" xfId="45484" xr:uid="{7DD40758-BEA7-4AE9-8571-0932461655BD}"/>
    <cellStyle name="Comma 7 2 2 2 3" xfId="4456" xr:uid="{47DF62E1-4204-4654-9FCA-A008AEAACEA2}"/>
    <cellStyle name="Comma 7 2 2 2 3 2" xfId="5907" xr:uid="{5D5395AD-F595-4A00-9B87-BD61D316B8B8}"/>
    <cellStyle name="Comma 7 2 2 2 3 2 2" xfId="41082" xr:uid="{DCEB8AD1-71CF-430D-9208-734618C62210}"/>
    <cellStyle name="Comma 7 2 2 2 3 2 2 2" xfId="43794" xr:uid="{41F2DA5F-FF3C-4311-BEDF-8C445411E012}"/>
    <cellStyle name="Comma 7 2 2 2 3 2 2 3" xfId="45485" xr:uid="{29119B8B-13D9-466A-BBA2-DECDA5F482FC}"/>
    <cellStyle name="Comma 7 2 2 2 3 2 3" xfId="39506" xr:uid="{D00E7022-92D7-47F6-B22B-8E1D2BB9295D}"/>
    <cellStyle name="Comma 7 2 2 2 3 2 4" xfId="42466" xr:uid="{DBCCD9CB-E2CA-47DC-8C1B-8F2A0DFC0EA8}"/>
    <cellStyle name="Comma 7 2 2 2 3 2 5" xfId="45486" xr:uid="{0E559522-64E6-4388-924A-7A5A2A59C6B6}"/>
    <cellStyle name="Comma 7 2 2 2 3 2 6" xfId="35639" xr:uid="{A5364F7D-19AA-4798-BDA2-C17C6939D9A0}"/>
    <cellStyle name="Comma 7 2 2 2 3 3" xfId="40227" xr:uid="{2143CFAF-6D34-40DD-AB1E-2304662B5070}"/>
    <cellStyle name="Comma 7 2 2 2 3 3 2" xfId="43076" xr:uid="{67769D7C-AC29-4615-8DE9-80E57586FC3D}"/>
    <cellStyle name="Comma 7 2 2 2 3 3 3" xfId="45487" xr:uid="{30519175-F7E8-426A-9C46-5B44BF6E2282}"/>
    <cellStyle name="Comma 7 2 2 2 3 4" xfId="38708" xr:uid="{69D77AB6-90EB-4FFE-AE8A-FF72F5CB8392}"/>
    <cellStyle name="Comma 7 2 2 2 3 5" xfId="41748" xr:uid="{8DF74679-BE7C-42CB-9F96-0118123522D5}"/>
    <cellStyle name="Comma 7 2 2 2 3 6" xfId="45488" xr:uid="{A42C6B17-74FE-41F3-8B3A-0FD59DFC9ECC}"/>
    <cellStyle name="Comma 7 2 2 2 3 7" xfId="12124" xr:uid="{B3D53860-E7FA-45ED-8ECA-0A7F159AB070}"/>
    <cellStyle name="Comma 7 2 2 2 4" xfId="5769" xr:uid="{50E05169-E3DF-493D-8F13-AD23393623D0}"/>
    <cellStyle name="Comma 7 2 2 2 4 2" xfId="40092" xr:uid="{742B506F-050E-4F7F-8D32-30DFD1B7AD5D}"/>
    <cellStyle name="Comma 7 2 2 2 4 2 2" xfId="42961" xr:uid="{8C09A02A-8451-49CE-9C41-6628233B13DD}"/>
    <cellStyle name="Comma 7 2 2 2 4 2 3" xfId="45489" xr:uid="{F3330AD5-8DD7-49D8-8D64-56CB8412E8C9}"/>
    <cellStyle name="Comma 7 2 2 2 4 3" xfId="38136" xr:uid="{28F8D346-698A-43C0-930E-AFB9352B5B40}"/>
    <cellStyle name="Comma 7 2 2 2 4 4" xfId="41633" xr:uid="{6D740F33-2492-4D86-B56C-56E850F3ED5A}"/>
    <cellStyle name="Comma 7 2 2 2 4 5" xfId="45490" xr:uid="{1394A184-221E-4DBB-946A-8F7D1C143502}"/>
    <cellStyle name="Comma 7 2 2 2 4 6" xfId="15800" xr:uid="{8FF47798-3CBB-4928-8437-AD1BD9A9333B}"/>
    <cellStyle name="Comma 7 2 2 2 5" xfId="6228" xr:uid="{1ADA15B9-F2DA-4769-8E9A-D48FE36EA433}"/>
    <cellStyle name="Comma 7 2 2 2 5 2" xfId="40637" xr:uid="{19DCCF34-EA20-455B-AF91-C504C181A997}"/>
    <cellStyle name="Comma 7 2 2 2 5 2 2" xfId="43423" xr:uid="{1AD893DA-B09C-4C5B-A2F5-C783C2894AB4}"/>
    <cellStyle name="Comma 7 2 2 2 5 2 3" xfId="45491" xr:uid="{6B1AB308-DA47-496D-964D-E3359F91E2F7}"/>
    <cellStyle name="Comma 7 2 2 2 5 3" xfId="39069" xr:uid="{86969F4F-2BCA-41B3-A883-E91D44F9ED6B}"/>
    <cellStyle name="Comma 7 2 2 2 5 4" xfId="42095" xr:uid="{46708EDC-1036-4BDC-917E-9AC9FBD2FDBB}"/>
    <cellStyle name="Comma 7 2 2 2 5 5" xfId="45492" xr:uid="{DA0EA05C-CA4B-43E3-8EFB-5CF025D5C03D}"/>
    <cellStyle name="Comma 7 2 2 2 5 6" xfId="30298" xr:uid="{7E9A7CED-1B67-4683-8723-02C1DDFE1E38}"/>
    <cellStyle name="Comma 7 2 2 2 6" xfId="30898" xr:uid="{19965DAA-14D7-4183-BB4C-4E824A4B8845}"/>
    <cellStyle name="Comma 7 2 2 2 6 2" xfId="40944" xr:uid="{FDAD7EC1-26AB-4A30-B2C9-03B8BB9C3663}"/>
    <cellStyle name="Comma 7 2 2 2 6 2 2" xfId="43679" xr:uid="{3FAE8882-0DF7-410F-AEE6-C7869F08BA6D}"/>
    <cellStyle name="Comma 7 2 2 2 6 2 3" xfId="45493" xr:uid="{10AC2B3E-6667-49CE-BFB5-0DDD3000CDAB}"/>
    <cellStyle name="Comma 7 2 2 2 6 3" xfId="39373" xr:uid="{F9800C40-452D-4F2E-BED3-6A83E7A88891}"/>
    <cellStyle name="Comma 7 2 2 2 6 4" xfId="42351" xr:uid="{3519922D-B365-441B-94DE-34E497FE1391}"/>
    <cellStyle name="Comma 7 2 2 2 6 5" xfId="45494" xr:uid="{98C93215-727C-44B7-A81F-8D41DBD76AA0}"/>
    <cellStyle name="Comma 7 2 2 2 7" xfId="32121" xr:uid="{F2D8E1FE-38A6-4BD8-95C2-F2358EC35577}"/>
    <cellStyle name="Comma 7 2 2 2 7 2" xfId="39824" xr:uid="{623267C1-8D32-49EB-9C82-813DEAD817D5}"/>
    <cellStyle name="Comma 7 2 2 2 7 3" xfId="42732" xr:uid="{38496EE0-A2C7-4426-9EAF-A5BF1CEE7390}"/>
    <cellStyle name="Comma 7 2 2 2 7 4" xfId="45495" xr:uid="{91AD5F18-7137-4200-A9A5-7066AB572187}"/>
    <cellStyle name="Comma 7 2 2 2 8" xfId="32763" xr:uid="{1783577E-F82B-4B87-A4BF-B700025A5146}"/>
    <cellStyle name="Comma 7 2 2 2 9" xfId="33975" xr:uid="{7672CD1C-76DB-4ED4-AD67-77D38BE3DAF1}"/>
    <cellStyle name="Comma 7 2 2 3" xfId="2805" xr:uid="{D434C71E-2661-4071-89A7-38184F00DF28}"/>
    <cellStyle name="Comma 7 2 2 3 10" xfId="34653" xr:uid="{E9088961-4916-4710-8B68-FFC9A8212FBD}"/>
    <cellStyle name="Comma 7 2 2 3 11" xfId="35367" xr:uid="{9451BE71-CEBE-43DA-B510-313B38752EEF}"/>
    <cellStyle name="Comma 7 2 2 3 12" xfId="36230" xr:uid="{C101C3ED-672C-4994-8278-AF57038A5440}"/>
    <cellStyle name="Comma 7 2 2 3 13" xfId="37555" xr:uid="{CA31B743-6E9D-4F0C-A25D-9128A32CED6B}"/>
    <cellStyle name="Comma 7 2 2 3 14" xfId="41501" xr:uid="{2B21FE5A-D375-4D99-9E25-3E6B8CB4A016}"/>
    <cellStyle name="Comma 7 2 2 3 15" xfId="45496" xr:uid="{9E644AD5-7793-4E5C-882E-D0033F35D60E}"/>
    <cellStyle name="Comma 7 2 2 3 16" xfId="11539" xr:uid="{A3697E5A-2E4E-45A0-91D6-62BCC860DAE6}"/>
    <cellStyle name="Comma 7 2 2 3 2" xfId="5116" xr:uid="{6272F89A-C951-4624-A11D-D8358C5DD863}"/>
    <cellStyle name="Comma 7 2 2 3 2 10" xfId="15160" xr:uid="{DE473C02-6B4D-415E-9AE1-57E8977C08A1}"/>
    <cellStyle name="Comma 7 2 2 3 2 2" xfId="6085" xr:uid="{C2794274-5959-4B77-AD2F-F7BEDC1690F0}"/>
    <cellStyle name="Comma 7 2 2 3 2 2 2" xfId="40798" xr:uid="{AE301DA5-9780-49FE-90AA-7E2E4785985E}"/>
    <cellStyle name="Comma 7 2 2 3 2 2 2 2" xfId="43553" xr:uid="{FC459B29-37C1-45A8-9345-2BD0217B2480}"/>
    <cellStyle name="Comma 7 2 2 3 2 2 2 3" xfId="45497" xr:uid="{54FA4951-30AA-4FF0-889E-BC80A9C291FB}"/>
    <cellStyle name="Comma 7 2 2 3 2 2 3" xfId="39235" xr:uid="{0CFA58E3-BC13-4369-AB52-7662A0AACA36}"/>
    <cellStyle name="Comma 7 2 2 3 2 2 4" xfId="42225" xr:uid="{369E620D-C737-4B4E-AF88-E4C36A97E7E6}"/>
    <cellStyle name="Comma 7 2 2 3 2 2 5" xfId="45498" xr:uid="{0B29E9FB-D3BD-4B05-9CB9-6E04D8F61E13}"/>
    <cellStyle name="Comma 7 2 2 3 2 2 6" xfId="31567" xr:uid="{B68B2E58-960E-4ED3-A941-D8E3EB1CF5F6}"/>
    <cellStyle name="Comma 7 2 2 3 2 3" xfId="6405" xr:uid="{2E9C4C00-6422-4267-A181-D4D5A837B78A}"/>
    <cellStyle name="Comma 7 2 2 3 2 3 2" xfId="41255" xr:uid="{CC7BAB33-E517-4734-8194-939547F1DAB2}"/>
    <cellStyle name="Comma 7 2 2 3 2 3 2 2" xfId="43935" xr:uid="{5650FDDA-FB9B-47C7-AF3E-0410BFE86C12}"/>
    <cellStyle name="Comma 7 2 2 3 2 3 2 3" xfId="45499" xr:uid="{834A6EDE-AAAE-4352-A087-DADED46BFA25}"/>
    <cellStyle name="Comma 7 2 2 3 2 3 3" xfId="39672" xr:uid="{9852D1D0-D738-45EE-A33E-6F2D4158DA12}"/>
    <cellStyle name="Comma 7 2 2 3 2 3 4" xfId="42607" xr:uid="{3C79C0A9-1F4C-4214-A60E-4C092E9DA6BE}"/>
    <cellStyle name="Comma 7 2 2 3 2 3 5" xfId="45500" xr:uid="{7D20A149-7622-49E7-B1A8-BE1B274AEA08}"/>
    <cellStyle name="Comma 7 2 2 3 2 3 6" xfId="33420" xr:uid="{338B16D8-3AF4-4A38-9584-05A82D5F5777}"/>
    <cellStyle name="Comma 7 2 2 3 2 4" xfId="35244" xr:uid="{BB6894EA-338B-4A0F-A10E-8BBE83496A18}"/>
    <cellStyle name="Comma 7 2 2 3 2 4 2" xfId="40399" xr:uid="{107C7892-DB12-4406-8A85-931E0AF85AA7}"/>
    <cellStyle name="Comma 7 2 2 3 2 4 3" xfId="43217" xr:uid="{176C2FAB-2EF8-4A91-ACC3-90C57CC52E6F}"/>
    <cellStyle name="Comma 7 2 2 3 2 4 4" xfId="45501" xr:uid="{BD0867E7-E796-4D04-96FE-5A2408FD4E98}"/>
    <cellStyle name="Comma 7 2 2 3 2 5" xfId="36071" xr:uid="{C9A06108-D2EA-4444-8742-6E6BB4A1B9A4}"/>
    <cellStyle name="Comma 7 2 2 3 2 6" xfId="36371" xr:uid="{AADCBE8D-800D-4DDA-A922-F69EF545B179}"/>
    <cellStyle name="Comma 7 2 2 3 2 7" xfId="38850" xr:uid="{74C2EE21-4781-4CE5-BB14-92B30510F728}"/>
    <cellStyle name="Comma 7 2 2 3 2 8" xfId="41889" xr:uid="{A0470E48-3B91-4EC9-B174-6AE155716B43}"/>
    <cellStyle name="Comma 7 2 2 3 2 9" xfId="45502" xr:uid="{21158A29-BA01-445B-8E17-8A3BBB1C1573}"/>
    <cellStyle name="Comma 7 2 2 3 3" xfId="4457" xr:uid="{7215F3FD-6B8C-4137-86AF-F72E70F8B9C9}"/>
    <cellStyle name="Comma 7 2 2 3 3 2" xfId="5908" xr:uid="{D83AC813-E5D7-436F-9BB1-0C2644EECF6F}"/>
    <cellStyle name="Comma 7 2 2 3 3 2 2" xfId="41083" xr:uid="{48CA6FD6-DBB8-4485-B642-D9B6458F84F2}"/>
    <cellStyle name="Comma 7 2 2 3 3 2 2 2" xfId="43795" xr:uid="{314AC7BF-7871-436E-9ABC-C8F84BFA14BF}"/>
    <cellStyle name="Comma 7 2 2 3 3 2 2 3" xfId="45503" xr:uid="{4A2CCE9B-AE2E-481F-B5A8-5EF9620F045E}"/>
    <cellStyle name="Comma 7 2 2 3 3 2 3" xfId="39507" xr:uid="{FAAE20FC-623B-42AB-8862-FD56CB2932C1}"/>
    <cellStyle name="Comma 7 2 2 3 3 2 4" xfId="42467" xr:uid="{CE23BF8E-E8F7-4B80-B0BF-69F407D0A515}"/>
    <cellStyle name="Comma 7 2 2 3 3 2 5" xfId="45504" xr:uid="{1291F2BB-5991-4B0E-BF34-6E8432C8ACDB}"/>
    <cellStyle name="Comma 7 2 2 3 3 2 6" xfId="35640" xr:uid="{9B4A55B0-0D93-4ABC-B9B0-B3DF8E47233C}"/>
    <cellStyle name="Comma 7 2 2 3 3 3" xfId="40228" xr:uid="{FCDBB83A-1C1B-4B97-A2E4-A9792401F2DF}"/>
    <cellStyle name="Comma 7 2 2 3 3 3 2" xfId="43077" xr:uid="{823BB6EF-AB66-4D13-AF7A-AB9A324907E2}"/>
    <cellStyle name="Comma 7 2 2 3 3 3 3" xfId="45505" xr:uid="{AAC28A99-20BB-4DC5-9A0A-F75AAA990781}"/>
    <cellStyle name="Comma 7 2 2 3 3 4" xfId="38709" xr:uid="{70D390B3-F479-4239-9DBF-4F8103340D47}"/>
    <cellStyle name="Comma 7 2 2 3 3 5" xfId="41749" xr:uid="{AB5D91D6-0841-4E51-AAC6-3ECDB4685E72}"/>
    <cellStyle name="Comma 7 2 2 3 3 6" xfId="45506" xr:uid="{76124D9B-3D0A-47FD-86B4-E362BF664F44}"/>
    <cellStyle name="Comma 7 2 2 3 3 7" xfId="12202" xr:uid="{4610801E-A632-4077-90CE-CACDE8DA7AC6}"/>
    <cellStyle name="Comma 7 2 2 3 4" xfId="5770" xr:uid="{366C035B-82D5-4500-8660-C1B94E253AD4}"/>
    <cellStyle name="Comma 7 2 2 3 4 2" xfId="40093" xr:uid="{FA6EE075-3D13-4D7F-B049-4B10DE7CB176}"/>
    <cellStyle name="Comma 7 2 2 3 4 2 2" xfId="42962" xr:uid="{D6751268-029A-4B7E-8446-23308A8BF838}"/>
    <cellStyle name="Comma 7 2 2 3 4 2 3" xfId="45507" xr:uid="{233B16A8-B68C-43F3-80B5-858B40B6D774}"/>
    <cellStyle name="Comma 7 2 2 3 4 3" xfId="38137" xr:uid="{F86A8A24-E1DF-4B33-B72A-C2CAF85B1FF0}"/>
    <cellStyle name="Comma 7 2 2 3 4 4" xfId="41634" xr:uid="{7379F1AF-77C9-4041-9D6E-3B9BF50C86F4}"/>
    <cellStyle name="Comma 7 2 2 3 4 5" xfId="45508" xr:uid="{A0B6191D-39A9-4200-8EA9-26161A211974}"/>
    <cellStyle name="Comma 7 2 2 3 4 6" xfId="15801" xr:uid="{795B60D8-93D2-4424-B44D-AC4E19F0CF0C}"/>
    <cellStyle name="Comma 7 2 2 3 5" xfId="6229" xr:uid="{896FA993-C094-4D9E-B7C5-2F71092B9C45}"/>
    <cellStyle name="Comma 7 2 2 3 5 2" xfId="40638" xr:uid="{9559F717-721D-48C6-95FF-426572A2B42A}"/>
    <cellStyle name="Comma 7 2 2 3 5 2 2" xfId="43424" xr:uid="{24FE3217-BE0D-4922-85CF-32C2B8B535F6}"/>
    <cellStyle name="Comma 7 2 2 3 5 2 3" xfId="45509" xr:uid="{C3A7D804-C3B4-4E09-B1EE-68022787B5D5}"/>
    <cellStyle name="Comma 7 2 2 3 5 3" xfId="39070" xr:uid="{C5DC0C89-F2FF-422C-AF71-E4900255105B}"/>
    <cellStyle name="Comma 7 2 2 3 5 4" xfId="42096" xr:uid="{AA0A9D94-821D-4A8A-8263-90152E73E55C}"/>
    <cellStyle name="Comma 7 2 2 3 5 5" xfId="45510" xr:uid="{0ECFC110-C741-4222-B01D-361AD038FE9F}"/>
    <cellStyle name="Comma 7 2 2 3 5 6" xfId="30299" xr:uid="{98D8DEEC-F64A-4A92-8AC0-4A1A40E04806}"/>
    <cellStyle name="Comma 7 2 2 3 6" xfId="30976" xr:uid="{686BD329-A664-4577-9F49-06F120FCE980}"/>
    <cellStyle name="Comma 7 2 2 3 6 2" xfId="40945" xr:uid="{2EF35655-FD2A-4114-AFC8-0D8200D6B52D}"/>
    <cellStyle name="Comma 7 2 2 3 6 2 2" xfId="43680" xr:uid="{05AA8C5A-A72D-44B1-B076-FFC6D612F005}"/>
    <cellStyle name="Comma 7 2 2 3 6 2 3" xfId="45511" xr:uid="{DC29D994-FE75-4CEE-85AA-6EC4DFE9CAF1}"/>
    <cellStyle name="Comma 7 2 2 3 6 3" xfId="39374" xr:uid="{703C5879-207C-448D-AA21-D1B084105856}"/>
    <cellStyle name="Comma 7 2 2 3 6 4" xfId="42352" xr:uid="{1B3EA1FD-0AB0-4DE4-9B01-C71456EA02EA}"/>
    <cellStyle name="Comma 7 2 2 3 6 5" xfId="45512" xr:uid="{87AC849C-8288-4E94-81C7-3D6DCAFBD1AE}"/>
    <cellStyle name="Comma 7 2 2 3 7" xfId="32122" xr:uid="{08B5A009-EAFB-4FA7-89FE-25011570C3F7}"/>
    <cellStyle name="Comma 7 2 2 3 7 2" xfId="39941" xr:uid="{689B6D96-332D-4309-BCF9-27A970F98BCE}"/>
    <cellStyle name="Comma 7 2 2 3 7 3" xfId="42829" xr:uid="{471AE393-95E8-4069-9237-AE8A5895BCB8}"/>
    <cellStyle name="Comma 7 2 2 3 7 4" xfId="45513" xr:uid="{755F992C-72B3-474F-9465-4B26DD39A67B}"/>
    <cellStyle name="Comma 7 2 2 3 8" xfId="32764" xr:uid="{6A4D3206-9AA8-4ABD-905F-C4499880FD5F}"/>
    <cellStyle name="Comma 7 2 2 3 9" xfId="33976" xr:uid="{8BF530B0-FF7B-4FE8-9C29-6C8AEBA304A8}"/>
    <cellStyle name="Comma 7 2 2 4" xfId="2803" xr:uid="{CA2A5885-BC1D-4BAA-91B3-275C79284483}"/>
    <cellStyle name="Comma 7 2 2 4 10" xfId="36369" xr:uid="{14CD59BA-B25A-4DA5-80EF-0DD0156DA8F9}"/>
    <cellStyle name="Comma 7 2 2 4 11" xfId="37531" xr:uid="{47220EBF-430D-43CF-9E42-E8DBD2EA8BB2}"/>
    <cellStyle name="Comma 7 2 2 4 12" xfId="41477" xr:uid="{711BEB2C-89BE-432B-82B7-AB92BAD90DDC}"/>
    <cellStyle name="Comma 7 2 2 4 13" xfId="45514" xr:uid="{5668E2BC-1954-43B4-B380-F9AA07386EF0}"/>
    <cellStyle name="Comma 7 2 2 4 14" xfId="12423" xr:uid="{E6A02A1A-F068-432C-8E20-A47769635C0C}"/>
    <cellStyle name="Comma 7 2 2 4 2" xfId="5114" xr:uid="{9A17215A-D7BC-4378-9379-2E926B94C109}"/>
    <cellStyle name="Comma 7 2 2 4 2 2" xfId="6083" xr:uid="{3E19B55A-25B2-4B4C-9A2E-CD609CFE982A}"/>
    <cellStyle name="Comma 7 2 2 4 2 2 2" xfId="41253" xr:uid="{79444306-BC94-49F2-85A8-75FCA48ABC63}"/>
    <cellStyle name="Comma 7 2 2 4 2 2 2 2" xfId="43933" xr:uid="{CC4228A5-ECC4-459F-B14F-4CF33F1E6084}"/>
    <cellStyle name="Comma 7 2 2 4 2 2 2 3" xfId="45515" xr:uid="{640F0A14-CBA9-4937-B31D-1777ABF0BBF6}"/>
    <cellStyle name="Comma 7 2 2 4 2 2 3" xfId="39670" xr:uid="{1ECAD0A9-C85E-4EA6-A0C2-1FA223E837B5}"/>
    <cellStyle name="Comma 7 2 2 4 2 2 4" xfId="42605" xr:uid="{6315D329-C8A2-4248-8C2F-805796F6E77E}"/>
    <cellStyle name="Comma 7 2 2 4 2 2 5" xfId="45516" xr:uid="{BD871F1B-3368-4AB7-86E8-202BBFCC8E4F}"/>
    <cellStyle name="Comma 7 2 2 4 2 2 6" xfId="36069" xr:uid="{BDD45415-C697-4A48-B160-EC5BFB5FEF78}"/>
    <cellStyle name="Comma 7 2 2 4 2 3" xfId="40397" xr:uid="{305F4553-0E08-4B02-BC66-D740DC92A5F8}"/>
    <cellStyle name="Comma 7 2 2 4 2 3 2" xfId="43215" xr:uid="{C3A198B7-59C9-4CA6-A502-20FEC23DA8A8}"/>
    <cellStyle name="Comma 7 2 2 4 2 3 3" xfId="45517" xr:uid="{A2E1A0BE-6695-4EFC-BEBE-A21DBBA26BDE}"/>
    <cellStyle name="Comma 7 2 2 4 2 4" xfId="38848" xr:uid="{F4848135-F569-4B47-867D-F7D53B3A201C}"/>
    <cellStyle name="Comma 7 2 2 4 2 5" xfId="41887" xr:uid="{A71C731A-389B-493F-B552-EA5F413E2B7D}"/>
    <cellStyle name="Comma 7 2 2 4 2 6" xfId="45518" xr:uid="{074B8804-6AB0-41D1-90C3-1CE51EC4B344}"/>
    <cellStyle name="Comma 7 2 2 4 2 7" xfId="15802" xr:uid="{AE4A5E2A-09D8-4D7F-8A42-4A536D9C339A}"/>
    <cellStyle name="Comma 7 2 2 4 3" xfId="5768" xr:uid="{20486989-69F9-48F0-AD04-E58E7BAB0E19}"/>
    <cellStyle name="Comma 7 2 2 4 3 2" xfId="40091" xr:uid="{CA3E2E5B-0E49-4F0F-B8B9-C40B2ADE86CA}"/>
    <cellStyle name="Comma 7 2 2 4 3 2 2" xfId="42960" xr:uid="{BFB40119-D9D7-461A-B9B9-FF918627C02F}"/>
    <cellStyle name="Comma 7 2 2 4 3 2 3" xfId="45519" xr:uid="{F6BE2E8B-83C9-48E9-A3FF-09FCFB434F38}"/>
    <cellStyle name="Comma 7 2 2 4 3 3" xfId="38135" xr:uid="{2FEFD9C1-AB43-48F8-8690-84CE435FFBE4}"/>
    <cellStyle name="Comma 7 2 2 4 3 4" xfId="41632" xr:uid="{627CA4E8-1AB0-4631-9D5A-476E701214C9}"/>
    <cellStyle name="Comma 7 2 2 4 3 5" xfId="45520" xr:uid="{147B157C-4A8B-4107-AA25-45CEF1574941}"/>
    <cellStyle name="Comma 7 2 2 4 3 6" xfId="30300" xr:uid="{DC5B54F4-8EDF-4E7C-8269-4D697807501D}"/>
    <cellStyle name="Comma 7 2 2 4 4" xfId="6403" xr:uid="{ACB6C297-E310-445B-8C14-67B087EFBE60}"/>
    <cellStyle name="Comma 7 2 2 4 4 2" xfId="40636" xr:uid="{2A451032-AFC4-4EA4-9831-30552475A517}"/>
    <cellStyle name="Comma 7 2 2 4 4 2 2" xfId="43422" xr:uid="{1E299F3D-64E7-4789-9E79-05A65E1C1117}"/>
    <cellStyle name="Comma 7 2 2 4 4 2 3" xfId="45521" xr:uid="{66554E7B-E1C4-474D-B4C7-B5514D409227}"/>
    <cellStyle name="Comma 7 2 2 4 4 3" xfId="39068" xr:uid="{B91A574D-C3DE-43CE-AD94-0083B8D48F0E}"/>
    <cellStyle name="Comma 7 2 2 4 4 4" xfId="42094" xr:uid="{6EBA8C2C-129D-4B7B-8269-52A552F1B70A}"/>
    <cellStyle name="Comma 7 2 2 4 4 5" xfId="45522" xr:uid="{36C5DBEF-5320-4D4A-A6CE-F6C92EB00100}"/>
    <cellStyle name="Comma 7 2 2 4 4 6" xfId="31134" xr:uid="{6EAEB16B-D43D-4847-8548-674417D7C2F5}"/>
    <cellStyle name="Comma 7 2 2 4 5" xfId="32123" xr:uid="{D33F4F42-5733-4626-BB25-A7B84E4D69E6}"/>
    <cellStyle name="Comma 7 2 2 4 5 2" xfId="40943" xr:uid="{ED0E875C-4E68-4F5C-9B13-0249405FA6EF}"/>
    <cellStyle name="Comma 7 2 2 4 5 2 2" xfId="43678" xr:uid="{C2A427C5-17A5-4CB9-AC0E-2737D1B728CD}"/>
    <cellStyle name="Comma 7 2 2 4 5 2 3" xfId="45523" xr:uid="{18A77565-93AC-42D6-BFAC-BE4B4E1CD126}"/>
    <cellStyle name="Comma 7 2 2 4 5 3" xfId="39372" xr:uid="{9716CF66-2CE8-4B34-A117-433CC7EBBB79}"/>
    <cellStyle name="Comma 7 2 2 4 5 4" xfId="42350" xr:uid="{0BE8FA74-F21F-4ADF-ADF6-A8F64E51DF40}"/>
    <cellStyle name="Comma 7 2 2 4 5 5" xfId="45524" xr:uid="{8F42DD6E-5179-401B-9E9F-943ACC495884}"/>
    <cellStyle name="Comma 7 2 2 4 6" xfId="32765" xr:uid="{8CB4C042-30AD-433D-97E4-E537F3A1EF15}"/>
    <cellStyle name="Comma 7 2 2 4 6 2" xfId="39906" xr:uid="{74ED21EA-B75D-4CF8-8A6D-66AA1F77FAA2}"/>
    <cellStyle name="Comma 7 2 2 4 6 3" xfId="42805" xr:uid="{6CA7B704-B00F-4836-8621-E94939815899}"/>
    <cellStyle name="Comma 7 2 2 4 6 4" xfId="45525" xr:uid="{50D407EB-63DA-4BC3-8842-D843DCE438E0}"/>
    <cellStyle name="Comma 7 2 2 4 7" xfId="33977" xr:uid="{188A50A6-3447-4D58-BE7C-DFD2655A5FCD}"/>
    <cellStyle name="Comma 7 2 2 4 8" xfId="34811" xr:uid="{06B5D771-7EC1-400D-8627-94CDF8F3FFEC}"/>
    <cellStyle name="Comma 7 2 2 4 9" xfId="35365" xr:uid="{F867C8B6-DDD3-4188-8B52-C3936F5DBED8}"/>
    <cellStyle name="Comma 7 2 2 5" xfId="4546" xr:uid="{C9D22660-95BD-4195-BA6E-BAA75585529E}"/>
    <cellStyle name="Comma 7 2 2 5 2" xfId="5995" xr:uid="{97B66FF4-5B90-4939-8606-991CB4D42012}"/>
    <cellStyle name="Comma 7 2 2 5 2 2" xfId="40553" xr:uid="{91EFDD9A-2BC2-4440-B703-9F8C7B0DDFCA}"/>
    <cellStyle name="Comma 7 2 2 5 2 2 2" xfId="43347" xr:uid="{561D7D71-20C7-4446-812A-D1026FD7B224}"/>
    <cellStyle name="Comma 7 2 2 5 2 2 3" xfId="45526" xr:uid="{5CF56066-E83D-4C23-8C41-AE110EE108E2}"/>
    <cellStyle name="Comma 7 2 2 5 2 3" xfId="38990" xr:uid="{00167208-253B-409F-8F52-2BB24A9F5202}"/>
    <cellStyle name="Comma 7 2 2 5 2 4" xfId="42019" xr:uid="{84B2DE88-7D81-4047-B85A-BA1C2581C282}"/>
    <cellStyle name="Comma 7 2 2 5 2 5" xfId="45527" xr:uid="{4FEDE99A-AAE6-44E7-9F62-B2852CC0F20A}"/>
    <cellStyle name="Comma 7 2 2 5 2 6" xfId="35707" xr:uid="{5725DDD3-E6C9-49FC-9E92-919C6C013A02}"/>
    <cellStyle name="Comma 7 2 2 5 3" xfId="6316" xr:uid="{B91786D7-3D20-47E7-BA09-28B25A1FFD78}"/>
    <cellStyle name="Comma 7 2 2 5 3 2" xfId="41168" xr:uid="{A7E7F122-B789-479F-8210-CA7DC8980278}"/>
    <cellStyle name="Comma 7 2 2 5 3 2 2" xfId="43858" xr:uid="{4B30105A-03FD-4AED-883F-63BFE4F9C635}"/>
    <cellStyle name="Comma 7 2 2 5 3 2 3" xfId="45528" xr:uid="{967C0080-B115-400C-B459-C91BAABB8D07}"/>
    <cellStyle name="Comma 7 2 2 5 3 3" xfId="39587" xr:uid="{1014080B-86D4-4F78-A275-2573DC293839}"/>
    <cellStyle name="Comma 7 2 2 5 3 4" xfId="42530" xr:uid="{3390337F-EAFC-44C3-ADB5-0BE15CC75551}"/>
    <cellStyle name="Comma 7 2 2 5 3 5" xfId="45529" xr:uid="{46077DE6-6E7F-472E-91CE-30A91251BEE2}"/>
    <cellStyle name="Comma 7 2 2 5 3 6" xfId="36294" xr:uid="{F4339489-8BE4-48B1-8CBF-3F44B06ED8CC}"/>
    <cellStyle name="Comma 7 2 2 5 4" xfId="40313" xr:uid="{04E74C7E-A619-46BB-917B-CCD95DB389C6}"/>
    <cellStyle name="Comma 7 2 2 5 4 2" xfId="43140" xr:uid="{65BEEF1F-CB91-4990-9905-702DC99E5EE2}"/>
    <cellStyle name="Comma 7 2 2 5 4 3" xfId="45530" xr:uid="{BCBD77AC-CAA0-4366-941F-4AEBD8992218}"/>
    <cellStyle name="Comma 7 2 2 5 5" xfId="38772" xr:uid="{1B370B6F-8E84-4010-8EEB-41348A706738}"/>
    <cellStyle name="Comma 7 2 2 5 6" xfId="41812" xr:uid="{917C7B14-F5A0-45D5-A1B3-1294E9DE6A2F}"/>
    <cellStyle name="Comma 7 2 2 5 7" xfId="45531" xr:uid="{F9566D35-0A6B-4828-95AF-28472FA96665}"/>
    <cellStyle name="Comma 7 2 2 5 8" xfId="11769" xr:uid="{B23A90D4-1D18-4615-A1F1-4C9D3902E69C}"/>
    <cellStyle name="Comma 7 2 2 6" xfId="4455" xr:uid="{6885751F-EEC7-4C91-9360-4D5E5062F8D3}"/>
    <cellStyle name="Comma 7 2 2 6 2" xfId="5906" xr:uid="{3499D36F-1C17-4805-B276-6DEC32BF4776}"/>
    <cellStyle name="Comma 7 2 2 6 2 2" xfId="40761" xr:uid="{E19CB510-326B-47DC-A204-53212F3B903A}"/>
    <cellStyle name="Comma 7 2 2 6 2 2 2" xfId="43524" xr:uid="{10EFEAFB-7ED3-4367-AA30-F3346A1001C6}"/>
    <cellStyle name="Comma 7 2 2 6 2 2 3" xfId="45532" xr:uid="{BF355121-6BB2-4578-96DB-5545BD862DC5}"/>
    <cellStyle name="Comma 7 2 2 6 2 3" xfId="39188" xr:uid="{DC0F85D3-39F0-41A7-B0E3-A29103A096BA}"/>
    <cellStyle name="Comma 7 2 2 6 2 4" xfId="42196" xr:uid="{3532F569-8C74-4D21-A0EC-EDDE65EDD390}"/>
    <cellStyle name="Comma 7 2 2 6 2 5" xfId="45533" xr:uid="{D454D7BA-DB4C-45B0-9A3A-9D4267AB5C4E}"/>
    <cellStyle name="Comma 7 2 2 6 2 6" xfId="35638" xr:uid="{30B8EFD5-105B-4EBE-AB95-B75E66894E6E}"/>
    <cellStyle name="Comma 7 2 2 6 3" xfId="39505" xr:uid="{B580C60D-DC1C-47EE-ADB8-201F1E6EBC9F}"/>
    <cellStyle name="Comma 7 2 2 6 3 2" xfId="41081" xr:uid="{F141C757-9360-4E5D-B89A-4F4F4C1C5276}"/>
    <cellStyle name="Comma 7 2 2 6 3 2 2" xfId="43793" xr:uid="{544AF258-8773-4DFF-AE25-EADE6137D87E}"/>
    <cellStyle name="Comma 7 2 2 6 3 2 3" xfId="45534" xr:uid="{EC49DD14-9C0F-4D5F-A512-EB8BC9643953}"/>
    <cellStyle name="Comma 7 2 2 6 3 3" xfId="42465" xr:uid="{76AD0BEC-EAA5-48D4-A0A1-744F02F8C226}"/>
    <cellStyle name="Comma 7 2 2 6 3 4" xfId="45535" xr:uid="{5DFA367F-7527-4854-AFA4-126FCBCFBF05}"/>
    <cellStyle name="Comma 7 2 2 6 4" xfId="40226" xr:uid="{7DBB1AF2-4FED-47B9-B8C4-151DE4F04E51}"/>
    <cellStyle name="Comma 7 2 2 6 4 2" xfId="43075" xr:uid="{DC3CD76B-08E4-4C07-B6B2-4B9672F42A5F}"/>
    <cellStyle name="Comma 7 2 2 6 4 3" xfId="45536" xr:uid="{2BE77607-CB57-4CC5-9396-A6867CC7ECC6}"/>
    <cellStyle name="Comma 7 2 2 6 5" xfId="38707" xr:uid="{51F4F455-10BF-43F2-B14A-20D3E57F76B0}"/>
    <cellStyle name="Comma 7 2 2 6 6" xfId="41747" xr:uid="{CDC086A2-3BBA-4B9A-B77E-E038E39E1753}"/>
    <cellStyle name="Comma 7 2 2 6 7" xfId="45537" xr:uid="{C1CA15E3-2D05-40D0-82E7-28A7078539F9}"/>
    <cellStyle name="Comma 7 2 2 6 8" xfId="15799" xr:uid="{7B8446EE-C258-43CF-A2F9-74C8C99796C8}"/>
    <cellStyle name="Comma 7 2 2 7" xfId="5674" xr:uid="{8D4A8AED-CD4D-40CB-9373-52C80ACFB09C}"/>
    <cellStyle name="Comma 7 2 2 7 2" xfId="40008" xr:uid="{6C9FB951-18C8-4A17-9821-72C999EEC982}"/>
    <cellStyle name="Comma 7 2 2 7 2 2" xfId="42885" xr:uid="{B6DCCE0C-92AF-459E-9AAD-64C3B5C270C7}"/>
    <cellStyle name="Comma 7 2 2 7 2 3" xfId="45538" xr:uid="{5EDA2953-38F9-47C2-A650-599E9DBF9966}"/>
    <cellStyle name="Comma 7 2 2 7 3" xfId="37617" xr:uid="{45765254-82A1-4035-A763-868D1AC1DF8E}"/>
    <cellStyle name="Comma 7 2 2 7 4" xfId="41557" xr:uid="{C563F36C-BF15-44B6-AC81-86B40A93DEA6}"/>
    <cellStyle name="Comma 7 2 2 7 5" xfId="45539" xr:uid="{68A677F8-2E92-440C-BFE5-1DC15D1B5B37}"/>
    <cellStyle name="Comma 7 2 2 7 6" xfId="30297" xr:uid="{6DAA5937-374A-4B0F-B9DA-D39D7BF24E26}"/>
    <cellStyle name="Comma 7 2 2 8" xfId="6227" xr:uid="{DD5E7313-55A2-427A-8A4A-CC5CD5D36009}"/>
    <cellStyle name="Comma 7 2 2 8 2" xfId="40517" xr:uid="{6D3F0EA7-25DB-4498-A880-AC6EF85EB273}"/>
    <cellStyle name="Comma 7 2 2 8 2 2" xfId="43318" xr:uid="{9399A17F-F83A-4A51-B9C0-80D2D0C64D48}"/>
    <cellStyle name="Comma 7 2 2 8 2 3" xfId="45540" xr:uid="{B7F56318-7FEE-44D8-82C3-7A5DF6F7EA59}"/>
    <cellStyle name="Comma 7 2 2 8 3" xfId="38959" xr:uid="{1FE72F81-E40F-4370-B8DD-2CFA22706E44}"/>
    <cellStyle name="Comma 7 2 2 8 4" xfId="41990" xr:uid="{F1956E16-4FEA-45C0-97F2-BBCB6AC86DD0}"/>
    <cellStyle name="Comma 7 2 2 8 5" xfId="45541" xr:uid="{CAF7BFC5-E4AB-419A-B0FC-43F527E0D6BE}"/>
    <cellStyle name="Comma 7 2 2 8 6" xfId="30543" xr:uid="{19EDFBAB-0500-466C-9FAB-6975B463800E}"/>
    <cellStyle name="Comma 7 2 2 9" xfId="32120" xr:uid="{50AA6B07-1F5F-4D13-8256-2770745FF6F0}"/>
    <cellStyle name="Comma 7 2 2 9 2" xfId="40859" xr:uid="{DFCBF84C-B475-4E6D-8043-A3295F62CB7F}"/>
    <cellStyle name="Comma 7 2 2 9 2 2" xfId="43603" xr:uid="{71615F67-0966-48BC-9E4A-4D4E1CBA9FEE}"/>
    <cellStyle name="Comma 7 2 2 9 2 3" xfId="45542" xr:uid="{B2A75279-2935-4343-BB6B-2413EA207D98}"/>
    <cellStyle name="Comma 7 2 2 9 3" xfId="39294" xr:uid="{2AFF7555-18AE-43BA-A996-D090FFD39B50}"/>
    <cellStyle name="Comma 7 2 2 9 4" xfId="42275" xr:uid="{57B5CACC-A266-402E-95A2-237FF3F5A21B}"/>
    <cellStyle name="Comma 7 2 2 9 5" xfId="45543" xr:uid="{F64671CC-3615-4BE8-B3B1-55EE5282A8F0}"/>
    <cellStyle name="Comma 7 2 20" xfId="45544" xr:uid="{604E1884-65A1-41C7-9BB8-725EF2A5CBA6}"/>
    <cellStyle name="Comma 7 2 21" xfId="6676" xr:uid="{8D01C9AC-B4AF-4D60-88AA-A14DF9FDEAFA}"/>
    <cellStyle name="Comma 7 2 3" xfId="1033" xr:uid="{26A5FC7C-2EAE-41ED-ACF1-738D3C4A95B8}"/>
    <cellStyle name="Comma 7 2 3 10" xfId="32124" xr:uid="{D52AD6F6-4B1B-4D12-A72A-D6CA914AC08C}"/>
    <cellStyle name="Comma 7 2 3 10 2" xfId="39759" xr:uid="{E987071E-7058-4841-8C8C-184421F8C666}"/>
    <cellStyle name="Comma 7 2 3 10 3" xfId="42672" xr:uid="{0C9F19BF-ACEB-4A78-AAF1-24F20DE5C814}"/>
    <cellStyle name="Comma 7 2 3 10 4" xfId="45545" xr:uid="{ED4565B4-B32F-4723-B980-4C332966E65A}"/>
    <cellStyle name="Comma 7 2 3 11" xfId="32766" xr:uid="{9E8EC444-BAE8-4B2F-A942-19BDEC0B3854}"/>
    <cellStyle name="Comma 7 2 3 12" xfId="33978" xr:uid="{791CDDEC-A24F-4A96-9008-0ED6E30E7849}"/>
    <cellStyle name="Comma 7 2 3 13" xfId="34315" xr:uid="{5FB11420-D65D-4605-B292-930585DD5134}"/>
    <cellStyle name="Comma 7 2 3 14" xfId="35288" xr:uid="{8026B379-4BF1-45B0-9D25-CF2FCB1126D8}"/>
    <cellStyle name="Comma 7 2 3 15" xfId="36231" xr:uid="{F5CE07C4-DB1D-4BF3-95C0-AAF67672F826}"/>
    <cellStyle name="Comma 7 2 3 16" xfId="37396" xr:uid="{0E00135F-83C7-43ED-9315-BF3739FDCA65}"/>
    <cellStyle name="Comma 7 2 3 17" xfId="41344" xr:uid="{7D3C99C7-7D00-4C73-94EB-1C73C6C834B7}"/>
    <cellStyle name="Comma 7 2 3 18" xfId="45546" xr:uid="{AF886E1D-F394-416D-9721-787D49439613}"/>
    <cellStyle name="Comma 7 2 3 19" xfId="8552" xr:uid="{6ACD5C98-7FA5-4456-9B77-82F21510D83C}"/>
    <cellStyle name="Comma 7 2 3 2" xfId="2807" xr:uid="{6CF32B65-4206-4CB6-84C9-4A081E8B3E0E}"/>
    <cellStyle name="Comma 7 2 3 2 10" xfId="33979" xr:uid="{90CE7BF4-7870-4CFE-A3A4-A5DD48490637}"/>
    <cellStyle name="Comma 7 2 3 2 11" xfId="34279" xr:uid="{809887D3-79A6-4A04-8C6F-C73399ECF65B}"/>
    <cellStyle name="Comma 7 2 3 2 12" xfId="35369" xr:uid="{1459B825-BDF0-4276-81D5-ACD65298810B}"/>
    <cellStyle name="Comma 7 2 3 2 13" xfId="36232" xr:uid="{476E5F32-94C4-421D-8A3D-DA9FCB37FF32}"/>
    <cellStyle name="Comma 7 2 3 2 14" xfId="37458" xr:uid="{412FCCD8-07B9-494C-93FB-55ED7CD9AF74}"/>
    <cellStyle name="Comma 7 2 3 2 15" xfId="41405" xr:uid="{EEA5E2D7-E9AC-4265-AFC0-4D2CB403D3C4}"/>
    <cellStyle name="Comma 7 2 3 2 16" xfId="45547" xr:uid="{2D2C191B-1D5B-4663-AFBB-34A8EE4DCA65}"/>
    <cellStyle name="Comma 7 2 3 2 17" xfId="8442" xr:uid="{EE1BDA82-21AA-4E97-919F-00B141859B60}"/>
    <cellStyle name="Comma 7 2 3 2 2" xfId="5118" xr:uid="{D9A5CE66-DDC8-426B-9861-A84E148143CB}"/>
    <cellStyle name="Comma 7 2 3 2 2 10" xfId="34577" xr:uid="{40EBDC41-25B5-424C-A370-17D1C2C4C02E}"/>
    <cellStyle name="Comma 7 2 3 2 2 11" xfId="36073" xr:uid="{B575BA1A-4701-49D1-88D8-369B45B7BD6F}"/>
    <cellStyle name="Comma 7 2 3 2 2 12" xfId="36373" xr:uid="{5CD8BB34-E8B3-4161-9FA4-FFB8CCA239C8}"/>
    <cellStyle name="Comma 7 2 3 2 2 13" xfId="37577" xr:uid="{F902E02B-205F-45D4-93A9-1B07C9AD80F4}"/>
    <cellStyle name="Comma 7 2 3 2 2 14" xfId="41523" xr:uid="{B97FF7C8-8FF4-47AA-A85F-43447C02AA39}"/>
    <cellStyle name="Comma 7 2 3 2 2 15" xfId="45548" xr:uid="{AFD8198E-F2C1-472B-880C-C2C9F4BECD89}"/>
    <cellStyle name="Comma 7 2 3 2 2 16" xfId="8910" xr:uid="{E6351B01-38F1-4197-8733-CF7A039042BA}"/>
    <cellStyle name="Comma 7 2 3 2 2 2" xfId="6087" xr:uid="{C3B59002-D917-4D8A-AD10-0540FF306D6C}"/>
    <cellStyle name="Comma 7 2 3 2 2 2 2" xfId="31491" xr:uid="{1F96849A-F4BC-45B2-97B7-9714AB38074A}"/>
    <cellStyle name="Comma 7 2 3 2 2 2 2 2" xfId="40401" xr:uid="{02A9C12E-4CD3-4EE5-9C4C-5ABDF294396F}"/>
    <cellStyle name="Comma 7 2 3 2 2 2 2 3" xfId="43219" xr:uid="{CB19758C-EB0D-49F7-8DD3-6F04B8139795}"/>
    <cellStyle name="Comma 7 2 3 2 2 2 2 4" xfId="45549" xr:uid="{39178154-6557-4A2E-A8E2-A3ABB3AC58B1}"/>
    <cellStyle name="Comma 7 2 3 2 2 2 3" xfId="33344" xr:uid="{9F38ECA5-7CD6-46A4-B71D-66053F5ADDA4}"/>
    <cellStyle name="Comma 7 2 3 2 2 2 4" xfId="35168" xr:uid="{8D27AC72-D295-4F9B-A144-DDC55482E8A6}"/>
    <cellStyle name="Comma 7 2 3 2 2 2 5" xfId="37262" xr:uid="{7095F2C3-A82A-4EEF-815A-5E39745060A7}"/>
    <cellStyle name="Comma 7 2 3 2 2 2 6" xfId="38852" xr:uid="{4A5DC318-4B16-4B54-91CF-7BD85CA4E49B}"/>
    <cellStyle name="Comma 7 2 3 2 2 2 7" xfId="41891" xr:uid="{99DCDCF8-1979-47EA-9242-BAA435F96C69}"/>
    <cellStyle name="Comma 7 2 3 2 2 2 8" xfId="45550" xr:uid="{30E8A404-73BD-4ED9-97B9-A99D5FAA1F27}"/>
    <cellStyle name="Comma 7 2 3 2 2 2 9" xfId="12909" xr:uid="{020BFC21-2D16-48A4-9194-BD9D7826C110}"/>
    <cellStyle name="Comma 7 2 3 2 2 3" xfId="6407" xr:uid="{5D89F1C4-D628-4541-B742-1E447CB26D24}"/>
    <cellStyle name="Comma 7 2 3 2 2 3 2" xfId="40799" xr:uid="{6200731C-F3B5-4DA2-9A62-CD75C405906B}"/>
    <cellStyle name="Comma 7 2 3 2 2 3 2 2" xfId="43554" xr:uid="{E8568B86-58DD-43F7-A9B3-7B35B0150492}"/>
    <cellStyle name="Comma 7 2 3 2 2 3 2 3" xfId="45551" xr:uid="{A9F5FC03-FAA2-43C8-B60D-F4AA8C975ABD}"/>
    <cellStyle name="Comma 7 2 3 2 2 3 3" xfId="39236" xr:uid="{829C4132-F60A-46FA-AECA-13A700864901}"/>
    <cellStyle name="Comma 7 2 3 2 2 3 4" xfId="42226" xr:uid="{ABCEA7E8-D3D0-4713-8746-996D280D7406}"/>
    <cellStyle name="Comma 7 2 3 2 2 3 5" xfId="45552" xr:uid="{34FE2E20-DB72-442D-A414-C9EB44996578}"/>
    <cellStyle name="Comma 7 2 3 2 2 3 6" xfId="12126" xr:uid="{AC088731-D5F3-4988-A4BF-EE2F43A0036F}"/>
    <cellStyle name="Comma 7 2 3 2 2 4" xfId="15805" xr:uid="{48DF66BC-B7CD-464B-89E2-CEEC1A2D913B}"/>
    <cellStyle name="Comma 7 2 3 2 2 4 2" xfId="41257" xr:uid="{C6D3EEFA-3B64-482A-829B-22367AAB85DF}"/>
    <cellStyle name="Comma 7 2 3 2 2 4 2 2" xfId="43937" xr:uid="{EEB75A32-E079-490C-B5C2-5CFF9B4AF7A1}"/>
    <cellStyle name="Comma 7 2 3 2 2 4 2 3" xfId="45553" xr:uid="{AFB3B925-1B3F-4BBC-A8B3-1A5C66BEFAAA}"/>
    <cellStyle name="Comma 7 2 3 2 2 4 3" xfId="39674" xr:uid="{2E941D5B-00C4-4976-9C48-3307187420C7}"/>
    <cellStyle name="Comma 7 2 3 2 2 4 4" xfId="42609" xr:uid="{15D36B76-8B66-4D76-B968-34BB8CB4D7AA}"/>
    <cellStyle name="Comma 7 2 3 2 2 4 5" xfId="45554" xr:uid="{2A89CB48-04E0-482B-B8CB-96860D99BD1D}"/>
    <cellStyle name="Comma 7 2 3 2 2 5" xfId="30303" xr:uid="{4A1A8BA5-68F5-4651-AE64-A5597189E3AA}"/>
    <cellStyle name="Comma 7 2 3 2 2 5 2" xfId="39963" xr:uid="{42CB96FD-7C07-4102-A617-F76C6131CE43}"/>
    <cellStyle name="Comma 7 2 3 2 2 5 3" xfId="42851" xr:uid="{C0E844C4-BB98-4B88-9E5A-BF04DE154E23}"/>
    <cellStyle name="Comma 7 2 3 2 2 5 4" xfId="45555" xr:uid="{B68AF843-7ECF-4636-9F16-E493AD6A271B}"/>
    <cellStyle name="Comma 7 2 3 2 2 6" xfId="30900" xr:uid="{BA9284E5-2097-49A3-B477-DB34734E5F88}"/>
    <cellStyle name="Comma 7 2 3 2 2 7" xfId="32126" xr:uid="{A385B31D-DF2D-4A35-9357-1CE1E668F2AE}"/>
    <cellStyle name="Comma 7 2 3 2 2 8" xfId="32768" xr:uid="{A9F5EA83-26B7-4336-8250-6B4DF5F6C0A7}"/>
    <cellStyle name="Comma 7 2 3 2 2 9" xfId="33980" xr:uid="{82E72BE8-3914-4C19-A5FD-2A00C024C567}"/>
    <cellStyle name="Comma 7 2 3 2 3" xfId="4459" xr:uid="{0DA0CC8F-8B5F-40EC-9006-C799555AD7E4}"/>
    <cellStyle name="Comma 7 2 3 2 3 10" xfId="12550" xr:uid="{D083AE49-93EA-4BFE-B03E-A45A79C7DADA}"/>
    <cellStyle name="Comma 7 2 3 2 3 2" xfId="5910" xr:uid="{6223B9A9-AD9F-4458-97D3-4CB2D6F0C620}"/>
    <cellStyle name="Comma 7 2 3 2 3 2 2" xfId="41085" xr:uid="{417B3DF0-88A1-4FC9-AA88-EB399C2940D3}"/>
    <cellStyle name="Comma 7 2 3 2 3 2 2 2" xfId="43797" xr:uid="{C9CE01D2-3449-4363-96BF-54F8D4ED4CCC}"/>
    <cellStyle name="Comma 7 2 3 2 3 2 2 3" xfId="45556" xr:uid="{39B46888-DB4B-47B7-9DA8-42B80CBC6613}"/>
    <cellStyle name="Comma 7 2 3 2 3 2 3" xfId="39509" xr:uid="{E5C8E597-6430-48F1-8B18-F9E20C7C5E56}"/>
    <cellStyle name="Comma 7 2 3 2 3 2 4" xfId="42469" xr:uid="{F55AFE92-5EFD-4AE8-87C5-A9C2064A827F}"/>
    <cellStyle name="Comma 7 2 3 2 3 2 5" xfId="45557" xr:uid="{398D92A9-BD4A-49BB-9C35-FC02E5405A92}"/>
    <cellStyle name="Comma 7 2 3 2 3 2 6" xfId="31193" xr:uid="{60186657-71A9-4FC7-891E-DC81F0976480}"/>
    <cellStyle name="Comma 7 2 3 2 3 3" xfId="33049" xr:uid="{8FAC9356-8607-416F-9227-C08A94525F00}"/>
    <cellStyle name="Comma 7 2 3 2 3 3 2" xfId="40230" xr:uid="{57CF69A0-7BE5-4168-A3F1-0A88DAA8650E}"/>
    <cellStyle name="Comma 7 2 3 2 3 3 3" xfId="43079" xr:uid="{3B9953DF-B071-42EC-B5B3-1EF80A3AF4EF}"/>
    <cellStyle name="Comma 7 2 3 2 3 3 4" xfId="45558" xr:uid="{4C7087D9-FBB2-42C6-8923-6A2F8ED24A4A}"/>
    <cellStyle name="Comma 7 2 3 2 3 4" xfId="34870" xr:uid="{11314B81-A87B-4B73-BC06-E57598CD6DB1}"/>
    <cellStyle name="Comma 7 2 3 2 3 5" xfId="35642" xr:uid="{7DBFEB18-6482-4A18-B67C-AE56B3EF1238}"/>
    <cellStyle name="Comma 7 2 3 2 3 6" xfId="36970" xr:uid="{80057E0E-5694-448F-9D59-58701C743878}"/>
    <cellStyle name="Comma 7 2 3 2 3 7" xfId="38711" xr:uid="{DF20B20A-C9D1-4BD6-9493-A9A431A5BF96}"/>
    <cellStyle name="Comma 7 2 3 2 3 8" xfId="41751" xr:uid="{642450F0-CA45-4DBB-BC1C-C00FF9F270AE}"/>
    <cellStyle name="Comma 7 2 3 2 3 9" xfId="45559" xr:uid="{DDB99A76-1A7A-4A14-A5E8-C39B9680EC0A}"/>
    <cellStyle name="Comma 7 2 3 2 4" xfId="5772" xr:uid="{D32CE311-6213-44B6-A09F-B6820DC05AD9}"/>
    <cellStyle name="Comma 7 2 3 2 4 2" xfId="40095" xr:uid="{FE211C92-E51C-4EFC-AB0B-7CC0A48779F9}"/>
    <cellStyle name="Comma 7 2 3 2 4 2 2" xfId="42964" xr:uid="{B4CB2FB0-31F4-4FDA-82E0-CE3012719A4D}"/>
    <cellStyle name="Comma 7 2 3 2 4 2 3" xfId="45560" xr:uid="{CAD4FEF3-D141-4F9D-AD38-F07D6DAE788F}"/>
    <cellStyle name="Comma 7 2 3 2 4 3" xfId="38139" xr:uid="{AE76541A-EEF1-4C47-9048-DB3FD24859C2}"/>
    <cellStyle name="Comma 7 2 3 2 4 4" xfId="41636" xr:uid="{67FBEED9-2C87-46DE-9A1D-115B890E9FD8}"/>
    <cellStyle name="Comma 7 2 3 2 4 5" xfId="45561" xr:uid="{1F50E1CE-AE08-4E0E-BFD5-BF917BE66DD7}"/>
    <cellStyle name="Comma 7 2 3 2 4 6" xfId="11828" xr:uid="{FE03E870-B35F-47F0-BCDE-02BCE47AD11E}"/>
    <cellStyle name="Comma 7 2 3 2 5" xfId="6231" xr:uid="{47960915-5860-46E1-9234-A56AE635B3FD}"/>
    <cellStyle name="Comma 7 2 3 2 5 2" xfId="40640" xr:uid="{883132C6-30FC-49C3-B950-3F0827A15F4F}"/>
    <cellStyle name="Comma 7 2 3 2 5 2 2" xfId="43426" xr:uid="{F93B3B02-9A96-41A5-A1D9-C70E54EA0A1D}"/>
    <cellStyle name="Comma 7 2 3 2 5 2 3" xfId="45562" xr:uid="{61EDA1ED-C423-4F8B-8537-95ECFC22DEA0}"/>
    <cellStyle name="Comma 7 2 3 2 5 3" xfId="39072" xr:uid="{52D5AFBC-127E-4F39-9CE5-2C051CA1CF1C}"/>
    <cellStyle name="Comma 7 2 3 2 5 4" xfId="42098" xr:uid="{4DFC3FE6-B555-4398-BCD9-7370515DB9B7}"/>
    <cellStyle name="Comma 7 2 3 2 5 5" xfId="45563" xr:uid="{8DA7BB21-6B2E-48C3-9125-7F32BD96D100}"/>
    <cellStyle name="Comma 7 2 3 2 5 6" xfId="15804" xr:uid="{97E2DE8D-B87B-47A1-9E0F-D572255D7238}"/>
    <cellStyle name="Comma 7 2 3 2 6" xfId="30302" xr:uid="{C7730DF8-FF62-4142-8FCF-4798A0E200C0}"/>
    <cellStyle name="Comma 7 2 3 2 6 2" xfId="40947" xr:uid="{68D11EDB-D6AC-41E0-B035-6F349C378AA4}"/>
    <cellStyle name="Comma 7 2 3 2 6 2 2" xfId="43682" xr:uid="{E91315FA-C63B-41AE-8BCC-66A62ED64E4A}"/>
    <cellStyle name="Comma 7 2 3 2 6 2 3" xfId="45564" xr:uid="{6F83A432-1D19-461D-B96A-15916B8D91E4}"/>
    <cellStyle name="Comma 7 2 3 2 6 3" xfId="39376" xr:uid="{1A6383F1-6D22-4CD2-B927-996770C66972}"/>
    <cellStyle name="Comma 7 2 3 2 6 4" xfId="42354" xr:uid="{3C574210-5ACD-4E77-9C30-DB28C316DF32}"/>
    <cellStyle name="Comma 7 2 3 2 6 5" xfId="45565" xr:uid="{7591241F-7948-42F2-A026-29486A284D37}"/>
    <cellStyle name="Comma 7 2 3 2 7" xfId="30602" xr:uid="{2F97B618-1EA3-421A-8955-FD4F1A6F591F}"/>
    <cellStyle name="Comma 7 2 3 2 7 2" xfId="39825" xr:uid="{1DE11D97-8C0D-4E4F-A69C-B3536C236CAB}"/>
    <cellStyle name="Comma 7 2 3 2 7 3" xfId="42733" xr:uid="{591CFF93-3B88-4328-B098-0779B8D2A3D9}"/>
    <cellStyle name="Comma 7 2 3 2 7 4" xfId="45566" xr:uid="{24468772-471B-4A8B-A66E-D85D3997C758}"/>
    <cellStyle name="Comma 7 2 3 2 8" xfId="32125" xr:uid="{4FF676E5-9DA3-4575-B901-C83A2DC5BA51}"/>
    <cellStyle name="Comma 7 2 3 2 9" xfId="32767" xr:uid="{A2C40CBA-C846-4D5A-BC5E-EA979E914926}"/>
    <cellStyle name="Comma 7 2 3 3" xfId="2808" xr:uid="{F017303C-7ADF-4F3C-B414-E728183228E7}"/>
    <cellStyle name="Comma 7 2 3 3 10" xfId="34576" xr:uid="{202AD762-7AF2-4323-808E-A85EA6D2073E}"/>
    <cellStyle name="Comma 7 2 3 3 11" xfId="35370" xr:uid="{A95A22F3-9372-42DB-85EC-9990AC091446}"/>
    <cellStyle name="Comma 7 2 3 3 12" xfId="36233" xr:uid="{12C3E227-872E-4469-BAF1-DFB133C8145E}"/>
    <cellStyle name="Comma 7 2 3 3 13" xfId="37556" xr:uid="{93676E98-B857-4F79-81F5-CBF71C830CC1}"/>
    <cellStyle name="Comma 7 2 3 3 14" xfId="41502" xr:uid="{C19DF90C-36D6-4835-BA9E-4841B32DA351}"/>
    <cellStyle name="Comma 7 2 3 3 15" xfId="45567" xr:uid="{C54A1FCD-E047-4758-BB89-CC5D70D53DB9}"/>
    <cellStyle name="Comma 7 2 3 3 16" xfId="8909" xr:uid="{CFB7E76A-2579-42EE-9B7A-D73ECAF9AE31}"/>
    <cellStyle name="Comma 7 2 3 3 2" xfId="5119" xr:uid="{C429BF47-DA01-47D8-966F-5057F7E24237}"/>
    <cellStyle name="Comma 7 2 3 3 2 10" xfId="12908" xr:uid="{CF24D38E-CE75-45CF-8E07-A25D8CEFF8A6}"/>
    <cellStyle name="Comma 7 2 3 3 2 2" xfId="6088" xr:uid="{26FA06E1-DCB7-4C50-8095-2504273DAC55}"/>
    <cellStyle name="Comma 7 2 3 3 2 2 2" xfId="40800" xr:uid="{445B2C29-D5A9-40BE-B89C-784BC7A3AD94}"/>
    <cellStyle name="Comma 7 2 3 3 2 2 2 2" xfId="43555" xr:uid="{A784A52E-875F-458F-A82F-767DE08D0ADE}"/>
    <cellStyle name="Comma 7 2 3 3 2 2 2 3" xfId="45568" xr:uid="{ABB3FF4E-6BAB-4FEB-A0B3-4781CA55371D}"/>
    <cellStyle name="Comma 7 2 3 3 2 2 3" xfId="39237" xr:uid="{B581261E-6ED1-4536-A531-FE52399ED48B}"/>
    <cellStyle name="Comma 7 2 3 3 2 2 4" xfId="42227" xr:uid="{475D42DA-D833-4639-A1AE-DE30274115DD}"/>
    <cellStyle name="Comma 7 2 3 3 2 2 5" xfId="45569" xr:uid="{6E442DE1-2C58-483D-9F70-27616571D250}"/>
    <cellStyle name="Comma 7 2 3 3 2 2 6" xfId="31490" xr:uid="{BF25D0BD-6A19-40DE-9DB9-1939DF3F398D}"/>
    <cellStyle name="Comma 7 2 3 3 2 3" xfId="6408" xr:uid="{89495E3C-F995-4BBB-A811-EEA6C702FA58}"/>
    <cellStyle name="Comma 7 2 3 3 2 3 2" xfId="41258" xr:uid="{0FE9CFFB-B8CA-4F82-89D3-8C2D09E0305F}"/>
    <cellStyle name="Comma 7 2 3 3 2 3 2 2" xfId="43938" xr:uid="{6793BB1D-278C-452C-BE8D-ABC740122590}"/>
    <cellStyle name="Comma 7 2 3 3 2 3 2 3" xfId="45570" xr:uid="{6111915E-79DF-44EA-8C6E-F75B2CAF87A9}"/>
    <cellStyle name="Comma 7 2 3 3 2 3 3" xfId="39675" xr:uid="{F5916A6B-6DF7-4C6A-BB66-61C802CDB272}"/>
    <cellStyle name="Comma 7 2 3 3 2 3 4" xfId="42610" xr:uid="{86A239D5-8A0B-46E5-9987-A9F2A213AE48}"/>
    <cellStyle name="Comma 7 2 3 3 2 3 5" xfId="45571" xr:uid="{B08823E4-6B25-4AA1-BDF4-C7BF115E5BB3}"/>
    <cellStyle name="Comma 7 2 3 3 2 3 6" xfId="33343" xr:uid="{ABBEF5F1-F246-4FEA-881C-AFF4AAD17C71}"/>
    <cellStyle name="Comma 7 2 3 3 2 4" xfId="35167" xr:uid="{5339F82D-9721-446B-9382-930D9F4E8BC6}"/>
    <cellStyle name="Comma 7 2 3 3 2 4 2" xfId="40402" xr:uid="{CE5514C0-7DCE-4DDE-9412-4E6572344F1A}"/>
    <cellStyle name="Comma 7 2 3 3 2 4 3" xfId="43220" xr:uid="{431F4CC2-06D8-44A7-B418-F6FA43ACB34B}"/>
    <cellStyle name="Comma 7 2 3 3 2 4 4" xfId="45572" xr:uid="{232BF326-5472-4FA6-A155-2E03279416FF}"/>
    <cellStyle name="Comma 7 2 3 3 2 5" xfId="36074" xr:uid="{E26F108F-53CE-4ED8-AADE-0FD320AD1415}"/>
    <cellStyle name="Comma 7 2 3 3 2 6" xfId="36374" xr:uid="{3EC5A51C-6290-4E57-BCE2-C177116F23F3}"/>
    <cellStyle name="Comma 7 2 3 3 2 7" xfId="38853" xr:uid="{2BF92CDE-5849-4939-A277-5083389483C0}"/>
    <cellStyle name="Comma 7 2 3 3 2 8" xfId="41892" xr:uid="{3454DBC4-2451-4F65-9FA6-91EB69604D84}"/>
    <cellStyle name="Comma 7 2 3 3 2 9" xfId="45573" xr:uid="{EFA89568-F922-42A6-BDCE-49A6A88DB74C}"/>
    <cellStyle name="Comma 7 2 3 3 3" xfId="4460" xr:uid="{80E83F00-C910-484A-A202-25D1DECFA974}"/>
    <cellStyle name="Comma 7 2 3 3 3 2" xfId="5911" xr:uid="{4D13AB1D-7AC1-4316-AD2C-A5F65432C054}"/>
    <cellStyle name="Comma 7 2 3 3 3 2 2" xfId="41086" xr:uid="{EFC54B50-6894-4068-94C2-67CF6A0D2E9C}"/>
    <cellStyle name="Comma 7 2 3 3 3 2 2 2" xfId="43798" xr:uid="{EA714276-32BB-41D1-85A2-224C8C4584B6}"/>
    <cellStyle name="Comma 7 2 3 3 3 2 2 3" xfId="45574" xr:uid="{E4393A13-7C5F-48A6-B99E-0F96C31ABE30}"/>
    <cellStyle name="Comma 7 2 3 3 3 2 3" xfId="39510" xr:uid="{0401B96D-1E04-44A0-89B8-28028E82D558}"/>
    <cellStyle name="Comma 7 2 3 3 3 2 4" xfId="42470" xr:uid="{AAA1CCD0-8585-43A6-9E89-98E20023D1A1}"/>
    <cellStyle name="Comma 7 2 3 3 3 2 5" xfId="45575" xr:uid="{B54BFAD4-2365-45A1-973B-CA826867271E}"/>
    <cellStyle name="Comma 7 2 3 3 3 2 6" xfId="35643" xr:uid="{8F4FB0C4-C1DC-403F-805B-1CF9FADA9862}"/>
    <cellStyle name="Comma 7 2 3 3 3 3" xfId="40231" xr:uid="{F6297F96-9B4F-4EE4-A870-9D64B2F5DD54}"/>
    <cellStyle name="Comma 7 2 3 3 3 3 2" xfId="43080" xr:uid="{E79184AC-96DE-4F0C-B43A-7589AF593282}"/>
    <cellStyle name="Comma 7 2 3 3 3 3 3" xfId="45576" xr:uid="{F4E32C74-3AFE-4D2C-9A91-30A5D7D94434}"/>
    <cellStyle name="Comma 7 2 3 3 3 4" xfId="38712" xr:uid="{EF2EC14C-6F46-44B3-B442-9476C9F47659}"/>
    <cellStyle name="Comma 7 2 3 3 3 5" xfId="41752" xr:uid="{DE3C33FA-DF09-4CA8-876A-085DBFC3F06A}"/>
    <cellStyle name="Comma 7 2 3 3 3 6" xfId="45577" xr:uid="{2F4FC1FE-3972-4FCD-866B-C8E0FCAC5BE7}"/>
    <cellStyle name="Comma 7 2 3 3 3 7" xfId="12125" xr:uid="{B7332112-BC8E-4AA5-AF32-A3D6E807AB55}"/>
    <cellStyle name="Comma 7 2 3 3 4" xfId="5773" xr:uid="{A8DF62BC-089C-4E6D-B70A-6018FE8550FE}"/>
    <cellStyle name="Comma 7 2 3 3 4 2" xfId="40096" xr:uid="{86C07C05-D584-4905-9570-E012CB67F73E}"/>
    <cellStyle name="Comma 7 2 3 3 4 2 2" xfId="42965" xr:uid="{D4D05D60-FBF7-4681-8DB4-452321188A48}"/>
    <cellStyle name="Comma 7 2 3 3 4 2 3" xfId="45578" xr:uid="{755295F6-A9F6-437E-9A6E-CD897EB56433}"/>
    <cellStyle name="Comma 7 2 3 3 4 3" xfId="38140" xr:uid="{20F94DB2-2251-4E11-B9E7-1CD79C9E1CE0}"/>
    <cellStyle name="Comma 7 2 3 3 4 4" xfId="41637" xr:uid="{9A3C0CBC-37F0-4366-A41A-80CA1A1D4F02}"/>
    <cellStyle name="Comma 7 2 3 3 4 5" xfId="45579" xr:uid="{08D48579-2616-46B9-BE92-0751213B9376}"/>
    <cellStyle name="Comma 7 2 3 3 4 6" xfId="15806" xr:uid="{E24F20CD-9E3B-48E4-A323-889215E945F1}"/>
    <cellStyle name="Comma 7 2 3 3 5" xfId="6232" xr:uid="{82DE882E-A94F-4124-A575-5395F8501174}"/>
    <cellStyle name="Comma 7 2 3 3 5 2" xfId="40641" xr:uid="{799BE366-96D3-4732-960C-6D4287E2484C}"/>
    <cellStyle name="Comma 7 2 3 3 5 2 2" xfId="43427" xr:uid="{94AF1FB4-050C-4BDD-BDE4-634016ACF1FA}"/>
    <cellStyle name="Comma 7 2 3 3 5 2 3" xfId="45580" xr:uid="{AD048FBD-3419-4BFF-BF74-49F428584E27}"/>
    <cellStyle name="Comma 7 2 3 3 5 3" xfId="39073" xr:uid="{A8C794D2-1E33-4778-B926-5013106F861A}"/>
    <cellStyle name="Comma 7 2 3 3 5 4" xfId="42099" xr:uid="{77759116-AE14-4DBE-BE89-F07DD9D5656F}"/>
    <cellStyle name="Comma 7 2 3 3 5 5" xfId="45581" xr:uid="{68ED6D73-6489-4743-8024-6647EACA5631}"/>
    <cellStyle name="Comma 7 2 3 3 5 6" xfId="30304" xr:uid="{10167001-CCCA-448A-8D80-BBFB8840BD8A}"/>
    <cellStyle name="Comma 7 2 3 3 6" xfId="30899" xr:uid="{330F89F1-8CEF-4A54-A958-3F34A8F540A8}"/>
    <cellStyle name="Comma 7 2 3 3 6 2" xfId="40948" xr:uid="{CBBD5504-305A-43F2-AEB4-9DA3DBD92B46}"/>
    <cellStyle name="Comma 7 2 3 3 6 2 2" xfId="43683" xr:uid="{E12B02DA-D77E-47CA-8A3D-C1A9F1C343E7}"/>
    <cellStyle name="Comma 7 2 3 3 6 2 3" xfId="45582" xr:uid="{085FADC3-68AF-401E-904F-CEAC5B01FB37}"/>
    <cellStyle name="Comma 7 2 3 3 6 3" xfId="39377" xr:uid="{29504395-C263-4CC3-9C3E-76B079421AC1}"/>
    <cellStyle name="Comma 7 2 3 3 6 4" xfId="42355" xr:uid="{B4768AAB-1B2D-401F-8324-08261634DE60}"/>
    <cellStyle name="Comma 7 2 3 3 6 5" xfId="45583" xr:uid="{A58BD4A9-332A-4473-B947-3847C583FF04}"/>
    <cellStyle name="Comma 7 2 3 3 7" xfId="32127" xr:uid="{B5B4C3C3-6879-4AC8-93B5-197585D61A38}"/>
    <cellStyle name="Comma 7 2 3 3 7 2" xfId="39942" xr:uid="{EA6602BB-4FDB-48CE-BB2F-A3A8B5DBD2BF}"/>
    <cellStyle name="Comma 7 2 3 3 7 3" xfId="42830" xr:uid="{22D6234E-F5B3-467A-9F7C-C24D1E44CC14}"/>
    <cellStyle name="Comma 7 2 3 3 7 4" xfId="45584" xr:uid="{EEFC1BD6-FCF1-4EDF-BF8F-422374DCE49D}"/>
    <cellStyle name="Comma 7 2 3 3 8" xfId="32769" xr:uid="{B24D3306-653D-4E51-8642-65B3EB57BA43}"/>
    <cellStyle name="Comma 7 2 3 3 9" xfId="33981" xr:uid="{ED59819D-E5FA-465B-A480-7369C18C08D0}"/>
    <cellStyle name="Comma 7 2 3 4" xfId="2806" xr:uid="{B0E949EE-85D6-4FE4-9CDB-01C57E30CB18}"/>
    <cellStyle name="Comma 7 2 3 4 10" xfId="34654" xr:uid="{798D33E4-0499-4BB3-A596-5B4DC60186DF}"/>
    <cellStyle name="Comma 7 2 3 4 11" xfId="35368" xr:uid="{7A621CC7-CE50-4722-9F77-3D3914A13612}"/>
    <cellStyle name="Comma 7 2 3 4 12" xfId="36372" xr:uid="{C2D83B66-42FF-4BCE-BC04-A8D23767DCEE}"/>
    <cellStyle name="Comma 7 2 3 4 13" xfId="37532" xr:uid="{4995F562-6918-4E4B-8538-5F7131EF507B}"/>
    <cellStyle name="Comma 7 2 3 4 14" xfId="41478" xr:uid="{B4EF6FCB-87C9-416A-B23C-A430FFC9A003}"/>
    <cellStyle name="Comma 7 2 3 4 15" xfId="45585" xr:uid="{38B35CCE-0B02-4D99-A524-F4AD7A7C4980}"/>
    <cellStyle name="Comma 7 2 3 4 16" xfId="11540" xr:uid="{75B507F3-B695-4847-BCA4-4ABE99873DD5}"/>
    <cellStyle name="Comma 7 2 3 4 2" xfId="5117" xr:uid="{0E3EDACF-E06F-432B-AEFC-5D8AE6A674E0}"/>
    <cellStyle name="Comma 7 2 3 4 2 10" xfId="15161" xr:uid="{F40E1011-1405-464A-A34B-8365A55EB27A}"/>
    <cellStyle name="Comma 7 2 3 4 2 2" xfId="6086" xr:uid="{C5E40461-2E5A-486B-AE71-050714429CA5}"/>
    <cellStyle name="Comma 7 2 3 4 2 2 2" xfId="41256" xr:uid="{9247E8B0-1C0D-44BD-BAFC-F27DFB299307}"/>
    <cellStyle name="Comma 7 2 3 4 2 2 2 2" xfId="43936" xr:uid="{2C0EB935-BC2E-4B2D-B657-5B99487A5B71}"/>
    <cellStyle name="Comma 7 2 3 4 2 2 2 3" xfId="45586" xr:uid="{D5405918-D73D-4530-9D10-9AD0ED970CD9}"/>
    <cellStyle name="Comma 7 2 3 4 2 2 3" xfId="39673" xr:uid="{1A227061-5FCD-48A1-99E1-FA8837571C5D}"/>
    <cellStyle name="Comma 7 2 3 4 2 2 4" xfId="42608" xr:uid="{B66E70D5-DC4A-4451-8573-F3545B99C245}"/>
    <cellStyle name="Comma 7 2 3 4 2 2 5" xfId="45587" xr:uid="{A346587F-2217-4BB1-A57B-3DB362FFBB6C}"/>
    <cellStyle name="Comma 7 2 3 4 2 2 6" xfId="31568" xr:uid="{9689B651-4C40-42E1-8306-EE74CFFED2F0}"/>
    <cellStyle name="Comma 7 2 3 4 2 3" xfId="33421" xr:uid="{4779FFCA-9E57-4AB6-9B7B-D85A358C99CC}"/>
    <cellStyle name="Comma 7 2 3 4 2 3 2" xfId="40400" xr:uid="{8F099A60-8AC5-4690-848A-B6943A92260B}"/>
    <cellStyle name="Comma 7 2 3 4 2 3 3" xfId="43218" xr:uid="{8B021EDF-25B8-4B59-B867-F2772360AAF0}"/>
    <cellStyle name="Comma 7 2 3 4 2 3 4" xfId="45588" xr:uid="{5B7F707F-3269-4F39-BD54-CF0DA960858D}"/>
    <cellStyle name="Comma 7 2 3 4 2 4" xfId="35245" xr:uid="{93EF1A0D-B583-402F-BF5A-0FA9E3284B9F}"/>
    <cellStyle name="Comma 7 2 3 4 2 5" xfId="36072" xr:uid="{98E7A0B7-7E69-476F-911E-6151AE4B43A2}"/>
    <cellStyle name="Comma 7 2 3 4 2 6" xfId="37324" xr:uid="{974513EB-BBF9-47D5-8D96-B357B654D8CC}"/>
    <cellStyle name="Comma 7 2 3 4 2 7" xfId="38851" xr:uid="{3FF6BBBB-03E3-48F4-A2CF-6F775FA91E4C}"/>
    <cellStyle name="Comma 7 2 3 4 2 8" xfId="41890" xr:uid="{7A7A93D3-C040-44A0-8B30-EFADBEFA91F3}"/>
    <cellStyle name="Comma 7 2 3 4 2 9" xfId="45589" xr:uid="{D41849E0-053D-4BBA-96FA-0D9138B16756}"/>
    <cellStyle name="Comma 7 2 3 4 3" xfId="5771" xr:uid="{D38A3D13-0A3C-4EAB-9D34-1FF47157B2F7}"/>
    <cellStyle name="Comma 7 2 3 4 3 2" xfId="40094" xr:uid="{FE199AB8-1A61-4BB4-9893-F371BFC35714}"/>
    <cellStyle name="Comma 7 2 3 4 3 2 2" xfId="42963" xr:uid="{6EA7F08B-AE1E-46D1-9180-FADFB0ACD1CC}"/>
    <cellStyle name="Comma 7 2 3 4 3 2 3" xfId="45590" xr:uid="{8CCCDF4D-001F-40F6-A7C2-09EFA30C61F2}"/>
    <cellStyle name="Comma 7 2 3 4 3 3" xfId="38138" xr:uid="{789EA96C-5969-4D8D-A1B5-F694FC7B1655}"/>
    <cellStyle name="Comma 7 2 3 4 3 4" xfId="41635" xr:uid="{EBC0DA9C-82BB-48EC-8855-86FD63F120D8}"/>
    <cellStyle name="Comma 7 2 3 4 3 5" xfId="45591" xr:uid="{AD5B679D-EA9B-440C-818A-989114B15AB6}"/>
    <cellStyle name="Comma 7 2 3 4 3 6" xfId="12203" xr:uid="{08420DFA-7F37-4F37-92EB-C2F9ACA80497}"/>
    <cellStyle name="Comma 7 2 3 4 4" xfId="6406" xr:uid="{1DE68F9E-9DBF-4D22-B148-87D2DA3BB6DA}"/>
    <cellStyle name="Comma 7 2 3 4 4 2" xfId="40639" xr:uid="{989BF0B5-AAB9-4950-80D6-2F91F207948B}"/>
    <cellStyle name="Comma 7 2 3 4 4 2 2" xfId="43425" xr:uid="{6AF0CFB5-A044-4879-9604-79350528F2CB}"/>
    <cellStyle name="Comma 7 2 3 4 4 2 3" xfId="45592" xr:uid="{12413B10-5A18-4466-BF92-53126992F66C}"/>
    <cellStyle name="Comma 7 2 3 4 4 3" xfId="39071" xr:uid="{37D7F1C7-A38C-4259-B1E3-3C876AC5EB93}"/>
    <cellStyle name="Comma 7 2 3 4 4 4" xfId="42097" xr:uid="{0BECDE20-8091-4C0C-8D80-2C57B4632C10}"/>
    <cellStyle name="Comma 7 2 3 4 4 5" xfId="45593" xr:uid="{DC84DF24-E5A0-4CB6-A757-1AD7EFC6B0ED}"/>
    <cellStyle name="Comma 7 2 3 4 4 6" xfId="15807" xr:uid="{C1A6DAA6-A67D-4675-A4BB-DB8B7DC9ED54}"/>
    <cellStyle name="Comma 7 2 3 4 5" xfId="30305" xr:uid="{8CA8FFFF-1751-4AEB-9409-19F8542C9A6B}"/>
    <cellStyle name="Comma 7 2 3 4 5 2" xfId="40946" xr:uid="{4DC9A73E-30FA-4279-833C-AF81D62C74CC}"/>
    <cellStyle name="Comma 7 2 3 4 5 2 2" xfId="43681" xr:uid="{4E98F76C-7C00-48B6-9F01-DE5F3DC92CEE}"/>
    <cellStyle name="Comma 7 2 3 4 5 2 3" xfId="45594" xr:uid="{E85E9996-388B-4153-A347-16829B17F9D5}"/>
    <cellStyle name="Comma 7 2 3 4 5 3" xfId="39375" xr:uid="{1AEE8BAC-31EA-4701-A1DF-2399CF6C1FC1}"/>
    <cellStyle name="Comma 7 2 3 4 5 4" xfId="42353" xr:uid="{407170A3-6594-4463-A5BB-3966C80B60C2}"/>
    <cellStyle name="Comma 7 2 3 4 5 5" xfId="45595" xr:uid="{5A6644F2-C266-44DE-96EC-EEAEE9ACB74E}"/>
    <cellStyle name="Comma 7 2 3 4 6" xfId="30977" xr:uid="{8DA1B03B-E271-4C25-9E25-37A319F81757}"/>
    <cellStyle name="Comma 7 2 3 4 6 2" xfId="39907" xr:uid="{40DEE577-8E51-4C43-8A45-A19F8F0957A1}"/>
    <cellStyle name="Comma 7 2 3 4 6 3" xfId="42806" xr:uid="{4D118D9C-FBE2-437F-8FE3-022D472E186B}"/>
    <cellStyle name="Comma 7 2 3 4 6 4" xfId="45596" xr:uid="{770CF662-B49F-4642-8FE4-D289B75326F5}"/>
    <cellStyle name="Comma 7 2 3 4 7" xfId="32128" xr:uid="{9B023039-1A35-4493-90B8-D1BD52351EB0}"/>
    <cellStyle name="Comma 7 2 3 4 8" xfId="32770" xr:uid="{835BFD26-17B6-4995-9CA3-E52A719C2DBF}"/>
    <cellStyle name="Comma 7 2 3 4 9" xfId="33982" xr:uid="{D80A3B09-02BB-4B1A-811F-B90A69D9784E}"/>
    <cellStyle name="Comma 7 2 3 5" xfId="4547" xr:uid="{558B16AB-D1EF-42B9-991E-44664667DF29}"/>
    <cellStyle name="Comma 7 2 3 5 10" xfId="36295" xr:uid="{06B86FF9-2F64-48D2-BFBD-FBCCE446C1CB}"/>
    <cellStyle name="Comma 7 2 3 5 11" xfId="38773" xr:uid="{BE45B01B-30AE-41B7-89D3-F579A5C246E9}"/>
    <cellStyle name="Comma 7 2 3 5 12" xfId="41813" xr:uid="{953F5F60-6480-4208-B468-37E1FE1070B3}"/>
    <cellStyle name="Comma 7 2 3 5 13" xfId="45597" xr:uid="{B393DE9E-4CF3-43CB-837D-BCDB1A4E82BD}"/>
    <cellStyle name="Comma 7 2 3 5 14" xfId="12587" xr:uid="{0E0579AC-9D53-4F6E-8ACF-AE87765453CC}"/>
    <cellStyle name="Comma 7 2 3 5 2" xfId="5996" xr:uid="{34DAD539-CBB9-48CC-AD1F-452BE87B931B}"/>
    <cellStyle name="Comma 7 2 3 5 2 2" xfId="40554" xr:uid="{46EC97D8-8E1B-40DF-9B31-0BF1AB87C36D}"/>
    <cellStyle name="Comma 7 2 3 5 2 2 2" xfId="43348" xr:uid="{D71FDCAB-6E8B-40FB-ADAA-DF471A31F123}"/>
    <cellStyle name="Comma 7 2 3 5 2 2 3" xfId="45598" xr:uid="{B730424C-1CE0-4E28-BE10-347A2A697846}"/>
    <cellStyle name="Comma 7 2 3 5 2 3" xfId="38991" xr:uid="{B9C89847-F441-4C18-9B78-CBFE2E823C59}"/>
    <cellStyle name="Comma 7 2 3 5 2 4" xfId="42020" xr:uid="{73E43D95-3763-4B3E-BB1C-AD496B7F60FB}"/>
    <cellStyle name="Comma 7 2 3 5 2 5" xfId="45599" xr:uid="{05BEFC6D-CAC9-4DC1-9234-01CE918E1964}"/>
    <cellStyle name="Comma 7 2 3 5 2 6" xfId="15808" xr:uid="{210C73A9-D1F1-4DD5-BDF8-F1B2F530915F}"/>
    <cellStyle name="Comma 7 2 3 5 3" xfId="6317" xr:uid="{E14639FD-39BF-4E02-B5F2-F02582D433F3}"/>
    <cellStyle name="Comma 7 2 3 5 3 2" xfId="41169" xr:uid="{1098FE46-E74B-4129-988F-BB4F76C0CAB1}"/>
    <cellStyle name="Comma 7 2 3 5 3 2 2" xfId="43859" xr:uid="{64958DEA-BFCA-4E4C-A103-E350AFF55475}"/>
    <cellStyle name="Comma 7 2 3 5 3 2 3" xfId="45600" xr:uid="{62A279D7-46D9-4EBF-B2CE-49704E9DA05F}"/>
    <cellStyle name="Comma 7 2 3 5 3 3" xfId="39588" xr:uid="{4380FDE1-5A2F-48BB-BDF8-A95681F90B65}"/>
    <cellStyle name="Comma 7 2 3 5 3 4" xfId="42531" xr:uid="{96C4FA01-C331-42D2-ADC8-AD0BF4D40E06}"/>
    <cellStyle name="Comma 7 2 3 5 3 5" xfId="45601" xr:uid="{B7DC61DA-AD53-4C51-A2D5-56CC7B36BA67}"/>
    <cellStyle name="Comma 7 2 3 5 3 6" xfId="30306" xr:uid="{494184A8-68D4-409A-9602-FAF211253219}"/>
    <cellStyle name="Comma 7 2 3 5 4" xfId="31229" xr:uid="{F2CB8415-D54E-47CE-8FE9-E8E43D5BA185}"/>
    <cellStyle name="Comma 7 2 3 5 4 2" xfId="40314" xr:uid="{9A1A17C1-9F26-49C4-A1F9-A7E1A4C70CAF}"/>
    <cellStyle name="Comma 7 2 3 5 4 3" xfId="43141" xr:uid="{3D056804-9994-443A-96CD-17A7BA802F95}"/>
    <cellStyle name="Comma 7 2 3 5 4 4" xfId="45602" xr:uid="{A06A1D93-806B-433E-B78E-ED1A852B16E4}"/>
    <cellStyle name="Comma 7 2 3 5 5" xfId="32129" xr:uid="{321AFFB2-4968-4319-94AB-2E5E421C0363}"/>
    <cellStyle name="Comma 7 2 3 5 6" xfId="32771" xr:uid="{7FB879E5-BA47-4D11-ACF5-0E1332D6ACC3}"/>
    <cellStyle name="Comma 7 2 3 5 7" xfId="33983" xr:uid="{C572E4AE-DE84-4C43-A793-6C056413BD06}"/>
    <cellStyle name="Comma 7 2 3 5 8" xfId="34906" xr:uid="{18BE0772-3DCF-4A42-A144-118F4923B48E}"/>
    <cellStyle name="Comma 7 2 3 5 9" xfId="35708" xr:uid="{5888CB07-C884-4F8C-958A-77C5CA51BBA5}"/>
    <cellStyle name="Comma 7 2 3 6" xfId="4458" xr:uid="{CEDB14C9-A6B2-4FB1-97D8-F4511BD4855E}"/>
    <cellStyle name="Comma 7 2 3 6 2" xfId="5909" xr:uid="{3296AD22-86DD-4180-89C0-034A10609F4C}"/>
    <cellStyle name="Comma 7 2 3 6 2 2" xfId="40762" xr:uid="{C3149ED3-EEA3-400A-8E10-DA2F4E453722}"/>
    <cellStyle name="Comma 7 2 3 6 2 2 2" xfId="43525" xr:uid="{3D684D27-54F5-4455-A7DF-002B905B16F9}"/>
    <cellStyle name="Comma 7 2 3 6 2 2 3" xfId="45603" xr:uid="{500E0337-3095-4ED0-BCA0-86A8BBC75477}"/>
    <cellStyle name="Comma 7 2 3 6 2 3" xfId="39189" xr:uid="{ABD0EF1A-8359-4829-9BD1-A9724B09FF7E}"/>
    <cellStyle name="Comma 7 2 3 6 2 4" xfId="42197" xr:uid="{CD12CBEE-4EE8-418A-9392-E5531FA608E4}"/>
    <cellStyle name="Comma 7 2 3 6 2 5" xfId="45604" xr:uid="{46C690E1-2005-4F02-8A87-0082FAA45DDE}"/>
    <cellStyle name="Comma 7 2 3 6 2 6" xfId="35641" xr:uid="{3911FAC0-5ED9-404B-9460-82895A33F002}"/>
    <cellStyle name="Comma 7 2 3 6 3" xfId="39508" xr:uid="{0536863B-CCAA-4CA7-8273-9E8C50A1559B}"/>
    <cellStyle name="Comma 7 2 3 6 3 2" xfId="41084" xr:uid="{D97C3FCB-4F61-490F-AFEE-465BDB898BAA}"/>
    <cellStyle name="Comma 7 2 3 6 3 2 2" xfId="43796" xr:uid="{5902A2E2-6DC6-42F1-BED3-2B4D2364FD3F}"/>
    <cellStyle name="Comma 7 2 3 6 3 2 3" xfId="45605" xr:uid="{8D1A4862-9625-4C79-8B5B-8740C025C955}"/>
    <cellStyle name="Comma 7 2 3 6 3 3" xfId="42468" xr:uid="{84C1CBC7-C430-490A-AC09-234186E7F871}"/>
    <cellStyle name="Comma 7 2 3 6 3 4" xfId="45606" xr:uid="{18B61655-DC86-447F-B43D-2229B8D9AD87}"/>
    <cellStyle name="Comma 7 2 3 6 4" xfId="40229" xr:uid="{4D1B11A5-BFBA-4A6B-8373-BBE8DA46CC8D}"/>
    <cellStyle name="Comma 7 2 3 6 4 2" xfId="43078" xr:uid="{0C084289-78B3-4382-B562-E6FD92675993}"/>
    <cellStyle name="Comma 7 2 3 6 4 3" xfId="45607" xr:uid="{26D21E6E-9F75-41F8-80E6-10CF226E62A5}"/>
    <cellStyle name="Comma 7 2 3 6 5" xfId="38710" xr:uid="{55FD5A51-103F-4672-AA6B-B60D3D4E4BFE}"/>
    <cellStyle name="Comma 7 2 3 6 6" xfId="41750" xr:uid="{B55923DD-C63D-4304-83D9-00B6B23786A8}"/>
    <cellStyle name="Comma 7 2 3 6 7" xfId="45608" xr:uid="{C5411505-4F27-406F-90AA-049CCA5BD3FA}"/>
    <cellStyle name="Comma 7 2 3 6 8" xfId="11864" xr:uid="{C64C074A-BCAD-47E8-8B2A-7CB7707DA4F8}"/>
    <cellStyle name="Comma 7 2 3 7" xfId="5675" xr:uid="{1928A399-765D-4481-9C03-0B0830DB12BF}"/>
    <cellStyle name="Comma 7 2 3 7 2" xfId="40009" xr:uid="{A2A9D29F-CDB1-4033-9B4B-30FB394D9E6D}"/>
    <cellStyle name="Comma 7 2 3 7 2 2" xfId="42886" xr:uid="{7D75BC60-1912-4541-BC12-A28A1AB99B94}"/>
    <cellStyle name="Comma 7 2 3 7 2 3" xfId="45609" xr:uid="{2C84AE71-74FC-4B4E-A5DF-7CC8E801B7E3}"/>
    <cellStyle name="Comma 7 2 3 7 3" xfId="37618" xr:uid="{3DC6F6B0-1416-47AE-BDAC-8D50CEC7ABDA}"/>
    <cellStyle name="Comma 7 2 3 7 4" xfId="41558" xr:uid="{2C110169-3BB2-4466-A3F7-8AEE796EA65C}"/>
    <cellStyle name="Comma 7 2 3 7 5" xfId="45610" xr:uid="{0BC4770B-D90D-4588-B979-BBDE6FBD563A}"/>
    <cellStyle name="Comma 7 2 3 7 6" xfId="15803" xr:uid="{5787CE65-73A7-409A-8D65-92BA958D4473}"/>
    <cellStyle name="Comma 7 2 3 8" xfId="6230" xr:uid="{BD8BA015-FB1C-46B4-8B8C-BF6FC196B67C}"/>
    <cellStyle name="Comma 7 2 3 8 2" xfId="40518" xr:uid="{A3BD5A51-7B22-46AD-B6A6-6FFEC4F69C2B}"/>
    <cellStyle name="Comma 7 2 3 8 2 2" xfId="43319" xr:uid="{4E907BE7-FE3C-47F7-BAB7-80320528714B}"/>
    <cellStyle name="Comma 7 2 3 8 2 3" xfId="45611" xr:uid="{F98C6481-AAE9-4863-BDB1-9620656EA7E0}"/>
    <cellStyle name="Comma 7 2 3 8 3" xfId="38960" xr:uid="{2F5C2C84-6267-4665-8FE9-61D9D7E3E198}"/>
    <cellStyle name="Comma 7 2 3 8 4" xfId="41991" xr:uid="{3CF00642-F743-4517-817E-971DBBC8DEC1}"/>
    <cellStyle name="Comma 7 2 3 8 5" xfId="45612" xr:uid="{3FB03B0F-2A9B-4887-BC9F-3618B26647B0}"/>
    <cellStyle name="Comma 7 2 3 8 6" xfId="30301" xr:uid="{12BB0AF9-1405-4380-863F-FCA4B3678CF8}"/>
    <cellStyle name="Comma 7 2 3 9" xfId="30638" xr:uid="{7486FAB3-F199-40F1-8B90-D4AD1E8653B3}"/>
    <cellStyle name="Comma 7 2 3 9 2" xfId="40860" xr:uid="{9134E012-A147-4983-BE55-8CBC311F9001}"/>
    <cellStyle name="Comma 7 2 3 9 2 2" xfId="43604" xr:uid="{48B9E827-0349-4806-83CF-FACC594BE175}"/>
    <cellStyle name="Comma 7 2 3 9 2 3" xfId="45613" xr:uid="{F4B12C67-1719-443C-980A-A9A680BA9FAA}"/>
    <cellStyle name="Comma 7 2 3 9 3" xfId="39295" xr:uid="{CA2FB254-790F-47D9-A3AE-2A29D27E4441}"/>
    <cellStyle name="Comma 7 2 3 9 4" xfId="42276" xr:uid="{33691198-06CA-4A00-A818-F1226B372FE4}"/>
    <cellStyle name="Comma 7 2 3 9 5" xfId="45614" xr:uid="{00F76A7E-CE29-4BEC-8674-FBFF9817188F}"/>
    <cellStyle name="Comma 7 2 4" xfId="2809" xr:uid="{EABD683F-E63D-4FA9-A489-D08571656A3B}"/>
    <cellStyle name="Comma 7 2 4 10" xfId="33984" xr:uid="{ACD7E0EA-406B-47F4-ACC9-755E82410017}"/>
    <cellStyle name="Comma 7 2 4 11" xfId="34219" xr:uid="{A617441E-C586-4D8E-BB81-210215EF3DF6}"/>
    <cellStyle name="Comma 7 2 4 12" xfId="35371" xr:uid="{9FA5FF15-DBCE-4036-9434-00329C1D2F23}"/>
    <cellStyle name="Comma 7 2 4 13" xfId="36234" xr:uid="{8783B2E6-C939-440C-B956-A0A582DF9451}"/>
    <cellStyle name="Comma 7 2 4 14" xfId="37456" xr:uid="{E3BB5CB4-F286-4728-84F3-B2D89D47FFCD}"/>
    <cellStyle name="Comma 7 2 4 15" xfId="41403" xr:uid="{4F39CD94-D7BF-49BD-894B-1FA197F597DD}"/>
    <cellStyle name="Comma 7 2 4 16" xfId="45615" xr:uid="{9A2B9DC8-7E72-4FF1-B1EB-5E70E6F0995A}"/>
    <cellStyle name="Comma 7 2 4 17" xfId="8110" xr:uid="{D6129B17-1F4E-4BFC-8105-E4A60362A41A}"/>
    <cellStyle name="Comma 7 2 4 2" xfId="5120" xr:uid="{8BBFECC5-C237-44DA-8C97-3D77417CD870}"/>
    <cellStyle name="Comma 7 2 4 2 10" xfId="34578" xr:uid="{5AEC20D3-C08A-4CEE-B16A-3119211D17F0}"/>
    <cellStyle name="Comma 7 2 4 2 11" xfId="36075" xr:uid="{E562472E-2CDC-425B-AB31-432B56095D82}"/>
    <cellStyle name="Comma 7 2 4 2 12" xfId="36375" xr:uid="{D7C2802A-0252-42AA-A3A9-D600B71D0AB5}"/>
    <cellStyle name="Comma 7 2 4 2 13" xfId="37575" xr:uid="{44A1A0EB-72D6-4B10-B938-FC8D4AB3E7EA}"/>
    <cellStyle name="Comma 7 2 4 2 14" xfId="41521" xr:uid="{CCE563B0-2FCB-40D5-AE32-1C401E5BEC3D}"/>
    <cellStyle name="Comma 7 2 4 2 15" xfId="45616" xr:uid="{F04F57D3-6EF6-4354-9EBD-6F1681895DE7}"/>
    <cellStyle name="Comma 7 2 4 2 16" xfId="8911" xr:uid="{25FD0DA9-B47F-48FD-9DD4-04E3BC1FD6F6}"/>
    <cellStyle name="Comma 7 2 4 2 2" xfId="6089" xr:uid="{AADB576C-3157-45DC-B46D-97FD57898496}"/>
    <cellStyle name="Comma 7 2 4 2 2 10" xfId="37263" xr:uid="{02683121-0444-47E9-BDAB-83C4B8A49233}"/>
    <cellStyle name="Comma 7 2 4 2 2 11" xfId="38854" xr:uid="{01E719A9-7AFD-4B92-8DD5-1F3C6E04023B}"/>
    <cellStyle name="Comma 7 2 4 2 2 12" xfId="41893" xr:uid="{5E42A0A9-D6F9-4888-9808-7957CEFF76DA}"/>
    <cellStyle name="Comma 7 2 4 2 2 13" xfId="45617" xr:uid="{C163C6FF-0684-49B1-87F8-B7976676CC18}"/>
    <cellStyle name="Comma 7 2 4 2 2 14" xfId="12910" xr:uid="{325754C8-DDC8-4788-819D-E3B77FB0E960}"/>
    <cellStyle name="Comma 7 2 4 2 2 2" xfId="15811" xr:uid="{EFE2CF4F-336A-489C-A812-D89C8003669D}"/>
    <cellStyle name="Comma 7 2 4 2 2 2 2" xfId="40403" xr:uid="{00CF70EF-4EA1-4A94-A2FC-EEDADCE8D015}"/>
    <cellStyle name="Comma 7 2 4 2 2 2 3" xfId="43221" xr:uid="{A5D4EF2D-7DB4-4949-B486-D93085B5DDE4}"/>
    <cellStyle name="Comma 7 2 4 2 2 2 4" xfId="45618" xr:uid="{FE36DBC0-8BEC-4801-972D-1EE62AF199FE}"/>
    <cellStyle name="Comma 7 2 4 2 2 3" xfId="30309" xr:uid="{34B13FFB-2D95-48A6-BA6A-6468B2A7B94C}"/>
    <cellStyle name="Comma 7 2 4 2 2 4" xfId="31492" xr:uid="{625B4652-DCBF-461C-B823-657C6423AD74}"/>
    <cellStyle name="Comma 7 2 4 2 2 5" xfId="32132" xr:uid="{429727DB-F46D-4940-9004-7E2F8B909A39}"/>
    <cellStyle name="Comma 7 2 4 2 2 6" xfId="32774" xr:uid="{BC9F7738-1633-4377-B844-6C98F15477CE}"/>
    <cellStyle name="Comma 7 2 4 2 2 7" xfId="33345" xr:uid="{7BA397BC-6D94-4574-884C-61178D5C1EE8}"/>
    <cellStyle name="Comma 7 2 4 2 2 8" xfId="33986" xr:uid="{D5F16FE9-052C-495A-A0C6-5A371F1386FF}"/>
    <cellStyle name="Comma 7 2 4 2 2 9" xfId="35169" xr:uid="{A29C8539-2284-4DC9-9875-4662607E31AC}"/>
    <cellStyle name="Comma 7 2 4 2 3" xfId="6409" xr:uid="{25844E02-AFFF-4506-9098-69FAB94BCAC4}"/>
    <cellStyle name="Comma 7 2 4 2 3 2" xfId="40801" xr:uid="{08AE752D-26F5-4D16-B468-BB303224637D}"/>
    <cellStyle name="Comma 7 2 4 2 3 2 2" xfId="43556" xr:uid="{114B543B-0879-488E-90EE-BB29A32659DB}"/>
    <cellStyle name="Comma 7 2 4 2 3 2 3" xfId="45619" xr:uid="{7F601F59-51EB-4922-B8DD-EC59A4CE5000}"/>
    <cellStyle name="Comma 7 2 4 2 3 3" xfId="39238" xr:uid="{25BD26C5-3935-4BC4-AD82-EFB5A59E05A7}"/>
    <cellStyle name="Comma 7 2 4 2 3 4" xfId="42228" xr:uid="{40C4EA8F-0ACA-4337-8EBD-3CD0DBC4C3F9}"/>
    <cellStyle name="Comma 7 2 4 2 3 5" xfId="45620" xr:uid="{F3FE1E62-1373-4CD5-B17F-BFC1FB145273}"/>
    <cellStyle name="Comma 7 2 4 2 3 6" xfId="12127" xr:uid="{F40DEBFB-B77F-4397-9208-C5E604CE76AB}"/>
    <cellStyle name="Comma 7 2 4 2 4" xfId="15810" xr:uid="{EAD79DB3-A463-49C1-8998-4097B739D8B5}"/>
    <cellStyle name="Comma 7 2 4 2 4 2" xfId="41259" xr:uid="{FD600B4D-6476-4D65-909E-7BE3993CC471}"/>
    <cellStyle name="Comma 7 2 4 2 4 2 2" xfId="43939" xr:uid="{A40F631F-10EA-49C4-8C45-1D8723534CFE}"/>
    <cellStyle name="Comma 7 2 4 2 4 2 3" xfId="45621" xr:uid="{E3FD61E6-3521-417B-90FA-C1994754CA2C}"/>
    <cellStyle name="Comma 7 2 4 2 4 3" xfId="39676" xr:uid="{CE7FCFDB-6D97-49E3-AF27-B8C24C03B292}"/>
    <cellStyle name="Comma 7 2 4 2 4 4" xfId="42611" xr:uid="{E70F81B7-AAC5-4800-BB5C-7767BF50127E}"/>
    <cellStyle name="Comma 7 2 4 2 4 5" xfId="45622" xr:uid="{F54416E7-74A0-4131-BDAE-C429869202B4}"/>
    <cellStyle name="Comma 7 2 4 2 5" xfId="30308" xr:uid="{20538526-A322-49AC-99CD-7DF1D5D5D533}"/>
    <cellStyle name="Comma 7 2 4 2 5 2" xfId="39961" xr:uid="{12B1E0D2-784D-44FA-A30F-E85424250607}"/>
    <cellStyle name="Comma 7 2 4 2 5 3" xfId="42849" xr:uid="{D47D63B0-A024-423C-9429-6F69ABF3BC11}"/>
    <cellStyle name="Comma 7 2 4 2 5 4" xfId="45623" xr:uid="{80715ADE-41D5-484F-A9E5-087A4087FC44}"/>
    <cellStyle name="Comma 7 2 4 2 6" xfId="30901" xr:uid="{FC5C26D6-2297-474E-BEBD-AC06D5ACD8C0}"/>
    <cellStyle name="Comma 7 2 4 2 7" xfId="32131" xr:uid="{AD0E8FBD-3587-438D-806A-F58761CF57DE}"/>
    <cellStyle name="Comma 7 2 4 2 8" xfId="32773" xr:uid="{CC573CFF-3AF0-42DB-917F-05269C167819}"/>
    <cellStyle name="Comma 7 2 4 2 9" xfId="33985" xr:uid="{3482FEBA-88EA-4FE6-BAE0-981B105E2B17}"/>
    <cellStyle name="Comma 7 2 4 3" xfId="4461" xr:uid="{2718A0B5-D9A4-4C2A-9772-12DD4BE1DB60}"/>
    <cellStyle name="Comma 7 2 4 3 10" xfId="35644" xr:uid="{953D6760-AA4D-40A5-9B6A-D28E60340913}"/>
    <cellStyle name="Comma 7 2 4 3 11" xfId="36916" xr:uid="{33B988D9-2A0E-4A1F-ABDF-09BEFD51722D}"/>
    <cellStyle name="Comma 7 2 4 3 12" xfId="38713" xr:uid="{266CCEFE-8C7A-4E6E-8802-E41DF2284379}"/>
    <cellStyle name="Comma 7 2 4 3 13" xfId="41753" xr:uid="{7F73F983-804E-4A21-9939-3ABA38845DAD}"/>
    <cellStyle name="Comma 7 2 4 3 14" xfId="45624" xr:uid="{A4366A37-9373-42B9-AFCF-5CE4E7C616E2}"/>
    <cellStyle name="Comma 7 2 4 3 15" xfId="12422" xr:uid="{169BAF50-0A91-4F34-97F4-A2880BBDE46E}"/>
    <cellStyle name="Comma 7 2 4 3 2" xfId="5912" xr:uid="{5697FC52-6FA0-48B0-85C1-4E28ED9D9632}"/>
    <cellStyle name="Comma 7 2 4 3 2 2" xfId="41087" xr:uid="{CE3A0CC2-2C77-47C7-97FF-1A86906DA0F6}"/>
    <cellStyle name="Comma 7 2 4 3 2 2 2" xfId="43799" xr:uid="{2AC986AD-887B-4D2C-A26C-C279A11DC61C}"/>
    <cellStyle name="Comma 7 2 4 3 2 2 3" xfId="45625" xr:uid="{223027D6-88EA-45FB-AFA5-38F49C83BEEB}"/>
    <cellStyle name="Comma 7 2 4 3 2 3" xfId="39511" xr:uid="{979604D9-C6B8-4FAD-9F8B-D9B9451781E5}"/>
    <cellStyle name="Comma 7 2 4 3 2 4" xfId="42471" xr:uid="{E9C4C5D1-1F5E-4EAB-9CF5-CCF05F305DBE}"/>
    <cellStyle name="Comma 7 2 4 3 2 5" xfId="45626" xr:uid="{135F82D9-B7CF-4DFC-82B4-1C376279CB20}"/>
    <cellStyle name="Comma 7 2 4 3 2 6" xfId="15812" xr:uid="{487D833D-E664-40E8-8BC2-D62B2CAA682D}"/>
    <cellStyle name="Comma 7 2 4 3 3" xfId="30310" xr:uid="{DB4584E9-B507-40B8-B52B-1A0E5C2FD3BB}"/>
    <cellStyle name="Comma 7 2 4 3 3 2" xfId="40232" xr:uid="{542ADB97-4531-445E-B4F0-15FB0489D2CF}"/>
    <cellStyle name="Comma 7 2 4 3 3 3" xfId="43081" xr:uid="{C107888D-C760-4ABA-BE87-3D1C9AFA9DC5}"/>
    <cellStyle name="Comma 7 2 4 3 3 4" xfId="45627" xr:uid="{49374C2A-1DE7-48C1-AE69-560E825E0A27}"/>
    <cellStyle name="Comma 7 2 4 3 4" xfId="31133" xr:uid="{A32478F8-B44E-45E8-B182-EFB1A8F7CAD9}"/>
    <cellStyle name="Comma 7 2 4 3 5" xfId="32133" xr:uid="{58DD4522-31F7-41EC-91DD-CC2E37F2A36A}"/>
    <cellStyle name="Comma 7 2 4 3 6" xfId="32775" xr:uid="{AED20769-09F0-4BF7-B6C4-9D579BF5C8EF}"/>
    <cellStyle name="Comma 7 2 4 3 7" xfId="32995" xr:uid="{3590B5BD-3E24-4C3A-BD04-43FF18A698F0}"/>
    <cellStyle name="Comma 7 2 4 3 8" xfId="33987" xr:uid="{B7E7964F-5DF8-4A26-82B4-138788E02388}"/>
    <cellStyle name="Comma 7 2 4 3 9" xfId="34810" xr:uid="{587AF0C3-1526-40BC-9A39-90F539251995}"/>
    <cellStyle name="Comma 7 2 4 4" xfId="5774" xr:uid="{320F3494-D671-4442-8EC3-616D8D6D202B}"/>
    <cellStyle name="Comma 7 2 4 4 2" xfId="40097" xr:uid="{16CBB07A-EE02-4CBC-92BC-5BB7FAF264A6}"/>
    <cellStyle name="Comma 7 2 4 4 2 2" xfId="42966" xr:uid="{C1F03B98-2B2D-4D16-8DCE-DE0FAD996B23}"/>
    <cellStyle name="Comma 7 2 4 4 2 3" xfId="45628" xr:uid="{F404FD7E-6DBD-43E3-B335-B0506EB176E7}"/>
    <cellStyle name="Comma 7 2 4 4 3" xfId="38141" xr:uid="{403FD036-0C6D-4666-9126-90AB5D0D3A76}"/>
    <cellStyle name="Comma 7 2 4 4 4" xfId="41638" xr:uid="{C9D6EE16-814A-452E-B199-1A3D8B67BBC8}"/>
    <cellStyle name="Comma 7 2 4 4 5" xfId="45629" xr:uid="{C5498BD6-6762-4E49-8A12-B46FDE85CB0C}"/>
    <cellStyle name="Comma 7 2 4 4 6" xfId="11768" xr:uid="{25166BD6-C0F6-495B-BD76-6BD81EAC8520}"/>
    <cellStyle name="Comma 7 2 4 5" xfId="6233" xr:uid="{E56003C2-E528-457C-B3F9-ABB3BC80A0DB}"/>
    <cellStyle name="Comma 7 2 4 5 2" xfId="40642" xr:uid="{862BE451-52B4-4D61-9AE4-F78029F44126}"/>
    <cellStyle name="Comma 7 2 4 5 2 2" xfId="43428" xr:uid="{E32BB859-9A7F-40A5-98D2-9283B9ED169D}"/>
    <cellStyle name="Comma 7 2 4 5 2 3" xfId="45630" xr:uid="{91B7CC7B-866E-4C1A-9766-4A0A9D51FD9B}"/>
    <cellStyle name="Comma 7 2 4 5 3" xfId="39074" xr:uid="{90DDA42C-7D4E-4A08-A29A-A26E9946672A}"/>
    <cellStyle name="Comma 7 2 4 5 4" xfId="42100" xr:uid="{D8F5AC49-3984-447F-A02C-A064F78B4B4B}"/>
    <cellStyle name="Comma 7 2 4 5 5" xfId="45631" xr:uid="{A43F57D1-3350-4001-8D73-2C7092945285}"/>
    <cellStyle name="Comma 7 2 4 5 6" xfId="15809" xr:uid="{6AB9067D-F572-4136-A42D-3191ED4B59AB}"/>
    <cellStyle name="Comma 7 2 4 6" xfId="30307" xr:uid="{2C60FD68-98E8-4511-B804-AB98585A81FA}"/>
    <cellStyle name="Comma 7 2 4 6 2" xfId="40949" xr:uid="{B4966D3F-2D6C-4D17-9AFA-0415C9C9B7FA}"/>
    <cellStyle name="Comma 7 2 4 6 2 2" xfId="43684" xr:uid="{6DCC9D67-9DD3-435C-80F7-EBB24194AE6A}"/>
    <cellStyle name="Comma 7 2 4 6 2 3" xfId="45632" xr:uid="{C76DBBD9-0540-4617-8C42-FC9C34102781}"/>
    <cellStyle name="Comma 7 2 4 6 3" xfId="39378" xr:uid="{F013F1E3-80DB-4D31-9CE7-5B0A57D33AE1}"/>
    <cellStyle name="Comma 7 2 4 6 4" xfId="42356" xr:uid="{A5A00404-3C4F-48FA-96D4-76E3B0C7FB14}"/>
    <cellStyle name="Comma 7 2 4 6 5" xfId="45633" xr:uid="{D3A6B8A9-2529-498A-BBA9-BAAF72FBC85C}"/>
    <cellStyle name="Comma 7 2 4 7" xfId="30542" xr:uid="{B874713E-DAAF-4516-8859-081BC581793F}"/>
    <cellStyle name="Comma 7 2 4 7 2" xfId="39823" xr:uid="{78F2F2CA-7D0D-4061-81CE-B947AF56AE84}"/>
    <cellStyle name="Comma 7 2 4 7 3" xfId="42731" xr:uid="{F9CA570F-0B71-46CF-8F50-13BB90EC17D5}"/>
    <cellStyle name="Comma 7 2 4 7 4" xfId="45634" xr:uid="{6569998C-EA7B-4027-B965-3199E7CB9D7F}"/>
    <cellStyle name="Comma 7 2 4 8" xfId="32130" xr:uid="{3F4987EE-41DC-40F6-9830-31B54AA03B4C}"/>
    <cellStyle name="Comma 7 2 4 9" xfId="32772" xr:uid="{E7D8C5B8-5332-4442-963A-D22D6E63ADB8}"/>
    <cellStyle name="Comma 7 2 5" xfId="2810" xr:uid="{1B36020D-9FA5-4DBA-8E31-D3E5EB6172B8}"/>
    <cellStyle name="Comma 7 2 5 10" xfId="34574" xr:uid="{BBF11868-4FF3-4BA4-AEAA-E0C5AD1C8F38}"/>
    <cellStyle name="Comma 7 2 5 11" xfId="35372" xr:uid="{2C1B3458-E3A3-4184-A62F-28C148BCA4BF}"/>
    <cellStyle name="Comma 7 2 5 12" xfId="36235" xr:uid="{9EB3E42D-BED0-42AB-89A0-458A134A515C}"/>
    <cellStyle name="Comma 7 2 5 13" xfId="37554" xr:uid="{F17FA5E9-5F18-4E40-9D04-F9067E8F8218}"/>
    <cellStyle name="Comma 7 2 5 14" xfId="41500" xr:uid="{1FFAB6DA-5BEA-48FC-8689-58B7F0D5CC7B}"/>
    <cellStyle name="Comma 7 2 5 15" xfId="45635" xr:uid="{54813950-6E61-4EA6-9AC3-31DEE1B9EDFD}"/>
    <cellStyle name="Comma 7 2 5 16" xfId="8907" xr:uid="{486F0775-FA8D-4CE7-B899-B86463D20E85}"/>
    <cellStyle name="Comma 7 2 5 2" xfId="5121" xr:uid="{978671F6-9C9B-4537-9AA0-139001E461C5}"/>
    <cellStyle name="Comma 7 2 5 2 10" xfId="12906" xr:uid="{CF6EA99C-0623-47E3-83CA-28F16C87987E}"/>
    <cellStyle name="Comma 7 2 5 2 2" xfId="6090" xr:uid="{EB15B637-0633-424B-8897-09B8B417BDDB}"/>
    <cellStyle name="Comma 7 2 5 2 2 2" xfId="40802" xr:uid="{C4C8FBBF-313C-4F4B-8F90-4736519EC2B7}"/>
    <cellStyle name="Comma 7 2 5 2 2 2 2" xfId="43557" xr:uid="{4E897A28-BD7A-4AB4-8968-5B9861720AD6}"/>
    <cellStyle name="Comma 7 2 5 2 2 2 3" xfId="45636" xr:uid="{A8292FB0-9638-44FC-980E-90625FAF1881}"/>
    <cellStyle name="Comma 7 2 5 2 2 3" xfId="39239" xr:uid="{238C393A-8542-4DD2-ACD4-720579E22984}"/>
    <cellStyle name="Comma 7 2 5 2 2 4" xfId="42229" xr:uid="{BBFD3AEC-81EB-4C0D-9980-3C187846A728}"/>
    <cellStyle name="Comma 7 2 5 2 2 5" xfId="45637" xr:uid="{6347759A-0A8A-40E8-B300-52FA105D1B95}"/>
    <cellStyle name="Comma 7 2 5 2 2 6" xfId="31488" xr:uid="{00FA5BA7-A831-445C-A5B7-B281682ACA23}"/>
    <cellStyle name="Comma 7 2 5 2 3" xfId="6410" xr:uid="{4AC4FC62-A146-4E5A-B6E0-4E3B88BDA290}"/>
    <cellStyle name="Comma 7 2 5 2 3 2" xfId="41260" xr:uid="{B387A8B7-D110-4FE8-947A-12A05DFD14B7}"/>
    <cellStyle name="Comma 7 2 5 2 3 2 2" xfId="43940" xr:uid="{DEA29897-C4D7-42ED-A35E-5428BE3B3093}"/>
    <cellStyle name="Comma 7 2 5 2 3 2 3" xfId="45638" xr:uid="{4ADB7FA3-E4F1-4411-B646-3967724DE524}"/>
    <cellStyle name="Comma 7 2 5 2 3 3" xfId="39677" xr:uid="{315FF8D2-45B9-44A6-8EEB-436921A246A1}"/>
    <cellStyle name="Comma 7 2 5 2 3 4" xfId="42612" xr:uid="{8F607451-23C7-489A-94BF-ECFE43D2F407}"/>
    <cellStyle name="Comma 7 2 5 2 3 5" xfId="45639" xr:uid="{B5CB1F60-A8EF-48E4-9027-357A282C5626}"/>
    <cellStyle name="Comma 7 2 5 2 3 6" xfId="33341" xr:uid="{164FDF8A-4601-4E55-9F44-FA87231C8457}"/>
    <cellStyle name="Comma 7 2 5 2 4" xfId="35165" xr:uid="{78AA0A81-7E15-4C2F-B9A0-BE818AAB7A09}"/>
    <cellStyle name="Comma 7 2 5 2 4 2" xfId="40404" xr:uid="{02E98BE4-EDAE-4534-9952-B2FF774C29D6}"/>
    <cellStyle name="Comma 7 2 5 2 4 3" xfId="43222" xr:uid="{F89DE1AE-AD30-4539-B10C-118927DEC8B0}"/>
    <cellStyle name="Comma 7 2 5 2 4 4" xfId="45640" xr:uid="{D1DC0BC7-8786-48CB-AFB7-531F0A18D070}"/>
    <cellStyle name="Comma 7 2 5 2 5" xfId="36076" xr:uid="{4386E063-2045-44EC-A25E-0D2D2F20B31C}"/>
    <cellStyle name="Comma 7 2 5 2 6" xfId="36376" xr:uid="{1C764B51-7409-46C0-994A-78EF2D71E8E1}"/>
    <cellStyle name="Comma 7 2 5 2 7" xfId="38855" xr:uid="{78B0D438-4E8C-4416-ABEA-01E940372E5C}"/>
    <cellStyle name="Comma 7 2 5 2 8" xfId="41894" xr:uid="{5E233EF1-CE59-4D6B-9BAE-E3957CBEDDF0}"/>
    <cellStyle name="Comma 7 2 5 2 9" xfId="45641" xr:uid="{48A91591-C960-42A8-B088-FF3E42C69FE7}"/>
    <cellStyle name="Comma 7 2 5 3" xfId="4462" xr:uid="{E67E07BA-E23B-4E79-81F3-CBFE26DC635E}"/>
    <cellStyle name="Comma 7 2 5 3 2" xfId="5913" xr:uid="{8F14E438-0FF3-4E0E-A737-447B002D0ADA}"/>
    <cellStyle name="Comma 7 2 5 3 2 2" xfId="41088" xr:uid="{563757CC-453D-4002-9D4D-D3491FE14B44}"/>
    <cellStyle name="Comma 7 2 5 3 2 2 2" xfId="43800" xr:uid="{E686AED3-579C-4C40-8159-A0296CFC2EF9}"/>
    <cellStyle name="Comma 7 2 5 3 2 2 3" xfId="45642" xr:uid="{D4900125-FFE4-4502-BCC8-A165D91E8B7A}"/>
    <cellStyle name="Comma 7 2 5 3 2 3" xfId="39512" xr:uid="{AD129E42-0BB0-4C17-BC63-BC427BD1D235}"/>
    <cellStyle name="Comma 7 2 5 3 2 4" xfId="42472" xr:uid="{A83833C5-A1DC-4198-810D-8088BA4146B1}"/>
    <cellStyle name="Comma 7 2 5 3 2 5" xfId="45643" xr:uid="{B18A5B61-FF33-4EB7-A90A-C2B707914460}"/>
    <cellStyle name="Comma 7 2 5 3 2 6" xfId="35645" xr:uid="{BC4ACA4E-71EB-46EB-8B0C-86D4AEED2D79}"/>
    <cellStyle name="Comma 7 2 5 3 3" xfId="40233" xr:uid="{36B9CBCB-219D-4AF3-BD2E-7339D90B63E4}"/>
    <cellStyle name="Comma 7 2 5 3 3 2" xfId="43082" xr:uid="{1E1754A3-DD29-4D84-8A1F-CF912F535C2B}"/>
    <cellStyle name="Comma 7 2 5 3 3 3" xfId="45644" xr:uid="{E90A03F5-91CA-4899-8A00-A1DF6DEFE901}"/>
    <cellStyle name="Comma 7 2 5 3 4" xfId="38714" xr:uid="{C4D9A73D-0FF1-45F0-A6B1-708C61BBFBC2}"/>
    <cellStyle name="Comma 7 2 5 3 5" xfId="41754" xr:uid="{7D04FDEC-8BDF-44FD-AFB4-CD6E266D9429}"/>
    <cellStyle name="Comma 7 2 5 3 6" xfId="45645" xr:uid="{87E28758-C79B-4236-B1C4-4E16F86A3865}"/>
    <cellStyle name="Comma 7 2 5 3 7" xfId="12123" xr:uid="{0B1BEA22-8EB6-4A27-9E90-6504B1C6D115}"/>
    <cellStyle name="Comma 7 2 5 4" xfId="5775" xr:uid="{00BD5C3D-8748-443E-AF17-3ED856BE2465}"/>
    <cellStyle name="Comma 7 2 5 4 2" xfId="40098" xr:uid="{69590279-B0D8-4E4A-842C-80941995C804}"/>
    <cellStyle name="Comma 7 2 5 4 2 2" xfId="42967" xr:uid="{CA131CC6-2754-4D1C-98A0-473A57BFB797}"/>
    <cellStyle name="Comma 7 2 5 4 2 3" xfId="45646" xr:uid="{9975E6B5-4693-4A0F-91E9-81CB804C680C}"/>
    <cellStyle name="Comma 7 2 5 4 3" xfId="38142" xr:uid="{675194FE-AA16-415D-AE7C-F3A0806E9988}"/>
    <cellStyle name="Comma 7 2 5 4 4" xfId="41639" xr:uid="{1A3A6B38-DC5F-4CA1-8BD1-E56CBEDD3131}"/>
    <cellStyle name="Comma 7 2 5 4 5" xfId="45647" xr:uid="{C4313F62-EB28-4BE5-B656-09495849F3DA}"/>
    <cellStyle name="Comma 7 2 5 4 6" xfId="15813" xr:uid="{10F9EBCD-48FF-4740-86DC-578E77A6E857}"/>
    <cellStyle name="Comma 7 2 5 5" xfId="6234" xr:uid="{1EE25EA0-25BC-4DD3-B906-2F36CCAE0C9A}"/>
    <cellStyle name="Comma 7 2 5 5 2" xfId="40643" xr:uid="{5601770A-B3B1-4AF2-AB4C-7D746B61E142}"/>
    <cellStyle name="Comma 7 2 5 5 2 2" xfId="43429" xr:uid="{BF58B7DB-5D66-4C12-8040-E9FC5B71263B}"/>
    <cellStyle name="Comma 7 2 5 5 2 3" xfId="45648" xr:uid="{C2F58239-72DA-46D8-A120-11865AD0FBF1}"/>
    <cellStyle name="Comma 7 2 5 5 3" xfId="39075" xr:uid="{1424887D-EE93-44E1-8272-CD26B36D04FA}"/>
    <cellStyle name="Comma 7 2 5 5 4" xfId="42101" xr:uid="{9A90A4A7-F841-4416-BAE2-27AE8C28D67A}"/>
    <cellStyle name="Comma 7 2 5 5 5" xfId="45649" xr:uid="{D88B45A9-F295-4DBC-A580-FE8E36718280}"/>
    <cellStyle name="Comma 7 2 5 5 6" xfId="30311" xr:uid="{779F1563-51F6-465B-9FCB-AD8C7799ACD6}"/>
    <cellStyle name="Comma 7 2 5 6" xfId="30897" xr:uid="{87A85B05-4299-4C91-9B5D-35B7A7A643A7}"/>
    <cellStyle name="Comma 7 2 5 6 2" xfId="40950" xr:uid="{D75134CB-AEB0-41E3-9CD4-8F953DAA7AA8}"/>
    <cellStyle name="Comma 7 2 5 6 2 2" xfId="43685" xr:uid="{CCD2838F-B828-4F5C-ABFD-F556936E550A}"/>
    <cellStyle name="Comma 7 2 5 6 2 3" xfId="45650" xr:uid="{C59D858A-A5C7-4F18-B51C-94B1910A3CFB}"/>
    <cellStyle name="Comma 7 2 5 6 3" xfId="39379" xr:uid="{2A213DB9-CBEC-487F-9747-5DAD4C2DD2A0}"/>
    <cellStyle name="Comma 7 2 5 6 4" xfId="42357" xr:uid="{A4BEF2FB-6542-497F-80C2-80A2EB21848D}"/>
    <cellStyle name="Comma 7 2 5 6 5" xfId="45651" xr:uid="{7DD17161-000D-44C0-9054-39D35164E781}"/>
    <cellStyle name="Comma 7 2 5 7" xfId="32134" xr:uid="{DEA43B43-7977-4CEC-BC05-BE9BA86DB3BD}"/>
    <cellStyle name="Comma 7 2 5 7 2" xfId="39940" xr:uid="{BED0D7AF-6F5D-4EA1-89A2-75FE7229E71F}"/>
    <cellStyle name="Comma 7 2 5 7 3" xfId="42828" xr:uid="{0686864A-CA74-49BF-A363-1D5EC632E13E}"/>
    <cellStyle name="Comma 7 2 5 7 4" xfId="45652" xr:uid="{70EDC415-D0CD-4D1F-87E6-A928324A22DE}"/>
    <cellStyle name="Comma 7 2 5 8" xfId="32776" xr:uid="{60547573-0471-4702-83D6-C9ED3FAEE2FA}"/>
    <cellStyle name="Comma 7 2 5 9" xfId="33988" xr:uid="{CDDA2C3C-686D-44C9-A162-3F0EBCCDA3DB}"/>
    <cellStyle name="Comma 7 2 6" xfId="2802" xr:uid="{56292B60-7963-46AF-B664-E18C0EA5607E}"/>
    <cellStyle name="Comma 7 2 6 10" xfId="34652" xr:uid="{5CAB9D14-02AA-4A4E-91C7-5254DBCB0BCD}"/>
    <cellStyle name="Comma 7 2 6 11" xfId="35364" xr:uid="{AA12CBB2-079C-4096-870D-66B786A2FE50}"/>
    <cellStyle name="Comma 7 2 6 12" xfId="36368" xr:uid="{F126B419-3E2B-4D5A-ACB0-28801EAE2F24}"/>
    <cellStyle name="Comma 7 2 6 13" xfId="37530" xr:uid="{550EE7A8-5D40-4F24-9DF9-3367EE701422}"/>
    <cellStyle name="Comma 7 2 6 14" xfId="41476" xr:uid="{669E9DEF-B493-4F8C-A2B7-097F2231989C}"/>
    <cellStyle name="Comma 7 2 6 15" xfId="45653" xr:uid="{9F3CE15D-2368-4E29-8935-C2B900C5F40E}"/>
    <cellStyle name="Comma 7 2 6 16" xfId="11538" xr:uid="{AFA2234E-9711-46D7-BF68-E0A8C8FF1430}"/>
    <cellStyle name="Comma 7 2 6 2" xfId="5113" xr:uid="{D1C46030-1C24-48A0-9D4E-6658763F1709}"/>
    <cellStyle name="Comma 7 2 6 2 10" xfId="15159" xr:uid="{83061E4E-A21C-45DA-89DE-AEB44010FE61}"/>
    <cellStyle name="Comma 7 2 6 2 2" xfId="6082" xr:uid="{63021BC3-F8F1-49B9-8722-C83946E73448}"/>
    <cellStyle name="Comma 7 2 6 2 2 2" xfId="41252" xr:uid="{72133FA1-F6F8-44D6-A3F2-6D1A5EE76888}"/>
    <cellStyle name="Comma 7 2 6 2 2 2 2" xfId="43932" xr:uid="{88662F40-C129-4C83-A00D-31D6F1A17219}"/>
    <cellStyle name="Comma 7 2 6 2 2 2 3" xfId="45654" xr:uid="{CC2379FF-4661-4DB8-ABFE-D9BBE763C8D5}"/>
    <cellStyle name="Comma 7 2 6 2 2 3" xfId="39669" xr:uid="{612E350D-6CB2-4C2A-B8BE-59777BE211D0}"/>
    <cellStyle name="Comma 7 2 6 2 2 4" xfId="42604" xr:uid="{12BDEFAA-1158-4A09-A81E-69D7EBD21751}"/>
    <cellStyle name="Comma 7 2 6 2 2 5" xfId="45655" xr:uid="{71119294-B068-4A0A-9F48-FCC42EDBF23B}"/>
    <cellStyle name="Comma 7 2 6 2 2 6" xfId="31566" xr:uid="{6D6D1769-E360-4914-B973-A53FFE987555}"/>
    <cellStyle name="Comma 7 2 6 2 3" xfId="33419" xr:uid="{FD66A58C-25D9-44FE-958F-8727BD0047D1}"/>
    <cellStyle name="Comma 7 2 6 2 3 2" xfId="40396" xr:uid="{06B27B24-51CE-4E1A-B5A7-638B3C17B270}"/>
    <cellStyle name="Comma 7 2 6 2 3 3" xfId="43214" xr:uid="{13C3EEBB-90FA-43C6-B21E-CEA1F965826D}"/>
    <cellStyle name="Comma 7 2 6 2 3 4" xfId="45656" xr:uid="{4160C37C-554D-4A0F-AA81-E0F3CDA7178C}"/>
    <cellStyle name="Comma 7 2 6 2 4" xfId="35243" xr:uid="{FBA2A728-4140-4766-A389-3F77D4C54038}"/>
    <cellStyle name="Comma 7 2 6 2 5" xfId="36068" xr:uid="{FBB7C847-3835-40E6-87F1-36639CC2F994}"/>
    <cellStyle name="Comma 7 2 6 2 6" xfId="37323" xr:uid="{EFEAD777-9CAA-468B-9233-DFAD71DA9F93}"/>
    <cellStyle name="Comma 7 2 6 2 7" xfId="38847" xr:uid="{DE02CF9A-D64A-400B-B4C9-A777B86B7940}"/>
    <cellStyle name="Comma 7 2 6 2 8" xfId="41886" xr:uid="{C00832A9-3070-42BB-86D6-B802C7C6055F}"/>
    <cellStyle name="Comma 7 2 6 2 9" xfId="45657" xr:uid="{347B9715-36C6-4B3D-96E8-E692A23B77BF}"/>
    <cellStyle name="Comma 7 2 6 3" xfId="5767" xr:uid="{AF6839A3-127A-4822-9AC3-69D10D309B2A}"/>
    <cellStyle name="Comma 7 2 6 3 2" xfId="40090" xr:uid="{8BBB2F5A-BA19-427A-AA31-366DAABE841B}"/>
    <cellStyle name="Comma 7 2 6 3 2 2" xfId="42959" xr:uid="{1002848C-7171-4C7A-9EBE-21D03043C04D}"/>
    <cellStyle name="Comma 7 2 6 3 2 3" xfId="45658" xr:uid="{06B7B6CF-C0EB-4A29-AF38-4FD681608C44}"/>
    <cellStyle name="Comma 7 2 6 3 3" xfId="38134" xr:uid="{225C833C-BF7B-4456-AF07-27732A5896DD}"/>
    <cellStyle name="Comma 7 2 6 3 4" xfId="41631" xr:uid="{FBD5CD30-D922-44D4-9977-B9DCA8A3E2AD}"/>
    <cellStyle name="Comma 7 2 6 3 5" xfId="45659" xr:uid="{2EE5A97D-AEBF-4FE1-AEC3-F5F0AA443945}"/>
    <cellStyle name="Comma 7 2 6 3 6" xfId="12201" xr:uid="{B9EE4508-DC8E-4232-A351-64F489227DD1}"/>
    <cellStyle name="Comma 7 2 6 4" xfId="6402" xr:uid="{A56BC086-607F-483D-AC52-D43E95DD391B}"/>
    <cellStyle name="Comma 7 2 6 4 2" xfId="40635" xr:uid="{8C78DF32-0549-4848-9AFA-FCE88CAE5B1E}"/>
    <cellStyle name="Comma 7 2 6 4 2 2" xfId="43421" xr:uid="{9AFA06AA-E9AE-4D6A-8F6E-8A7914DBAF94}"/>
    <cellStyle name="Comma 7 2 6 4 2 3" xfId="45660" xr:uid="{AB9C971D-ACD9-4D45-8E24-ECF44173E1F1}"/>
    <cellStyle name="Comma 7 2 6 4 3" xfId="39067" xr:uid="{3C728A73-B91F-44E6-9601-45D68029C015}"/>
    <cellStyle name="Comma 7 2 6 4 4" xfId="42093" xr:uid="{B3B83945-483D-46DC-896F-7ECE2A274D60}"/>
    <cellStyle name="Comma 7 2 6 4 5" xfId="45661" xr:uid="{97D5D0A3-F2CF-4BDE-8629-A0A510CD65D8}"/>
    <cellStyle name="Comma 7 2 6 4 6" xfId="15814" xr:uid="{B19310F8-69F2-4F3B-8676-1D5510D8F8B9}"/>
    <cellStyle name="Comma 7 2 6 5" xfId="30312" xr:uid="{22E16971-3798-4FCD-BE5D-97FA8B907A0C}"/>
    <cellStyle name="Comma 7 2 6 5 2" xfId="40942" xr:uid="{AF2BFD89-DF2B-4D68-9AC1-85DD1D2F772E}"/>
    <cellStyle name="Comma 7 2 6 5 2 2" xfId="43677" xr:uid="{49BACE23-5770-4867-BAAF-824C02A86405}"/>
    <cellStyle name="Comma 7 2 6 5 2 3" xfId="45662" xr:uid="{2CBB7EF5-0F27-4CF8-8873-D8DA2CF33545}"/>
    <cellStyle name="Comma 7 2 6 5 3" xfId="39371" xr:uid="{4B2FAF06-5A18-467F-8775-A5D0A75D1B7A}"/>
    <cellStyle name="Comma 7 2 6 5 4" xfId="42349" xr:uid="{E31CB452-7B6F-44F5-A90C-BD94CD4A0180}"/>
    <cellStyle name="Comma 7 2 6 5 5" xfId="45663" xr:uid="{DAB5D926-0985-4AD8-8A46-5D645571253D}"/>
    <cellStyle name="Comma 7 2 6 6" xfId="30975" xr:uid="{7E729C80-18CE-4E2B-9771-D9886BCF2E97}"/>
    <cellStyle name="Comma 7 2 6 6 2" xfId="39905" xr:uid="{F67AF4E9-B9C0-4DA8-8BB3-6D9799AAD301}"/>
    <cellStyle name="Comma 7 2 6 6 3" xfId="42804" xr:uid="{416B2081-1910-4DE3-9F17-4CA73762CFB8}"/>
    <cellStyle name="Comma 7 2 6 6 4" xfId="45664" xr:uid="{1CBB12AC-B4EA-483D-8F78-FE1D3E76565D}"/>
    <cellStyle name="Comma 7 2 6 7" xfId="32135" xr:uid="{72CE0067-600D-4A69-A2E0-AB2A15A0EC44}"/>
    <cellStyle name="Comma 7 2 6 8" xfId="32777" xr:uid="{C8A88C7D-E38A-4091-8B41-85F10C25E2EB}"/>
    <cellStyle name="Comma 7 2 6 9" xfId="33989" xr:uid="{419C329C-4B9F-4539-B189-5A8853095BBE}"/>
    <cellStyle name="Comma 7 2 7" xfId="4545" xr:uid="{DBCE565B-AC3B-4B5A-A9A4-DA1FA956685A}"/>
    <cellStyle name="Comma 7 2 7 10" xfId="36293" xr:uid="{3A0ABBAF-BE53-4CCB-ABCD-9B8BD49E279C}"/>
    <cellStyle name="Comma 7 2 7 11" xfId="38771" xr:uid="{E37474EE-3517-48C8-880F-E775DE4DD4B0}"/>
    <cellStyle name="Comma 7 2 7 12" xfId="41811" xr:uid="{7AFB67A6-E08F-4A7C-815A-BD36037D0580}"/>
    <cellStyle name="Comma 7 2 7 13" xfId="45665" xr:uid="{2D5DFF81-3FF1-484E-8F1B-6914CCF58376}"/>
    <cellStyle name="Comma 7 2 7 14" xfId="12304" xr:uid="{6F9D5EE4-8AC2-4352-A6AD-F0323C9C03C9}"/>
    <cellStyle name="Comma 7 2 7 2" xfId="5994" xr:uid="{5FE1D8CC-2D8C-4924-95CF-4F51F3545234}"/>
    <cellStyle name="Comma 7 2 7 2 2" xfId="40552" xr:uid="{0D1B2288-168E-434E-8959-5A487A89E3D0}"/>
    <cellStyle name="Comma 7 2 7 2 2 2" xfId="43346" xr:uid="{EF92D74F-C475-490C-AB76-DAA679DE9B57}"/>
    <cellStyle name="Comma 7 2 7 2 2 3" xfId="45666" xr:uid="{83D2E8E0-D6A2-427C-8154-278FAE7647D0}"/>
    <cellStyle name="Comma 7 2 7 2 3" xfId="38989" xr:uid="{4B2B01E4-9369-45BD-AB21-30F70E112D9B}"/>
    <cellStyle name="Comma 7 2 7 2 4" xfId="42018" xr:uid="{4F9F9179-FE68-4DD6-86CE-D8F931E487D1}"/>
    <cellStyle name="Comma 7 2 7 2 5" xfId="45667" xr:uid="{2EAA7968-54BB-46A4-B499-1C0E63EB0184}"/>
    <cellStyle name="Comma 7 2 7 2 6" xfId="15815" xr:uid="{F2056794-FDF1-40AE-81CE-3BA684B29BD9}"/>
    <cellStyle name="Comma 7 2 7 3" xfId="6315" xr:uid="{EE858D38-D295-4F85-A036-1DA893A9E062}"/>
    <cellStyle name="Comma 7 2 7 3 2" xfId="41167" xr:uid="{9485E9EA-B8C1-4E47-94C3-12E07429199E}"/>
    <cellStyle name="Comma 7 2 7 3 2 2" xfId="43857" xr:uid="{D0173616-184D-4810-AD08-68CBAFC5419F}"/>
    <cellStyle name="Comma 7 2 7 3 2 3" xfId="45668" xr:uid="{BDDEF843-EFE7-4F04-9F10-DA756CACAC42}"/>
    <cellStyle name="Comma 7 2 7 3 3" xfId="39586" xr:uid="{10E572B3-4573-47F2-AF64-3925614ADC93}"/>
    <cellStyle name="Comma 7 2 7 3 4" xfId="42529" xr:uid="{E61CD47E-DC5F-4D6D-8212-7EAC589F51CB}"/>
    <cellStyle name="Comma 7 2 7 3 5" xfId="45669" xr:uid="{EE22CA02-58A7-4F2E-AC08-0D7CBEB2A591}"/>
    <cellStyle name="Comma 7 2 7 3 6" xfId="30313" xr:uid="{5CD0326D-E5A3-4841-9BE1-82993B10358C}"/>
    <cellStyle name="Comma 7 2 7 4" xfId="31077" xr:uid="{0E747B4D-AA16-4938-9BD9-221553C98461}"/>
    <cellStyle name="Comma 7 2 7 4 2" xfId="40312" xr:uid="{CE5F3341-AC15-49AB-8D29-7303E55833A4}"/>
    <cellStyle name="Comma 7 2 7 4 3" xfId="43139" xr:uid="{F94FFAE1-C38C-4F53-B831-C50455FD60F6}"/>
    <cellStyle name="Comma 7 2 7 4 4" xfId="45670" xr:uid="{BC06B261-44CA-444C-A960-2FC4DDDE723C}"/>
    <cellStyle name="Comma 7 2 7 5" xfId="32136" xr:uid="{A11DEA66-DBB0-4B50-BA73-2D47469B4FDB}"/>
    <cellStyle name="Comma 7 2 7 6" xfId="32778" xr:uid="{485C6C6D-CF0C-48F1-B603-04AED9BB01DD}"/>
    <cellStyle name="Comma 7 2 7 7" xfId="33990" xr:uid="{CA471AA9-BA9F-422E-BA4E-4F8651860565}"/>
    <cellStyle name="Comma 7 2 7 8" xfId="34754" xr:uid="{A52167AE-5F50-42A9-B16E-C67EF96E5638}"/>
    <cellStyle name="Comma 7 2 7 9" xfId="35706" xr:uid="{235E7B15-EA4D-4D45-B412-414DD9E37BDC}"/>
    <cellStyle name="Comma 7 2 8" xfId="4454" xr:uid="{B68933F1-3665-4829-B808-FDF8CBEB0CC6}"/>
    <cellStyle name="Comma 7 2 8 2" xfId="5905" xr:uid="{736D9580-BAB7-4E14-8CB3-EF482EA049C5}"/>
    <cellStyle name="Comma 7 2 8 2 2" xfId="40760" xr:uid="{32A3815A-BEAC-4DC3-A8C6-4B34251453A2}"/>
    <cellStyle name="Comma 7 2 8 2 2 2" xfId="43523" xr:uid="{BE23AB07-FA61-4FFE-8ECB-ABE4F1B67A86}"/>
    <cellStyle name="Comma 7 2 8 2 2 3" xfId="45671" xr:uid="{1E00AD2F-BBF0-4A20-9B05-2A66462064B6}"/>
    <cellStyle name="Comma 7 2 8 2 3" xfId="39187" xr:uid="{32887B38-97DD-485A-A3DD-AC140244FC8A}"/>
    <cellStyle name="Comma 7 2 8 2 4" xfId="42195" xr:uid="{FD785EC5-4D4B-4699-B38D-127D642D2387}"/>
    <cellStyle name="Comma 7 2 8 2 5" xfId="45672" xr:uid="{EFA22ADD-E964-4C81-9B06-9C548EF2D4E4}"/>
    <cellStyle name="Comma 7 2 8 2 6" xfId="35637" xr:uid="{9F8FD2BE-2C85-45B1-8A87-9F0DFA00E378}"/>
    <cellStyle name="Comma 7 2 8 3" xfId="39504" xr:uid="{BEBFB0EE-2FF2-463C-B81B-4565C5D68050}"/>
    <cellStyle name="Comma 7 2 8 3 2" xfId="41080" xr:uid="{8B76D3D0-9DB1-4AC8-999D-7F194F4412AA}"/>
    <cellStyle name="Comma 7 2 8 3 2 2" xfId="43792" xr:uid="{BCD5B6D1-AB75-4739-A75E-A4899DEBC842}"/>
    <cellStyle name="Comma 7 2 8 3 2 3" xfId="45673" xr:uid="{4308D401-CFEB-4D08-8242-2D84023F41CB}"/>
    <cellStyle name="Comma 7 2 8 3 3" xfId="42464" xr:uid="{2A2EEF43-B03D-444C-89B5-9E2145EFD90B}"/>
    <cellStyle name="Comma 7 2 8 3 4" xfId="45674" xr:uid="{41562987-419C-4508-BE77-9B420210D412}"/>
    <cellStyle name="Comma 7 2 8 4" xfId="40225" xr:uid="{36B32549-AEE8-41D5-AE4B-FA9C55D031C9}"/>
    <cellStyle name="Comma 7 2 8 4 2" xfId="43074" xr:uid="{C0890080-0B9F-4CCE-AD94-65197B6B03D1}"/>
    <cellStyle name="Comma 7 2 8 4 3" xfId="45675" xr:uid="{43089336-F544-4ACB-8068-1A13D7EF7F35}"/>
    <cellStyle name="Comma 7 2 8 5" xfId="38706" xr:uid="{D4BA4FD3-8BA1-43FA-BF24-55C9E8AE8E72}"/>
    <cellStyle name="Comma 7 2 8 6" xfId="41746" xr:uid="{109F7101-7EFA-4806-B27C-E6A9CC86C1B3}"/>
    <cellStyle name="Comma 7 2 8 7" xfId="45676" xr:uid="{2E5CCC83-8BF1-4BAA-82DF-598787107108}"/>
    <cellStyle name="Comma 7 2 8 8" xfId="11711" xr:uid="{7F98A121-0FA2-4C1B-9E5D-13D074BEC55E}"/>
    <cellStyle name="Comma 7 2 9" xfId="5673" xr:uid="{E21766B2-AF43-4AC5-A048-116A4246FF84}"/>
    <cellStyle name="Comma 7 2 9 2" xfId="40007" xr:uid="{556F2FA9-6076-43EE-AF0E-F70A0A18980A}"/>
    <cellStyle name="Comma 7 2 9 2 2" xfId="42884" xr:uid="{F1B7E2DF-B521-47F0-BA10-689150D4FDEF}"/>
    <cellStyle name="Comma 7 2 9 2 3" xfId="45677" xr:uid="{605A8663-3C82-423A-8A01-4C59E5D88375}"/>
    <cellStyle name="Comma 7 2 9 3" xfId="37616" xr:uid="{96443832-056D-414A-AA1D-99695E6967CC}"/>
    <cellStyle name="Comma 7 2 9 4" xfId="41556" xr:uid="{13F5F1BF-7EFC-4E7F-9F2A-1DA358FCA14C}"/>
    <cellStyle name="Comma 7 2 9 5" xfId="45678" xr:uid="{B86E0354-CA9B-4394-8665-D80701D5AFB9}"/>
    <cellStyle name="Comma 7 2 9 6" xfId="15798" xr:uid="{8391A970-F0C3-4EA1-9D96-19FFED7FEC77}"/>
    <cellStyle name="Comma 7 20" xfId="37393" xr:uid="{97A4F17B-249A-4AA5-B82A-3E7590B095A1}"/>
    <cellStyle name="Comma 7 21" xfId="41341" xr:uid="{6F28BA37-FAE8-4292-B680-CCE2A40C474B}"/>
    <cellStyle name="Comma 7 22" xfId="45679" xr:uid="{7A34DC1F-0EC5-4480-89D0-849C5C9B53AF}"/>
    <cellStyle name="Comma 7 23" xfId="6564" xr:uid="{49E76510-0B61-415D-A958-6B109905A68B}"/>
    <cellStyle name="Comma 7 3" xfId="1034" xr:uid="{58755FC1-FBEE-4191-BADF-D309B7E22D60}"/>
    <cellStyle name="Comma 7 3 10" xfId="30544" xr:uid="{8EC69255-DF5B-4DD4-B79D-B11C680BC0EF}"/>
    <cellStyle name="Comma 7 3 10 2" xfId="40861" xr:uid="{3B0432EB-ED3E-4710-BDF8-BD8B7F572A0E}"/>
    <cellStyle name="Comma 7 3 10 2 2" xfId="43605" xr:uid="{B51910E1-DECF-432A-B0CB-313A2B85CB19}"/>
    <cellStyle name="Comma 7 3 10 2 3" xfId="45680" xr:uid="{641F47CA-31B0-495E-A30A-6FEC0DF9B1CB}"/>
    <cellStyle name="Comma 7 3 10 3" xfId="39296" xr:uid="{A98B5D8E-E704-40A1-821A-0605B6C37980}"/>
    <cellStyle name="Comma 7 3 10 4" xfId="42277" xr:uid="{B4C11D1C-FF0E-497C-BF75-59EB7CB49631}"/>
    <cellStyle name="Comma 7 3 10 5" xfId="45681" xr:uid="{3F9D7CE7-DDEB-44C1-AE25-B0B4D8733D92}"/>
    <cellStyle name="Comma 7 3 11" xfId="32137" xr:uid="{0EC6D2BA-9427-4611-BA8B-B247396B7EB2}"/>
    <cellStyle name="Comma 7 3 11 2" xfId="39760" xr:uid="{2FCFAC0D-3FAD-4469-ACA8-2CAFA797049B}"/>
    <cellStyle name="Comma 7 3 11 3" xfId="42673" xr:uid="{297474C3-BA0E-4960-BB12-2474D1192BDA}"/>
    <cellStyle name="Comma 7 3 11 4" xfId="45682" xr:uid="{02FF6E6D-8D17-40EF-A3F7-F581FC6885B4}"/>
    <cellStyle name="Comma 7 3 12" xfId="32779" xr:uid="{71FC86D5-D169-4201-B23D-AD8558ABD927}"/>
    <cellStyle name="Comma 7 3 13" xfId="33991" xr:uid="{7DC126FE-5E02-4DAD-B6FC-281C8017FCC6}"/>
    <cellStyle name="Comma 7 3 14" xfId="34221" xr:uid="{9C214F1F-741D-493E-8D1E-1E964FF0F22A}"/>
    <cellStyle name="Comma 7 3 15" xfId="35289" xr:uid="{8430C69E-C266-4909-AB99-BD5DA1ED0828}"/>
    <cellStyle name="Comma 7 3 16" xfId="36236" xr:uid="{7BC852F4-25C5-4A1C-B8C4-D23F3E4908D8}"/>
    <cellStyle name="Comma 7 3 17" xfId="37397" xr:uid="{80E0EF63-6886-4CA6-8325-C11D7FEA3BCC}"/>
    <cellStyle name="Comma 7 3 18" xfId="41345" xr:uid="{B790D05F-9CE8-44A9-B4D9-94794812749B}"/>
    <cellStyle name="Comma 7 3 19" xfId="45683" xr:uid="{8F7757BB-E6F3-43CD-B847-7CDA4019A0A8}"/>
    <cellStyle name="Comma 7 3 2" xfId="2812" xr:uid="{C2811E38-1789-4DCA-9777-FF0979AA7D60}"/>
    <cellStyle name="Comma 7 3 2 10" xfId="32780" xr:uid="{9EE66563-8352-47A6-8D7B-4754BF132A39}"/>
    <cellStyle name="Comma 7 3 2 11" xfId="33992" xr:uid="{B5582227-F3A8-4F78-99CE-495A194B6A07}"/>
    <cellStyle name="Comma 7 3 2 12" xfId="34233" xr:uid="{6B0AA240-94F8-4956-9079-95035C4A2DC8}"/>
    <cellStyle name="Comma 7 3 2 13" xfId="35374" xr:uid="{7FEB03B3-B9E3-4040-846E-249810887EFD}"/>
    <cellStyle name="Comma 7 3 2 14" xfId="36237" xr:uid="{63422BFA-A2B3-4FE0-8658-84121E10969C}"/>
    <cellStyle name="Comma 7 3 2 15" xfId="37460" xr:uid="{42E8A0D2-2D58-4636-8037-FE0882891F1F}"/>
    <cellStyle name="Comma 7 3 2 16" xfId="41407" xr:uid="{8C1F63DF-59CD-4EA3-A68E-61CDF9F84E58}"/>
    <cellStyle name="Comma 7 3 2 17" xfId="45684" xr:uid="{8257E5BC-0F21-4F2D-9935-1533F73572B3}"/>
    <cellStyle name="Comma 7 3 2 18" xfId="8198" xr:uid="{A81CC447-AE8F-4DB6-89B5-039E96F14020}"/>
    <cellStyle name="Comma 7 3 2 2" xfId="2813" xr:uid="{997E75BC-50BA-4F9A-BC5F-F0F8625F8D2D}"/>
    <cellStyle name="Comma 7 3 2 2 10" xfId="34580" xr:uid="{611BACC3-53F3-4C72-86BD-AE0F9D976CBA}"/>
    <cellStyle name="Comma 7 3 2 2 11" xfId="35375" xr:uid="{3E916119-9FD9-4D70-93FF-DCB39DE00294}"/>
    <cellStyle name="Comma 7 3 2 2 12" xfId="36238" xr:uid="{12B2A9A3-D7F9-4A8B-ADCF-C1D4AFB217D3}"/>
    <cellStyle name="Comma 7 3 2 2 13" xfId="37579" xr:uid="{07B5DEC0-F01A-4CC7-9545-431E608351A0}"/>
    <cellStyle name="Comma 7 3 2 2 14" xfId="41525" xr:uid="{09D9B00F-D9AA-47BC-AA09-DFEFA9068E38}"/>
    <cellStyle name="Comma 7 3 2 2 15" xfId="45685" xr:uid="{4950EC1F-4E72-455F-B833-7FCDF102240C}"/>
    <cellStyle name="Comma 7 3 2 2 16" xfId="8913" xr:uid="{ACB295C9-74B7-49E1-BCD8-C41FA805B87A}"/>
    <cellStyle name="Comma 7 3 2 2 2" xfId="5124" xr:uid="{AE8B18CF-3AFB-4216-BB29-4C5199EF7DF6}"/>
    <cellStyle name="Comma 7 3 2 2 2 10" xfId="12912" xr:uid="{B311C4D7-BE58-410F-A6E6-890847338D01}"/>
    <cellStyle name="Comma 7 3 2 2 2 2" xfId="6093" xr:uid="{23A497B7-78C9-4FDE-8A61-05748AD081F4}"/>
    <cellStyle name="Comma 7 3 2 2 2 2 2" xfId="40803" xr:uid="{FDE60AB4-7BB1-48D4-A2AB-00D813C6B0F2}"/>
    <cellStyle name="Comma 7 3 2 2 2 2 2 2" xfId="43558" xr:uid="{DAA8E0B2-1E76-444C-9BFD-EA7CDEC2B578}"/>
    <cellStyle name="Comma 7 3 2 2 2 2 2 3" xfId="45686" xr:uid="{C0619FCF-97F1-4B1F-8427-C81F0BD76789}"/>
    <cellStyle name="Comma 7 3 2 2 2 2 3" xfId="39240" xr:uid="{1A95F010-8352-4AC1-B6E8-7844B39215F2}"/>
    <cellStyle name="Comma 7 3 2 2 2 2 4" xfId="42230" xr:uid="{C59CA693-5F43-4125-89DF-441AA5B9CCC9}"/>
    <cellStyle name="Comma 7 3 2 2 2 2 5" xfId="45687" xr:uid="{6BCBE3D8-AB1E-4266-87F9-15FBC1C4B795}"/>
    <cellStyle name="Comma 7 3 2 2 2 2 6" xfId="31494" xr:uid="{314E1B5B-E312-4D0C-BEE9-CBDCA5D3C922}"/>
    <cellStyle name="Comma 7 3 2 2 2 3" xfId="6413" xr:uid="{8ECCF023-7755-4E75-B2A2-5A84B1061849}"/>
    <cellStyle name="Comma 7 3 2 2 2 3 2" xfId="41263" xr:uid="{0F45E7DF-04FA-4E90-A418-18A048088BD8}"/>
    <cellStyle name="Comma 7 3 2 2 2 3 2 2" xfId="43943" xr:uid="{286CAF97-050F-4B3D-9DC7-55DAE9470D25}"/>
    <cellStyle name="Comma 7 3 2 2 2 3 2 3" xfId="45688" xr:uid="{097E96F1-CD08-48BD-BC72-58FC833A2AA9}"/>
    <cellStyle name="Comma 7 3 2 2 2 3 3" xfId="39680" xr:uid="{C83F9B02-3C8D-4C8C-A09E-00DFDD83C826}"/>
    <cellStyle name="Comma 7 3 2 2 2 3 4" xfId="42615" xr:uid="{4D6D453C-A093-42A7-BA65-3659B1B55617}"/>
    <cellStyle name="Comma 7 3 2 2 2 3 5" xfId="45689" xr:uid="{0CD29C0E-AD12-4F9C-A08A-C1897FAB0F82}"/>
    <cellStyle name="Comma 7 3 2 2 2 3 6" xfId="33347" xr:uid="{FA5BD96F-1FB1-4AEB-96E4-27194122DBEC}"/>
    <cellStyle name="Comma 7 3 2 2 2 4" xfId="35171" xr:uid="{6CCA150C-45B5-4F8A-B572-6F0CC2778322}"/>
    <cellStyle name="Comma 7 3 2 2 2 4 2" xfId="40407" xr:uid="{6AEA75B0-74CB-4BCF-9B25-C9E440BC3772}"/>
    <cellStyle name="Comma 7 3 2 2 2 4 3" xfId="43225" xr:uid="{FE60354E-DEEE-41FD-B23B-56C8D1A760EE}"/>
    <cellStyle name="Comma 7 3 2 2 2 4 4" xfId="45690" xr:uid="{9F7F9EA4-08AC-4482-908E-951110E1B6EA}"/>
    <cellStyle name="Comma 7 3 2 2 2 5" xfId="36079" xr:uid="{21D5CF67-BFB9-49D2-845A-4C80A859510D}"/>
    <cellStyle name="Comma 7 3 2 2 2 6" xfId="36379" xr:uid="{809C713E-14F1-4883-9278-83744D40DE78}"/>
    <cellStyle name="Comma 7 3 2 2 2 7" xfId="38858" xr:uid="{8F988674-830E-4DF4-BDFE-331299A9F92D}"/>
    <cellStyle name="Comma 7 3 2 2 2 8" xfId="41897" xr:uid="{95A1CA47-87D4-4447-88FE-E30BFB0D82E7}"/>
    <cellStyle name="Comma 7 3 2 2 2 9" xfId="45691" xr:uid="{75D67FA9-F4F4-4737-970A-97D7052CCAEA}"/>
    <cellStyle name="Comma 7 3 2 2 3" xfId="4465" xr:uid="{B88F79F1-D665-4D3B-BCC7-E1A606ADCCD1}"/>
    <cellStyle name="Comma 7 3 2 2 3 2" xfId="5916" xr:uid="{12047A42-8EF6-43BA-BD31-590B8BEAEE0B}"/>
    <cellStyle name="Comma 7 3 2 2 3 2 2" xfId="41091" xr:uid="{D3BD522F-1468-487A-A940-922DB51197F8}"/>
    <cellStyle name="Comma 7 3 2 2 3 2 2 2" xfId="43803" xr:uid="{5DB9DB02-D323-4159-AC9C-EC0475773736}"/>
    <cellStyle name="Comma 7 3 2 2 3 2 2 3" xfId="45692" xr:uid="{35DA7723-F7BF-450B-9BFF-FEFEA1F009D4}"/>
    <cellStyle name="Comma 7 3 2 2 3 2 3" xfId="39515" xr:uid="{8BC26652-C7A2-42B8-963A-5679F36E56FA}"/>
    <cellStyle name="Comma 7 3 2 2 3 2 4" xfId="42475" xr:uid="{6224E6E0-88A8-431B-B70F-7C7683265385}"/>
    <cellStyle name="Comma 7 3 2 2 3 2 5" xfId="45693" xr:uid="{7A200383-2DC5-4D88-B4AF-F217C621EAE2}"/>
    <cellStyle name="Comma 7 3 2 2 3 2 6" xfId="35648" xr:uid="{13D6910D-1CEE-4AD9-8187-AE7CD67CEADD}"/>
    <cellStyle name="Comma 7 3 2 2 3 3" xfId="40236" xr:uid="{36DAB695-22A6-40F0-89B8-CE2F598B60FB}"/>
    <cellStyle name="Comma 7 3 2 2 3 3 2" xfId="43085" xr:uid="{0BD582C4-5682-4505-85A9-17C34FC619D7}"/>
    <cellStyle name="Comma 7 3 2 2 3 3 3" xfId="45694" xr:uid="{B182E121-432D-4E67-B919-75D6E3C08149}"/>
    <cellStyle name="Comma 7 3 2 2 3 4" xfId="38717" xr:uid="{46304D54-8D26-4186-8D54-A115275AF0B0}"/>
    <cellStyle name="Comma 7 3 2 2 3 5" xfId="41757" xr:uid="{3958C395-CD2D-4392-AB7C-CA172D40C39F}"/>
    <cellStyle name="Comma 7 3 2 2 3 6" xfId="45695" xr:uid="{D498B66F-D0C6-4F4D-8E52-B335E615295F}"/>
    <cellStyle name="Comma 7 3 2 2 3 7" xfId="12129" xr:uid="{23B22684-5845-4C94-8FCD-671DCAD10F0D}"/>
    <cellStyle name="Comma 7 3 2 2 4" xfId="5778" xr:uid="{B07AA797-71B0-4DDF-9BB6-FD31D8666865}"/>
    <cellStyle name="Comma 7 3 2 2 4 2" xfId="40101" xr:uid="{0FA53BFC-3DBC-413A-BC04-ECF280EABDA3}"/>
    <cellStyle name="Comma 7 3 2 2 4 2 2" xfId="42970" xr:uid="{92579951-71D0-4C3D-8BEE-EB7C155FAC27}"/>
    <cellStyle name="Comma 7 3 2 2 4 2 3" xfId="45696" xr:uid="{1890B4A0-8DAB-4B3E-AD89-9898D4BC905A}"/>
    <cellStyle name="Comma 7 3 2 2 4 3" xfId="38145" xr:uid="{2D73E2B4-0078-46AD-8588-59CFD064C1E5}"/>
    <cellStyle name="Comma 7 3 2 2 4 4" xfId="41642" xr:uid="{4F696545-79BF-4785-8852-D11D19C6A144}"/>
    <cellStyle name="Comma 7 3 2 2 4 5" xfId="45697" xr:uid="{C3B007C4-D166-4A3D-9FEF-D63ACA3FC461}"/>
    <cellStyle name="Comma 7 3 2 2 4 6" xfId="15818" xr:uid="{6C1AEFED-80AA-46EC-83BA-EB91CBEED6CF}"/>
    <cellStyle name="Comma 7 3 2 2 5" xfId="6237" xr:uid="{60EF361F-85BB-4334-BCCE-2A6BDE42052E}"/>
    <cellStyle name="Comma 7 3 2 2 5 2" xfId="40646" xr:uid="{C6DF59D3-C51F-41D7-A0E8-8A7C20E9F993}"/>
    <cellStyle name="Comma 7 3 2 2 5 2 2" xfId="43432" xr:uid="{AC95077B-1A17-4390-B090-4B6E330FFB63}"/>
    <cellStyle name="Comma 7 3 2 2 5 2 3" xfId="45698" xr:uid="{CEC5D0C9-3140-4CA0-9600-89C9B68901D1}"/>
    <cellStyle name="Comma 7 3 2 2 5 3" xfId="39078" xr:uid="{F19D406B-A136-446D-B68B-64AC2588C439}"/>
    <cellStyle name="Comma 7 3 2 2 5 4" xfId="42104" xr:uid="{302B053B-73E5-4CAF-8444-A1B65006CE3E}"/>
    <cellStyle name="Comma 7 3 2 2 5 5" xfId="45699" xr:uid="{03DBF5D8-A95A-4721-848D-A0FA892D5EBA}"/>
    <cellStyle name="Comma 7 3 2 2 5 6" xfId="30316" xr:uid="{EB296B78-8836-4CA2-8298-B084C5AAC267}"/>
    <cellStyle name="Comma 7 3 2 2 6" xfId="30903" xr:uid="{A4BD8D3A-3BF9-476E-B037-0E84F80E33E1}"/>
    <cellStyle name="Comma 7 3 2 2 6 2" xfId="40953" xr:uid="{06E036DC-3BAB-462A-804A-2A7940B86CAB}"/>
    <cellStyle name="Comma 7 3 2 2 6 2 2" xfId="43688" xr:uid="{2F5D99B7-34BE-4378-818F-6A01A1ABDC6B}"/>
    <cellStyle name="Comma 7 3 2 2 6 2 3" xfId="45700" xr:uid="{21023279-7882-49B8-AFD7-F8D2361BB232}"/>
    <cellStyle name="Comma 7 3 2 2 6 3" xfId="39382" xr:uid="{268F4514-6847-49F5-B2E1-CB567E207890}"/>
    <cellStyle name="Comma 7 3 2 2 6 4" xfId="42360" xr:uid="{04AD6E3A-F95F-44B1-912F-8132D6D4D4DE}"/>
    <cellStyle name="Comma 7 3 2 2 6 5" xfId="45701" xr:uid="{0E57AA65-6635-4F72-B1E1-52165EB6A0DE}"/>
    <cellStyle name="Comma 7 3 2 2 7" xfId="32139" xr:uid="{203F1BC9-7CD6-4C53-A4AD-785210395389}"/>
    <cellStyle name="Comma 7 3 2 2 7 2" xfId="39965" xr:uid="{C6635027-4A65-4B05-ABB1-9B51A560F9C9}"/>
    <cellStyle name="Comma 7 3 2 2 7 3" xfId="42853" xr:uid="{117D66CE-BD32-4D00-9069-C3AB20800454}"/>
    <cellStyle name="Comma 7 3 2 2 7 4" xfId="45702" xr:uid="{0FBC3DF6-0FB4-42F4-900F-AF53141693C4}"/>
    <cellStyle name="Comma 7 3 2 2 8" xfId="32781" xr:uid="{48B1CF8B-809D-4D4A-8D16-D8B0F5139F91}"/>
    <cellStyle name="Comma 7 3 2 2 9" xfId="33993" xr:uid="{E207D869-9176-4EA1-AF2C-67FEA72F2B2B}"/>
    <cellStyle name="Comma 7 3 2 3" xfId="5123" xr:uid="{88146846-3440-4EED-8D70-3308A44F44EC}"/>
    <cellStyle name="Comma 7 3 2 3 10" xfId="34656" xr:uid="{88491B77-6C28-4452-B9B3-DC18DC2D05E9}"/>
    <cellStyle name="Comma 7 3 2 3 11" xfId="36078" xr:uid="{F78B4968-B0A6-42D3-836C-E2A5ADFA5F5A}"/>
    <cellStyle name="Comma 7 3 2 3 12" xfId="36378" xr:uid="{E8F950CD-BAE7-4B22-8D9B-8527BAF59E7C}"/>
    <cellStyle name="Comma 7 3 2 3 13" xfId="37534" xr:uid="{8B053D04-3FAB-4821-B597-B0588195137E}"/>
    <cellStyle name="Comma 7 3 2 3 14" xfId="41480" xr:uid="{A31ABF3B-5196-43D2-99AD-7DE65C7C05A4}"/>
    <cellStyle name="Comma 7 3 2 3 15" xfId="45703" xr:uid="{847D5197-A4B7-4B32-B69F-3935B3EFC722}"/>
    <cellStyle name="Comma 7 3 2 3 16" xfId="11542" xr:uid="{A3114CC8-3526-457C-8B04-B6D91016A921}"/>
    <cellStyle name="Comma 7 3 2 3 2" xfId="6092" xr:uid="{2CEFA369-F2BC-46CD-930A-B2A4E0AD08DF}"/>
    <cellStyle name="Comma 7 3 2 3 2 2" xfId="31570" xr:uid="{D990EDB8-20A3-4FE6-824D-7D813929B4ED}"/>
    <cellStyle name="Comma 7 3 2 3 2 2 2" xfId="40406" xr:uid="{5B5F2073-89E0-41F5-97C6-A8ACD621CECA}"/>
    <cellStyle name="Comma 7 3 2 3 2 2 3" xfId="43224" xr:uid="{F9485D3E-40F3-4AD0-ADBF-780452D4F7F9}"/>
    <cellStyle name="Comma 7 3 2 3 2 2 4" xfId="45704" xr:uid="{F7B9FCDB-2A27-43FA-9CBB-2A21F876FD67}"/>
    <cellStyle name="Comma 7 3 2 3 2 3" xfId="33423" xr:uid="{1AE743A4-CCAA-4715-97C4-CFE93B78A1EC}"/>
    <cellStyle name="Comma 7 3 2 3 2 4" xfId="35247" xr:uid="{35536A73-EAED-49D5-B9EC-76A2F4E8363D}"/>
    <cellStyle name="Comma 7 3 2 3 2 5" xfId="37326" xr:uid="{2DD66425-7EC2-4EE6-BF10-9CBAE691722C}"/>
    <cellStyle name="Comma 7 3 2 3 2 6" xfId="38857" xr:uid="{82995FFB-7E3F-485B-9883-2FC74A322540}"/>
    <cellStyle name="Comma 7 3 2 3 2 7" xfId="41896" xr:uid="{58EB9818-AE99-4D01-A1E4-0C259B4937FF}"/>
    <cellStyle name="Comma 7 3 2 3 2 8" xfId="45705" xr:uid="{0BCD1AC9-13D4-4E0E-8030-4632462AE098}"/>
    <cellStyle name="Comma 7 3 2 3 2 9" xfId="15163" xr:uid="{61BFAE79-7845-4633-BFAA-9386AFAF8A85}"/>
    <cellStyle name="Comma 7 3 2 3 3" xfId="6412" xr:uid="{97848348-2080-4A0C-89FB-2E430FCEED35}"/>
    <cellStyle name="Comma 7 3 2 3 3 2" xfId="40645" xr:uid="{2962FB58-89DC-479C-8F79-5B1CF9B3D1FA}"/>
    <cellStyle name="Comma 7 3 2 3 3 2 2" xfId="43431" xr:uid="{362DC874-65F1-4204-9119-F4412F51C1EB}"/>
    <cellStyle name="Comma 7 3 2 3 3 2 3" xfId="45706" xr:uid="{57200558-BF2E-4B96-B971-EBDEB8D6DFE6}"/>
    <cellStyle name="Comma 7 3 2 3 3 3" xfId="39077" xr:uid="{0BD574D0-6268-452D-98B4-D0E01F1BCCDF}"/>
    <cellStyle name="Comma 7 3 2 3 3 4" xfId="42103" xr:uid="{1791EED2-E647-444F-836E-A21E4B652585}"/>
    <cellStyle name="Comma 7 3 2 3 3 5" xfId="45707" xr:uid="{92BD3625-9248-4B29-AEC7-7D0B5CC86CAC}"/>
    <cellStyle name="Comma 7 3 2 3 3 6" xfId="12205" xr:uid="{CB78EB99-4C4F-43EB-8D85-A0027988BCAC}"/>
    <cellStyle name="Comma 7 3 2 3 4" xfId="15819" xr:uid="{F312611A-C7CA-43E4-B8F0-E3BD9437821E}"/>
    <cellStyle name="Comma 7 3 2 3 4 2" xfId="41262" xr:uid="{163171C2-B7F2-44A8-BC98-1D899025CEEC}"/>
    <cellStyle name="Comma 7 3 2 3 4 2 2" xfId="43942" xr:uid="{91ED5741-4AA8-4ABB-848F-9CFAE2329304}"/>
    <cellStyle name="Comma 7 3 2 3 4 2 3" xfId="45708" xr:uid="{2B3C4C5D-ED72-44D1-B337-AB8EE9A70BBB}"/>
    <cellStyle name="Comma 7 3 2 3 4 3" xfId="39679" xr:uid="{7C11DF67-68B5-4C8E-93EA-4971035ED076}"/>
    <cellStyle name="Comma 7 3 2 3 4 4" xfId="42614" xr:uid="{ABE62E50-3A6E-4F97-B104-838431F1DEF6}"/>
    <cellStyle name="Comma 7 3 2 3 4 5" xfId="45709" xr:uid="{B0421FB2-8134-4D4C-9090-0F058BCC55C5}"/>
    <cellStyle name="Comma 7 3 2 3 5" xfId="30317" xr:uid="{29476856-B6DA-40B7-AC57-B2547F82AB3D}"/>
    <cellStyle name="Comma 7 3 2 3 5 2" xfId="39909" xr:uid="{E63B6FA3-BFCE-4D0D-8298-A89A5E4914C8}"/>
    <cellStyle name="Comma 7 3 2 3 5 3" xfId="42808" xr:uid="{75BC3D08-5160-4D34-AAB1-5D21C05F320D}"/>
    <cellStyle name="Comma 7 3 2 3 5 4" xfId="45710" xr:uid="{7F803DB8-5AAA-4412-870F-CC438E0A1D2D}"/>
    <cellStyle name="Comma 7 3 2 3 6" xfId="30979" xr:uid="{CD24D991-F7CD-4A7F-A280-F98A2BB6ADE4}"/>
    <cellStyle name="Comma 7 3 2 3 7" xfId="32140" xr:uid="{74782929-7B4F-453D-A5A4-DF9EC28BAF46}"/>
    <cellStyle name="Comma 7 3 2 3 8" xfId="32782" xr:uid="{514B7597-DD24-4C20-B020-47C537E2CCD8}"/>
    <cellStyle name="Comma 7 3 2 3 9" xfId="33994" xr:uid="{455559D5-E135-440C-B93C-F1CCED765B30}"/>
    <cellStyle name="Comma 7 3 2 4" xfId="4464" xr:uid="{89D924CB-E2CB-4085-9430-DFCB1F13E1BE}"/>
    <cellStyle name="Comma 7 3 2 4 10" xfId="12439" xr:uid="{96371C10-B6AF-4300-A56D-A9E0D8E6A138}"/>
    <cellStyle name="Comma 7 3 2 4 2" xfId="5915" xr:uid="{6D5D7E57-CD5A-49F7-9470-4BA705016751}"/>
    <cellStyle name="Comma 7 3 2 4 2 2" xfId="40764" xr:uid="{6DFB1544-0CB5-4339-9BD9-EC1D3B1B1043}"/>
    <cellStyle name="Comma 7 3 2 4 2 2 2" xfId="43527" xr:uid="{69EB047E-9341-46F1-AED3-3240A2815D9E}"/>
    <cellStyle name="Comma 7 3 2 4 2 2 3" xfId="45711" xr:uid="{C3FF3471-06BA-433A-B365-6237D25F1425}"/>
    <cellStyle name="Comma 7 3 2 4 2 3" xfId="39191" xr:uid="{BABD165A-99DA-4D69-9D36-85C29D434986}"/>
    <cellStyle name="Comma 7 3 2 4 2 4" xfId="42199" xr:uid="{5AC5A989-340E-4690-BB95-D8BA5D2FC098}"/>
    <cellStyle name="Comma 7 3 2 4 2 5" xfId="45712" xr:uid="{9F394DAF-D867-4B5C-B956-4652028C92DB}"/>
    <cellStyle name="Comma 7 3 2 4 2 6" xfId="31147" xr:uid="{852373DA-88B5-4354-908E-8FCC97D7B5C1}"/>
    <cellStyle name="Comma 7 3 2 4 3" xfId="33005" xr:uid="{203B0024-DE73-40C0-9F11-35582A9992AD}"/>
    <cellStyle name="Comma 7 3 2 4 3 2" xfId="41090" xr:uid="{EA734E11-4DAC-4141-BD84-C8F53F6542ED}"/>
    <cellStyle name="Comma 7 3 2 4 3 2 2" xfId="43802" xr:uid="{F84C9447-80E4-45D9-9A20-09BC64E45528}"/>
    <cellStyle name="Comma 7 3 2 4 3 2 3" xfId="45713" xr:uid="{24F6386E-B23C-4629-A052-ABEF03058DB6}"/>
    <cellStyle name="Comma 7 3 2 4 3 3" xfId="39514" xr:uid="{B326B07D-B46A-4B59-9F28-23D2E025B05A}"/>
    <cellStyle name="Comma 7 3 2 4 3 4" xfId="42474" xr:uid="{A61329CC-3F97-459D-8CA2-BB63DE88EBBA}"/>
    <cellStyle name="Comma 7 3 2 4 3 5" xfId="45714" xr:uid="{8E96D970-A902-4810-9BD6-917A64B5601A}"/>
    <cellStyle name="Comma 7 3 2 4 4" xfId="34824" xr:uid="{6DDC90F4-89FE-4344-8ACE-01B075258EA6}"/>
    <cellStyle name="Comma 7 3 2 4 4 2" xfId="40235" xr:uid="{0DA95A14-25AC-4E3D-944C-1F957643C732}"/>
    <cellStyle name="Comma 7 3 2 4 4 3" xfId="43084" xr:uid="{632ECC3B-3D57-414B-B511-12D9E60DD5EA}"/>
    <cellStyle name="Comma 7 3 2 4 4 4" xfId="45715" xr:uid="{F42A798D-41B1-4C85-97D9-5778EB1728FC}"/>
    <cellStyle name="Comma 7 3 2 4 5" xfId="35647" xr:uid="{77556831-DE02-4FB3-B50E-C86ADF3AC541}"/>
    <cellStyle name="Comma 7 3 2 4 6" xfId="36926" xr:uid="{7441849D-AC1E-4544-A745-0DB703C765BB}"/>
    <cellStyle name="Comma 7 3 2 4 7" xfId="38716" xr:uid="{C624831D-EC7E-46ED-AFCF-CAF01FE51DC3}"/>
    <cellStyle name="Comma 7 3 2 4 8" xfId="41756" xr:uid="{DBEABE97-9207-43AB-96AD-C4AA0C162C0D}"/>
    <cellStyle name="Comma 7 3 2 4 9" xfId="45716" xr:uid="{0C227B11-EB68-4CB2-8841-01AD4437692D}"/>
    <cellStyle name="Comma 7 3 2 5" xfId="5777" xr:uid="{6730D48C-D8CF-44CB-8B6C-C23581F62299}"/>
    <cellStyle name="Comma 7 3 2 5 2" xfId="40100" xr:uid="{92DDF526-0113-482B-BD7F-9DC196D9AFA7}"/>
    <cellStyle name="Comma 7 3 2 5 2 2" xfId="42969" xr:uid="{A1AE00C9-09F9-4A9B-B084-4D688CD71A56}"/>
    <cellStyle name="Comma 7 3 2 5 2 3" xfId="45717" xr:uid="{BF85C338-0D9F-45D1-9B57-05E3128EB44D}"/>
    <cellStyle name="Comma 7 3 2 5 3" xfId="38144" xr:uid="{5CA0177B-4335-48CF-A270-7B1F0E1BDD60}"/>
    <cellStyle name="Comma 7 3 2 5 4" xfId="41641" xr:uid="{E315EBD5-AB11-49BA-90CC-7DEEB1049366}"/>
    <cellStyle name="Comma 7 3 2 5 5" xfId="45718" xr:uid="{9AA7F3D9-6A05-49B9-80E4-2558499855C4}"/>
    <cellStyle name="Comma 7 3 2 5 6" xfId="11782" xr:uid="{2DB628FB-B1E0-4CFA-80A8-EA1C6A125062}"/>
    <cellStyle name="Comma 7 3 2 6" xfId="6236" xr:uid="{8246F76D-B312-44D1-969A-603E42B2DD68}"/>
    <cellStyle name="Comma 7 3 2 6 2" xfId="40520" xr:uid="{C3EEBBC2-3A16-4C4A-8898-77E33E9305C9}"/>
    <cellStyle name="Comma 7 3 2 6 2 2" xfId="43321" xr:uid="{9917478F-FCEF-449B-8CCE-BE0CC9492D62}"/>
    <cellStyle name="Comma 7 3 2 6 2 3" xfId="45719" xr:uid="{5FDA258A-7B94-4B39-99EA-D9C02DE74FC4}"/>
    <cellStyle name="Comma 7 3 2 6 3" xfId="38962" xr:uid="{74FFD813-C7F8-4610-9640-2E7D90F1FFE5}"/>
    <cellStyle name="Comma 7 3 2 6 4" xfId="41993" xr:uid="{628CE7AF-4F08-4203-A2F5-CD7196B06299}"/>
    <cellStyle name="Comma 7 3 2 6 5" xfId="45720" xr:uid="{9305BB43-8EA6-404E-860A-6193241191B4}"/>
    <cellStyle name="Comma 7 3 2 6 6" xfId="15817" xr:uid="{22F460EE-17E6-427A-9B91-59E6063A0494}"/>
    <cellStyle name="Comma 7 3 2 7" xfId="30315" xr:uid="{9ED6802D-9CC2-4ECE-A409-2620F033BDB0}"/>
    <cellStyle name="Comma 7 3 2 7 2" xfId="40952" xr:uid="{D9BA6E05-08CC-41A1-99AA-B17ACAB54E94}"/>
    <cellStyle name="Comma 7 3 2 7 2 2" xfId="43687" xr:uid="{A9135B56-91F3-4B4A-B042-98F5C2BB0687}"/>
    <cellStyle name="Comma 7 3 2 7 2 3" xfId="45721" xr:uid="{689E37EA-5C71-4431-B7E4-A01963DD2CE6}"/>
    <cellStyle name="Comma 7 3 2 7 3" xfId="39381" xr:uid="{11F0CEA5-2433-4EB9-A395-2261330B9335}"/>
    <cellStyle name="Comma 7 3 2 7 4" xfId="42359" xr:uid="{9A3F0F48-B248-4B61-B674-ABEE3A2A1211}"/>
    <cellStyle name="Comma 7 3 2 7 5" xfId="45722" xr:uid="{6E014E68-16EF-4CF4-9F11-D0F0E27CE55B}"/>
    <cellStyle name="Comma 7 3 2 8" xfId="30556" xr:uid="{532D2F58-1B09-49D8-B01F-0B41705B5F3C}"/>
    <cellStyle name="Comma 7 3 2 8 2" xfId="39827" xr:uid="{F6DADC95-2462-4CF0-BFDA-40D789F49774}"/>
    <cellStyle name="Comma 7 3 2 8 3" xfId="42735" xr:uid="{AB72D3D2-6496-452C-9106-0E18084D8247}"/>
    <cellStyle name="Comma 7 3 2 8 4" xfId="45723" xr:uid="{BF9FA3B2-2BF2-43DA-9A65-19AE38E96417}"/>
    <cellStyle name="Comma 7 3 2 9" xfId="32138" xr:uid="{1E741507-6644-4C09-BECE-2067D5523F2C}"/>
    <cellStyle name="Comma 7 3 20" xfId="8112" xr:uid="{3B838A56-4848-4A06-B66E-42510C453A84}"/>
    <cellStyle name="Comma 7 3 3" xfId="2814" xr:uid="{FC6A2ADE-BDB4-4FA8-9282-4AF9EB7258D8}"/>
    <cellStyle name="Comma 7 3 3 10" xfId="32783" xr:uid="{B373AA42-451C-4B5C-836F-ED60E1181C78}"/>
    <cellStyle name="Comma 7 3 3 11" xfId="33995" xr:uid="{C0F58F2D-1AC1-4313-A70E-79036C4AAA55}"/>
    <cellStyle name="Comma 7 3 3 12" xfId="34234" xr:uid="{C346E504-2BFB-450D-93BF-A92BEB9E0B33}"/>
    <cellStyle name="Comma 7 3 3 13" xfId="35376" xr:uid="{156DE55E-D060-4297-8CF4-89BCC77E32F4}"/>
    <cellStyle name="Comma 7 3 3 14" xfId="36239" xr:uid="{D5CA76C5-B47F-4EC0-9ECC-6F2018A93596}"/>
    <cellStyle name="Comma 7 3 3 15" xfId="37461" xr:uid="{4EE3CCA3-E894-4B79-B66D-FC79DF918F0D}"/>
    <cellStyle name="Comma 7 3 3 16" xfId="41408" xr:uid="{A5AC696B-137B-46A0-852F-DB0C8A39BE04}"/>
    <cellStyle name="Comma 7 3 3 17" xfId="45724" xr:uid="{6C8F7E5B-5E31-445F-ACBF-BA9030FC429A}"/>
    <cellStyle name="Comma 7 3 3 18" xfId="8199" xr:uid="{78903900-DE4B-4CD8-BF61-CEF46DCF1C1A}"/>
    <cellStyle name="Comma 7 3 3 2" xfId="5125" xr:uid="{996F4A4A-CB0A-49EA-A2C1-5521927936E2}"/>
    <cellStyle name="Comma 7 3 3 2 10" xfId="34581" xr:uid="{DEB75603-19A2-4E50-B250-325E87EA33D5}"/>
    <cellStyle name="Comma 7 3 3 2 11" xfId="36080" xr:uid="{4FD08537-14B6-479C-A15F-4BC8ADFA2E6F}"/>
    <cellStyle name="Comma 7 3 3 2 12" xfId="36380" xr:uid="{8B1F3A13-240D-4631-9DAF-CC24F4548966}"/>
    <cellStyle name="Comma 7 3 3 2 13" xfId="37535" xr:uid="{09C0E34B-5C4D-4007-877D-A17614FF6E05}"/>
    <cellStyle name="Comma 7 3 3 2 14" xfId="41481" xr:uid="{5C6B2C30-1514-4946-9D0B-316DC7608CEE}"/>
    <cellStyle name="Comma 7 3 3 2 15" xfId="45725" xr:uid="{3F71E8E6-0C89-43F3-A643-B2EEF18A6FF8}"/>
    <cellStyle name="Comma 7 3 3 2 16" xfId="8914" xr:uid="{0E350A69-5585-47AD-8C50-37B1F2CC849A}"/>
    <cellStyle name="Comma 7 3 3 2 2" xfId="6094" xr:uid="{63CD62A1-4DD5-41BE-BFAA-F32D356C075B}"/>
    <cellStyle name="Comma 7 3 3 2 2 2" xfId="31495" xr:uid="{B74CBFF3-F63B-45BE-90A2-81AA8CCFC017}"/>
    <cellStyle name="Comma 7 3 3 2 2 2 2" xfId="40408" xr:uid="{1D5C69A8-EFD8-420E-BEAE-CE2F684C7B62}"/>
    <cellStyle name="Comma 7 3 3 2 2 2 3" xfId="43226" xr:uid="{D265B915-393E-45C8-B970-AA41E2B25FAF}"/>
    <cellStyle name="Comma 7 3 3 2 2 2 4" xfId="45726" xr:uid="{37E6AA73-B773-44C9-83A5-296FF5F331A1}"/>
    <cellStyle name="Comma 7 3 3 2 2 3" xfId="33348" xr:uid="{609DB93D-C457-48CF-9420-9AA35A15C135}"/>
    <cellStyle name="Comma 7 3 3 2 2 4" xfId="35172" xr:uid="{C8B91893-46C7-4DF9-924D-0DBF110296A8}"/>
    <cellStyle name="Comma 7 3 3 2 2 5" xfId="37264" xr:uid="{E6AD412D-AD52-47BC-B744-60DBBC8AB9EA}"/>
    <cellStyle name="Comma 7 3 3 2 2 6" xfId="38859" xr:uid="{5606CCC6-8BDD-410F-B2B2-B4FE897E4D66}"/>
    <cellStyle name="Comma 7 3 3 2 2 7" xfId="41898" xr:uid="{CEE26547-952E-4371-8187-C73212227205}"/>
    <cellStyle name="Comma 7 3 3 2 2 8" xfId="45727" xr:uid="{245BA195-9945-4B32-96D4-996C7F0C6891}"/>
    <cellStyle name="Comma 7 3 3 2 2 9" xfId="12913" xr:uid="{0AF58D1E-1A18-413C-9BF7-3F65592BE1A8}"/>
    <cellStyle name="Comma 7 3 3 2 3" xfId="6414" xr:uid="{02DBAF72-5DC7-4ADE-A714-960137DE4F19}"/>
    <cellStyle name="Comma 7 3 3 2 3 2" xfId="40804" xr:uid="{95EDCB0B-E24C-4CB8-A0B0-9A9D71939132}"/>
    <cellStyle name="Comma 7 3 3 2 3 2 2" xfId="43559" xr:uid="{EBB86A6B-F5FA-4E79-A373-65E9EEA7AAD0}"/>
    <cellStyle name="Comma 7 3 3 2 3 2 3" xfId="45728" xr:uid="{77AE0EE2-6D3A-4C9E-98E1-D0B7626E728A}"/>
    <cellStyle name="Comma 7 3 3 2 3 3" xfId="39241" xr:uid="{58FC3887-F1FE-44E4-A8FD-A04D7E2C31F5}"/>
    <cellStyle name="Comma 7 3 3 2 3 4" xfId="42231" xr:uid="{4B73E68E-2FF1-48B1-BFAC-8E3843C37D9A}"/>
    <cellStyle name="Comma 7 3 3 2 3 5" xfId="45729" xr:uid="{90431F1D-C174-421F-9933-F63656618D3B}"/>
    <cellStyle name="Comma 7 3 3 2 3 6" xfId="12130" xr:uid="{ADBACA0D-4697-4836-BAA5-94A020DCE9C6}"/>
    <cellStyle name="Comma 7 3 3 2 4" xfId="15821" xr:uid="{6A19D353-9EC5-4219-8D25-3E5716BBB131}"/>
    <cellStyle name="Comma 7 3 3 2 4 2" xfId="41264" xr:uid="{B2A5ADAE-8CB9-4893-AE78-DEEE97BCC6ED}"/>
    <cellStyle name="Comma 7 3 3 2 4 2 2" xfId="43944" xr:uid="{FD6A0B29-3DA9-4CFF-990C-5AFEF5558312}"/>
    <cellStyle name="Comma 7 3 3 2 4 2 3" xfId="45730" xr:uid="{9B9A8D5C-7BD9-41B0-AFA2-BAFAA5D9818F}"/>
    <cellStyle name="Comma 7 3 3 2 4 3" xfId="39681" xr:uid="{B95537EF-95E9-42E2-B8DA-F2685482BC5A}"/>
    <cellStyle name="Comma 7 3 3 2 4 4" xfId="42616" xr:uid="{7A210FA0-74E6-442E-BB91-913D3E20DB9E}"/>
    <cellStyle name="Comma 7 3 3 2 4 5" xfId="45731" xr:uid="{46D26533-ADC6-49CA-AED9-5859F22605EA}"/>
    <cellStyle name="Comma 7 3 3 2 5" xfId="30319" xr:uid="{8D7C79A6-2EBA-406F-9083-DB6DAB0F976C}"/>
    <cellStyle name="Comma 7 3 3 2 5 2" xfId="39910" xr:uid="{63FFA2D3-4DCA-4718-B13C-46094A66B6B9}"/>
    <cellStyle name="Comma 7 3 3 2 5 3" xfId="42809" xr:uid="{90FE6DC3-1CA9-4D2B-8E4E-1FBD54F96CF7}"/>
    <cellStyle name="Comma 7 3 3 2 5 4" xfId="45732" xr:uid="{0D33D370-1211-40B5-99AB-9599842BDEC1}"/>
    <cellStyle name="Comma 7 3 3 2 6" xfId="30904" xr:uid="{8546EDE6-F74A-40BD-970D-37F55E634162}"/>
    <cellStyle name="Comma 7 3 3 2 7" xfId="32142" xr:uid="{FF4B6AC2-F0FB-4CA7-A048-BAB44CE3B769}"/>
    <cellStyle name="Comma 7 3 3 2 8" xfId="32784" xr:uid="{2AE9EED7-B8B1-48A8-BE04-B35B7535F0A3}"/>
    <cellStyle name="Comma 7 3 3 2 9" xfId="33996" xr:uid="{2EA4E36E-AADD-49E3-9161-C74044D40498}"/>
    <cellStyle name="Comma 7 3 3 3" xfId="4466" xr:uid="{956E7E8A-677C-4345-ADDA-5F00F0B006C4}"/>
    <cellStyle name="Comma 7 3 3 3 10" xfId="34657" xr:uid="{7942078F-4EA8-4E94-9449-A3A91F3C9D62}"/>
    <cellStyle name="Comma 7 3 3 3 11" xfId="35649" xr:uid="{2A3CF032-BF2A-4794-A052-C3F861070402}"/>
    <cellStyle name="Comma 7 3 3 3 12" xfId="36779" xr:uid="{D26CCCA2-C040-4886-BB61-EB1A49667A18}"/>
    <cellStyle name="Comma 7 3 3 3 13" xfId="38718" xr:uid="{D60B6328-5B91-4CDA-AA4A-509AC7096E60}"/>
    <cellStyle name="Comma 7 3 3 3 14" xfId="41758" xr:uid="{1B69086D-AB6A-4EBF-90AA-2FEAB0D52E9D}"/>
    <cellStyle name="Comma 7 3 3 3 15" xfId="45733" xr:uid="{5920BCFA-92A5-4CE8-A277-3670772D3C02}"/>
    <cellStyle name="Comma 7 3 3 3 16" xfId="11543" xr:uid="{134A2C48-079B-4A04-A707-241A3F2AFB59}"/>
    <cellStyle name="Comma 7 3 3 3 2" xfId="5917" xr:uid="{DC2C6072-3CF5-493E-82CD-667631644477}"/>
    <cellStyle name="Comma 7 3 3 3 2 2" xfId="31571" xr:uid="{8FA2C13A-1220-4C71-BDD5-ED0DA6DDFD6A}"/>
    <cellStyle name="Comma 7 3 3 3 2 2 2" xfId="41092" xr:uid="{E6ABD545-5A8D-4CB5-9768-4F2A92244F97}"/>
    <cellStyle name="Comma 7 3 3 3 2 2 3" xfId="43804" xr:uid="{AD9E1C1B-43B4-4603-A39C-504D2F6DD3BA}"/>
    <cellStyle name="Comma 7 3 3 3 2 2 4" xfId="45734" xr:uid="{51F3BE80-A3F2-4284-86A9-13796C136D5F}"/>
    <cellStyle name="Comma 7 3 3 3 2 3" xfId="33424" xr:uid="{F33D717F-D578-477F-94D5-9AE27FFB6BF4}"/>
    <cellStyle name="Comma 7 3 3 3 2 4" xfId="35248" xr:uid="{47C11A74-6F79-43AB-8F49-BCAABA139FE3}"/>
    <cellStyle name="Comma 7 3 3 3 2 5" xfId="37327" xr:uid="{BB561106-DAD8-4D8D-BFEB-26D99277D20F}"/>
    <cellStyle name="Comma 7 3 3 3 2 6" xfId="39516" xr:uid="{EBC5B146-C680-4850-89DD-5D7DE16E3477}"/>
    <cellStyle name="Comma 7 3 3 3 2 7" xfId="42476" xr:uid="{14F33088-CBAF-4590-AF3A-F2B66F9F8726}"/>
    <cellStyle name="Comma 7 3 3 3 2 8" xfId="45735" xr:uid="{7D0BC939-AA21-42EA-8DE2-CDDCB2D9B5FC}"/>
    <cellStyle name="Comma 7 3 3 3 2 9" xfId="15164" xr:uid="{3B555C92-E74E-4CE8-A310-4879F4BD441F}"/>
    <cellStyle name="Comma 7 3 3 3 3" xfId="12206" xr:uid="{911799D6-0280-4B82-852D-74BB8FD171CD}"/>
    <cellStyle name="Comma 7 3 3 3 3 2" xfId="40237" xr:uid="{65AD8394-117A-4895-AFBD-BA5DCFE523AD}"/>
    <cellStyle name="Comma 7 3 3 3 3 3" xfId="43086" xr:uid="{82B6D099-A26C-4CC1-AEF2-F466425CE0B9}"/>
    <cellStyle name="Comma 7 3 3 3 3 4" xfId="45736" xr:uid="{211D0DE8-A6CC-4E18-AC67-05E0219D62D4}"/>
    <cellStyle name="Comma 7 3 3 3 4" xfId="15822" xr:uid="{68F2C9FE-A620-43D6-B96E-A11AC062BE07}"/>
    <cellStyle name="Comma 7 3 3 3 5" xfId="30320" xr:uid="{46AE0AF7-52C2-4427-ACE6-DAAD47192892}"/>
    <cellStyle name="Comma 7 3 3 3 6" xfId="30980" xr:uid="{85860A87-F861-46BB-97F3-35C415017C4D}"/>
    <cellStyle name="Comma 7 3 3 3 7" xfId="32143" xr:uid="{61C45CF4-9586-4DC2-9AB9-474AA7F11E23}"/>
    <cellStyle name="Comma 7 3 3 3 8" xfId="32785" xr:uid="{7C2588D9-1E6C-494C-A787-D7A8BA6FB0F8}"/>
    <cellStyle name="Comma 7 3 3 3 9" xfId="33997" xr:uid="{BD142633-A4A7-4548-A382-1987CFE122AA}"/>
    <cellStyle name="Comma 7 3 3 4" xfId="5779" xr:uid="{A56A10F0-1185-4CE8-8B9B-AA96591DB9CD}"/>
    <cellStyle name="Comma 7 3 3 4 2" xfId="31148" xr:uid="{E41BBB16-FDD4-4DFF-88B0-9B090BFFE53B}"/>
    <cellStyle name="Comma 7 3 3 4 2 2" xfId="40102" xr:uid="{BAAA35FF-5C50-42EF-8B5E-051FF2AF734E}"/>
    <cellStyle name="Comma 7 3 3 4 2 3" xfId="42971" xr:uid="{2EAE2188-1681-49C4-952D-767C39F1C587}"/>
    <cellStyle name="Comma 7 3 3 4 2 4" xfId="45737" xr:uid="{372985A6-63C2-4AE7-AD91-8CE4019E9FAD}"/>
    <cellStyle name="Comma 7 3 3 4 3" xfId="33006" xr:uid="{AE316E76-51B4-484A-A9C9-CB94350E34DC}"/>
    <cellStyle name="Comma 7 3 3 4 4" xfId="34825" xr:uid="{B458B71F-0D46-4B4C-B4F0-0566FDE1CE86}"/>
    <cellStyle name="Comma 7 3 3 4 5" xfId="36927" xr:uid="{9EE3F1EE-83B6-425F-AB76-11945E76249A}"/>
    <cellStyle name="Comma 7 3 3 4 6" xfId="38146" xr:uid="{6E2C9BA5-2113-4B28-A494-D5673965BBF4}"/>
    <cellStyle name="Comma 7 3 3 4 7" xfId="41643" xr:uid="{F7C8E0A8-2482-4768-B7EB-0ABC3DDF5FF9}"/>
    <cellStyle name="Comma 7 3 3 4 8" xfId="45738" xr:uid="{DACDB062-B63B-4399-91B7-E80292724BEB}"/>
    <cellStyle name="Comma 7 3 3 4 9" xfId="12440" xr:uid="{1A4B6177-D863-4461-A5C3-840404DDCA13}"/>
    <cellStyle name="Comma 7 3 3 5" xfId="6238" xr:uid="{46BA2413-D3A0-423B-870E-7ED17C907F96}"/>
    <cellStyle name="Comma 7 3 3 5 2" xfId="40647" xr:uid="{947B832F-3763-4EBB-AACF-A7EB4FF2F877}"/>
    <cellStyle name="Comma 7 3 3 5 2 2" xfId="43433" xr:uid="{CDD32D73-4259-4783-9591-93A2F31F0BEB}"/>
    <cellStyle name="Comma 7 3 3 5 2 3" xfId="45739" xr:uid="{F8C87846-B280-4E01-A867-AB51AC329E5F}"/>
    <cellStyle name="Comma 7 3 3 5 3" xfId="39079" xr:uid="{D093F8DD-F46E-44A7-925A-877456270DE9}"/>
    <cellStyle name="Comma 7 3 3 5 4" xfId="42105" xr:uid="{BFB4B28E-6875-429C-9A99-D7F2C3CFB737}"/>
    <cellStyle name="Comma 7 3 3 5 5" xfId="45740" xr:uid="{CABABF2C-6D5E-48BA-9639-3FD356F73F04}"/>
    <cellStyle name="Comma 7 3 3 5 6" xfId="11783" xr:uid="{987AAFD7-DEEE-4FD7-BE6C-C932C98B252B}"/>
    <cellStyle name="Comma 7 3 3 6" xfId="15820" xr:uid="{F1274FCB-4AA1-4D40-9E1D-C84899F0F4B1}"/>
    <cellStyle name="Comma 7 3 3 6 2" xfId="40954" xr:uid="{25A2A2DC-DE79-4401-8BEE-358E98AEEFA8}"/>
    <cellStyle name="Comma 7 3 3 6 2 2" xfId="43689" xr:uid="{13A12787-967D-4561-BEBC-91AB63B9E33D}"/>
    <cellStyle name="Comma 7 3 3 6 2 3" xfId="45741" xr:uid="{21409165-A625-4681-99C9-11B935122D8B}"/>
    <cellStyle name="Comma 7 3 3 6 3" xfId="39383" xr:uid="{8CDBE447-A659-4C80-AC56-51885DA8240E}"/>
    <cellStyle name="Comma 7 3 3 6 4" xfId="42361" xr:uid="{116F9565-770D-4A5D-93CC-9DF62628D908}"/>
    <cellStyle name="Comma 7 3 3 6 5" xfId="45742" xr:uid="{3393F0A9-1709-40E1-A16B-7744C24B5287}"/>
    <cellStyle name="Comma 7 3 3 7" xfId="30318" xr:uid="{DDADC3DF-93BD-4EBE-B32D-C24CBF4B5B7E}"/>
    <cellStyle name="Comma 7 3 3 7 2" xfId="39828" xr:uid="{3F214C95-53CA-494D-9295-D2690EF38FED}"/>
    <cellStyle name="Comma 7 3 3 7 3" xfId="42736" xr:uid="{E26719AE-90B9-42FD-986B-7E9E9D5DB3A6}"/>
    <cellStyle name="Comma 7 3 3 7 4" xfId="45743" xr:uid="{170F9A16-AA74-4F6A-831B-266881478550}"/>
    <cellStyle name="Comma 7 3 3 8" xfId="30557" xr:uid="{DA2B22B9-401F-4408-BB5A-4BA2DB43C1A8}"/>
    <cellStyle name="Comma 7 3 3 9" xfId="32141" xr:uid="{7D8ADBBE-E59B-4B1E-97DB-F77A6F66DF50}"/>
    <cellStyle name="Comma 7 3 4" xfId="2815" xr:uid="{CFAAE961-3812-407D-B3E6-4C64F167167F}"/>
    <cellStyle name="Comma 7 3 4 10" xfId="34579" xr:uid="{D67D9431-AC53-49D6-B9E0-C115A67C12C7}"/>
    <cellStyle name="Comma 7 3 4 11" xfId="35377" xr:uid="{2DA57F80-D8DC-49C0-900C-52B35D4947B1}"/>
    <cellStyle name="Comma 7 3 4 12" xfId="36240" xr:uid="{4FD8E5D5-0CEC-49CE-81D5-EEEFE4F1C708}"/>
    <cellStyle name="Comma 7 3 4 13" xfId="37459" xr:uid="{B5C7F0BF-DC8D-4DE2-BBF3-D8DC7F416E27}"/>
    <cellStyle name="Comma 7 3 4 14" xfId="41406" xr:uid="{710E1052-8081-4ABE-B9A7-B41EA59BF3E4}"/>
    <cellStyle name="Comma 7 3 4 15" xfId="45744" xr:uid="{60318B45-7D23-4291-911D-0282BEA61BE3}"/>
    <cellStyle name="Comma 7 3 4 16" xfId="8912" xr:uid="{4EA69A36-2EB0-4784-9086-AAE50F914320}"/>
    <cellStyle name="Comma 7 3 4 2" xfId="5126" xr:uid="{B3040DC7-EB9A-4A09-A521-F4662860C81C}"/>
    <cellStyle name="Comma 7 3 4 2 10" xfId="12911" xr:uid="{1B08A709-DD83-4EB2-AF8A-C11F425E1BB4}"/>
    <cellStyle name="Comma 7 3 4 2 2" xfId="6095" xr:uid="{B9988CAC-ED4F-4A2A-A1C4-A66CD9D4667C}"/>
    <cellStyle name="Comma 7 3 4 2 2 2" xfId="40409" xr:uid="{FDD53A64-B98C-4A03-A25D-336FFED90A4C}"/>
    <cellStyle name="Comma 7 3 4 2 2 2 2" xfId="43227" xr:uid="{8C4BE090-1973-4D40-B0D6-AFDBCEF33702}"/>
    <cellStyle name="Comma 7 3 4 2 2 2 3" xfId="45745" xr:uid="{0658417E-9708-4BAD-9E32-D5CA1F2D0E7D}"/>
    <cellStyle name="Comma 7 3 4 2 2 3" xfId="38860" xr:uid="{F2A41109-803E-4A12-A4EC-BF484CD13976}"/>
    <cellStyle name="Comma 7 3 4 2 2 4" xfId="41899" xr:uid="{31B0797C-9634-429F-A870-29F4D162FF92}"/>
    <cellStyle name="Comma 7 3 4 2 2 5" xfId="45746" xr:uid="{88D73ED8-0708-4D1F-BCD2-72A67C555B1E}"/>
    <cellStyle name="Comma 7 3 4 2 2 6" xfId="31493" xr:uid="{52F79F40-5B24-44EE-80C5-E13AAFEDC5E4}"/>
    <cellStyle name="Comma 7 3 4 2 3" xfId="6415" xr:uid="{6593A5C2-6701-4287-B50E-42AB31F3BB78}"/>
    <cellStyle name="Comma 7 3 4 2 3 2" xfId="40805" xr:uid="{4DDAAE1B-D77A-4CDD-BB1A-E5B28C42662B}"/>
    <cellStyle name="Comma 7 3 4 2 3 2 2" xfId="43560" xr:uid="{F5BFE12A-B96B-4E6D-84A7-9F468AF0A844}"/>
    <cellStyle name="Comma 7 3 4 2 3 2 3" xfId="45747" xr:uid="{0C41BA94-C4F5-4766-918C-BD6FF59909FF}"/>
    <cellStyle name="Comma 7 3 4 2 3 3" xfId="39242" xr:uid="{88C5EDAB-CE13-4B06-A85E-6C41A2713EA8}"/>
    <cellStyle name="Comma 7 3 4 2 3 4" xfId="42232" xr:uid="{D17A8B34-B709-4029-A13A-85378A54AA08}"/>
    <cellStyle name="Comma 7 3 4 2 3 5" xfId="45748" xr:uid="{7705355E-0F78-411E-909C-AD3830B5B18F}"/>
    <cellStyle name="Comma 7 3 4 2 3 6" xfId="33346" xr:uid="{D4AF264B-2FDC-455D-98F4-9300E420D689}"/>
    <cellStyle name="Comma 7 3 4 2 4" xfId="35170" xr:uid="{FB52A79C-6C31-4DFA-AA78-80C80807999D}"/>
    <cellStyle name="Comma 7 3 4 2 4 2" xfId="41265" xr:uid="{CD91F875-876E-481E-87F4-DBBD0A3F3B1B}"/>
    <cellStyle name="Comma 7 3 4 2 4 2 2" xfId="43945" xr:uid="{5B68A91B-115A-4077-AE4D-E474A7462430}"/>
    <cellStyle name="Comma 7 3 4 2 4 2 3" xfId="45749" xr:uid="{E899685B-5FF6-4637-ACBF-D4CC6FD45DC2}"/>
    <cellStyle name="Comma 7 3 4 2 4 3" xfId="39682" xr:uid="{8D9F752B-0ECE-4BAF-AB20-88F5913C73C1}"/>
    <cellStyle name="Comma 7 3 4 2 4 4" xfId="42617" xr:uid="{72C06F8C-9BC0-4FF4-B4F4-14EA3B7CACA3}"/>
    <cellStyle name="Comma 7 3 4 2 4 5" xfId="45750" xr:uid="{AF2BF799-968B-4B73-8171-9D2FBC3C78D8}"/>
    <cellStyle name="Comma 7 3 4 2 5" xfId="36081" xr:uid="{46980440-6D35-4B33-9762-E6797996D45B}"/>
    <cellStyle name="Comma 7 3 4 2 5 2" xfId="39964" xr:uid="{8109BB83-5858-45F0-93AF-2C9C8F2B19B2}"/>
    <cellStyle name="Comma 7 3 4 2 5 3" xfId="42852" xr:uid="{55BA5D8A-2409-41B2-9958-A9A214C71C49}"/>
    <cellStyle name="Comma 7 3 4 2 5 4" xfId="45751" xr:uid="{75763674-8D85-4090-9982-6575F00B81DE}"/>
    <cellStyle name="Comma 7 3 4 2 6" xfId="36381" xr:uid="{4B503ED3-7D6D-4BCB-9097-BC84E4F5407B}"/>
    <cellStyle name="Comma 7 3 4 2 7" xfId="37578" xr:uid="{0AB37D3B-5F3D-451D-8A5B-186DC04463A3}"/>
    <cellStyle name="Comma 7 3 4 2 8" xfId="41524" xr:uid="{8DBBEED1-F532-4CE6-832A-5081E6E0B218}"/>
    <cellStyle name="Comma 7 3 4 2 9" xfId="45752" xr:uid="{6756DC83-5793-4D91-8C4C-19AB0A8F007D}"/>
    <cellStyle name="Comma 7 3 4 3" xfId="4467" xr:uid="{2E25274B-C2E7-4054-83AF-501F40E82812}"/>
    <cellStyle name="Comma 7 3 4 3 2" xfId="5918" xr:uid="{616CBD23-5FEC-4DD6-B87C-0BF0BE31812F}"/>
    <cellStyle name="Comma 7 3 4 3 2 2" xfId="41093" xr:uid="{874E6258-ACA6-44FF-926D-2224269E5E31}"/>
    <cellStyle name="Comma 7 3 4 3 2 2 2" xfId="43805" xr:uid="{96F5B5E7-0C11-4EF3-BC39-DE65C87E62AF}"/>
    <cellStyle name="Comma 7 3 4 3 2 2 3" xfId="45753" xr:uid="{66780BC4-05AD-47B2-AF6F-4D15FA5ABF7F}"/>
    <cellStyle name="Comma 7 3 4 3 2 3" xfId="39517" xr:uid="{61B1CA19-6DEC-40DC-B063-5C8A284C13BE}"/>
    <cellStyle name="Comma 7 3 4 3 2 4" xfId="42477" xr:uid="{B6506C18-E5D0-4E5C-82BD-DA7208AA1EFD}"/>
    <cellStyle name="Comma 7 3 4 3 2 5" xfId="45754" xr:uid="{3C9E6D7F-1E3F-411A-B244-B7F9CE1462DB}"/>
    <cellStyle name="Comma 7 3 4 3 2 6" xfId="35650" xr:uid="{7CB1A0A7-5A30-4836-BABC-5DB2327C3211}"/>
    <cellStyle name="Comma 7 3 4 3 3" xfId="40238" xr:uid="{60FF6C9E-8B20-4154-87D0-35DB211D6D67}"/>
    <cellStyle name="Comma 7 3 4 3 3 2" xfId="43087" xr:uid="{80E27060-B699-48A0-8662-62101672722D}"/>
    <cellStyle name="Comma 7 3 4 3 3 3" xfId="45755" xr:uid="{DB91D2BF-3096-4348-B81B-E1CC9BA545A3}"/>
    <cellStyle name="Comma 7 3 4 3 4" xfId="38719" xr:uid="{2C33B858-F311-4F4E-B2CE-9BEE42F8A568}"/>
    <cellStyle name="Comma 7 3 4 3 5" xfId="41759" xr:uid="{E9BBC78E-6BEB-4673-9C93-6739C65DD3C7}"/>
    <cellStyle name="Comma 7 3 4 3 6" xfId="45756" xr:uid="{523FDBCF-CABA-42ED-AA62-4F2BBB0AE5E0}"/>
    <cellStyle name="Comma 7 3 4 3 7" xfId="12128" xr:uid="{86B1573E-C9E2-435F-BC12-EE9681377A06}"/>
    <cellStyle name="Comma 7 3 4 4" xfId="5780" xr:uid="{F1BC4A17-480F-45FB-BA43-968B4DE98BDE}"/>
    <cellStyle name="Comma 7 3 4 4 2" xfId="40103" xr:uid="{D99CFBDF-8213-40E3-8908-AB9B5FEAC6D1}"/>
    <cellStyle name="Comma 7 3 4 4 2 2" xfId="42972" xr:uid="{5B0B6907-8EB8-4BD7-BEF8-E21687901748}"/>
    <cellStyle name="Comma 7 3 4 4 2 3" xfId="45757" xr:uid="{FE0A984B-DE6C-4BA1-960C-AE32865D0831}"/>
    <cellStyle name="Comma 7 3 4 4 3" xfId="38147" xr:uid="{EF3A31A1-9D56-4A25-A9E9-C28E28F00E33}"/>
    <cellStyle name="Comma 7 3 4 4 4" xfId="41644" xr:uid="{5FCBAFC8-7F45-4184-B8F6-626990146CF0}"/>
    <cellStyle name="Comma 7 3 4 4 5" xfId="45758" xr:uid="{E0ABE3F0-8479-4FA9-B9D6-9545BF9313BC}"/>
    <cellStyle name="Comma 7 3 4 4 6" xfId="15823" xr:uid="{CCE1BB25-C13F-4A48-AB4B-03169C7B058C}"/>
    <cellStyle name="Comma 7 3 4 5" xfId="6239" xr:uid="{28CC7CC7-76D6-44E7-A638-E7538713D85A}"/>
    <cellStyle name="Comma 7 3 4 5 2" xfId="40648" xr:uid="{D0425F50-8FB5-428E-95FB-0D263FAC83D4}"/>
    <cellStyle name="Comma 7 3 4 5 2 2" xfId="43434" xr:uid="{1D8F6132-89D3-4F3F-9AB3-DC1597218AD2}"/>
    <cellStyle name="Comma 7 3 4 5 2 3" xfId="45759" xr:uid="{8EB7067A-3476-45F5-8FAA-BB46B8EDF4EF}"/>
    <cellStyle name="Comma 7 3 4 5 3" xfId="39080" xr:uid="{2D056154-F1FB-47A2-BEC1-918FF673594A}"/>
    <cellStyle name="Comma 7 3 4 5 4" xfId="42106" xr:uid="{31A53AC9-14F4-476B-936B-E0F8410E5F28}"/>
    <cellStyle name="Comma 7 3 4 5 5" xfId="45760" xr:uid="{8E083834-872F-488F-B2DB-22D096272218}"/>
    <cellStyle name="Comma 7 3 4 5 6" xfId="30321" xr:uid="{43121126-9592-4F2D-8623-34B90BC808EF}"/>
    <cellStyle name="Comma 7 3 4 6" xfId="30902" xr:uid="{7DFACA15-28E0-44CC-A77B-5E405555F603}"/>
    <cellStyle name="Comma 7 3 4 6 2" xfId="40955" xr:uid="{E7D61F9B-DA6D-4CBC-9EED-965ABABF769F}"/>
    <cellStyle name="Comma 7 3 4 6 2 2" xfId="43690" xr:uid="{6CCF6460-AFA2-468F-BEC2-F3BAB0E19B9E}"/>
    <cellStyle name="Comma 7 3 4 6 2 3" xfId="45761" xr:uid="{C93A5D0A-88C6-43E8-AC0D-DF444B5A1046}"/>
    <cellStyle name="Comma 7 3 4 6 3" xfId="39384" xr:uid="{13A19DFA-C417-4C38-BF2C-7A472007D837}"/>
    <cellStyle name="Comma 7 3 4 6 4" xfId="42362" xr:uid="{DFAB6F74-F553-430A-A38C-643D456921A0}"/>
    <cellStyle name="Comma 7 3 4 6 5" xfId="45762" xr:uid="{5957AE50-1240-4205-99B9-CFFD5CA4E970}"/>
    <cellStyle name="Comma 7 3 4 7" xfId="32144" xr:uid="{76CB4F5B-7F59-4B2F-B4B2-2051F947BCD3}"/>
    <cellStyle name="Comma 7 3 4 7 2" xfId="39826" xr:uid="{ECD7D95A-72B9-484E-91EA-8F8D80E14839}"/>
    <cellStyle name="Comma 7 3 4 7 3" xfId="42734" xr:uid="{A27EB9D4-1007-4B49-9F75-50BB2706BED0}"/>
    <cellStyle name="Comma 7 3 4 7 4" xfId="45763" xr:uid="{12778D48-E28D-4FD3-A64B-A55AB8F521AF}"/>
    <cellStyle name="Comma 7 3 4 8" xfId="32786" xr:uid="{70BF450B-3D17-4387-BB66-F6E31667432C}"/>
    <cellStyle name="Comma 7 3 4 9" xfId="33998" xr:uid="{A693A445-403E-47E0-82DE-E78011E04B6D}"/>
    <cellStyle name="Comma 7 3 5" xfId="2811" xr:uid="{4ED9C902-9A4B-4408-A040-7551BFBBD169}"/>
    <cellStyle name="Comma 7 3 5 10" xfId="34655" xr:uid="{C8A245F0-3356-4685-B67B-2C410F4FF58E}"/>
    <cellStyle name="Comma 7 3 5 11" xfId="35373" xr:uid="{B5B37B6B-FD37-4C8A-855C-373D4C2055DA}"/>
    <cellStyle name="Comma 7 3 5 12" xfId="36377" xr:uid="{5CB9A21A-82DD-45DA-8A67-1B832977C6B9}"/>
    <cellStyle name="Comma 7 3 5 13" xfId="37533" xr:uid="{F5F772BF-6714-4D7F-A864-AA37823FF829}"/>
    <cellStyle name="Comma 7 3 5 14" xfId="41479" xr:uid="{81CB39F4-5E3B-4480-AEC7-9AADDEC4F9FB}"/>
    <cellStyle name="Comma 7 3 5 15" xfId="45764" xr:uid="{E4AC1859-CE32-4827-80A6-7C90FE9AB11D}"/>
    <cellStyle name="Comma 7 3 5 16" xfId="11541" xr:uid="{336C2D3B-6E0D-4BFC-AD59-2EB3ECC49AA3}"/>
    <cellStyle name="Comma 7 3 5 2" xfId="5122" xr:uid="{FA8A51BC-BBEC-4A12-8779-4F1053D7F773}"/>
    <cellStyle name="Comma 7 3 5 2 10" xfId="15162" xr:uid="{DDCF0205-F2BF-43F7-BEA6-63E340962580}"/>
    <cellStyle name="Comma 7 3 5 2 2" xfId="6091" xr:uid="{87D12088-2CE9-4407-9C10-33EB11A6CB9D}"/>
    <cellStyle name="Comma 7 3 5 2 2 2" xfId="41261" xr:uid="{7C6DF1C2-8790-4CDD-9B6E-45B5563E5480}"/>
    <cellStyle name="Comma 7 3 5 2 2 2 2" xfId="43941" xr:uid="{E9D6763E-E033-43D5-A6F6-AB8D20ABF0DE}"/>
    <cellStyle name="Comma 7 3 5 2 2 2 3" xfId="45765" xr:uid="{21935E0F-9F40-451B-AE96-15BD9663D778}"/>
    <cellStyle name="Comma 7 3 5 2 2 3" xfId="39678" xr:uid="{F8CE1B55-0C70-415A-912D-DBD11738E02D}"/>
    <cellStyle name="Comma 7 3 5 2 2 4" xfId="42613" xr:uid="{B049AAAB-E69B-4086-8886-0E70A7C58A2D}"/>
    <cellStyle name="Comma 7 3 5 2 2 5" xfId="45766" xr:uid="{5E893A1F-F01D-4749-9644-5432A77E7869}"/>
    <cellStyle name="Comma 7 3 5 2 2 6" xfId="31569" xr:uid="{07B635D8-B17B-42C8-94B1-5D4F1FD8C4C2}"/>
    <cellStyle name="Comma 7 3 5 2 3" xfId="33422" xr:uid="{33242408-DEFB-4199-89E6-979234887D09}"/>
    <cellStyle name="Comma 7 3 5 2 3 2" xfId="40405" xr:uid="{DECBFC65-4993-4638-843A-A787C04555B1}"/>
    <cellStyle name="Comma 7 3 5 2 3 3" xfId="43223" xr:uid="{AA8E7282-56AD-4D49-80D0-DD3FDC63B5E9}"/>
    <cellStyle name="Comma 7 3 5 2 3 4" xfId="45767" xr:uid="{CD6C69AF-33DA-4301-A241-103A3F150E8C}"/>
    <cellStyle name="Comma 7 3 5 2 4" xfId="35246" xr:uid="{4E9E1C71-FB2A-443C-98EF-66F31FB80227}"/>
    <cellStyle name="Comma 7 3 5 2 5" xfId="36077" xr:uid="{2BE73CD2-5446-4432-B41D-C53F17CE2F9C}"/>
    <cellStyle name="Comma 7 3 5 2 6" xfId="37325" xr:uid="{D1E6F6B6-F262-416A-A319-D9F9135AEFF7}"/>
    <cellStyle name="Comma 7 3 5 2 7" xfId="38856" xr:uid="{A3D43232-3EB7-472F-8629-B5575911AF03}"/>
    <cellStyle name="Comma 7 3 5 2 8" xfId="41895" xr:uid="{F9A9216A-7594-46D7-BD51-6D0D5249E68E}"/>
    <cellStyle name="Comma 7 3 5 2 9" xfId="45768" xr:uid="{270E0530-8F29-4E38-A621-C73DC6E495D4}"/>
    <cellStyle name="Comma 7 3 5 3" xfId="5776" xr:uid="{8C89A3F5-5A7A-4960-89EC-95C63AB15415}"/>
    <cellStyle name="Comma 7 3 5 3 2" xfId="40099" xr:uid="{D65C4B6F-13C0-4432-A2C0-6A252185B4D3}"/>
    <cellStyle name="Comma 7 3 5 3 2 2" xfId="42968" xr:uid="{8B89FD77-3C4C-412A-81AC-F131650472A1}"/>
    <cellStyle name="Comma 7 3 5 3 2 3" xfId="45769" xr:uid="{D6F4569A-2ABD-4F73-AC94-5699C3B12A3F}"/>
    <cellStyle name="Comma 7 3 5 3 3" xfId="38143" xr:uid="{86B54D17-2B86-4341-824F-BC984D0BC020}"/>
    <cellStyle name="Comma 7 3 5 3 4" xfId="41640" xr:uid="{094612DC-CF3D-41B8-A033-FC76650FA98D}"/>
    <cellStyle name="Comma 7 3 5 3 5" xfId="45770" xr:uid="{ED611E25-4CD9-4EE5-9817-A0010015B11D}"/>
    <cellStyle name="Comma 7 3 5 3 6" xfId="12204" xr:uid="{52D98E4C-B358-48C0-A828-3454E43009D9}"/>
    <cellStyle name="Comma 7 3 5 4" xfId="6411" xr:uid="{1723E19B-E523-4054-99F7-97D70E1525DD}"/>
    <cellStyle name="Comma 7 3 5 4 2" xfId="40644" xr:uid="{C4F3ACB5-7A61-4E56-8C23-8790C2CD49F7}"/>
    <cellStyle name="Comma 7 3 5 4 2 2" xfId="43430" xr:uid="{6B6769C5-F313-48FD-92C8-EB8482F24ECB}"/>
    <cellStyle name="Comma 7 3 5 4 2 3" xfId="45771" xr:uid="{318A9104-A627-4E16-AD62-4A4487CBB55C}"/>
    <cellStyle name="Comma 7 3 5 4 3" xfId="39076" xr:uid="{7F4CF5B3-3F4C-4277-9267-E42C954E1D9F}"/>
    <cellStyle name="Comma 7 3 5 4 4" xfId="42102" xr:uid="{9168F617-9133-44CD-B397-0E4DE93F3D23}"/>
    <cellStyle name="Comma 7 3 5 4 5" xfId="45772" xr:uid="{C8D30573-1495-41C0-827B-EE26C2E4B6A9}"/>
    <cellStyle name="Comma 7 3 5 4 6" xfId="15824" xr:uid="{D2C25DBB-DFAE-4347-9DEE-8FC75D34C2CA}"/>
    <cellStyle name="Comma 7 3 5 5" xfId="30322" xr:uid="{846C6B5A-920E-4CB7-984B-C000F5992652}"/>
    <cellStyle name="Comma 7 3 5 5 2" xfId="40951" xr:uid="{68D4A6A8-BDAE-493E-959B-B74613C14DEA}"/>
    <cellStyle name="Comma 7 3 5 5 2 2" xfId="43686" xr:uid="{1319E753-CF9B-49A9-981B-E6EA9AE8E79D}"/>
    <cellStyle name="Comma 7 3 5 5 2 3" xfId="45773" xr:uid="{9401EC4A-5109-45BE-8792-388EDD2FFFDE}"/>
    <cellStyle name="Comma 7 3 5 5 3" xfId="39380" xr:uid="{C79C541E-1A92-4D7D-A8F9-5218CAA7CBF0}"/>
    <cellStyle name="Comma 7 3 5 5 4" xfId="42358" xr:uid="{9D5BCF5A-1159-4750-BC4E-042C818FEE30}"/>
    <cellStyle name="Comma 7 3 5 5 5" xfId="45774" xr:uid="{5FEF76E0-C1A2-462A-816F-35815D437CA8}"/>
    <cellStyle name="Comma 7 3 5 6" xfId="30978" xr:uid="{A0FB4B44-88C3-4B44-853A-C87BE86AB84F}"/>
    <cellStyle name="Comma 7 3 5 6 2" xfId="39908" xr:uid="{57E0F03F-0CF5-40C2-8E4A-9369933A4477}"/>
    <cellStyle name="Comma 7 3 5 6 3" xfId="42807" xr:uid="{06FFBA04-709F-4468-917D-5D16BE772812}"/>
    <cellStyle name="Comma 7 3 5 6 4" xfId="45775" xr:uid="{6FD2B82F-76D9-4432-8F53-55C32EBAD260}"/>
    <cellStyle name="Comma 7 3 5 7" xfId="32145" xr:uid="{C6ACA98B-FF1C-4FD7-B32C-4B27CE7AD2EA}"/>
    <cellStyle name="Comma 7 3 5 8" xfId="32787" xr:uid="{3EFAD733-1645-4573-891D-C11629A9680F}"/>
    <cellStyle name="Comma 7 3 5 9" xfId="33999" xr:uid="{AA34E0C1-9247-4839-BD7A-AE8DC1B717D6}"/>
    <cellStyle name="Comma 7 3 6" xfId="4548" xr:uid="{AC98A9C6-B144-4151-AFAB-27C86B0B62A9}"/>
    <cellStyle name="Comma 7 3 6 10" xfId="36296" xr:uid="{299D1E56-32C6-4546-8487-406AF808B9E5}"/>
    <cellStyle name="Comma 7 3 6 11" xfId="38774" xr:uid="{050F604A-CD35-4C88-B9E4-6CC3521892AA}"/>
    <cellStyle name="Comma 7 3 6 12" xfId="41814" xr:uid="{2E011019-EEF8-4F3E-8663-12E40C3F4FF2}"/>
    <cellStyle name="Comma 7 3 6 13" xfId="45776" xr:uid="{A57AC854-BA36-49F6-B5A7-12132CB90D8E}"/>
    <cellStyle name="Comma 7 3 6 14" xfId="12424" xr:uid="{CA9B0662-6EDC-42B7-980A-C03143285C6A}"/>
    <cellStyle name="Comma 7 3 6 2" xfId="5997" xr:uid="{D2DD106B-B247-45B6-AF75-8A90EB2F950A}"/>
    <cellStyle name="Comma 7 3 6 2 2" xfId="40555" xr:uid="{73DDF11C-3614-4EA6-A1D4-481D159A3C95}"/>
    <cellStyle name="Comma 7 3 6 2 2 2" xfId="43349" xr:uid="{CF1917B8-AE8E-4F89-86B9-FA0412D408F7}"/>
    <cellStyle name="Comma 7 3 6 2 2 3" xfId="45777" xr:uid="{082D29E6-6BD3-4CCF-9A61-EF8B41FAD732}"/>
    <cellStyle name="Comma 7 3 6 2 3" xfId="38992" xr:uid="{313053A7-9F79-4028-8822-8FDD1FED4060}"/>
    <cellStyle name="Comma 7 3 6 2 4" xfId="42021" xr:uid="{6B6A0A03-4398-4A19-A393-9A5F0884D88B}"/>
    <cellStyle name="Comma 7 3 6 2 5" xfId="45778" xr:uid="{2FD7FF55-BE38-4E98-B6AF-AD03557466D7}"/>
    <cellStyle name="Comma 7 3 6 2 6" xfId="15825" xr:uid="{3C04337A-96CD-4E2F-957E-91B1235AB5E7}"/>
    <cellStyle name="Comma 7 3 6 3" xfId="6318" xr:uid="{AAD7F1CD-0AA5-4E87-95B9-B786D198B18C}"/>
    <cellStyle name="Comma 7 3 6 3 2" xfId="41170" xr:uid="{2836EFEE-027E-4393-B77A-9CC1C66B7540}"/>
    <cellStyle name="Comma 7 3 6 3 2 2" xfId="43860" xr:uid="{5085CE1C-A9C1-464B-BF8B-E94525BCE715}"/>
    <cellStyle name="Comma 7 3 6 3 2 3" xfId="45779" xr:uid="{D4161640-825A-43B0-ADDF-CB0D2D4CB8E4}"/>
    <cellStyle name="Comma 7 3 6 3 3" xfId="39589" xr:uid="{772576C3-87BA-4F80-9D81-F0FEE1F01DEF}"/>
    <cellStyle name="Comma 7 3 6 3 4" xfId="42532" xr:uid="{A9C3BFE2-7116-49F9-89DC-EAA9811F7339}"/>
    <cellStyle name="Comma 7 3 6 3 5" xfId="45780" xr:uid="{44DB0F6F-808A-40C5-A770-EFBDCA0FA246}"/>
    <cellStyle name="Comma 7 3 6 3 6" xfId="30323" xr:uid="{20E9780C-23EE-44A9-BA5A-C0CB783F62B4}"/>
    <cellStyle name="Comma 7 3 6 4" xfId="31135" xr:uid="{875F6FFE-46BB-4B2E-81D4-DC0666C9E120}"/>
    <cellStyle name="Comma 7 3 6 4 2" xfId="40315" xr:uid="{860449AD-A927-4773-BDEE-B2921E18DF8D}"/>
    <cellStyle name="Comma 7 3 6 4 3" xfId="43142" xr:uid="{7A3446B9-CD3E-4352-8874-F38B3343464A}"/>
    <cellStyle name="Comma 7 3 6 4 4" xfId="45781" xr:uid="{61F40ED2-A5C5-4432-AFD7-0515EF46294F}"/>
    <cellStyle name="Comma 7 3 6 5" xfId="32146" xr:uid="{2348F8B1-9B60-4DB6-A5BE-FC15DFF55ED1}"/>
    <cellStyle name="Comma 7 3 6 6" xfId="32788" xr:uid="{83852A7C-F7A1-4064-82D4-119916653982}"/>
    <cellStyle name="Comma 7 3 6 7" xfId="34000" xr:uid="{FE24DB82-9F85-4A2F-9413-FF99D3F73088}"/>
    <cellStyle name="Comma 7 3 6 8" xfId="34812" xr:uid="{7AD687A9-1E33-40E1-98D3-8DCA0806E8E4}"/>
    <cellStyle name="Comma 7 3 6 9" xfId="35709" xr:uid="{D033ED87-B6CA-41D6-9461-630595830EAF}"/>
    <cellStyle name="Comma 7 3 7" xfId="4463" xr:uid="{C260AE1B-1D1C-4413-80BE-3C38326FF89D}"/>
    <cellStyle name="Comma 7 3 7 2" xfId="5914" xr:uid="{0E54BFD9-A1F7-43C6-8D30-5D3F8099DC24}"/>
    <cellStyle name="Comma 7 3 7 2 2" xfId="40763" xr:uid="{B683BE5E-35F2-4F62-BF1A-86B40D2C0ABF}"/>
    <cellStyle name="Comma 7 3 7 2 2 2" xfId="43526" xr:uid="{AF3B051C-74BA-4E90-B35F-B5B84308D425}"/>
    <cellStyle name="Comma 7 3 7 2 2 3" xfId="45782" xr:uid="{D5BC7EB6-0275-4B34-AD48-D423484430E6}"/>
    <cellStyle name="Comma 7 3 7 2 3" xfId="39190" xr:uid="{07F77422-DBF0-49FF-8EEB-0F00788D6361}"/>
    <cellStyle name="Comma 7 3 7 2 4" xfId="42198" xr:uid="{E7E252C0-D539-4B50-930A-BBD31E14C1A1}"/>
    <cellStyle name="Comma 7 3 7 2 5" xfId="45783" xr:uid="{09F7EE63-DFDC-43BD-AACD-47357C532119}"/>
    <cellStyle name="Comma 7 3 7 2 6" xfId="35646" xr:uid="{1AB2EC8B-F177-428B-9138-F3BD92C017BF}"/>
    <cellStyle name="Comma 7 3 7 3" xfId="39513" xr:uid="{A9C4AD02-5F36-4DC9-81E9-6E0BAF8E9429}"/>
    <cellStyle name="Comma 7 3 7 3 2" xfId="41089" xr:uid="{41D0EAE6-F237-4BC4-BFCA-D924528E97BF}"/>
    <cellStyle name="Comma 7 3 7 3 2 2" xfId="43801" xr:uid="{33BB890E-F09B-43C6-A162-480001201261}"/>
    <cellStyle name="Comma 7 3 7 3 2 3" xfId="45784" xr:uid="{3FD68F6C-045A-4A01-9B00-F80798F8579F}"/>
    <cellStyle name="Comma 7 3 7 3 3" xfId="42473" xr:uid="{2CAD91BD-175C-433D-8E62-905F3B8AB8B2}"/>
    <cellStyle name="Comma 7 3 7 3 4" xfId="45785" xr:uid="{C52C713E-1063-4B6E-A2F6-C92A9F6D0BE4}"/>
    <cellStyle name="Comma 7 3 7 4" xfId="40234" xr:uid="{AA21D1EE-5CAA-4A3C-9F5F-42FDEFD3F95E}"/>
    <cellStyle name="Comma 7 3 7 4 2" xfId="43083" xr:uid="{BBACB3E2-0AC8-4248-A045-DAC72BABC66E}"/>
    <cellStyle name="Comma 7 3 7 4 3" xfId="45786" xr:uid="{013DD65A-24EB-4ED6-9093-0849DCA03450}"/>
    <cellStyle name="Comma 7 3 7 5" xfId="38715" xr:uid="{B69A87E4-A435-4D75-A51B-417838B7D19D}"/>
    <cellStyle name="Comma 7 3 7 6" xfId="41755" xr:uid="{5E5C349A-EF46-4448-9794-C72B68207D51}"/>
    <cellStyle name="Comma 7 3 7 7" xfId="45787" xr:uid="{6A57FF84-F9E1-4F0F-B98A-A32076FA802F}"/>
    <cellStyle name="Comma 7 3 7 8" xfId="11770" xr:uid="{D8D6E2DD-017E-41C1-985C-8EA90829CFC3}"/>
    <cellStyle name="Comma 7 3 8" xfId="5676" xr:uid="{2E12FA0B-BDEB-419B-A2A8-9275830255AC}"/>
    <cellStyle name="Comma 7 3 8 2" xfId="40010" xr:uid="{18D03F86-530B-4F04-A423-7224B6B226F8}"/>
    <cellStyle name="Comma 7 3 8 2 2" xfId="42887" xr:uid="{3C5BACF6-181C-4F23-96EB-534015D2C2B1}"/>
    <cellStyle name="Comma 7 3 8 2 3" xfId="45788" xr:uid="{93122EC0-4B37-4D11-A597-8C824CCB2A82}"/>
    <cellStyle name="Comma 7 3 8 3" xfId="37619" xr:uid="{76058E2E-289F-4B4A-83B2-14B2B51F2C9B}"/>
    <cellStyle name="Comma 7 3 8 4" xfId="41559" xr:uid="{20FAB82A-9F3B-43AE-94A9-5523D8E9368F}"/>
    <cellStyle name="Comma 7 3 8 5" xfId="45789" xr:uid="{5C8746AA-F265-440E-98ED-393A6E535EAC}"/>
    <cellStyle name="Comma 7 3 8 6" xfId="15816" xr:uid="{DA60343B-D0A2-44DB-92F8-E0BE20F3607F}"/>
    <cellStyle name="Comma 7 3 9" xfId="6235" xr:uid="{F5EC01ED-0510-406C-B57E-02052F4B4F67}"/>
    <cellStyle name="Comma 7 3 9 2" xfId="40519" xr:uid="{951A671D-9255-48F9-B0CD-01820971C8CD}"/>
    <cellStyle name="Comma 7 3 9 2 2" xfId="43320" xr:uid="{3A0676D1-33E9-4140-8118-CCC44CE42BAF}"/>
    <cellStyle name="Comma 7 3 9 2 3" xfId="45790" xr:uid="{1390A9F5-9D6B-4416-8A75-07B77DCFFEC3}"/>
    <cellStyle name="Comma 7 3 9 3" xfId="38961" xr:uid="{3B20D371-726F-48D2-AEDE-FA2E297E79B7}"/>
    <cellStyle name="Comma 7 3 9 4" xfId="41992" xr:uid="{26163D39-0F1B-48B6-BCD2-F09888E3362C}"/>
    <cellStyle name="Comma 7 3 9 5" xfId="45791" xr:uid="{D3744363-CE1C-46D9-801F-DB4747E9364C}"/>
    <cellStyle name="Comma 7 3 9 6" xfId="30314" xr:uid="{EE580E11-E7B1-4F97-9A18-FECDFEC8F46F}"/>
    <cellStyle name="Comma 7 4" xfId="1035" xr:uid="{56D53B9D-9054-435D-BB22-637779D6D2B0}"/>
    <cellStyle name="Comma 7 4 10" xfId="32147" xr:uid="{F0AF2B9B-2BDF-45CE-92D8-9B95AC2A77E2}"/>
    <cellStyle name="Comma 7 4 10 2" xfId="40862" xr:uid="{3886EA62-737A-4B1E-A056-2A7A556374CF}"/>
    <cellStyle name="Comma 7 4 10 2 2" xfId="43606" xr:uid="{03B3F413-6D9C-4034-937E-491F4ECD8D5A}"/>
    <cellStyle name="Comma 7 4 10 2 3" xfId="45792" xr:uid="{43338850-4D3C-4FE3-BA5F-C95DC7698D0F}"/>
    <cellStyle name="Comma 7 4 10 3" xfId="39297" xr:uid="{C0780351-D0C6-4C2F-ACA2-DF95D01C0319}"/>
    <cellStyle name="Comma 7 4 10 4" xfId="42278" xr:uid="{253126FD-05B5-4804-9BBA-8C32A4FDDBDF}"/>
    <cellStyle name="Comma 7 4 10 5" xfId="45793" xr:uid="{7A9E2F37-3323-44FA-857A-D80A261199BF}"/>
    <cellStyle name="Comma 7 4 11" xfId="32789" xr:uid="{6F68D004-01C9-4114-9595-78C45A4A2077}"/>
    <cellStyle name="Comma 7 4 11 2" xfId="39761" xr:uid="{F4024556-63F5-4C14-A7B4-60123C633803}"/>
    <cellStyle name="Comma 7 4 11 3" xfId="42674" xr:uid="{281568CC-AD4E-43C3-BA15-06A13C2EA0C5}"/>
    <cellStyle name="Comma 7 4 11 4" xfId="45794" xr:uid="{413A40F1-CFA5-49CE-B688-67A68C6256A7}"/>
    <cellStyle name="Comma 7 4 12" xfId="34001" xr:uid="{808AE216-B1A8-445E-8A4F-EB581C9661CF}"/>
    <cellStyle name="Comma 7 4 13" xfId="34276" xr:uid="{A8601DCB-F563-470C-92E6-8A866A5A5535}"/>
    <cellStyle name="Comma 7 4 14" xfId="35290" xr:uid="{58DDB899-4D8F-4843-A0F6-0A605191496C}"/>
    <cellStyle name="Comma 7 4 15" xfId="36241" xr:uid="{EABFC442-89E3-401D-9F86-7538FF845E36}"/>
    <cellStyle name="Comma 7 4 16" xfId="37398" xr:uid="{562432CA-EA63-4F4E-BEE2-3FB81D0565E7}"/>
    <cellStyle name="Comma 7 4 17" xfId="41346" xr:uid="{0B9862E0-1E9F-479E-B8FC-7B723F551A96}"/>
    <cellStyle name="Comma 7 4 18" xfId="45795" xr:uid="{2C0F7D54-65A5-4405-8033-249B2FDD3978}"/>
    <cellStyle name="Comma 7 4 19" xfId="8439" xr:uid="{6FC71307-3E6D-4D78-8001-E2269D590A11}"/>
    <cellStyle name="Comma 7 4 2" xfId="2817" xr:uid="{1C0A5442-D75C-44D2-AC0A-AA28F0D4AD4E}"/>
    <cellStyle name="Comma 7 4 2 10" xfId="32790" xr:uid="{55D5CE43-77B3-484D-A1A1-0278BF183F5C}"/>
    <cellStyle name="Comma 7 4 2 11" xfId="34002" xr:uid="{FFA7ED6C-FB59-4631-9AE9-BB59B87E1251}"/>
    <cellStyle name="Comma 7 4 2 12" xfId="34232" xr:uid="{ACCEC910-3FCC-4A42-9A11-19316083F389}"/>
    <cellStyle name="Comma 7 4 2 13" xfId="35379" xr:uid="{06DFD589-E093-4A6A-8AFF-60E9E6A856E9}"/>
    <cellStyle name="Comma 7 4 2 14" xfId="36242" xr:uid="{D1493B10-2321-4860-95A9-8DFAF88B15A7}"/>
    <cellStyle name="Comma 7 4 2 15" xfId="37463" xr:uid="{1C57AE7F-CBFD-448E-98CF-F6CC7CBBD2BC}"/>
    <cellStyle name="Comma 7 4 2 16" xfId="41410" xr:uid="{3498434D-E7EB-4A17-B77B-6B47BAEE0E6B}"/>
    <cellStyle name="Comma 7 4 2 17" xfId="45796" xr:uid="{072D678C-FC8F-4275-A9FA-14F27BFBD896}"/>
    <cellStyle name="Comma 7 4 2 18" xfId="8197" xr:uid="{A78D4E28-1B39-4422-8DD8-3F208E5C03C8}"/>
    <cellStyle name="Comma 7 4 2 2" xfId="2818" xr:uid="{5FC4065C-26B3-4874-8618-9794447F480E}"/>
    <cellStyle name="Comma 7 4 2 2 10" xfId="34583" xr:uid="{8E81F0A8-3934-4518-BB37-C148309A1CD3}"/>
    <cellStyle name="Comma 7 4 2 2 11" xfId="35380" xr:uid="{D43E7912-579F-49EC-9733-EAD9F66D5152}"/>
    <cellStyle name="Comma 7 4 2 2 12" xfId="36243" xr:uid="{58B68CC7-1676-4B69-9328-255A3EFDB8BC}"/>
    <cellStyle name="Comma 7 4 2 2 13" xfId="37581" xr:uid="{13F0DB1F-5607-4EAC-8643-D129A6D034F0}"/>
    <cellStyle name="Comma 7 4 2 2 14" xfId="41527" xr:uid="{84915140-D111-4896-97E4-2F1D5399BCB7}"/>
    <cellStyle name="Comma 7 4 2 2 15" xfId="45797" xr:uid="{D993D208-BD05-4497-ACEE-9147AD3B446F}"/>
    <cellStyle name="Comma 7 4 2 2 16" xfId="8916" xr:uid="{74724A00-1FC0-49C0-AD58-B17C41842808}"/>
    <cellStyle name="Comma 7 4 2 2 2" xfId="5129" xr:uid="{4083273D-E045-4CDE-A670-0C76C58F80E0}"/>
    <cellStyle name="Comma 7 4 2 2 2 10" xfId="36084" xr:uid="{E36D0DE4-D256-42A7-9F73-D281F1A07CBE}"/>
    <cellStyle name="Comma 7 4 2 2 2 11" xfId="36384" xr:uid="{CB1F40ED-72B5-4252-8704-A0668D8DDF17}"/>
    <cellStyle name="Comma 7 4 2 2 2 12" xfId="38863" xr:uid="{D711BE09-6342-429E-A006-E302E90428FA}"/>
    <cellStyle name="Comma 7 4 2 2 2 13" xfId="41902" xr:uid="{98FD11D7-2086-4694-887A-6AA5E7CC8214}"/>
    <cellStyle name="Comma 7 4 2 2 2 14" xfId="45798" xr:uid="{45CF5D8D-D549-4FCC-8FD0-4F69EDF540B0}"/>
    <cellStyle name="Comma 7 4 2 2 2 15" xfId="12915" xr:uid="{B3B4E381-736C-4FBE-B624-19C0A11224F4}"/>
    <cellStyle name="Comma 7 4 2 2 2 2" xfId="6098" xr:uid="{8CC106D1-2B0D-4885-9457-A88C5DBEB6F3}"/>
    <cellStyle name="Comma 7 4 2 2 2 2 2" xfId="40807" xr:uid="{EA2AEE4B-415F-4FCF-B2B7-605D0D43F5D5}"/>
    <cellStyle name="Comma 7 4 2 2 2 2 2 2" xfId="43562" xr:uid="{37ABC5A4-098B-4EC8-A6D4-2FD082926CE6}"/>
    <cellStyle name="Comma 7 4 2 2 2 2 2 3" xfId="45799" xr:uid="{A1498EE9-EF06-4FAD-9106-43CDD3D651BC}"/>
    <cellStyle name="Comma 7 4 2 2 2 2 3" xfId="39244" xr:uid="{E5C12BBB-48D2-4727-86C7-86B4BD72846E}"/>
    <cellStyle name="Comma 7 4 2 2 2 2 4" xfId="42234" xr:uid="{8739F1B8-FA05-44C0-9AB7-D427D9B4427C}"/>
    <cellStyle name="Comma 7 4 2 2 2 2 5" xfId="45800" xr:uid="{F8B3F5C9-DD35-4C26-8980-688651C23884}"/>
    <cellStyle name="Comma 7 4 2 2 2 2 6" xfId="15829" xr:uid="{FA2BA5F1-4F94-402A-8972-8A99EB204ED7}"/>
    <cellStyle name="Comma 7 4 2 2 2 3" xfId="6418" xr:uid="{4ACE5D98-D4D6-45CB-9BDA-0EA9215E15AF}"/>
    <cellStyle name="Comma 7 4 2 2 2 3 2" xfId="41268" xr:uid="{B5D27C02-DF90-4D70-98F4-10DEC1BAF045}"/>
    <cellStyle name="Comma 7 4 2 2 2 3 2 2" xfId="43948" xr:uid="{1AB7D17B-9777-4C1B-9ECF-4F41F7834D18}"/>
    <cellStyle name="Comma 7 4 2 2 2 3 2 3" xfId="45801" xr:uid="{A06A8ED5-6165-4148-8E57-ADEF080C19B2}"/>
    <cellStyle name="Comma 7 4 2 2 2 3 3" xfId="39685" xr:uid="{D9534153-0D77-4190-856B-90DEFF1F1702}"/>
    <cellStyle name="Comma 7 4 2 2 2 3 4" xfId="42620" xr:uid="{97E5E335-A95C-4BC5-96FA-08DBB12360EF}"/>
    <cellStyle name="Comma 7 4 2 2 2 3 5" xfId="45802" xr:uid="{836A9E3A-BB7E-48C7-BE54-64BB5EDB4C2C}"/>
    <cellStyle name="Comma 7 4 2 2 2 3 6" xfId="30327" xr:uid="{40776152-6995-4B96-AA08-AF9AF86E1FC7}"/>
    <cellStyle name="Comma 7 4 2 2 2 4" xfId="31497" xr:uid="{EA1C3086-B5CC-4560-85E3-B37A233D2578}"/>
    <cellStyle name="Comma 7 4 2 2 2 4 2" xfId="40412" xr:uid="{3741DFF7-C520-49D8-92CD-3472D928A730}"/>
    <cellStyle name="Comma 7 4 2 2 2 4 3" xfId="43230" xr:uid="{5EBE5E7A-CC88-480C-80F4-DD3A0ECE7072}"/>
    <cellStyle name="Comma 7 4 2 2 2 4 4" xfId="45803" xr:uid="{5B0314C0-687F-4FA4-9B0C-5D89817A8FBD}"/>
    <cellStyle name="Comma 7 4 2 2 2 5" xfId="32150" xr:uid="{DA840164-DD19-4EB5-BC69-D298451B540E}"/>
    <cellStyle name="Comma 7 4 2 2 2 6" xfId="32792" xr:uid="{DCC4E4F2-2636-4D37-9287-F838E48B64F8}"/>
    <cellStyle name="Comma 7 4 2 2 2 7" xfId="33350" xr:uid="{E3EAD0E1-92DC-4A6F-8520-59A7C86B67AA}"/>
    <cellStyle name="Comma 7 4 2 2 2 8" xfId="34004" xr:uid="{81EF7F7F-8E85-4E37-BADB-D70664BEA596}"/>
    <cellStyle name="Comma 7 4 2 2 2 9" xfId="35174" xr:uid="{E157BCF3-9AED-4588-91E2-092F4CFA2D20}"/>
    <cellStyle name="Comma 7 4 2 2 3" xfId="4470" xr:uid="{A02FD5E5-11E5-4256-9E64-9BD3DA828391}"/>
    <cellStyle name="Comma 7 4 2 2 3 2" xfId="5921" xr:uid="{4169700B-E8DE-4CB8-8597-0001C54F8202}"/>
    <cellStyle name="Comma 7 4 2 2 3 2 2" xfId="41096" xr:uid="{35BFA588-64C6-4B34-AA63-DBD6B16F7A9A}"/>
    <cellStyle name="Comma 7 4 2 2 3 2 2 2" xfId="43808" xr:uid="{C449B31D-2053-4E59-B6ED-5B64099D9AB1}"/>
    <cellStyle name="Comma 7 4 2 2 3 2 2 3" xfId="45804" xr:uid="{6DE75E75-B7BD-4964-8904-B5E0DA95CAD3}"/>
    <cellStyle name="Comma 7 4 2 2 3 2 3" xfId="39520" xr:uid="{9ABF2EB0-3532-46C1-8A10-65453CBED703}"/>
    <cellStyle name="Comma 7 4 2 2 3 2 4" xfId="42480" xr:uid="{6A654348-41E1-4E3B-8D66-A670C1AE3563}"/>
    <cellStyle name="Comma 7 4 2 2 3 2 5" xfId="45805" xr:uid="{E1FC44A0-269B-4F3E-B1CD-4249F00D48F7}"/>
    <cellStyle name="Comma 7 4 2 2 3 2 6" xfId="35653" xr:uid="{C03225D2-EEA0-4495-9983-8704A07A9043}"/>
    <cellStyle name="Comma 7 4 2 2 3 3" xfId="40241" xr:uid="{DA4CFAA7-0847-486C-AC48-6F1004048207}"/>
    <cellStyle name="Comma 7 4 2 2 3 3 2" xfId="43090" xr:uid="{C9EAD4F9-3EB9-4C02-96D3-DA45D1F5658F}"/>
    <cellStyle name="Comma 7 4 2 2 3 3 3" xfId="45806" xr:uid="{8111D67A-6541-42BD-88F4-EAA73BB8AE4A}"/>
    <cellStyle name="Comma 7 4 2 2 3 4" xfId="38722" xr:uid="{4A226765-2571-44A2-865E-4040F9A77AEB}"/>
    <cellStyle name="Comma 7 4 2 2 3 5" xfId="41762" xr:uid="{F023CF6D-14BE-4DD1-9D77-ED409B71EBCF}"/>
    <cellStyle name="Comma 7 4 2 2 3 6" xfId="45807" xr:uid="{89B34047-777F-4CED-A113-2C07FEA720E6}"/>
    <cellStyle name="Comma 7 4 2 2 3 7" xfId="12132" xr:uid="{2FC0D2EB-4A44-40BD-8102-7367D3ED92BA}"/>
    <cellStyle name="Comma 7 4 2 2 4" xfId="5783" xr:uid="{AA8EA72D-0B2F-4948-BD4A-8A4146961736}"/>
    <cellStyle name="Comma 7 4 2 2 4 2" xfId="40106" xr:uid="{C3D122AE-6D76-4EC9-8C38-6EE254303BDD}"/>
    <cellStyle name="Comma 7 4 2 2 4 2 2" xfId="42975" xr:uid="{45CAB168-9789-4AC6-9190-BD85174F0798}"/>
    <cellStyle name="Comma 7 4 2 2 4 2 3" xfId="45808" xr:uid="{89F13B8D-D3E6-4F11-927C-0D8187B33005}"/>
    <cellStyle name="Comma 7 4 2 2 4 3" xfId="38150" xr:uid="{D207EECF-8F91-4A2D-AACE-7D8453687778}"/>
    <cellStyle name="Comma 7 4 2 2 4 4" xfId="41647" xr:uid="{2D52AC28-27EC-4C54-B7DA-D5EB34C9A90F}"/>
    <cellStyle name="Comma 7 4 2 2 4 5" xfId="45809" xr:uid="{D7C5EA64-1503-49A3-9E28-C6D72732C04B}"/>
    <cellStyle name="Comma 7 4 2 2 4 6" xfId="15828" xr:uid="{E0F0F81F-2F60-408D-ACA2-4E9F96CFBBB6}"/>
    <cellStyle name="Comma 7 4 2 2 5" xfId="6242" xr:uid="{A303CFAB-F19D-4D2E-A15D-40BF142253E3}"/>
    <cellStyle name="Comma 7 4 2 2 5 2" xfId="40651" xr:uid="{FE5D25AF-4F70-446C-AAF3-0A804E4BB80A}"/>
    <cellStyle name="Comma 7 4 2 2 5 2 2" xfId="43437" xr:uid="{E3FFFEF8-2F28-433A-97BC-C41CF4435EF5}"/>
    <cellStyle name="Comma 7 4 2 2 5 2 3" xfId="45810" xr:uid="{AA94BF01-5111-4288-96F5-828380424A5E}"/>
    <cellStyle name="Comma 7 4 2 2 5 3" xfId="39083" xr:uid="{CD038E9F-0F7A-4C76-B765-B3EA9A561E82}"/>
    <cellStyle name="Comma 7 4 2 2 5 4" xfId="42109" xr:uid="{1B896CDF-F0BE-4D36-8E6B-3BC579EEDB37}"/>
    <cellStyle name="Comma 7 4 2 2 5 5" xfId="45811" xr:uid="{517DF7DC-A4D6-4937-894D-7673927A7D7D}"/>
    <cellStyle name="Comma 7 4 2 2 5 6" xfId="30326" xr:uid="{2D39FFBC-CB01-44EC-9B59-6C1F1352FBF2}"/>
    <cellStyle name="Comma 7 4 2 2 6" xfId="30906" xr:uid="{35F8F967-ADA4-4B78-904C-BCE08A225268}"/>
    <cellStyle name="Comma 7 4 2 2 6 2" xfId="40958" xr:uid="{1E19420F-AE1A-4A8C-8F11-5ECF36D0EF06}"/>
    <cellStyle name="Comma 7 4 2 2 6 2 2" xfId="43693" xr:uid="{15DECEB5-A99F-406B-BE90-4501FC0083C8}"/>
    <cellStyle name="Comma 7 4 2 2 6 2 3" xfId="45812" xr:uid="{5B46915E-B839-4CB2-B454-C7A46F8BE958}"/>
    <cellStyle name="Comma 7 4 2 2 6 3" xfId="39387" xr:uid="{C9FD35CF-07DA-4FB6-BA53-8A9609CF4314}"/>
    <cellStyle name="Comma 7 4 2 2 6 4" xfId="42365" xr:uid="{AD2FC6A9-BC47-492B-BCE1-E57D1C0EF622}"/>
    <cellStyle name="Comma 7 4 2 2 6 5" xfId="45813" xr:uid="{DD92C5A9-97B2-4584-91D6-B12AA7B7BB75}"/>
    <cellStyle name="Comma 7 4 2 2 7" xfId="32149" xr:uid="{8497D147-3627-4D66-A784-5EF23E67E592}"/>
    <cellStyle name="Comma 7 4 2 2 7 2" xfId="39967" xr:uid="{31DD9666-1385-495B-9F44-1430356AC918}"/>
    <cellStyle name="Comma 7 4 2 2 7 3" xfId="42855" xr:uid="{CA408DF8-2187-4098-900F-94C79377DC7C}"/>
    <cellStyle name="Comma 7 4 2 2 7 4" xfId="45814" xr:uid="{505BE24D-1C62-4309-B7D6-A09432A9FD06}"/>
    <cellStyle name="Comma 7 4 2 2 8" xfId="32791" xr:uid="{4813223D-1A8E-424E-A96A-C26474E63470}"/>
    <cellStyle name="Comma 7 4 2 2 9" xfId="34003" xr:uid="{1CF064A4-E93D-48BB-A88F-D12311FE8022}"/>
    <cellStyle name="Comma 7 4 2 3" xfId="5128" xr:uid="{4E13637E-FD9D-4B06-A710-0CA877FF6FB1}"/>
    <cellStyle name="Comma 7 4 2 3 10" xfId="34659" xr:uid="{76DF2648-9C46-450C-803F-EE25E337CF2D}"/>
    <cellStyle name="Comma 7 4 2 3 11" xfId="36083" xr:uid="{96C089DD-E342-445F-998A-C5CD43E68349}"/>
    <cellStyle name="Comma 7 4 2 3 12" xfId="36383" xr:uid="{DA94B119-5F1A-4FE5-B9AA-14374DA40C3E}"/>
    <cellStyle name="Comma 7 4 2 3 13" xfId="37537" xr:uid="{753AAA97-CA49-45F9-8856-2E4ACA27398A}"/>
    <cellStyle name="Comma 7 4 2 3 14" xfId="41483" xr:uid="{E31CF8C7-849B-4A2D-A9A8-AB4328DD0E53}"/>
    <cellStyle name="Comma 7 4 2 3 15" xfId="45815" xr:uid="{8E885A32-728D-49DA-8B3A-8CFFED2318A6}"/>
    <cellStyle name="Comma 7 4 2 3 16" xfId="11545" xr:uid="{203DF4AB-114B-40CB-9837-16DCEBB5E792}"/>
    <cellStyle name="Comma 7 4 2 3 2" xfId="6097" xr:uid="{4C6B2F71-722A-42F3-AC2D-A35E9B209995}"/>
    <cellStyle name="Comma 7 4 2 3 2 10" xfId="37328" xr:uid="{680EA0F2-DE77-4923-ACE2-E6DC535A9609}"/>
    <cellStyle name="Comma 7 4 2 3 2 11" xfId="38862" xr:uid="{C7D99C3E-9BC0-4D60-8613-F279DAA45B40}"/>
    <cellStyle name="Comma 7 4 2 3 2 12" xfId="41901" xr:uid="{2838C814-C6A7-4F1E-90C7-5A4B9D6EE103}"/>
    <cellStyle name="Comma 7 4 2 3 2 13" xfId="45816" xr:uid="{2DA2BB79-15F8-420C-A67F-F7A8DC783BB0}"/>
    <cellStyle name="Comma 7 4 2 3 2 14" xfId="15166" xr:uid="{940F70D7-10C8-4D8D-84CA-A1562A4F2E90}"/>
    <cellStyle name="Comma 7 4 2 3 2 2" xfId="15831" xr:uid="{893514FE-72F0-4525-8A6A-76128A189447}"/>
    <cellStyle name="Comma 7 4 2 3 2 2 2" xfId="40411" xr:uid="{CE35D89A-3C35-4DC5-819D-D39A64CFEB9B}"/>
    <cellStyle name="Comma 7 4 2 3 2 2 3" xfId="43229" xr:uid="{061B3B97-0359-482F-A71C-255977BA5BA7}"/>
    <cellStyle name="Comma 7 4 2 3 2 2 4" xfId="45817" xr:uid="{489208F2-8690-4FEB-B3C8-D4AE66F00977}"/>
    <cellStyle name="Comma 7 4 2 3 2 3" xfId="30329" xr:uid="{394B7920-F0FC-4F58-BC69-308F22F7A8E9}"/>
    <cellStyle name="Comma 7 4 2 3 2 4" xfId="31573" xr:uid="{4E9D4AE3-03AC-4C63-B02A-AD0E769454F8}"/>
    <cellStyle name="Comma 7 4 2 3 2 5" xfId="32152" xr:uid="{B206EA9D-42B7-47D9-83D9-90F44725EC1B}"/>
    <cellStyle name="Comma 7 4 2 3 2 6" xfId="32794" xr:uid="{FAA8D02F-C3DC-4806-AAD7-2C17BF232144}"/>
    <cellStyle name="Comma 7 4 2 3 2 7" xfId="33426" xr:uid="{3222E8D1-5FCB-4EE6-9948-7C11E947543D}"/>
    <cellStyle name="Comma 7 4 2 3 2 8" xfId="34006" xr:uid="{CEFA88A4-EC54-4256-AE3F-C9F876127ABC}"/>
    <cellStyle name="Comma 7 4 2 3 2 9" xfId="35250" xr:uid="{615698A8-4587-4C2D-92E6-013127114BE9}"/>
    <cellStyle name="Comma 7 4 2 3 3" xfId="6417" xr:uid="{395F7343-E689-4102-AD2D-FEB1BA46E1C0}"/>
    <cellStyle name="Comma 7 4 2 3 3 2" xfId="40806" xr:uid="{8D0B2369-43C9-403D-9C5D-F930BD6E32CD}"/>
    <cellStyle name="Comma 7 4 2 3 3 2 2" xfId="43561" xr:uid="{786A68F3-EFA8-4B6B-A279-91513A78EFD9}"/>
    <cellStyle name="Comma 7 4 2 3 3 2 3" xfId="45818" xr:uid="{238B573F-2A7E-4683-9D5D-02104D539298}"/>
    <cellStyle name="Comma 7 4 2 3 3 3" xfId="39243" xr:uid="{71F31FD1-3815-44D6-BED8-E78C2441BE7A}"/>
    <cellStyle name="Comma 7 4 2 3 3 4" xfId="42233" xr:uid="{89CA004A-D3EA-49C0-917E-38F6F01EC991}"/>
    <cellStyle name="Comma 7 4 2 3 3 5" xfId="45819" xr:uid="{A10E3F24-15A2-4652-9F2A-F671FBFA84C6}"/>
    <cellStyle name="Comma 7 4 2 3 3 6" xfId="12208" xr:uid="{1F2B1163-E664-48C6-A907-B936A3B61047}"/>
    <cellStyle name="Comma 7 4 2 3 4" xfId="15830" xr:uid="{414F2C5C-C63D-4E92-B7CB-C236D76D3C50}"/>
    <cellStyle name="Comma 7 4 2 3 4 2" xfId="41267" xr:uid="{14E4A29D-643B-4B1A-8FB4-C9AD8F225E08}"/>
    <cellStyle name="Comma 7 4 2 3 4 2 2" xfId="43947" xr:uid="{8F06AC68-08BE-46F8-8DFA-9D05E0AE68CD}"/>
    <cellStyle name="Comma 7 4 2 3 4 2 3" xfId="45820" xr:uid="{DA9541D4-5D53-40C6-914D-055DA6550373}"/>
    <cellStyle name="Comma 7 4 2 3 4 3" xfId="39684" xr:uid="{A242FEF6-FE9E-4097-996D-5A60D6F45DF9}"/>
    <cellStyle name="Comma 7 4 2 3 4 4" xfId="42619" xr:uid="{A83F4AB8-7767-47CE-A9BE-C273AE0826F8}"/>
    <cellStyle name="Comma 7 4 2 3 4 5" xfId="45821" xr:uid="{5C97B858-02DC-42BA-BF2F-52BE5816AEC2}"/>
    <cellStyle name="Comma 7 4 2 3 5" xfId="30328" xr:uid="{7D1DF147-8395-4FF1-8447-F20064BB58BC}"/>
    <cellStyle name="Comma 7 4 2 3 5 2" xfId="39912" xr:uid="{C8CDB0C3-8101-4663-8D7E-855D701EE188}"/>
    <cellStyle name="Comma 7 4 2 3 5 3" xfId="42811" xr:uid="{1A0F0389-C2A7-4E4F-8351-02A591AF3C8C}"/>
    <cellStyle name="Comma 7 4 2 3 5 4" xfId="45822" xr:uid="{A6DCF8C0-A488-4485-8609-A797D8637ED8}"/>
    <cellStyle name="Comma 7 4 2 3 6" xfId="30982" xr:uid="{28E65A71-DAED-45A6-B3EC-D0D2A1E3AE82}"/>
    <cellStyle name="Comma 7 4 2 3 7" xfId="32151" xr:uid="{8C09D5AA-63DF-4937-A903-C79C5293DA42}"/>
    <cellStyle name="Comma 7 4 2 3 8" xfId="32793" xr:uid="{856AF63D-14DB-44FA-9158-B231C14D1439}"/>
    <cellStyle name="Comma 7 4 2 3 9" xfId="34005" xr:uid="{D74FA3F8-B86D-4DBC-88DF-921C97941441}"/>
    <cellStyle name="Comma 7 4 2 4" xfId="4469" xr:uid="{B59A696C-1A41-400A-8166-F55B7EEAEAA3}"/>
    <cellStyle name="Comma 7 4 2 4 10" xfId="35652" xr:uid="{CE34CE42-64D7-4958-B8DF-097E3A5CF131}"/>
    <cellStyle name="Comma 7 4 2 4 11" xfId="36925" xr:uid="{E27EE618-7C39-41AE-9EFE-1804600CFBBB}"/>
    <cellStyle name="Comma 7 4 2 4 12" xfId="38721" xr:uid="{3646BD26-7FBB-4889-8194-A631869A962A}"/>
    <cellStyle name="Comma 7 4 2 4 13" xfId="41761" xr:uid="{5C1660F3-7D01-437C-9B64-8AB42F831463}"/>
    <cellStyle name="Comma 7 4 2 4 14" xfId="45823" xr:uid="{6136F747-3B15-46A3-9AF2-70D17675E8F7}"/>
    <cellStyle name="Comma 7 4 2 4 15" xfId="12438" xr:uid="{65C0FB54-70F1-4C26-9504-FD25E9888AE7}"/>
    <cellStyle name="Comma 7 4 2 4 2" xfId="5920" xr:uid="{B4EE0FC6-9A68-4ED7-8E7F-468641B60895}"/>
    <cellStyle name="Comma 7 4 2 4 2 2" xfId="41095" xr:uid="{7E97424F-1875-4FFE-88FE-8AFDE7AA9627}"/>
    <cellStyle name="Comma 7 4 2 4 2 2 2" xfId="43807" xr:uid="{13CCFD45-6E21-4065-9D97-95F079454667}"/>
    <cellStyle name="Comma 7 4 2 4 2 2 3" xfId="45824" xr:uid="{FF14C30E-674E-41C6-94D8-1EDDD988872E}"/>
    <cellStyle name="Comma 7 4 2 4 2 3" xfId="39519" xr:uid="{33F4C12A-700F-40BA-9A4A-75B21D37C082}"/>
    <cellStyle name="Comma 7 4 2 4 2 4" xfId="42479" xr:uid="{40603762-A4F2-46C8-A238-9BC4DBAAF947}"/>
    <cellStyle name="Comma 7 4 2 4 2 5" xfId="45825" xr:uid="{322BE8DA-3130-48CE-A817-C04C84CCEBAD}"/>
    <cellStyle name="Comma 7 4 2 4 2 6" xfId="15832" xr:uid="{F76F23D0-6B30-4161-8259-07213B288F19}"/>
    <cellStyle name="Comma 7 4 2 4 3" xfId="30330" xr:uid="{8ABD5EB4-34FA-4252-BAC0-7DDC006D7E21}"/>
    <cellStyle name="Comma 7 4 2 4 3 2" xfId="40240" xr:uid="{E7831FC7-0A7F-4891-BE67-2B8C9F1F63AB}"/>
    <cellStyle name="Comma 7 4 2 4 3 3" xfId="43089" xr:uid="{679D4C71-F468-4060-8058-0C3B60BF8510}"/>
    <cellStyle name="Comma 7 4 2 4 3 4" xfId="45826" xr:uid="{D09861EE-FADF-428D-83B4-607E78ED029B}"/>
    <cellStyle name="Comma 7 4 2 4 4" xfId="31146" xr:uid="{CC6E4BCD-0118-44DA-9DDC-8224BFA9903D}"/>
    <cellStyle name="Comma 7 4 2 4 5" xfId="32153" xr:uid="{6EBD4070-6910-4A86-A259-862D48266D9F}"/>
    <cellStyle name="Comma 7 4 2 4 6" xfId="32795" xr:uid="{A672F091-A5E4-447B-A091-CE469516448C}"/>
    <cellStyle name="Comma 7 4 2 4 7" xfId="33004" xr:uid="{86836D53-A49F-4372-AC74-E0C3A1B9BA68}"/>
    <cellStyle name="Comma 7 4 2 4 8" xfId="34007" xr:uid="{C9270B54-19B3-49AD-BDB6-AD5136895326}"/>
    <cellStyle name="Comma 7 4 2 4 9" xfId="34823" xr:uid="{10085C96-1E62-4B33-B805-3D12C062F841}"/>
    <cellStyle name="Comma 7 4 2 5" xfId="5782" xr:uid="{2A7FE8FC-B958-417C-A0C5-D6E3F17D447F}"/>
    <cellStyle name="Comma 7 4 2 5 2" xfId="40105" xr:uid="{A770FF1E-BD93-4523-B0B0-80CA98815093}"/>
    <cellStyle name="Comma 7 4 2 5 2 2" xfId="42974" xr:uid="{2124FA78-C725-45F4-9AD6-FE23EBC255BC}"/>
    <cellStyle name="Comma 7 4 2 5 2 3" xfId="45827" xr:uid="{3B19814A-35C9-42D6-B12B-E4AB8C6A4C2C}"/>
    <cellStyle name="Comma 7 4 2 5 3" xfId="38149" xr:uid="{9CAB9AC9-466D-447B-B7E8-2218DD5307DD}"/>
    <cellStyle name="Comma 7 4 2 5 4" xfId="41646" xr:uid="{966A1047-EF34-423B-A098-CAF74F6F90A2}"/>
    <cellStyle name="Comma 7 4 2 5 5" xfId="45828" xr:uid="{905C0280-3D7B-4696-B1A8-4CAF8CB672D6}"/>
    <cellStyle name="Comma 7 4 2 5 6" xfId="11781" xr:uid="{6C278F5B-61AE-4527-87C6-924B05698308}"/>
    <cellStyle name="Comma 7 4 2 6" xfId="6241" xr:uid="{F975AF78-71A4-474B-89B6-D4A34010715E}"/>
    <cellStyle name="Comma 7 4 2 6 2" xfId="40650" xr:uid="{DE9CBC28-2A7E-4070-A0CA-5DC5CA200737}"/>
    <cellStyle name="Comma 7 4 2 6 2 2" xfId="43436" xr:uid="{408FC83E-D0EE-4D42-86D1-86D618DF765F}"/>
    <cellStyle name="Comma 7 4 2 6 2 3" xfId="45829" xr:uid="{E8D9C538-6F9E-46EC-9FA9-325308D1966D}"/>
    <cellStyle name="Comma 7 4 2 6 3" xfId="39082" xr:uid="{0B52B5D5-1F6F-453D-A240-603DD7CD84CD}"/>
    <cellStyle name="Comma 7 4 2 6 4" xfId="42108" xr:uid="{9A4A32B2-2758-461F-93FA-E79EEF64B3C0}"/>
    <cellStyle name="Comma 7 4 2 6 5" xfId="45830" xr:uid="{5B6E18FB-906E-41E6-8262-8B07F43B6F2C}"/>
    <cellStyle name="Comma 7 4 2 6 6" xfId="15827" xr:uid="{FBE77A63-965C-49F3-AC7B-8B1359C1FFB5}"/>
    <cellStyle name="Comma 7 4 2 7" xfId="30325" xr:uid="{DABC3C04-7DAA-424D-9A40-41C4796BF0FD}"/>
    <cellStyle name="Comma 7 4 2 7 2" xfId="40957" xr:uid="{FC1443D9-3158-420E-A6B1-C95987DC3470}"/>
    <cellStyle name="Comma 7 4 2 7 2 2" xfId="43692" xr:uid="{ADBE201F-AD10-4CBF-85AA-C97359B2E46B}"/>
    <cellStyle name="Comma 7 4 2 7 2 3" xfId="45831" xr:uid="{3B1AF54B-1640-4D5F-B836-B8F234C15C64}"/>
    <cellStyle name="Comma 7 4 2 7 3" xfId="39386" xr:uid="{C9A26D8C-409A-4372-8C0D-D1F2C1BF61C3}"/>
    <cellStyle name="Comma 7 4 2 7 4" xfId="42364" xr:uid="{B93884B4-52D2-4CB9-81F9-18C50ACB09ED}"/>
    <cellStyle name="Comma 7 4 2 7 5" xfId="45832" xr:uid="{18DFC576-D5CA-4A20-878B-22B476AB93EA}"/>
    <cellStyle name="Comma 7 4 2 8" xfId="30555" xr:uid="{9D56CE53-A2F0-42EA-A753-DF47DF968334}"/>
    <cellStyle name="Comma 7 4 2 8 2" xfId="39830" xr:uid="{5DB8AF76-E7F8-4C3B-A20B-1CF6910DA9C1}"/>
    <cellStyle name="Comma 7 4 2 8 3" xfId="42738" xr:uid="{8B89345C-5567-4079-993E-0C492B54B228}"/>
    <cellStyle name="Comma 7 4 2 8 4" xfId="45833" xr:uid="{9645B190-179D-4296-A749-1D1BB36677DA}"/>
    <cellStyle name="Comma 7 4 2 9" xfId="32148" xr:uid="{584F2F6F-079D-4FE4-9450-031063E10553}"/>
    <cellStyle name="Comma 7 4 3" xfId="2819" xr:uid="{9725338C-8578-4827-8B48-1B1090406F6A}"/>
    <cellStyle name="Comma 7 4 3 10" xfId="34582" xr:uid="{0E3A6EC0-64DE-400F-804D-B4A144AA240A}"/>
    <cellStyle name="Comma 7 4 3 11" xfId="35381" xr:uid="{9BC7C155-32AF-4906-8A55-7FE3EB51E4D8}"/>
    <cellStyle name="Comma 7 4 3 12" xfId="36244" xr:uid="{98468A03-476C-46D5-A3A5-2E3ADD1EA7B0}"/>
    <cellStyle name="Comma 7 4 3 13" xfId="37462" xr:uid="{B88F512D-3367-4105-896B-3B9840B01021}"/>
    <cellStyle name="Comma 7 4 3 14" xfId="41409" xr:uid="{EAAA9559-4A1A-4FF1-9648-AFEC4939EEA2}"/>
    <cellStyle name="Comma 7 4 3 15" xfId="45834" xr:uid="{47C7191A-070C-4746-BDBD-BD02B8881F4A}"/>
    <cellStyle name="Comma 7 4 3 16" xfId="8915" xr:uid="{4D31CAC5-2B8C-454D-8A68-87985897E5C1}"/>
    <cellStyle name="Comma 7 4 3 2" xfId="5130" xr:uid="{6B27D748-BE59-471F-AE41-CC07024EDA7E}"/>
    <cellStyle name="Comma 7 4 3 2 10" xfId="12914" xr:uid="{CE506089-0E35-4130-A62A-0FCFBAFFEA16}"/>
    <cellStyle name="Comma 7 4 3 2 2" xfId="6099" xr:uid="{EAA89DBE-9961-44E1-B007-A17914A1A044}"/>
    <cellStyle name="Comma 7 4 3 2 2 2" xfId="40413" xr:uid="{693BA2C5-870B-4C5E-AD4B-32983EDA2656}"/>
    <cellStyle name="Comma 7 4 3 2 2 2 2" xfId="43231" xr:uid="{0267F67B-A7C2-45A4-96C4-FCC93715401C}"/>
    <cellStyle name="Comma 7 4 3 2 2 2 3" xfId="45835" xr:uid="{CC01F5B2-AC44-498F-9183-64ACF89A12C2}"/>
    <cellStyle name="Comma 7 4 3 2 2 3" xfId="38864" xr:uid="{A38EBD02-6CE6-4B28-9FAB-617058ADB24E}"/>
    <cellStyle name="Comma 7 4 3 2 2 4" xfId="41903" xr:uid="{F395ED0E-F82E-4EA6-864F-79A7E1AD3294}"/>
    <cellStyle name="Comma 7 4 3 2 2 5" xfId="45836" xr:uid="{83B4F883-0E7C-4578-800F-B23E2C200B63}"/>
    <cellStyle name="Comma 7 4 3 2 2 6" xfId="31496" xr:uid="{4668FD0A-CD3C-49EB-9FBD-1B68C59C3A58}"/>
    <cellStyle name="Comma 7 4 3 2 3" xfId="6419" xr:uid="{D6E32DA5-BB36-494C-A40F-DC5FD591AA3B}"/>
    <cellStyle name="Comma 7 4 3 2 3 2" xfId="40808" xr:uid="{811350B2-EAF7-464B-8B16-2579940C219A}"/>
    <cellStyle name="Comma 7 4 3 2 3 2 2" xfId="43563" xr:uid="{B6B91D2C-2343-4A4E-B592-308C8701D12F}"/>
    <cellStyle name="Comma 7 4 3 2 3 2 3" xfId="45837" xr:uid="{64E6BD4D-3DFA-4B46-AF9E-5DC77D79652C}"/>
    <cellStyle name="Comma 7 4 3 2 3 3" xfId="39245" xr:uid="{5FCD849F-B8B6-4BC6-8250-C0CE483D81AE}"/>
    <cellStyle name="Comma 7 4 3 2 3 4" xfId="42235" xr:uid="{3783BD91-5226-4A87-9AFA-017126DBD403}"/>
    <cellStyle name="Comma 7 4 3 2 3 5" xfId="45838" xr:uid="{05F9FB04-1BFD-40AD-95EB-E22E140E75DB}"/>
    <cellStyle name="Comma 7 4 3 2 3 6" xfId="33349" xr:uid="{6C25A15F-17DD-40CD-89C1-552B57F9FCD2}"/>
    <cellStyle name="Comma 7 4 3 2 4" xfId="35173" xr:uid="{BC4E8AE8-FE2A-4A9E-8FC2-1038C446BF59}"/>
    <cellStyle name="Comma 7 4 3 2 4 2" xfId="41269" xr:uid="{9C050C33-AD74-4906-89BF-B3CB603663C7}"/>
    <cellStyle name="Comma 7 4 3 2 4 2 2" xfId="43949" xr:uid="{56DD6682-60C8-4799-8865-0B2806523573}"/>
    <cellStyle name="Comma 7 4 3 2 4 2 3" xfId="45839" xr:uid="{9695A085-56D4-43D8-9164-F200E036A17E}"/>
    <cellStyle name="Comma 7 4 3 2 4 3" xfId="39686" xr:uid="{9088B91F-1083-4605-9FD7-37E18237A94D}"/>
    <cellStyle name="Comma 7 4 3 2 4 4" xfId="42621" xr:uid="{08F463CE-B916-4D22-BABB-8363543340F1}"/>
    <cellStyle name="Comma 7 4 3 2 4 5" xfId="45840" xr:uid="{B2222176-29E7-4CF0-9B84-DABC341B0134}"/>
    <cellStyle name="Comma 7 4 3 2 5" xfId="36085" xr:uid="{8B5C22EB-39FE-4EE1-8BCA-72D353A978C5}"/>
    <cellStyle name="Comma 7 4 3 2 5 2" xfId="39966" xr:uid="{1454D95C-EF71-4A5B-A1DC-AB510D30ABF0}"/>
    <cellStyle name="Comma 7 4 3 2 5 3" xfId="42854" xr:uid="{8A164859-B7E7-47FB-AD24-21B614B411C7}"/>
    <cellStyle name="Comma 7 4 3 2 5 4" xfId="45841" xr:uid="{91886D61-0819-4550-B224-AB1E66B01824}"/>
    <cellStyle name="Comma 7 4 3 2 6" xfId="36385" xr:uid="{C6AE0D8E-BBA4-41C3-9CBB-03712669CC84}"/>
    <cellStyle name="Comma 7 4 3 2 7" xfId="37580" xr:uid="{D222238C-7653-4BF0-921C-61E2D04FDCC3}"/>
    <cellStyle name="Comma 7 4 3 2 8" xfId="41526" xr:uid="{45FD488B-0895-4BFC-9C5C-5082CF9D1689}"/>
    <cellStyle name="Comma 7 4 3 2 9" xfId="45842" xr:uid="{F9CCC102-9EF7-493B-8B82-A3FBC4F6559D}"/>
    <cellStyle name="Comma 7 4 3 3" xfId="4471" xr:uid="{6DC01F3F-5D07-4F90-82D9-671FDFACAD2B}"/>
    <cellStyle name="Comma 7 4 3 3 2" xfId="5922" xr:uid="{ACF7C898-1B75-4145-AEBA-C32A0AE9F22A}"/>
    <cellStyle name="Comma 7 4 3 3 2 2" xfId="41097" xr:uid="{4E824FF2-91FE-417A-8B8B-4CB26D5AF7E4}"/>
    <cellStyle name="Comma 7 4 3 3 2 2 2" xfId="43809" xr:uid="{CA1BEB34-5A8C-42F0-85BB-8D4879186BB8}"/>
    <cellStyle name="Comma 7 4 3 3 2 2 3" xfId="45843" xr:uid="{CFF252D0-B9C7-4CE8-8432-5489D76C1AC9}"/>
    <cellStyle name="Comma 7 4 3 3 2 3" xfId="39521" xr:uid="{212DBD1E-D853-4A57-AFE2-C5E6792D8B51}"/>
    <cellStyle name="Comma 7 4 3 3 2 4" xfId="42481" xr:uid="{9AD7E0CB-A4A7-40FD-A1B9-D2C8BC72DCDD}"/>
    <cellStyle name="Comma 7 4 3 3 2 5" xfId="45844" xr:uid="{9C93EB68-E693-45B5-B93D-E686B015E927}"/>
    <cellStyle name="Comma 7 4 3 3 2 6" xfId="35654" xr:uid="{88CD0956-B341-4A3B-976D-30D41F7062D6}"/>
    <cellStyle name="Comma 7 4 3 3 3" xfId="40242" xr:uid="{9DCB41FF-5B30-4021-8ABD-D41435F063AB}"/>
    <cellStyle name="Comma 7 4 3 3 3 2" xfId="43091" xr:uid="{8721BD46-57B3-43AF-8423-7B7E32D9E439}"/>
    <cellStyle name="Comma 7 4 3 3 3 3" xfId="45845" xr:uid="{459E3900-6947-4836-8AAC-8A05C8C1984C}"/>
    <cellStyle name="Comma 7 4 3 3 4" xfId="38723" xr:uid="{8A2D5096-73AF-4CF5-AAB1-692DB8B965BD}"/>
    <cellStyle name="Comma 7 4 3 3 5" xfId="41763" xr:uid="{6364487C-E04D-48FE-9E80-A9FBD8159D84}"/>
    <cellStyle name="Comma 7 4 3 3 6" xfId="45846" xr:uid="{79DE456C-34E6-4E4D-B230-AEB90FBFF768}"/>
    <cellStyle name="Comma 7 4 3 3 7" xfId="12131" xr:uid="{BB649206-4D10-473A-8C67-30D054C20705}"/>
    <cellStyle name="Comma 7 4 3 4" xfId="5784" xr:uid="{74F80022-3B6A-468A-91E2-82058192ED1B}"/>
    <cellStyle name="Comma 7 4 3 4 2" xfId="40107" xr:uid="{22F66895-6998-45CF-8239-5F16E277F10B}"/>
    <cellStyle name="Comma 7 4 3 4 2 2" xfId="42976" xr:uid="{4050ECDE-724F-40CD-AA1B-DB73AA5CE920}"/>
    <cellStyle name="Comma 7 4 3 4 2 3" xfId="45847" xr:uid="{A918CCD8-D8BA-4015-B5EF-22D8E777B81A}"/>
    <cellStyle name="Comma 7 4 3 4 3" xfId="38151" xr:uid="{11D8474F-5DFA-49D5-91C3-DFEC89006BBA}"/>
    <cellStyle name="Comma 7 4 3 4 4" xfId="41648" xr:uid="{A3246DB8-AEED-43AE-B5CA-644B72727119}"/>
    <cellStyle name="Comma 7 4 3 4 5" xfId="45848" xr:uid="{8C6483BA-79C6-4E52-8E07-58A059315DE1}"/>
    <cellStyle name="Comma 7 4 3 4 6" xfId="15833" xr:uid="{F9DC7D5E-5733-47C7-9BC2-B31691396E7C}"/>
    <cellStyle name="Comma 7 4 3 5" xfId="6243" xr:uid="{E6811B37-6237-4E78-BC4C-2B2DC12C4204}"/>
    <cellStyle name="Comma 7 4 3 5 2" xfId="40652" xr:uid="{86C7BEEE-19F2-49E1-A825-EF9E17E7D916}"/>
    <cellStyle name="Comma 7 4 3 5 2 2" xfId="43438" xr:uid="{5EAB2B8C-11D7-4FF7-9CC6-D8ACE9FC970F}"/>
    <cellStyle name="Comma 7 4 3 5 2 3" xfId="45849" xr:uid="{F9516DBE-AE0B-4770-810D-B2235701B823}"/>
    <cellStyle name="Comma 7 4 3 5 3" xfId="39084" xr:uid="{A5537139-48B8-4393-B32C-49BA2955D5BC}"/>
    <cellStyle name="Comma 7 4 3 5 4" xfId="42110" xr:uid="{16880DFD-4DD2-42E9-A9B4-F5A350E55B84}"/>
    <cellStyle name="Comma 7 4 3 5 5" xfId="45850" xr:uid="{32B1296E-E886-4111-905F-11E62DEA3D82}"/>
    <cellStyle name="Comma 7 4 3 5 6" xfId="30331" xr:uid="{01B35727-31A4-4F33-AA30-0513557F42FA}"/>
    <cellStyle name="Comma 7 4 3 6" xfId="30905" xr:uid="{5626F661-DE7C-4FF8-AF19-55D6765971D7}"/>
    <cellStyle name="Comma 7 4 3 6 2" xfId="40959" xr:uid="{B1EC9D07-6B63-477B-AD38-DD270DB182B0}"/>
    <cellStyle name="Comma 7 4 3 6 2 2" xfId="43694" xr:uid="{4430A4E6-AD5D-4081-AB0B-188271C1CC3A}"/>
    <cellStyle name="Comma 7 4 3 6 2 3" xfId="45851" xr:uid="{4ADCDD84-706B-48C9-A689-290BF7DDC95A}"/>
    <cellStyle name="Comma 7 4 3 6 3" xfId="39388" xr:uid="{5F07A017-116D-4216-995F-E1F47DA97D95}"/>
    <cellStyle name="Comma 7 4 3 6 4" xfId="42366" xr:uid="{6B693349-E523-4C64-B63C-4B37B85ED213}"/>
    <cellStyle name="Comma 7 4 3 6 5" xfId="45852" xr:uid="{6AF24AF7-30E1-4D45-B243-8CC44534A90E}"/>
    <cellStyle name="Comma 7 4 3 7" xfId="32154" xr:uid="{4FD01FB6-8027-4801-9308-E6E288B2FF19}"/>
    <cellStyle name="Comma 7 4 3 7 2" xfId="39829" xr:uid="{798D37B1-E54E-4266-A6A5-9F9AB104FBFF}"/>
    <cellStyle name="Comma 7 4 3 7 3" xfId="42737" xr:uid="{8DC82916-39D7-440A-8905-E2ABB87B942B}"/>
    <cellStyle name="Comma 7 4 3 7 4" xfId="45853" xr:uid="{F2D3FE84-B4CA-481C-884A-FA95CEEEA1E8}"/>
    <cellStyle name="Comma 7 4 3 8" xfId="32796" xr:uid="{178B7EFF-3C7B-4A77-BF25-A65AE10644E8}"/>
    <cellStyle name="Comma 7 4 3 9" xfId="34008" xr:uid="{A92E6BF7-CEF4-425A-916C-943E56995B45}"/>
    <cellStyle name="Comma 7 4 4" xfId="2820" xr:uid="{4B7748B2-F557-49DF-BFF8-CA52B8D12696}"/>
    <cellStyle name="Comma 7 4 4 10" xfId="34658" xr:uid="{AE161A33-624F-4CF3-8EFF-9B9412694CE1}"/>
    <cellStyle name="Comma 7 4 4 11" xfId="35382" xr:uid="{D63FBD95-5DE7-4126-86BA-D4E6751F02E5}"/>
    <cellStyle name="Comma 7 4 4 12" xfId="36245" xr:uid="{B28B3C4D-02E2-4FB1-8066-AFCC285273E4}"/>
    <cellStyle name="Comma 7 4 4 13" xfId="37557" xr:uid="{DA5729A2-1337-480B-B9AB-F2668678A127}"/>
    <cellStyle name="Comma 7 4 4 14" xfId="41503" xr:uid="{92372F93-5B03-4326-9DAE-900440DDA771}"/>
    <cellStyle name="Comma 7 4 4 15" xfId="45854" xr:uid="{2C5677EB-A782-4F67-B3AC-1F7771A2F7CE}"/>
    <cellStyle name="Comma 7 4 4 16" xfId="11544" xr:uid="{86A0D2C4-CE51-4507-8345-A828B10D7354}"/>
    <cellStyle name="Comma 7 4 4 2" xfId="5131" xr:uid="{A02E7B92-2069-4192-A906-4CFC62D75A97}"/>
    <cellStyle name="Comma 7 4 4 2 10" xfId="15165" xr:uid="{CB7D8CEB-052A-4F5A-BC9B-4F342E3E5FE2}"/>
    <cellStyle name="Comma 7 4 4 2 2" xfId="6100" xr:uid="{7BABEEA7-000C-4440-9F15-94100CF55F79}"/>
    <cellStyle name="Comma 7 4 4 2 2 2" xfId="40809" xr:uid="{C14ABE45-36E5-4F4A-AD21-BA6DA71FCA10}"/>
    <cellStyle name="Comma 7 4 4 2 2 2 2" xfId="43564" xr:uid="{EDC8AED5-5F06-4141-9D72-CF1779203F9A}"/>
    <cellStyle name="Comma 7 4 4 2 2 2 3" xfId="45855" xr:uid="{B595E662-3892-4FCB-A01C-CDA64E7F9051}"/>
    <cellStyle name="Comma 7 4 4 2 2 3" xfId="39246" xr:uid="{7EA95E86-4466-4F08-8108-5379318B71C1}"/>
    <cellStyle name="Comma 7 4 4 2 2 4" xfId="42236" xr:uid="{3D5246A5-5916-4FB8-BCD9-EC0BF2D2E1AC}"/>
    <cellStyle name="Comma 7 4 4 2 2 5" xfId="45856" xr:uid="{58DA2560-9A81-40BE-9E96-A212370050E3}"/>
    <cellStyle name="Comma 7 4 4 2 2 6" xfId="31572" xr:uid="{A9F423FE-CDF0-4D7E-8988-4E770B79F8A0}"/>
    <cellStyle name="Comma 7 4 4 2 3" xfId="6420" xr:uid="{BF495380-7EF3-4532-B95F-0B1674B98B74}"/>
    <cellStyle name="Comma 7 4 4 2 3 2" xfId="41270" xr:uid="{23190C2C-A232-4674-97B3-DE74513C141C}"/>
    <cellStyle name="Comma 7 4 4 2 3 2 2" xfId="43950" xr:uid="{2D49C2AD-FE57-4243-9CEE-924AF27865E2}"/>
    <cellStyle name="Comma 7 4 4 2 3 2 3" xfId="45857" xr:uid="{5A5AC03D-4B89-4F10-87A4-8A0111E78AC5}"/>
    <cellStyle name="Comma 7 4 4 2 3 3" xfId="39687" xr:uid="{618F3A06-99E0-4FE6-8536-7FFF004F0771}"/>
    <cellStyle name="Comma 7 4 4 2 3 4" xfId="42622" xr:uid="{D9A92EC7-CFA8-4550-B7FE-833DE06C2551}"/>
    <cellStyle name="Comma 7 4 4 2 3 5" xfId="45858" xr:uid="{6116DBB4-9A0E-4B1D-A4A5-68B3C8CA6032}"/>
    <cellStyle name="Comma 7 4 4 2 3 6" xfId="33425" xr:uid="{DC1CCB8B-E110-42C6-80E3-ABD41031ED5A}"/>
    <cellStyle name="Comma 7 4 4 2 4" xfId="35249" xr:uid="{BC89F921-F498-4240-92A8-1348B33F651B}"/>
    <cellStyle name="Comma 7 4 4 2 4 2" xfId="40414" xr:uid="{B1E596ED-537F-4C25-A22A-7897B7083299}"/>
    <cellStyle name="Comma 7 4 4 2 4 3" xfId="43232" xr:uid="{9EABB4F9-853C-4DE9-B093-44BCFF00F07C}"/>
    <cellStyle name="Comma 7 4 4 2 4 4" xfId="45859" xr:uid="{DDD4C8AD-A846-4928-8B35-19B6D9DCC3DB}"/>
    <cellStyle name="Comma 7 4 4 2 5" xfId="36086" xr:uid="{E5C3C12A-AEDB-473D-9C09-6E4A8546A77F}"/>
    <cellStyle name="Comma 7 4 4 2 6" xfId="36386" xr:uid="{92E64069-3012-4E0F-8551-0C2992BA54BE}"/>
    <cellStyle name="Comma 7 4 4 2 7" xfId="38865" xr:uid="{88470104-CD44-47E4-BA2D-02422F652D19}"/>
    <cellStyle name="Comma 7 4 4 2 8" xfId="41904" xr:uid="{14CFF999-0A24-4CCA-BA44-C15A6EE57E5B}"/>
    <cellStyle name="Comma 7 4 4 2 9" xfId="45860" xr:uid="{D2D42E7E-F2FA-4E6D-86F1-2C67F3E84D12}"/>
    <cellStyle name="Comma 7 4 4 3" xfId="4472" xr:uid="{E9310A34-27B1-4005-B48E-EC4B96C4C3BC}"/>
    <cellStyle name="Comma 7 4 4 3 2" xfId="5923" xr:uid="{51AF3F85-095E-48FA-B84B-F0AC7152EA87}"/>
    <cellStyle name="Comma 7 4 4 3 2 2" xfId="41098" xr:uid="{5CDE4B6D-9ABE-476A-8954-B7360EAD2FD2}"/>
    <cellStyle name="Comma 7 4 4 3 2 2 2" xfId="43810" xr:uid="{7DBF0EEF-AE08-4E2B-B7DB-92859C165830}"/>
    <cellStyle name="Comma 7 4 4 3 2 2 3" xfId="45861" xr:uid="{DECD4C24-F288-468C-9348-D4304E8E4091}"/>
    <cellStyle name="Comma 7 4 4 3 2 3" xfId="39522" xr:uid="{171106CD-5861-453B-8388-67D85FA78944}"/>
    <cellStyle name="Comma 7 4 4 3 2 4" xfId="42482" xr:uid="{EDD13002-2440-4346-9252-8F46D031FF82}"/>
    <cellStyle name="Comma 7 4 4 3 2 5" xfId="45862" xr:uid="{D0558C45-FF83-4198-B9C1-47B4BD4990B4}"/>
    <cellStyle name="Comma 7 4 4 3 2 6" xfId="35655" xr:uid="{BD083BAA-229C-415F-9CAB-CAC61225B10A}"/>
    <cellStyle name="Comma 7 4 4 3 3" xfId="40243" xr:uid="{EC791524-3F7E-48AE-BFBF-ED2B0E25C8F6}"/>
    <cellStyle name="Comma 7 4 4 3 3 2" xfId="43092" xr:uid="{6A2D3811-B840-4725-84BA-20AD7EE5A26D}"/>
    <cellStyle name="Comma 7 4 4 3 3 3" xfId="45863" xr:uid="{FFB16D2A-9B9E-40FC-991E-378B8D6296D5}"/>
    <cellStyle name="Comma 7 4 4 3 4" xfId="38724" xr:uid="{10C05B85-ADC6-4E02-AEA3-246EFD6A318F}"/>
    <cellStyle name="Comma 7 4 4 3 5" xfId="41764" xr:uid="{294DD68F-A2B3-4252-A1D3-5E4FE8FDB7ED}"/>
    <cellStyle name="Comma 7 4 4 3 6" xfId="45864" xr:uid="{743CD012-26BB-4304-A098-B5AFE6E91B10}"/>
    <cellStyle name="Comma 7 4 4 3 7" xfId="12207" xr:uid="{FDCE2036-01A9-46F4-AB0B-A21BAED47343}"/>
    <cellStyle name="Comma 7 4 4 4" xfId="5785" xr:uid="{8113C66A-F15B-4236-8C03-0AB562372537}"/>
    <cellStyle name="Comma 7 4 4 4 2" xfId="40108" xr:uid="{CE1C958C-00B7-4A0B-AA05-3C66C1299CC4}"/>
    <cellStyle name="Comma 7 4 4 4 2 2" xfId="42977" xr:uid="{35C44AE0-31B3-41B1-B553-FA5287D7C600}"/>
    <cellStyle name="Comma 7 4 4 4 2 3" xfId="45865" xr:uid="{D64C6E1A-2EE0-4D9A-90E6-550A26B5164B}"/>
    <cellStyle name="Comma 7 4 4 4 3" xfId="38152" xr:uid="{82D20517-FD12-44FF-A179-E80333FB4A05}"/>
    <cellStyle name="Comma 7 4 4 4 4" xfId="41649" xr:uid="{116192E0-47C0-4D0E-9E00-D28E5C62C07E}"/>
    <cellStyle name="Comma 7 4 4 4 5" xfId="45866" xr:uid="{93C6B2F2-C8B1-46DA-BF7C-0E48D7280586}"/>
    <cellStyle name="Comma 7 4 4 4 6" xfId="15834" xr:uid="{7D50618D-418A-43DA-B50D-85EB11EFFF4E}"/>
    <cellStyle name="Comma 7 4 4 5" xfId="6244" xr:uid="{37E5D769-58D1-41A8-B11A-F7D4865B2976}"/>
    <cellStyle name="Comma 7 4 4 5 2" xfId="40653" xr:uid="{B2EADF3D-04BB-4EA8-9564-F2020D948D66}"/>
    <cellStyle name="Comma 7 4 4 5 2 2" xfId="43439" xr:uid="{B9004FF3-D76A-42B2-A336-0EB810063497}"/>
    <cellStyle name="Comma 7 4 4 5 2 3" xfId="45867" xr:uid="{28A31EF0-250B-4780-840A-1D854AF64094}"/>
    <cellStyle name="Comma 7 4 4 5 3" xfId="39085" xr:uid="{986502B3-13B1-43C3-8F49-5FABC7BDC86C}"/>
    <cellStyle name="Comma 7 4 4 5 4" xfId="42111" xr:uid="{196A77D0-7FDA-4510-8E75-B27AC52B3A9C}"/>
    <cellStyle name="Comma 7 4 4 5 5" xfId="45868" xr:uid="{562AFCF2-B4D9-42DF-A653-2BA057F05A7D}"/>
    <cellStyle name="Comma 7 4 4 5 6" xfId="30332" xr:uid="{ACDBE311-D5E9-4BCA-B7F5-F20506F96BBD}"/>
    <cellStyle name="Comma 7 4 4 6" xfId="30981" xr:uid="{73AF329F-FF35-40A9-825D-CABEC5A27427}"/>
    <cellStyle name="Comma 7 4 4 6 2" xfId="40960" xr:uid="{287C8FA6-2131-44AB-BDF9-2BBC8046AAD1}"/>
    <cellStyle name="Comma 7 4 4 6 2 2" xfId="43695" xr:uid="{3F1CA8BC-E033-4F11-936F-5C3EF8C679FF}"/>
    <cellStyle name="Comma 7 4 4 6 2 3" xfId="45869" xr:uid="{0862B3EA-7EEA-4A17-8795-AE84DC1E28EA}"/>
    <cellStyle name="Comma 7 4 4 6 3" xfId="39389" xr:uid="{D5D21440-8A95-4C06-8D06-6A40A70CCE97}"/>
    <cellStyle name="Comma 7 4 4 6 4" xfId="42367" xr:uid="{B4D7E8E8-066A-46C2-8981-40BB6A9BEA1A}"/>
    <cellStyle name="Comma 7 4 4 6 5" xfId="45870" xr:uid="{02A8D592-83DE-4D77-8CFB-DA5B8E910D70}"/>
    <cellStyle name="Comma 7 4 4 7" xfId="32155" xr:uid="{CE8F9972-93FB-469D-8E4A-9C3BA0574714}"/>
    <cellStyle name="Comma 7 4 4 7 2" xfId="39943" xr:uid="{F47C4F63-2E89-4390-A9BB-70CEBD7554AD}"/>
    <cellStyle name="Comma 7 4 4 7 3" xfId="42831" xr:uid="{E22185CD-2471-49A8-8FA7-98F18E84436B}"/>
    <cellStyle name="Comma 7 4 4 7 4" xfId="45871" xr:uid="{91862C1A-B1F9-41CC-85FF-6706DF7CBE59}"/>
    <cellStyle name="Comma 7 4 4 8" xfId="32797" xr:uid="{A15D0627-85AE-4976-B72C-1498253C76B5}"/>
    <cellStyle name="Comma 7 4 4 9" xfId="34009" xr:uid="{D38BDBB8-EC64-49FC-82D8-15BD4C8DA2D7}"/>
    <cellStyle name="Comma 7 4 5" xfId="2816" xr:uid="{6889BC00-F259-430A-BCDB-18656465D6A3}"/>
    <cellStyle name="Comma 7 4 5 10" xfId="36382" xr:uid="{A6F5A3E8-CDA6-4F68-837E-0CD39CA373E4}"/>
    <cellStyle name="Comma 7 4 5 11" xfId="37536" xr:uid="{E2771994-40E0-4EFE-AB06-3F8C69282444}"/>
    <cellStyle name="Comma 7 4 5 12" xfId="41482" xr:uid="{624425C6-3CA2-48F8-83F9-5DA7B8079414}"/>
    <cellStyle name="Comma 7 4 5 13" xfId="45872" xr:uid="{BD9733F6-DC9C-479D-BD6F-FE5D559BB618}"/>
    <cellStyle name="Comma 7 4 5 14" xfId="12547" xr:uid="{6D282D09-684C-4783-9B14-A85318299111}"/>
    <cellStyle name="Comma 7 4 5 2" xfId="5127" xr:uid="{5407987E-183A-4C2B-B208-D20A00C53BCC}"/>
    <cellStyle name="Comma 7 4 5 2 2" xfId="6096" xr:uid="{9B256EDA-BC23-49BE-BF7B-8C5C4FD0F422}"/>
    <cellStyle name="Comma 7 4 5 2 2 2" xfId="41266" xr:uid="{F5E06061-3E9C-426C-B222-6E5200C15A72}"/>
    <cellStyle name="Comma 7 4 5 2 2 2 2" xfId="43946" xr:uid="{82C45FD6-F775-4993-8714-D548A2E7CA0B}"/>
    <cellStyle name="Comma 7 4 5 2 2 2 3" xfId="45873" xr:uid="{341F993C-1841-4149-85D6-CA970E47A3CB}"/>
    <cellStyle name="Comma 7 4 5 2 2 3" xfId="39683" xr:uid="{20C54C11-4D0B-498B-AF44-0AA82A23ADCD}"/>
    <cellStyle name="Comma 7 4 5 2 2 4" xfId="42618" xr:uid="{9F73ACE0-A411-4A75-A52D-8F7B1FEE96B7}"/>
    <cellStyle name="Comma 7 4 5 2 2 5" xfId="45874" xr:uid="{0AF9675B-36C4-45B1-9AB3-F9A4C01F156F}"/>
    <cellStyle name="Comma 7 4 5 2 2 6" xfId="36082" xr:uid="{A71EB2C4-1D60-4C6A-8CC3-451D9B168A01}"/>
    <cellStyle name="Comma 7 4 5 2 3" xfId="40410" xr:uid="{0D9FDDF9-3106-4638-9975-44ACFB38C72A}"/>
    <cellStyle name="Comma 7 4 5 2 3 2" xfId="43228" xr:uid="{BB13F4A7-E7D6-429A-A2E7-A3AC96C4CD09}"/>
    <cellStyle name="Comma 7 4 5 2 3 3" xfId="45875" xr:uid="{14803BC9-CC88-455B-8903-1D6A773BBDB9}"/>
    <cellStyle name="Comma 7 4 5 2 4" xfId="38861" xr:uid="{EB7BFF09-CBF2-44D5-897C-8E68A600CCA0}"/>
    <cellStyle name="Comma 7 4 5 2 5" xfId="41900" xr:uid="{123A77AC-AC99-4557-A486-A0EC29A4F70E}"/>
    <cellStyle name="Comma 7 4 5 2 6" xfId="45876" xr:uid="{57121A18-8519-48A7-91C6-68DB7613F867}"/>
    <cellStyle name="Comma 7 4 5 2 7" xfId="15835" xr:uid="{80537BAC-38C2-407C-8744-9B4BD1020C0E}"/>
    <cellStyle name="Comma 7 4 5 3" xfId="5781" xr:uid="{91C571A6-0AB7-4E60-A946-2333D1863211}"/>
    <cellStyle name="Comma 7 4 5 3 2" xfId="40104" xr:uid="{7430F6F4-C55B-4F9D-8934-28D980C53261}"/>
    <cellStyle name="Comma 7 4 5 3 2 2" xfId="42973" xr:uid="{90FCA03A-0235-4F4D-85DD-E5CDF8B8A842}"/>
    <cellStyle name="Comma 7 4 5 3 2 3" xfId="45877" xr:uid="{919F7F58-B027-4D6B-B834-50ACED7F906F}"/>
    <cellStyle name="Comma 7 4 5 3 3" xfId="38148" xr:uid="{9FD035F4-5504-4DFC-B7B5-FC8709E03335}"/>
    <cellStyle name="Comma 7 4 5 3 4" xfId="41645" xr:uid="{FDF285C1-3269-4972-884D-DCCB419FE115}"/>
    <cellStyle name="Comma 7 4 5 3 5" xfId="45878" xr:uid="{9A2A8425-DC70-4712-BFBF-D69F66A2E0DF}"/>
    <cellStyle name="Comma 7 4 5 3 6" xfId="30333" xr:uid="{ADA36FA2-6DAD-441B-84E2-96C0881A29C0}"/>
    <cellStyle name="Comma 7 4 5 4" xfId="6416" xr:uid="{17205B59-274E-4C46-B8AC-5897D20537E7}"/>
    <cellStyle name="Comma 7 4 5 4 2" xfId="40649" xr:uid="{1769AD93-D1B1-4E71-98F5-3450F2170015}"/>
    <cellStyle name="Comma 7 4 5 4 2 2" xfId="43435" xr:uid="{AFF96152-FB1F-4768-9D45-94A13823ADDD}"/>
    <cellStyle name="Comma 7 4 5 4 2 3" xfId="45879" xr:uid="{52B728B2-CD75-48F5-9CFF-48E9BC73662A}"/>
    <cellStyle name="Comma 7 4 5 4 3" xfId="39081" xr:uid="{C28B4866-DBF1-49BF-97D3-BE63186CAA50}"/>
    <cellStyle name="Comma 7 4 5 4 4" xfId="42107" xr:uid="{E7224881-048E-4781-988E-0531123A1A2E}"/>
    <cellStyle name="Comma 7 4 5 4 5" xfId="45880" xr:uid="{43121BC2-0E51-4749-ACA3-2DADCB645282}"/>
    <cellStyle name="Comma 7 4 5 4 6" xfId="31190" xr:uid="{9C4AA518-C685-417A-95FE-6CB0540A2526}"/>
    <cellStyle name="Comma 7 4 5 5" xfId="32156" xr:uid="{1252EA53-9B90-4EBF-B6E6-46FF0500C0DE}"/>
    <cellStyle name="Comma 7 4 5 5 2" xfId="40956" xr:uid="{151EB191-A2D1-46D0-9294-B050628542DE}"/>
    <cellStyle name="Comma 7 4 5 5 2 2" xfId="43691" xr:uid="{A682EDCA-5ABC-441A-BAA1-C35633A2DEC1}"/>
    <cellStyle name="Comma 7 4 5 5 2 3" xfId="45881" xr:uid="{7AE535F9-88F9-4B8D-B239-4C6DA8345DCE}"/>
    <cellStyle name="Comma 7 4 5 5 3" xfId="39385" xr:uid="{3A6D9D1A-D989-4B45-B386-83F1F827BA66}"/>
    <cellStyle name="Comma 7 4 5 5 4" xfId="42363" xr:uid="{4CD74388-6777-4A02-92F6-DB4F08B014E0}"/>
    <cellStyle name="Comma 7 4 5 5 5" xfId="45882" xr:uid="{7B51EC8E-FFA5-4DDE-B42D-75CCCEBAB2B3}"/>
    <cellStyle name="Comma 7 4 5 6" xfId="32798" xr:uid="{D76D1215-46D7-4A2E-BC6E-F96CEDD49118}"/>
    <cellStyle name="Comma 7 4 5 6 2" xfId="39911" xr:uid="{7AB0458B-824E-4F1A-92EF-3D66628593FD}"/>
    <cellStyle name="Comma 7 4 5 6 3" xfId="42810" xr:uid="{7009D7EA-A94B-4CB2-8252-2F925A643E0B}"/>
    <cellStyle name="Comma 7 4 5 6 4" xfId="45883" xr:uid="{52E3709B-5271-43EE-90C2-B8ECCB3080E8}"/>
    <cellStyle name="Comma 7 4 5 7" xfId="34010" xr:uid="{F5592FB2-6647-4DBB-BB77-27F950557A30}"/>
    <cellStyle name="Comma 7 4 5 8" xfId="34867" xr:uid="{748B1906-2929-44F0-98D5-49F147F17474}"/>
    <cellStyle name="Comma 7 4 5 9" xfId="35378" xr:uid="{7D9A526C-2D10-4A80-8457-A3AED871E8F2}"/>
    <cellStyle name="Comma 7 4 6" xfId="4549" xr:uid="{D3E3FEB4-467C-4327-83A9-120C78334281}"/>
    <cellStyle name="Comma 7 4 6 2" xfId="5998" xr:uid="{214BAA4F-377E-4A6F-8D63-FD049C2FB093}"/>
    <cellStyle name="Comma 7 4 6 2 2" xfId="40556" xr:uid="{D4938C55-340D-4066-80BC-15122F885FB4}"/>
    <cellStyle name="Comma 7 4 6 2 2 2" xfId="43350" xr:uid="{80029E9E-0491-4BB8-B783-08C8F7FE1F7F}"/>
    <cellStyle name="Comma 7 4 6 2 2 3" xfId="45884" xr:uid="{F40E58E9-3899-4591-805B-9948FC185870}"/>
    <cellStyle name="Comma 7 4 6 2 3" xfId="38993" xr:uid="{81DB04FE-8BE7-4438-858D-5D65EB3BAAE3}"/>
    <cellStyle name="Comma 7 4 6 2 4" xfId="42022" xr:uid="{76043B01-6E0E-44ED-8F70-E9F124713856}"/>
    <cellStyle name="Comma 7 4 6 2 5" xfId="45885" xr:uid="{B6596C62-A307-453C-9CF8-7AC59115F021}"/>
    <cellStyle name="Comma 7 4 6 2 6" xfId="35710" xr:uid="{F0C82807-A884-4C3B-995D-987AADE39D46}"/>
    <cellStyle name="Comma 7 4 6 3" xfId="6319" xr:uid="{F2631BA5-E188-487E-8055-14E0F3F1DEB0}"/>
    <cellStyle name="Comma 7 4 6 3 2" xfId="41171" xr:uid="{CAA80E3A-4240-4FDF-A5E3-749D79E29AD9}"/>
    <cellStyle name="Comma 7 4 6 3 2 2" xfId="43861" xr:uid="{01DF1AD0-134B-4FF5-93DA-00D4860508AE}"/>
    <cellStyle name="Comma 7 4 6 3 2 3" xfId="45886" xr:uid="{88A06700-8323-4CFC-B3B7-F28E7BE3E513}"/>
    <cellStyle name="Comma 7 4 6 3 3" xfId="39590" xr:uid="{E600A89A-97BB-454D-AA4E-94E8EEC51CCF}"/>
    <cellStyle name="Comma 7 4 6 3 4" xfId="42533" xr:uid="{CC1D03B1-6B8F-48CC-B5BC-ED0265E48C2B}"/>
    <cellStyle name="Comma 7 4 6 3 5" xfId="45887" xr:uid="{6974ECE0-439E-42E7-9B40-7B1E2811E376}"/>
    <cellStyle name="Comma 7 4 6 3 6" xfId="36297" xr:uid="{3FDA0A76-2041-4134-9B3F-7AB645E42EE1}"/>
    <cellStyle name="Comma 7 4 6 4" xfId="40316" xr:uid="{4EA321D2-25EE-4B63-AB32-5D8DEA6B6BD2}"/>
    <cellStyle name="Comma 7 4 6 4 2" xfId="43143" xr:uid="{70094C73-479B-4A65-9946-10B81E9ECEC7}"/>
    <cellStyle name="Comma 7 4 6 4 3" xfId="45888" xr:uid="{71239E27-D96A-438C-88E4-5232CC0E3775}"/>
    <cellStyle name="Comma 7 4 6 5" xfId="38775" xr:uid="{733709C7-71C8-4DDB-8DB2-3CD04F3F0DE7}"/>
    <cellStyle name="Comma 7 4 6 6" xfId="41815" xr:uid="{CE6A0DDB-8E78-4998-9441-EABEA894C3ED}"/>
    <cellStyle name="Comma 7 4 6 7" xfId="45889" xr:uid="{87E77A5D-219A-4F65-AF74-A69C12A7AE1E}"/>
    <cellStyle name="Comma 7 4 6 8" xfId="11825" xr:uid="{5CCB590E-DA56-4BEC-9416-00B0C7CD3987}"/>
    <cellStyle name="Comma 7 4 7" xfId="4468" xr:uid="{4160D54F-C8E0-4AFE-B6B2-48E7E53DEFA7}"/>
    <cellStyle name="Comma 7 4 7 2" xfId="5919" xr:uid="{AEEBE513-F8BC-4409-AAC2-72AB4BC13992}"/>
    <cellStyle name="Comma 7 4 7 2 2" xfId="40765" xr:uid="{ADE9AF8A-793C-4B27-BF62-507875C3D379}"/>
    <cellStyle name="Comma 7 4 7 2 2 2" xfId="43528" xr:uid="{B86AF995-57E3-4ACA-B06B-95059C371FAA}"/>
    <cellStyle name="Comma 7 4 7 2 2 3" xfId="45890" xr:uid="{08A94E38-F201-4725-9464-BDDCB752A06B}"/>
    <cellStyle name="Comma 7 4 7 2 3" xfId="39192" xr:uid="{81CB1DAA-427A-4A40-A58E-D661ECAB3766}"/>
    <cellStyle name="Comma 7 4 7 2 4" xfId="42200" xr:uid="{5062888C-FFEE-4359-8093-FBAF26F69037}"/>
    <cellStyle name="Comma 7 4 7 2 5" xfId="45891" xr:uid="{33CF7A43-97F3-49E0-B987-47C5CF9DCB4D}"/>
    <cellStyle name="Comma 7 4 7 2 6" xfId="35651" xr:uid="{0CB482A5-5090-4F1D-B93E-A078DF680993}"/>
    <cellStyle name="Comma 7 4 7 3" xfId="39518" xr:uid="{A1E5CBA7-2C13-4ED9-BB9C-7236A0C5EC34}"/>
    <cellStyle name="Comma 7 4 7 3 2" xfId="41094" xr:uid="{94534C17-6194-4B37-9EE4-696CF548F6A6}"/>
    <cellStyle name="Comma 7 4 7 3 2 2" xfId="43806" xr:uid="{16AF622D-9365-4FF0-82A9-7E0853DE2B86}"/>
    <cellStyle name="Comma 7 4 7 3 2 3" xfId="45892" xr:uid="{89505B7F-5826-4A13-A61A-C107BF5C5644}"/>
    <cellStyle name="Comma 7 4 7 3 3" xfId="42478" xr:uid="{C3C9381E-241F-4CBC-97ED-82636158BF62}"/>
    <cellStyle name="Comma 7 4 7 3 4" xfId="45893" xr:uid="{29DA2C55-95BC-403D-B03E-A4DB577254BE}"/>
    <cellStyle name="Comma 7 4 7 4" xfId="40239" xr:uid="{D5FE9649-AA2A-48EE-81C4-8BAB60574B95}"/>
    <cellStyle name="Comma 7 4 7 4 2" xfId="43088" xr:uid="{56449480-C844-45EA-9441-7BD5CF9B1D4C}"/>
    <cellStyle name="Comma 7 4 7 4 3" xfId="45894" xr:uid="{F443FDCC-8C9B-4F3A-9C23-3028061A77CB}"/>
    <cellStyle name="Comma 7 4 7 5" xfId="38720" xr:uid="{E1253821-C7F2-4456-85A3-8F4CB2D232CD}"/>
    <cellStyle name="Comma 7 4 7 6" xfId="41760" xr:uid="{872E0776-729B-4ACF-9999-12A228A7E9C9}"/>
    <cellStyle name="Comma 7 4 7 7" xfId="45895" xr:uid="{F036395B-A466-4B9D-B75B-16867B4EBE91}"/>
    <cellStyle name="Comma 7 4 7 8" xfId="15826" xr:uid="{B8541883-D036-4A9A-82A0-A4FF5A46D75C}"/>
    <cellStyle name="Comma 7 4 8" xfId="5677" xr:uid="{96D291BE-FAED-4D7A-A92B-4522960A77E5}"/>
    <cellStyle name="Comma 7 4 8 2" xfId="40011" xr:uid="{E0745D4F-DDE3-423F-BA0A-544703C9F4C3}"/>
    <cellStyle name="Comma 7 4 8 2 2" xfId="42888" xr:uid="{8BF093CE-943F-4AA5-9885-2566A5D8042A}"/>
    <cellStyle name="Comma 7 4 8 2 3" xfId="45896" xr:uid="{2C070B3C-E08F-43E1-A4CF-3121E2F9E8AD}"/>
    <cellStyle name="Comma 7 4 8 3" xfId="37620" xr:uid="{A71A1BCB-838F-43E3-A9BA-0487CDF34C2B}"/>
    <cellStyle name="Comma 7 4 8 4" xfId="41560" xr:uid="{7704E820-81A6-45DA-8103-35678FCC600B}"/>
    <cellStyle name="Comma 7 4 8 5" xfId="45897" xr:uid="{CAA7EBDB-A7A3-435F-A510-E7950930571E}"/>
    <cellStyle name="Comma 7 4 8 6" xfId="30324" xr:uid="{028E79EF-0CA1-48EF-B7B4-9D11EDFACEC3}"/>
    <cellStyle name="Comma 7 4 9" xfId="6240" xr:uid="{7A3CE571-FC73-41F6-9ED7-65E3325E9AA8}"/>
    <cellStyle name="Comma 7 4 9 2" xfId="40521" xr:uid="{B2597B66-DC38-4AC9-A49A-D213B3A5EDDA}"/>
    <cellStyle name="Comma 7 4 9 2 2" xfId="43322" xr:uid="{74FF7F26-3B15-4E08-962C-A206B8B3D6EA}"/>
    <cellStyle name="Comma 7 4 9 2 3" xfId="45898" xr:uid="{85178409-C8C1-451F-BACC-C0E62284E1E1}"/>
    <cellStyle name="Comma 7 4 9 3" xfId="38963" xr:uid="{E6D09A69-C567-47FB-9120-3C9E1CD62DA8}"/>
    <cellStyle name="Comma 7 4 9 4" xfId="41994" xr:uid="{D29846F8-D2AB-4934-A4BD-B747053E15A9}"/>
    <cellStyle name="Comma 7 4 9 5" xfId="45899" xr:uid="{AC0EFDCD-72B3-40E6-8B57-4D4229B515B1}"/>
    <cellStyle name="Comma 7 4 9 6" xfId="30599" xr:uid="{49C65BDC-5BCA-4816-AA1C-A89A2DAF2132}"/>
    <cellStyle name="Comma 7 5" xfId="1036" xr:uid="{DDCC8D71-9C68-470E-8208-A8B7BF4F3065}"/>
    <cellStyle name="Comma 7 5 10" xfId="32157" xr:uid="{EEC5BE59-D8A6-4974-8057-4BEBEA4C883D}"/>
    <cellStyle name="Comma 7 5 11" xfId="32799" xr:uid="{E810F7B8-2847-4A07-8C82-E034C6235453}"/>
    <cellStyle name="Comma 7 5 12" xfId="34011" xr:uid="{B7141ED9-4B84-40E4-BA24-DBD2D0CA58CE}"/>
    <cellStyle name="Comma 7 5 13" xfId="34218" xr:uid="{E4117404-90AE-4BA2-9725-8717C84B50C9}"/>
    <cellStyle name="Comma 7 5 14" xfId="35291" xr:uid="{2211BE4A-4F52-4B68-829B-495C45CFEF30}"/>
    <cellStyle name="Comma 7 5 15" xfId="36246" xr:uid="{4BA47855-3BA4-4D01-A65A-C215AF312C3F}"/>
    <cellStyle name="Comma 7 5 16" xfId="37464" xr:uid="{7D9F55C8-16EB-43D4-B25F-DACCBD3A3D62}"/>
    <cellStyle name="Comma 7 5 17" xfId="41411" xr:uid="{AA9317AE-1625-4148-B07A-37F35FA80BA8}"/>
    <cellStyle name="Comma 7 5 18" xfId="45900" xr:uid="{58861FFD-7FCB-4347-9872-6F1B094B3278}"/>
    <cellStyle name="Comma 7 5 19" xfId="8109" xr:uid="{CD0B7E74-934A-44CD-840B-17DDAB68963F}"/>
    <cellStyle name="Comma 7 5 2" xfId="2822" xr:uid="{3778C08D-BF9B-4C16-AA74-046058EDF35C}"/>
    <cellStyle name="Comma 7 5 2 10" xfId="34012" xr:uid="{D459D07A-1A07-424A-91D6-C1D338346F52}"/>
    <cellStyle name="Comma 7 5 2 11" xfId="34231" xr:uid="{BC881312-A7CB-40AA-AB81-5CEDC53A2528}"/>
    <cellStyle name="Comma 7 5 2 12" xfId="35384" xr:uid="{A563FA48-8794-4120-9390-3C9F794CBEA0}"/>
    <cellStyle name="Comma 7 5 2 13" xfId="36247" xr:uid="{D56B4A01-CC96-4D68-B785-549FCB2BCC7A}"/>
    <cellStyle name="Comma 7 5 2 14" xfId="37582" xr:uid="{A21A3168-E8AC-4209-8062-5E57569DD7DA}"/>
    <cellStyle name="Comma 7 5 2 15" xfId="41528" xr:uid="{B6F3F433-E4C9-455B-9E2E-A433A1B19120}"/>
    <cellStyle name="Comma 7 5 2 16" xfId="45901" xr:uid="{26941EF0-6A2A-48F8-9CA3-400AFD825801}"/>
    <cellStyle name="Comma 7 5 2 17" xfId="8196" xr:uid="{A8798DDA-69B5-45B5-A010-13E96DD554FC}"/>
    <cellStyle name="Comma 7 5 2 2" xfId="5133" xr:uid="{F5952844-3F04-4E63-92B8-B7CD5524066E}"/>
    <cellStyle name="Comma 7 5 2 2 10" xfId="34585" xr:uid="{41073CBA-F284-434E-AE4A-90D6EDF66E99}"/>
    <cellStyle name="Comma 7 5 2 2 11" xfId="36088" xr:uid="{55F79BE8-100E-4A1D-9B44-7BAB33E3CA37}"/>
    <cellStyle name="Comma 7 5 2 2 12" xfId="36388" xr:uid="{8CC59482-8150-4892-A710-C73F6C0D400D}"/>
    <cellStyle name="Comma 7 5 2 2 13" xfId="38867" xr:uid="{A2ED83D3-9361-4DE9-B6A6-C8A668D70797}"/>
    <cellStyle name="Comma 7 5 2 2 14" xfId="41906" xr:uid="{D34421A3-6D4B-4485-9085-12091BD130F4}"/>
    <cellStyle name="Comma 7 5 2 2 15" xfId="45902" xr:uid="{D1763AE0-64F9-4F08-8DEE-82F8270B12DE}"/>
    <cellStyle name="Comma 7 5 2 2 16" xfId="8918" xr:uid="{67E1E1E3-B816-4D19-82E0-65EA513204B1}"/>
    <cellStyle name="Comma 7 5 2 2 2" xfId="6102" xr:uid="{2731DE71-1F61-4287-8C19-EF34F3719E07}"/>
    <cellStyle name="Comma 7 5 2 2 2 2" xfId="31499" xr:uid="{BA1EF338-9EEE-424E-B3F6-0C2EAD52089C}"/>
    <cellStyle name="Comma 7 5 2 2 2 2 2" xfId="40810" xr:uid="{324EB479-80A1-485C-9784-E5640E3F7AA7}"/>
    <cellStyle name="Comma 7 5 2 2 2 2 3" xfId="43565" xr:uid="{81A8CF42-37AE-4DF8-86B7-D14BD8A264DF}"/>
    <cellStyle name="Comma 7 5 2 2 2 2 4" xfId="45903" xr:uid="{D552F129-B2E9-4C3C-8A91-97426E0809B8}"/>
    <cellStyle name="Comma 7 5 2 2 2 3" xfId="33352" xr:uid="{965F2780-78C2-47B5-BCA3-1BA8C40C1FC2}"/>
    <cellStyle name="Comma 7 5 2 2 2 4" xfId="35176" xr:uid="{2E160EC7-CF56-4499-8974-C3336FB05C3B}"/>
    <cellStyle name="Comma 7 5 2 2 2 5" xfId="37266" xr:uid="{32CC3189-17EC-4362-8FE8-4FC80F9B0ED9}"/>
    <cellStyle name="Comma 7 5 2 2 2 6" xfId="39247" xr:uid="{9C492F0B-3131-4F41-9A3E-3FE6905590B8}"/>
    <cellStyle name="Comma 7 5 2 2 2 7" xfId="42237" xr:uid="{D769170C-D552-4C41-B0B9-B6B1ECE2BF48}"/>
    <cellStyle name="Comma 7 5 2 2 2 8" xfId="45904" xr:uid="{C70D745E-F8E3-4437-B782-8DD5CD1F06C7}"/>
    <cellStyle name="Comma 7 5 2 2 2 9" xfId="12917" xr:uid="{F1FDE128-A52C-44DD-AAD6-EB3B010BE2EB}"/>
    <cellStyle name="Comma 7 5 2 2 3" xfId="6422" xr:uid="{52C7D75B-D19F-48CC-B3FB-626DFE05DDC3}"/>
    <cellStyle name="Comma 7 5 2 2 3 2" xfId="41272" xr:uid="{44511C62-2975-49E7-A6A3-D911A5954AFD}"/>
    <cellStyle name="Comma 7 5 2 2 3 2 2" xfId="43952" xr:uid="{F8EF2629-696A-478E-BDEA-84BFFC44F04A}"/>
    <cellStyle name="Comma 7 5 2 2 3 2 3" xfId="45905" xr:uid="{F6963EB6-33C3-436C-AD30-29214BB0E7A8}"/>
    <cellStyle name="Comma 7 5 2 2 3 3" xfId="39689" xr:uid="{7A0A10A1-4B32-452F-A4E1-380C74FE14BF}"/>
    <cellStyle name="Comma 7 5 2 2 3 4" xfId="42624" xr:uid="{0C9AB50F-663E-4072-96F0-2116D7066E85}"/>
    <cellStyle name="Comma 7 5 2 2 3 5" xfId="45906" xr:uid="{0623C1F2-E457-4AC8-9077-5ABB97B834DB}"/>
    <cellStyle name="Comma 7 5 2 2 3 6" xfId="12134" xr:uid="{95E6AB90-A90A-41C4-A73A-2966FA07E090}"/>
    <cellStyle name="Comma 7 5 2 2 4" xfId="15838" xr:uid="{C04F16BC-EFDF-4590-9E0D-321401F48A2F}"/>
    <cellStyle name="Comma 7 5 2 2 4 2" xfId="40416" xr:uid="{75E67672-97D1-4B7C-954D-5A6DB3458D3C}"/>
    <cellStyle name="Comma 7 5 2 2 4 3" xfId="43234" xr:uid="{BC0DF68B-C3F9-426F-BD95-104FCAB0EAC5}"/>
    <cellStyle name="Comma 7 5 2 2 4 4" xfId="45907" xr:uid="{4D13E6A2-E24C-4761-AEB8-AD9B7D379842}"/>
    <cellStyle name="Comma 7 5 2 2 5" xfId="30336" xr:uid="{C192B386-507B-4ED9-A202-2D7513EFDB0F}"/>
    <cellStyle name="Comma 7 5 2 2 6" xfId="30908" xr:uid="{33DB57AE-FD1A-40EF-8315-D288633658D0}"/>
    <cellStyle name="Comma 7 5 2 2 7" xfId="32159" xr:uid="{1538C9CF-1AF3-4602-AC5C-79998AB2BA2F}"/>
    <cellStyle name="Comma 7 5 2 2 8" xfId="32801" xr:uid="{1FE54C85-1D5A-4EFD-9D89-4B0E2C603C33}"/>
    <cellStyle name="Comma 7 5 2 2 9" xfId="34013" xr:uid="{71C9069D-D797-4CFF-BF40-0311972FBCCE}"/>
    <cellStyle name="Comma 7 5 2 3" xfId="4474" xr:uid="{A71158EE-AAB8-4EE6-8802-DFECBBDB0B99}"/>
    <cellStyle name="Comma 7 5 2 3 10" xfId="12437" xr:uid="{5A4E33DB-9DE7-4180-804F-8CB88E9D7CFD}"/>
    <cellStyle name="Comma 7 5 2 3 2" xfId="5925" xr:uid="{D864EE15-6E11-4B08-B740-A475165051B6}"/>
    <cellStyle name="Comma 7 5 2 3 2 2" xfId="41100" xr:uid="{0891F941-932B-4669-88AB-6F50099960AF}"/>
    <cellStyle name="Comma 7 5 2 3 2 2 2" xfId="43812" xr:uid="{EC1CA877-0CF3-4A9B-B156-0515AC702748}"/>
    <cellStyle name="Comma 7 5 2 3 2 2 3" xfId="45908" xr:uid="{AC274640-1479-4D79-8AF6-BC5F3B1F0693}"/>
    <cellStyle name="Comma 7 5 2 3 2 3" xfId="39524" xr:uid="{59BD9244-4198-4FF9-B702-F998F81A3189}"/>
    <cellStyle name="Comma 7 5 2 3 2 4" xfId="42484" xr:uid="{9D33C394-8787-4BBA-AAB8-C88B6C471A9D}"/>
    <cellStyle name="Comma 7 5 2 3 2 5" xfId="45909" xr:uid="{AFA1853E-1485-4547-81F8-4771A4E6FD6E}"/>
    <cellStyle name="Comma 7 5 2 3 2 6" xfId="31145" xr:uid="{8AA177D3-2C4A-4F29-9C51-B07161DBF7CB}"/>
    <cellStyle name="Comma 7 5 2 3 3" xfId="33003" xr:uid="{BA211A55-AFE0-4498-96AC-26086D1E7CBA}"/>
    <cellStyle name="Comma 7 5 2 3 3 2" xfId="40245" xr:uid="{9347DE6A-8488-4658-9FF3-A9E3E5CBF789}"/>
    <cellStyle name="Comma 7 5 2 3 3 3" xfId="43094" xr:uid="{BD2068BD-C518-4C6C-B0A3-1058E395068B}"/>
    <cellStyle name="Comma 7 5 2 3 3 4" xfId="45910" xr:uid="{667C47C3-7933-43E8-9100-D357EE79901B}"/>
    <cellStyle name="Comma 7 5 2 3 4" xfId="34822" xr:uid="{77B4E2F1-2020-48DD-A186-B5E989092CD4}"/>
    <cellStyle name="Comma 7 5 2 3 5" xfId="35657" xr:uid="{5901713E-E498-46C1-8B15-09283E3ADF28}"/>
    <cellStyle name="Comma 7 5 2 3 6" xfId="36924" xr:uid="{4118D119-D9BE-4114-9026-A002DEBAFE34}"/>
    <cellStyle name="Comma 7 5 2 3 7" xfId="38726" xr:uid="{0DBF7072-BFDB-4C0C-8433-1B78B69BA1F6}"/>
    <cellStyle name="Comma 7 5 2 3 8" xfId="41766" xr:uid="{3FA8D15D-8E5D-4D77-A6D0-6AC5ACF7FC48}"/>
    <cellStyle name="Comma 7 5 2 3 9" xfId="45911" xr:uid="{2C89C962-B692-47E7-B2EB-53E9E5485AA5}"/>
    <cellStyle name="Comma 7 5 2 4" xfId="5787" xr:uid="{598D2315-0BAC-41FE-B97E-4BF0695382FB}"/>
    <cellStyle name="Comma 7 5 2 4 2" xfId="40110" xr:uid="{FBCF7750-2C70-45E4-8A2E-A4B131CB56F9}"/>
    <cellStyle name="Comma 7 5 2 4 2 2" xfId="42979" xr:uid="{D42B0ED8-F3F9-4A45-9B17-01D1DF7A1C64}"/>
    <cellStyle name="Comma 7 5 2 4 2 3" xfId="45912" xr:uid="{2027C916-7E4C-42C6-B711-DC9B5F2DD2B4}"/>
    <cellStyle name="Comma 7 5 2 4 3" xfId="38154" xr:uid="{E8F0A493-DCFF-4CFF-8CAD-02C55C610B6D}"/>
    <cellStyle name="Comma 7 5 2 4 4" xfId="41651" xr:uid="{EBE6ADF9-F7AB-4E8E-8936-090620AB9758}"/>
    <cellStyle name="Comma 7 5 2 4 5" xfId="45913" xr:uid="{E1724CEF-87F6-4952-B00C-FE26AB926CCC}"/>
    <cellStyle name="Comma 7 5 2 4 6" xfId="11780" xr:uid="{3AF188CA-0042-4C82-BB36-A26A8EEE1A8C}"/>
    <cellStyle name="Comma 7 5 2 5" xfId="6246" xr:uid="{9F371552-78B0-484B-84B3-DB37CDAD234E}"/>
    <cellStyle name="Comma 7 5 2 5 2" xfId="40655" xr:uid="{C2871152-93B6-4932-8E73-DE2A071B8133}"/>
    <cellStyle name="Comma 7 5 2 5 2 2" xfId="43441" xr:uid="{E15006D7-44A5-4CC1-9EC8-5846FEDFACCA}"/>
    <cellStyle name="Comma 7 5 2 5 2 3" xfId="45914" xr:uid="{162935CF-4171-464E-8630-55F31D66EB60}"/>
    <cellStyle name="Comma 7 5 2 5 3" xfId="39087" xr:uid="{ED7CC2E2-13AB-48DC-A449-A728F3AA2314}"/>
    <cellStyle name="Comma 7 5 2 5 4" xfId="42113" xr:uid="{7A0557AA-3077-464B-9225-297663DCF94F}"/>
    <cellStyle name="Comma 7 5 2 5 5" xfId="45915" xr:uid="{08B00056-22ED-4EDC-84C8-F9010820E15C}"/>
    <cellStyle name="Comma 7 5 2 5 6" xfId="15837" xr:uid="{85034DFB-9B4A-4716-A157-811DA1B15EF6}"/>
    <cellStyle name="Comma 7 5 2 6" xfId="30335" xr:uid="{86F79E04-5BB3-48D2-A501-30B8561E20BC}"/>
    <cellStyle name="Comma 7 5 2 6 2" xfId="40962" xr:uid="{2BB6EBFE-99E7-4E5E-99CF-A410876CFF7C}"/>
    <cellStyle name="Comma 7 5 2 6 2 2" xfId="43697" xr:uid="{BC345DD7-E8C5-42DE-BDCC-F46813A4BC3C}"/>
    <cellStyle name="Comma 7 5 2 6 2 3" xfId="45916" xr:uid="{B11864F5-8E75-48D7-9165-48ABF44A6549}"/>
    <cellStyle name="Comma 7 5 2 6 3" xfId="39391" xr:uid="{95AAE4AF-BB44-42F1-9C3A-EE9FCF74FE7B}"/>
    <cellStyle name="Comma 7 5 2 6 4" xfId="42369" xr:uid="{0A931D6F-82F4-4EED-A1A8-3A1C5CAD8F0E}"/>
    <cellStyle name="Comma 7 5 2 6 5" xfId="45917" xr:uid="{E35B77C6-B5E3-409F-B9FB-6515CF364067}"/>
    <cellStyle name="Comma 7 5 2 7" xfId="30554" xr:uid="{3B3292D6-0C12-40B9-8F8C-1ECBFBA6F341}"/>
    <cellStyle name="Comma 7 5 2 7 2" xfId="39968" xr:uid="{CA270C8F-EFE2-4005-8A4C-993289AE803B}"/>
    <cellStyle name="Comma 7 5 2 7 3" xfId="42856" xr:uid="{71D52B79-767E-4340-BBDD-A06F524367C8}"/>
    <cellStyle name="Comma 7 5 2 7 4" xfId="45918" xr:uid="{5C804699-A481-422E-979C-03C70BA180F4}"/>
    <cellStyle name="Comma 7 5 2 8" xfId="32158" xr:uid="{173F3F67-62EA-46B4-BC2E-D2ABF106D0EB}"/>
    <cellStyle name="Comma 7 5 2 9" xfId="32800" xr:uid="{F7F8CED5-FA38-4C72-84F5-CE5F72FA98A4}"/>
    <cellStyle name="Comma 7 5 3" xfId="2821" xr:uid="{BC309597-7C13-40DD-8645-D9002EC6FB0C}"/>
    <cellStyle name="Comma 7 5 3 10" xfId="34584" xr:uid="{3E1190F3-88A2-4ED5-B53F-4B2BA4520527}"/>
    <cellStyle name="Comma 7 5 3 11" xfId="35383" xr:uid="{DE26B184-48ED-4C99-AA4F-997005B44D6E}"/>
    <cellStyle name="Comma 7 5 3 12" xfId="36387" xr:uid="{4226CF3E-2D76-45D1-8177-0FE0661DE62A}"/>
    <cellStyle name="Comma 7 5 3 13" xfId="37538" xr:uid="{3864A1E0-F84C-41F7-8F73-DBA75F2D5D37}"/>
    <cellStyle name="Comma 7 5 3 14" xfId="41484" xr:uid="{2ADEDFC2-0A64-4D35-BADF-C7940122C08B}"/>
    <cellStyle name="Comma 7 5 3 15" xfId="45919" xr:uid="{A73DC82F-83B4-43E0-8842-3A45EEA37A15}"/>
    <cellStyle name="Comma 7 5 3 16" xfId="8917" xr:uid="{BE54C6EF-B398-484C-9221-D0480558C3CF}"/>
    <cellStyle name="Comma 7 5 3 2" xfId="5132" xr:uid="{12451623-C094-4804-8D47-62751E96CA53}"/>
    <cellStyle name="Comma 7 5 3 2 10" xfId="36087" xr:uid="{13581645-163D-47CC-926B-64A15FD1CC8D}"/>
    <cellStyle name="Comma 7 5 3 2 11" xfId="37265" xr:uid="{E25C4DA1-CBD8-4D3B-AB92-649394B4668A}"/>
    <cellStyle name="Comma 7 5 3 2 12" xfId="38866" xr:uid="{F82C2007-49CB-44CE-A6F7-CA0F0AA8CBE1}"/>
    <cellStyle name="Comma 7 5 3 2 13" xfId="41905" xr:uid="{AD94FA78-F799-49C9-92EE-226AE52AE9ED}"/>
    <cellStyle name="Comma 7 5 3 2 14" xfId="45920" xr:uid="{8CDE82A8-E400-4421-A33B-075B205AB2F0}"/>
    <cellStyle name="Comma 7 5 3 2 15" xfId="12916" xr:uid="{432413B4-04B4-4195-92FD-501C9B7A248B}"/>
    <cellStyle name="Comma 7 5 3 2 2" xfId="6101" xr:uid="{F1D5E509-9830-43C2-8A5A-7A3C425268CC}"/>
    <cellStyle name="Comma 7 5 3 2 2 2" xfId="41271" xr:uid="{5D60DD21-B201-4A9E-8BED-903F09E01230}"/>
    <cellStyle name="Comma 7 5 3 2 2 2 2" xfId="43951" xr:uid="{621D8EF5-6C29-4CFE-8F41-0CC86413FC4C}"/>
    <cellStyle name="Comma 7 5 3 2 2 2 3" xfId="45921" xr:uid="{2F1D158C-EE35-4C6B-BAB6-F7D25AD59980}"/>
    <cellStyle name="Comma 7 5 3 2 2 3" xfId="39688" xr:uid="{AFB1DF17-0CAF-4B46-A1E1-5FB293BE8F30}"/>
    <cellStyle name="Comma 7 5 3 2 2 4" xfId="42623" xr:uid="{4EC91AE0-E0D5-453A-B573-3EF6A825F41D}"/>
    <cellStyle name="Comma 7 5 3 2 2 5" xfId="45922" xr:uid="{B1B5FF18-265E-4ED7-8BE3-EB07D6F07590}"/>
    <cellStyle name="Comma 7 5 3 2 2 6" xfId="15840" xr:uid="{65E67709-785E-48EE-A5C1-140447B63459}"/>
    <cellStyle name="Comma 7 5 3 2 3" xfId="30338" xr:uid="{7742CE51-CFF9-46FE-8979-5B51E481652F}"/>
    <cellStyle name="Comma 7 5 3 2 3 2" xfId="40415" xr:uid="{7D4BD2E1-6832-49BB-82E1-D4E37EAE2268}"/>
    <cellStyle name="Comma 7 5 3 2 3 3" xfId="43233" xr:uid="{F98EA3BC-EC48-445E-8EB2-76E9962BE4DD}"/>
    <cellStyle name="Comma 7 5 3 2 3 4" xfId="45923" xr:uid="{BDE00F86-20B1-477A-9BC3-6C9E2CD94C1F}"/>
    <cellStyle name="Comma 7 5 3 2 4" xfId="31498" xr:uid="{15B9F951-1508-4829-B0BB-AA684A568780}"/>
    <cellStyle name="Comma 7 5 3 2 5" xfId="32161" xr:uid="{55248AEF-FE3A-49E0-A173-F9EF8ABC7974}"/>
    <cellStyle name="Comma 7 5 3 2 6" xfId="32803" xr:uid="{262A6A14-DC55-454C-8119-50E651D2E8DD}"/>
    <cellStyle name="Comma 7 5 3 2 7" xfId="33351" xr:uid="{2FF88D59-D693-48DA-ABF0-3B4065F94BC6}"/>
    <cellStyle name="Comma 7 5 3 2 8" xfId="34015" xr:uid="{8F9CE9F5-3F6C-4F4A-BB6D-009A1F87E91E}"/>
    <cellStyle name="Comma 7 5 3 2 9" xfId="35175" xr:uid="{BF31EC21-74FD-4EE7-A52F-19E779D1CD7F}"/>
    <cellStyle name="Comma 7 5 3 3" xfId="5786" xr:uid="{F1EFFD67-DDDB-4F10-8474-C9F2E256BFEB}"/>
    <cellStyle name="Comma 7 5 3 3 2" xfId="40109" xr:uid="{5FE5B615-0ACC-4306-9217-DB25850F4075}"/>
    <cellStyle name="Comma 7 5 3 3 2 2" xfId="42978" xr:uid="{AF87F0C1-362B-4B46-8378-EFA3B3B48BCD}"/>
    <cellStyle name="Comma 7 5 3 3 2 3" xfId="45924" xr:uid="{4A20D00B-8A73-4389-A832-D2B33680772D}"/>
    <cellStyle name="Comma 7 5 3 3 3" xfId="38153" xr:uid="{5EE772B7-685B-4E17-9B16-7980B1DB079B}"/>
    <cellStyle name="Comma 7 5 3 3 4" xfId="41650" xr:uid="{F9971626-813C-477A-B748-105ABF5D911F}"/>
    <cellStyle name="Comma 7 5 3 3 5" xfId="45925" xr:uid="{0809C345-4579-40BD-89FE-C562A64B0236}"/>
    <cellStyle name="Comma 7 5 3 3 6" xfId="12133" xr:uid="{E8EB3421-FA47-4C7F-ADAC-E6999DB0429D}"/>
    <cellStyle name="Comma 7 5 3 4" xfId="6421" xr:uid="{69D9219B-3E86-454E-A43A-A5C9FCA2909B}"/>
    <cellStyle name="Comma 7 5 3 4 2" xfId="40654" xr:uid="{B9C42687-E054-477B-B55F-0854C1126C9B}"/>
    <cellStyle name="Comma 7 5 3 4 2 2" xfId="43440" xr:uid="{FA4376BF-BE55-42E3-81CC-54F241A74511}"/>
    <cellStyle name="Comma 7 5 3 4 2 3" xfId="45926" xr:uid="{415D6210-BFEA-4A51-B962-3956551B55EE}"/>
    <cellStyle name="Comma 7 5 3 4 3" xfId="39086" xr:uid="{877B32CF-C808-4F98-9806-E40DC0CFA429}"/>
    <cellStyle name="Comma 7 5 3 4 4" xfId="42112" xr:uid="{D34FC905-403D-482A-B068-E103E2583117}"/>
    <cellStyle name="Comma 7 5 3 4 5" xfId="45927" xr:uid="{27F3C55D-7962-4D6C-A49C-B7F634635121}"/>
    <cellStyle name="Comma 7 5 3 4 6" xfId="15839" xr:uid="{CFCDFCFF-764C-48DE-9611-4C8DA0400BC7}"/>
    <cellStyle name="Comma 7 5 3 5" xfId="30337" xr:uid="{BD4D11E5-5BBB-4CBA-AE09-D6538206B254}"/>
    <cellStyle name="Comma 7 5 3 5 2" xfId="40961" xr:uid="{D7092DF5-740D-4991-9198-6181532278A2}"/>
    <cellStyle name="Comma 7 5 3 5 2 2" xfId="43696" xr:uid="{4A5D7280-0005-4D15-8069-ACBF0BA917E0}"/>
    <cellStyle name="Comma 7 5 3 5 2 3" xfId="45928" xr:uid="{8078F760-EB35-46ED-9704-4852019B9295}"/>
    <cellStyle name="Comma 7 5 3 5 3" xfId="39390" xr:uid="{7F3372B6-AC25-45AD-9B07-A3D4CD92C941}"/>
    <cellStyle name="Comma 7 5 3 5 4" xfId="42368" xr:uid="{8AC4D7F2-1584-4979-87AC-DE661A48DBAE}"/>
    <cellStyle name="Comma 7 5 3 5 5" xfId="45929" xr:uid="{61845B79-82BD-4DC6-826C-91884928BE99}"/>
    <cellStyle name="Comma 7 5 3 6" xfId="30907" xr:uid="{8AC60750-C239-4C9E-86E1-4981B72197F8}"/>
    <cellStyle name="Comma 7 5 3 6 2" xfId="39913" xr:uid="{CD3FF118-4997-4DA0-93C7-4A0DB6CB63FD}"/>
    <cellStyle name="Comma 7 5 3 6 3" xfId="42812" xr:uid="{54639847-01DC-4F0A-81C6-EB1B3995F66D}"/>
    <cellStyle name="Comma 7 5 3 6 4" xfId="45930" xr:uid="{374734AB-75CF-4B8E-8350-A0B0D820A7FB}"/>
    <cellStyle name="Comma 7 5 3 7" xfId="32160" xr:uid="{54A38E26-EC05-4696-8717-F69077E70612}"/>
    <cellStyle name="Comma 7 5 3 8" xfId="32802" xr:uid="{4CFBAC4E-A4A4-4FDB-8486-D36BB31A3861}"/>
    <cellStyle name="Comma 7 5 3 9" xfId="34014" xr:uid="{3C5DA0A2-E512-4ACC-AE79-F9DC9637F413}"/>
    <cellStyle name="Comma 7 5 4" xfId="4550" xr:uid="{1953CCBA-0EEC-4075-B483-ADC9026C3C92}"/>
    <cellStyle name="Comma 7 5 4 10" xfId="34660" xr:uid="{D188A713-4F74-4AF4-A778-1CCFD2C891C9}"/>
    <cellStyle name="Comma 7 5 4 11" xfId="35711" xr:uid="{0C500F71-18EE-4D0F-A4AB-96DFEFC9A111}"/>
    <cellStyle name="Comma 7 5 4 12" xfId="36298" xr:uid="{ED6940DE-6C54-47A1-9B14-236F04D3F19B}"/>
    <cellStyle name="Comma 7 5 4 13" xfId="38776" xr:uid="{F2A99F7A-8F95-4640-9FBE-11B1DC6F9BA5}"/>
    <cellStyle name="Comma 7 5 4 14" xfId="41816" xr:uid="{C57C6E0E-EDC8-4416-A613-793D9230EF69}"/>
    <cellStyle name="Comma 7 5 4 15" xfId="45931" xr:uid="{B681B53D-F845-4654-A406-418B584A0392}"/>
    <cellStyle name="Comma 7 5 4 16" xfId="11546" xr:uid="{A477A83A-C543-4122-AE86-F1C259E3608E}"/>
    <cellStyle name="Comma 7 5 4 2" xfId="5999" xr:uid="{728C03F6-E710-4E37-A70B-B63E04F37B38}"/>
    <cellStyle name="Comma 7 5 4 2 2" xfId="31574" xr:uid="{43369C35-0128-4E2C-B47C-9308F0C566F3}"/>
    <cellStyle name="Comma 7 5 4 2 2 2" xfId="40557" xr:uid="{E1736D2F-F158-4EF3-AA20-6CD31C263B39}"/>
    <cellStyle name="Comma 7 5 4 2 2 3" xfId="43351" xr:uid="{5B27727C-A3D1-47AF-A68A-0D560D4323A7}"/>
    <cellStyle name="Comma 7 5 4 2 2 4" xfId="45932" xr:uid="{C5A15D29-02D2-4479-9781-C98808DBC90B}"/>
    <cellStyle name="Comma 7 5 4 2 3" xfId="33427" xr:uid="{54F7E57F-B4AB-4F18-B6D1-6B1C419A2EBE}"/>
    <cellStyle name="Comma 7 5 4 2 4" xfId="35251" xr:uid="{B59FFAE7-9E47-4725-8505-855C81A327B6}"/>
    <cellStyle name="Comma 7 5 4 2 5" xfId="37329" xr:uid="{E8720D8B-08D8-40CF-BD6A-3978141DD178}"/>
    <cellStyle name="Comma 7 5 4 2 6" xfId="38994" xr:uid="{F18F7137-0E11-4E23-8794-8A54ABC23DA4}"/>
    <cellStyle name="Comma 7 5 4 2 7" xfId="42023" xr:uid="{8A7142EE-5628-4376-8EAB-909CB697879B}"/>
    <cellStyle name="Comma 7 5 4 2 8" xfId="45933" xr:uid="{9483334F-0B3D-46B0-92DB-5493AD9F4491}"/>
    <cellStyle name="Comma 7 5 4 2 9" xfId="15167" xr:uid="{C83934BF-2E58-432B-844A-B5F0FCCD39FF}"/>
    <cellStyle name="Comma 7 5 4 3" xfId="6320" xr:uid="{1E69CE80-C100-4643-8C32-453BF5E6A843}"/>
    <cellStyle name="Comma 7 5 4 3 2" xfId="41172" xr:uid="{68C03D27-6A06-4855-A8C7-B6011CEF35E0}"/>
    <cellStyle name="Comma 7 5 4 3 2 2" xfId="43862" xr:uid="{DA8FADFA-9B83-4CF8-8826-B7984BA749F1}"/>
    <cellStyle name="Comma 7 5 4 3 2 3" xfId="45934" xr:uid="{1CB8C5E7-C9F1-49A4-A047-C159968F44CA}"/>
    <cellStyle name="Comma 7 5 4 3 3" xfId="39591" xr:uid="{4393AE7D-EF73-4AB1-BAD5-BD293CC021EC}"/>
    <cellStyle name="Comma 7 5 4 3 4" xfId="42534" xr:uid="{5045864D-4C35-4986-BB94-9A1972BF241B}"/>
    <cellStyle name="Comma 7 5 4 3 5" xfId="45935" xr:uid="{0F30F34A-8050-4983-86CD-6ACE7CFE5042}"/>
    <cellStyle name="Comma 7 5 4 3 6" xfId="12209" xr:uid="{E3536696-354F-4217-9537-F229E213CC21}"/>
    <cellStyle name="Comma 7 5 4 4" xfId="15841" xr:uid="{CF878A1D-BE84-49D0-A105-E34199DE0237}"/>
    <cellStyle name="Comma 7 5 4 4 2" xfId="40317" xr:uid="{35D0550E-361F-4556-9C69-528098C25E13}"/>
    <cellStyle name="Comma 7 5 4 4 3" xfId="43144" xr:uid="{4DC8E657-5F2F-4A2F-842B-02F483DF796B}"/>
    <cellStyle name="Comma 7 5 4 4 4" xfId="45936" xr:uid="{6F93E9A4-7414-48DF-944C-83F83D356AC8}"/>
    <cellStyle name="Comma 7 5 4 5" xfId="30339" xr:uid="{A720DE30-24F3-4CFC-9032-93FBC24018F7}"/>
    <cellStyle name="Comma 7 5 4 6" xfId="30983" xr:uid="{A6E647EB-B6CE-474E-830D-EC3E2CBD15E6}"/>
    <cellStyle name="Comma 7 5 4 7" xfId="32162" xr:uid="{59764F6E-A7FA-4ABE-A7EA-CE6697AAC397}"/>
    <cellStyle name="Comma 7 5 4 8" xfId="32804" xr:uid="{3042F727-7138-4FF3-92CB-2361B807FE66}"/>
    <cellStyle name="Comma 7 5 4 9" xfId="34016" xr:uid="{4114BB4A-56C3-4DF5-89E8-E4E4974E6BCD}"/>
    <cellStyle name="Comma 7 5 5" xfId="4473" xr:uid="{271E5C97-1603-4DA4-85B7-0430D428DC05}"/>
    <cellStyle name="Comma 7 5 5 10" xfId="35656" xr:uid="{8B819639-2034-40A0-8B76-7F1836B36CBE}"/>
    <cellStyle name="Comma 7 5 5 11" xfId="36915" xr:uid="{48290B46-391E-4A25-970C-129D2BCAB7BD}"/>
    <cellStyle name="Comma 7 5 5 12" xfId="38725" xr:uid="{C227F73C-F033-4A5E-8655-EE164DC02305}"/>
    <cellStyle name="Comma 7 5 5 13" xfId="41765" xr:uid="{7EA20C33-2400-4974-9D34-5E4B272B56AA}"/>
    <cellStyle name="Comma 7 5 5 14" xfId="45937" xr:uid="{BB3EBD6A-546C-4B20-8908-4E64C3F34E64}"/>
    <cellStyle name="Comma 7 5 5 15" xfId="12421" xr:uid="{E4D8DE85-9138-45AA-BCC5-AAFFAE5EF712}"/>
    <cellStyle name="Comma 7 5 5 2" xfId="5924" xr:uid="{4105A5DC-05C0-4AE3-BE5D-9A2BFA127A84}"/>
    <cellStyle name="Comma 7 5 5 2 2" xfId="40766" xr:uid="{2BFB2FDC-5F81-41BE-A604-F0D1600E702F}"/>
    <cellStyle name="Comma 7 5 5 2 2 2" xfId="43529" xr:uid="{21C5DE2E-4035-4704-9D74-031BAC64128C}"/>
    <cellStyle name="Comma 7 5 5 2 2 3" xfId="45938" xr:uid="{1F515C50-385D-4541-8FB5-99236E09FD9D}"/>
    <cellStyle name="Comma 7 5 5 2 3" xfId="39193" xr:uid="{6BB21A84-E24B-46ED-9E4A-CF1A1E1EE033}"/>
    <cellStyle name="Comma 7 5 5 2 4" xfId="42201" xr:uid="{812BAFDB-4E5C-4B22-8844-5B72A18F61D4}"/>
    <cellStyle name="Comma 7 5 5 2 5" xfId="45939" xr:uid="{00666CB9-7123-4B83-9A71-B426EF02E1CC}"/>
    <cellStyle name="Comma 7 5 5 2 6" xfId="15842" xr:uid="{62CB3352-1480-44ED-A595-61AFB7D5F491}"/>
    <cellStyle name="Comma 7 5 5 3" xfId="30340" xr:uid="{D4B092BE-47FC-4548-BAA0-2914DE1FB3C1}"/>
    <cellStyle name="Comma 7 5 5 3 2" xfId="41099" xr:uid="{45512D64-8C39-457E-B0FF-C639CF0DE3B3}"/>
    <cellStyle name="Comma 7 5 5 3 2 2" xfId="43811" xr:uid="{3963F576-FFB9-40CE-9127-00D3E03E9AAD}"/>
    <cellStyle name="Comma 7 5 5 3 2 3" xfId="45940" xr:uid="{A35EA6CB-76E1-4CB0-A076-ABD2F0B6674C}"/>
    <cellStyle name="Comma 7 5 5 3 3" xfId="39523" xr:uid="{54787ACD-855C-4C5E-9837-461B6CD0543A}"/>
    <cellStyle name="Comma 7 5 5 3 4" xfId="42483" xr:uid="{CAFD7497-3D80-483C-9042-B07D7475D3B5}"/>
    <cellStyle name="Comma 7 5 5 3 5" xfId="45941" xr:uid="{2E3F0EF2-65D6-4365-A8A0-1A4910ED62EE}"/>
    <cellStyle name="Comma 7 5 5 4" xfId="31132" xr:uid="{65164FC6-2569-44EF-95DF-1CE9C4F09D2A}"/>
    <cellStyle name="Comma 7 5 5 4 2" xfId="40244" xr:uid="{0DE32887-246E-4E8C-A0BE-4002976EEC0D}"/>
    <cellStyle name="Comma 7 5 5 4 3" xfId="43093" xr:uid="{B3A2C7A1-10BF-4B08-BFCE-C9497714EE89}"/>
    <cellStyle name="Comma 7 5 5 4 4" xfId="45942" xr:uid="{EB9E3CC1-59EE-4BFB-B6D6-DBCFAF57B771}"/>
    <cellStyle name="Comma 7 5 5 5" xfId="32163" xr:uid="{AA0DCBBB-FCF0-4BA1-A12B-2DE20C3AAE12}"/>
    <cellStyle name="Comma 7 5 5 6" xfId="32805" xr:uid="{AF6F7C61-BB29-4F8D-975C-052D753E24B3}"/>
    <cellStyle name="Comma 7 5 5 7" xfId="32994" xr:uid="{E303A767-32FD-4E3B-A457-45588192BADC}"/>
    <cellStyle name="Comma 7 5 5 8" xfId="34017" xr:uid="{BF334367-F226-4460-9E53-6F5DBC1C0C72}"/>
    <cellStyle name="Comma 7 5 5 9" xfId="34809" xr:uid="{819F2505-DF95-4725-85F8-D713339E88FE}"/>
    <cellStyle name="Comma 7 5 6" xfId="5678" xr:uid="{73358757-C83D-41AB-8E78-CA887356F116}"/>
    <cellStyle name="Comma 7 5 6 10" xfId="11767" xr:uid="{AAD137D8-F303-4F9C-A0C4-64E9733A35B6}"/>
    <cellStyle name="Comma 7 5 6 2" xfId="15843" xr:uid="{78C5AD71-149F-46E5-AA15-7663C0D85BF4}"/>
    <cellStyle name="Comma 7 5 6 2 2" xfId="40012" xr:uid="{04595F69-2AE1-4FC1-9C7C-30D2E8151394}"/>
    <cellStyle name="Comma 7 5 6 2 3" xfId="42889" xr:uid="{9E665873-80E8-4141-BD99-95DFB46FBEB2}"/>
    <cellStyle name="Comma 7 5 6 2 4" xfId="45943" xr:uid="{547162D0-475E-484B-8CB8-28D8E7730747}"/>
    <cellStyle name="Comma 7 5 6 3" xfId="30341" xr:uid="{2FBF23BF-2C05-4DC9-9D07-465C0BA021BC}"/>
    <cellStyle name="Comma 7 5 6 4" xfId="32164" xr:uid="{80A74DFD-9836-4EA3-B961-C5BD7996C489}"/>
    <cellStyle name="Comma 7 5 6 5" xfId="32806" xr:uid="{0EDD07C8-3786-4EB8-A94D-43DE2500BCAA}"/>
    <cellStyle name="Comma 7 5 6 6" xfId="34018" xr:uid="{C50EAD87-AFD4-4DFF-BCC4-86678760097D}"/>
    <cellStyle name="Comma 7 5 6 7" xfId="37621" xr:uid="{C62B5958-F13A-43B2-B17F-B9BF9D563302}"/>
    <cellStyle name="Comma 7 5 6 8" xfId="41561" xr:uid="{5337AE58-E00E-4DB7-8C37-CA8476A05EDF}"/>
    <cellStyle name="Comma 7 5 6 9" xfId="45944" xr:uid="{8601DBA9-879E-4E6E-9133-D74FBB620566}"/>
    <cellStyle name="Comma 7 5 7" xfId="6245" xr:uid="{FE9FDBDB-6212-4D7C-BA78-669F1C4F8F70}"/>
    <cellStyle name="Comma 7 5 7 2" xfId="40522" xr:uid="{9111C4F8-137B-4E10-9129-AF09CDE793F0}"/>
    <cellStyle name="Comma 7 5 7 2 2" xfId="43323" xr:uid="{F286C640-79F5-4211-B0A8-27D8AA86CC62}"/>
    <cellStyle name="Comma 7 5 7 2 3" xfId="45945" xr:uid="{5C2991D2-12F8-4764-B7B6-E25FF9C65BF5}"/>
    <cellStyle name="Comma 7 5 7 3" xfId="38964" xr:uid="{68CAA911-EA87-41B0-916F-A6FD4032953C}"/>
    <cellStyle name="Comma 7 5 7 4" xfId="41995" xr:uid="{C85145A4-6562-4753-A9FA-3F31C3F223BA}"/>
    <cellStyle name="Comma 7 5 7 5" xfId="45946" xr:uid="{3BC2119C-1BBE-4360-8485-E7AD65A27699}"/>
    <cellStyle name="Comma 7 5 7 6" xfId="15836" xr:uid="{1015BECF-FC10-4190-B949-1011998DB852}"/>
    <cellStyle name="Comma 7 5 8" xfId="30334" xr:uid="{CF3FE7A5-0525-4E64-95C8-2A19A2EB73C1}"/>
    <cellStyle name="Comma 7 5 8 2" xfId="40863" xr:uid="{505CA110-60B6-4524-B7ED-916503A1A089}"/>
    <cellStyle name="Comma 7 5 8 2 2" xfId="43607" xr:uid="{BB52D97B-BF04-42F7-99AC-B5FAE1CE96AB}"/>
    <cellStyle name="Comma 7 5 8 2 3" xfId="45947" xr:uid="{7D435804-72AF-4314-BCE9-453B56BEA7A4}"/>
    <cellStyle name="Comma 7 5 8 3" xfId="39298" xr:uid="{B642A689-46C0-40BE-8BC5-6979D0BE679D}"/>
    <cellStyle name="Comma 7 5 8 4" xfId="42279" xr:uid="{7A5A1684-8E65-468C-BAE3-B299B188F57C}"/>
    <cellStyle name="Comma 7 5 8 5" xfId="45948" xr:uid="{7E078FF8-89D8-45A3-88B9-4ACF9C9DC17B}"/>
    <cellStyle name="Comma 7 5 9" xfId="30541" xr:uid="{A7DDA9C0-AF05-42E7-99F7-5C13732A91F8}"/>
    <cellStyle name="Comma 7 5 9 2" xfId="39831" xr:uid="{9DB13B96-2853-4F47-BDBE-F3E3F6636F16}"/>
    <cellStyle name="Comma 7 5 9 3" xfId="42739" xr:uid="{6EFFB30A-CF43-4E25-A120-809D5909679A}"/>
    <cellStyle name="Comma 7 5 9 4" xfId="45949" xr:uid="{D5E24552-B99E-4C85-B704-805EE9F70861}"/>
    <cellStyle name="Comma 7 6" xfId="2823" xr:uid="{0B5CB12E-673E-4FE2-A4B9-2F7B00E38A90}"/>
    <cellStyle name="Comma 7 6 10" xfId="34019" xr:uid="{ECA3E63E-F111-4908-B8E1-B246290651AB}"/>
    <cellStyle name="Comma 7 6 11" xfId="34586" xr:uid="{BE64265D-9E88-4DF5-9030-801917A0ECBC}"/>
    <cellStyle name="Comma 7 6 12" xfId="35385" xr:uid="{3AF5D3D5-3CFD-4A41-94EE-18F114D835C8}"/>
    <cellStyle name="Comma 7 6 13" xfId="36248" xr:uid="{466126E9-4F32-4514-93D6-B7DB0F97C94D}"/>
    <cellStyle name="Comma 7 6 14" xfId="37465" xr:uid="{B7363552-6878-423E-B9C4-4839376B51F6}"/>
    <cellStyle name="Comma 7 6 15" xfId="41412" xr:uid="{D2832ED6-8F89-4BA0-A516-C1B90CD84339}"/>
    <cellStyle name="Comma 7 6 16" xfId="45950" xr:uid="{88BB9B47-10F6-42BA-B097-66CBD5126F9C}"/>
    <cellStyle name="Comma 7 6 17" xfId="8919" xr:uid="{436CD2E4-4A77-4094-B860-20A77519D55F}"/>
    <cellStyle name="Comma 7 6 2" xfId="2824" xr:uid="{3DBD5DD8-058B-4269-A9ED-547D373707ED}"/>
    <cellStyle name="Comma 7 6 2 10" xfId="34661" xr:uid="{20D44108-0539-4AEF-AD8B-BBABA36569F9}"/>
    <cellStyle name="Comma 7 6 2 11" xfId="35386" xr:uid="{DBC77E1F-E563-498A-B535-FA794A27EF98}"/>
    <cellStyle name="Comma 7 6 2 12" xfId="36249" xr:uid="{6DD3AA8F-416D-49A6-9D40-BB0F19CCEBA3}"/>
    <cellStyle name="Comma 7 6 2 13" xfId="37583" xr:uid="{96B98AF7-1366-45B9-8D21-61DE053E4821}"/>
    <cellStyle name="Comma 7 6 2 14" xfId="41529" xr:uid="{E670B8FE-2287-41BE-BF2A-846C5A6DAEF4}"/>
    <cellStyle name="Comma 7 6 2 15" xfId="45951" xr:uid="{1181D888-0086-4E1E-BF95-7176F4922E8E}"/>
    <cellStyle name="Comma 7 6 2 16" xfId="11547" xr:uid="{D4B4999E-A1D2-46CA-A643-2141A0D07A94}"/>
    <cellStyle name="Comma 7 6 2 2" xfId="5135" xr:uid="{5CBCE151-5DDD-4455-BB77-44CD079BC77F}"/>
    <cellStyle name="Comma 7 6 2 2 10" xfId="36090" xr:uid="{B5F94289-2F8A-42D3-B1AB-733D925C1DA1}"/>
    <cellStyle name="Comma 7 6 2 2 11" xfId="36390" xr:uid="{075DF0BB-951E-4F8D-BB68-9B44CF9C19E7}"/>
    <cellStyle name="Comma 7 6 2 2 12" xfId="38869" xr:uid="{D713B8E4-5A45-417F-869A-8FB457B7F8E5}"/>
    <cellStyle name="Comma 7 6 2 2 13" xfId="41908" xr:uid="{B48DFDD7-FA5C-45E8-ABC1-D41B1C25FFF6}"/>
    <cellStyle name="Comma 7 6 2 2 14" xfId="45952" xr:uid="{97D116E8-10E0-464C-B41D-74EF083E45F0}"/>
    <cellStyle name="Comma 7 6 2 2 15" xfId="15168" xr:uid="{B31482FC-8CA9-4DDE-BFAE-A446BEAEFC7A}"/>
    <cellStyle name="Comma 7 6 2 2 2" xfId="6104" xr:uid="{01CEEF1A-7AF6-47D0-B78E-72BA8FD2E9A3}"/>
    <cellStyle name="Comma 7 6 2 2 2 2" xfId="40812" xr:uid="{F47D6818-CD84-45C3-A6AD-173C361AE7BC}"/>
    <cellStyle name="Comma 7 6 2 2 2 2 2" xfId="43567" xr:uid="{DF299F62-F3A6-4EEF-8F20-E232A99A48D7}"/>
    <cellStyle name="Comma 7 6 2 2 2 2 3" xfId="45953" xr:uid="{6B6C3AC5-844F-4CBA-9263-44254BD8B4DE}"/>
    <cellStyle name="Comma 7 6 2 2 2 3" xfId="39249" xr:uid="{550CA91A-7297-481C-B272-6D9B2A86BD72}"/>
    <cellStyle name="Comma 7 6 2 2 2 4" xfId="42239" xr:uid="{E8CDEFD9-7462-43D6-A5D2-2B1903780AE5}"/>
    <cellStyle name="Comma 7 6 2 2 2 5" xfId="45954" xr:uid="{2C556320-2A0E-43AA-87A6-D62B6BB6AFFC}"/>
    <cellStyle name="Comma 7 6 2 2 2 6" xfId="15846" xr:uid="{A5161798-F055-413D-B0A7-B94197CD7953}"/>
    <cellStyle name="Comma 7 6 2 2 3" xfId="6424" xr:uid="{12B6AA86-A1C6-4D72-AB46-C5F84811BC31}"/>
    <cellStyle name="Comma 7 6 2 2 3 2" xfId="41274" xr:uid="{D187A7AD-82AA-4343-9704-7A76D1DD8BB1}"/>
    <cellStyle name="Comma 7 6 2 2 3 2 2" xfId="43954" xr:uid="{90612509-C269-443C-B8D0-03FD24D10ED6}"/>
    <cellStyle name="Comma 7 6 2 2 3 2 3" xfId="45955" xr:uid="{F8775334-E154-45FB-8163-A60E74605DF4}"/>
    <cellStyle name="Comma 7 6 2 2 3 3" xfId="39691" xr:uid="{8D22594D-912A-42FA-8BC9-4A631C1F720A}"/>
    <cellStyle name="Comma 7 6 2 2 3 4" xfId="42626" xr:uid="{39BB4184-A120-4B21-8CAD-EFF814F5E699}"/>
    <cellStyle name="Comma 7 6 2 2 3 5" xfId="45956" xr:uid="{9A427F08-C9B2-4C0C-BEAE-8AC18337B2ED}"/>
    <cellStyle name="Comma 7 6 2 2 3 6" xfId="30344" xr:uid="{42246FD2-1604-4DB0-BE99-9D7DBA64BBFC}"/>
    <cellStyle name="Comma 7 6 2 2 4" xfId="31575" xr:uid="{BC61CB9E-698E-47EB-9CEE-C79FEEBEAF7E}"/>
    <cellStyle name="Comma 7 6 2 2 4 2" xfId="40418" xr:uid="{02A7D65E-5B38-424B-9E3A-CBB72549C634}"/>
    <cellStyle name="Comma 7 6 2 2 4 3" xfId="43236" xr:uid="{77B08151-568C-4E43-9885-5097C5A4B99C}"/>
    <cellStyle name="Comma 7 6 2 2 4 4" xfId="45957" xr:uid="{2D073D09-E402-48D7-986E-862F4150BF58}"/>
    <cellStyle name="Comma 7 6 2 2 5" xfId="32167" xr:uid="{B7434C92-505B-432E-B717-F0FCEB9DA693}"/>
    <cellStyle name="Comma 7 6 2 2 6" xfId="32809" xr:uid="{2F26DC86-EA18-4986-A36D-35C293362D9E}"/>
    <cellStyle name="Comma 7 6 2 2 7" xfId="33428" xr:uid="{3B718BB9-D608-4D55-B837-B219C9F22D3B}"/>
    <cellStyle name="Comma 7 6 2 2 8" xfId="34021" xr:uid="{3EFE9CB5-7BC1-44A2-B533-5C1EB540586D}"/>
    <cellStyle name="Comma 7 6 2 2 9" xfId="35252" xr:uid="{65888846-F948-49E5-ACB4-B76192494AB0}"/>
    <cellStyle name="Comma 7 6 2 3" xfId="4476" xr:uid="{1BD4847B-99A0-4136-8062-0780EF8EFFAD}"/>
    <cellStyle name="Comma 7 6 2 3 2" xfId="5927" xr:uid="{543448C1-6773-4B9F-A260-AFEF83A4129F}"/>
    <cellStyle name="Comma 7 6 2 3 2 2" xfId="41102" xr:uid="{B5A50E6B-D0C7-43EC-AA4B-365C31345F03}"/>
    <cellStyle name="Comma 7 6 2 3 2 2 2" xfId="43814" xr:uid="{96D1A6C6-7DC6-4A8C-A7FF-7D7D427718C7}"/>
    <cellStyle name="Comma 7 6 2 3 2 2 3" xfId="45958" xr:uid="{43C3131C-6847-4AC2-A8C3-265DA56047BF}"/>
    <cellStyle name="Comma 7 6 2 3 2 3" xfId="39526" xr:uid="{F15B9D3F-E9EE-4541-B3AF-0AEF4B2F7D3D}"/>
    <cellStyle name="Comma 7 6 2 3 2 4" xfId="42486" xr:uid="{F6EAE02A-130C-4291-9A86-D17D0B4B7803}"/>
    <cellStyle name="Comma 7 6 2 3 2 5" xfId="45959" xr:uid="{1FC2BC7F-BE13-4570-BB3F-F5D8C84437DF}"/>
    <cellStyle name="Comma 7 6 2 3 2 6" xfId="35659" xr:uid="{A8195D94-EA3A-45FD-BFF6-EE65ABAF9457}"/>
    <cellStyle name="Comma 7 6 2 3 3" xfId="40247" xr:uid="{7AC2184C-4281-4647-A2A5-93C1EDD2B918}"/>
    <cellStyle name="Comma 7 6 2 3 3 2" xfId="43096" xr:uid="{C7522474-AB02-4244-9B4F-E4697054AA45}"/>
    <cellStyle name="Comma 7 6 2 3 3 3" xfId="45960" xr:uid="{1DF4AEB8-1721-43EB-BCF7-C51810D86BBE}"/>
    <cellStyle name="Comma 7 6 2 3 4" xfId="38728" xr:uid="{F35E390C-27BF-415A-B5FB-71524710BA5D}"/>
    <cellStyle name="Comma 7 6 2 3 5" xfId="41768" xr:uid="{50C43DF8-5E85-477C-851F-78B6D9C09002}"/>
    <cellStyle name="Comma 7 6 2 3 6" xfId="45961" xr:uid="{BADB6B9E-5534-41C6-AF83-0D740C8EF9B7}"/>
    <cellStyle name="Comma 7 6 2 3 7" xfId="12210" xr:uid="{491A3AF8-60DF-4AB1-B4F3-5D5BD6CC75F9}"/>
    <cellStyle name="Comma 7 6 2 4" xfId="5789" xr:uid="{14C47C1F-6FDB-4D57-B998-820577DE3BA9}"/>
    <cellStyle name="Comma 7 6 2 4 2" xfId="40112" xr:uid="{BA4FE6BC-EE03-4570-B15F-E42F884C7B7E}"/>
    <cellStyle name="Comma 7 6 2 4 2 2" xfId="42981" xr:uid="{60CFD69C-AFF3-4D41-A456-4CE9328B6022}"/>
    <cellStyle name="Comma 7 6 2 4 2 3" xfId="45962" xr:uid="{6CF8A543-7A92-49BE-81D8-2A7347B9E886}"/>
    <cellStyle name="Comma 7 6 2 4 3" xfId="38156" xr:uid="{C478A738-6786-4252-B1A4-1BAD6778F3B5}"/>
    <cellStyle name="Comma 7 6 2 4 4" xfId="41653" xr:uid="{E09DA13C-553C-452E-8410-ABEF3F6E9385}"/>
    <cellStyle name="Comma 7 6 2 4 5" xfId="45963" xr:uid="{9A506284-3DBF-417D-A069-A43979E4A1D3}"/>
    <cellStyle name="Comma 7 6 2 4 6" xfId="15845" xr:uid="{A97EFBA7-70C2-43DD-AE55-1C71200C358E}"/>
    <cellStyle name="Comma 7 6 2 5" xfId="6248" xr:uid="{889A0A9A-A7FA-443B-9ADF-2CF677DC2A71}"/>
    <cellStyle name="Comma 7 6 2 5 2" xfId="40657" xr:uid="{8EB88A6D-C4A9-47D3-BA50-3A6EB8CAC208}"/>
    <cellStyle name="Comma 7 6 2 5 2 2" xfId="43443" xr:uid="{8F1607D5-8826-4AD7-862B-27360AEB2A34}"/>
    <cellStyle name="Comma 7 6 2 5 2 3" xfId="45964" xr:uid="{C458B642-41D5-45CB-AEC5-997E4CF578BD}"/>
    <cellStyle name="Comma 7 6 2 5 3" xfId="39089" xr:uid="{4E3DAFDB-108A-43FC-8B8C-77B053FF6BBB}"/>
    <cellStyle name="Comma 7 6 2 5 4" xfId="42115" xr:uid="{154E3A2D-DBA5-4FD7-B293-951525C9FCC8}"/>
    <cellStyle name="Comma 7 6 2 5 5" xfId="45965" xr:uid="{74F05802-5FDE-4062-A099-98A32D85611C}"/>
    <cellStyle name="Comma 7 6 2 5 6" xfId="30343" xr:uid="{CD12A38A-F6EF-49CD-9C53-D14AC3F93BCD}"/>
    <cellStyle name="Comma 7 6 2 6" xfId="30984" xr:uid="{15492FB9-4261-4EEB-B11B-072E506A442A}"/>
    <cellStyle name="Comma 7 6 2 6 2" xfId="40964" xr:uid="{DC16A675-DA90-4A98-B223-4741FF40767F}"/>
    <cellStyle name="Comma 7 6 2 6 2 2" xfId="43699" xr:uid="{58BE4A01-99F8-41DB-A91F-1F10CA728A5A}"/>
    <cellStyle name="Comma 7 6 2 6 2 3" xfId="45966" xr:uid="{79EB5544-B00E-4F80-B053-5AB7BA0ACA3E}"/>
    <cellStyle name="Comma 7 6 2 6 3" xfId="39393" xr:uid="{F11FC044-F595-4283-B936-839C993FDEA1}"/>
    <cellStyle name="Comma 7 6 2 6 4" xfId="42371" xr:uid="{9E4E8AD9-261F-4F27-BDA4-D954CE8E46E5}"/>
    <cellStyle name="Comma 7 6 2 6 5" xfId="45967" xr:uid="{769D2202-FEFC-48F7-932B-DDB75AA5E521}"/>
    <cellStyle name="Comma 7 6 2 7" xfId="32166" xr:uid="{5ADF2DC6-DF12-4B74-AA41-B298BA966C0A}"/>
    <cellStyle name="Comma 7 6 2 7 2" xfId="39969" xr:uid="{00379B88-CCD3-4571-B926-3012FA1DAB97}"/>
    <cellStyle name="Comma 7 6 2 7 3" xfId="42857" xr:uid="{0AED01CD-ABCE-4FBF-BEDE-A3E2C092D08F}"/>
    <cellStyle name="Comma 7 6 2 7 4" xfId="45968" xr:uid="{1B2FEDA6-AAC9-4173-A8D2-624E679ECE1B}"/>
    <cellStyle name="Comma 7 6 2 8" xfId="32808" xr:uid="{945F2077-15C8-4FE8-A474-0BE3332182C5}"/>
    <cellStyle name="Comma 7 6 2 9" xfId="34020" xr:uid="{AA25C790-B19D-4234-9A25-C1B2739F8F4A}"/>
    <cellStyle name="Comma 7 6 3" xfId="5134" xr:uid="{72999829-1721-4453-9F83-3318ADC1DBA1}"/>
    <cellStyle name="Comma 7 6 3 10" xfId="12918" xr:uid="{C816A7BE-B792-4C94-B6FE-3DA4CBD5249D}"/>
    <cellStyle name="Comma 7 6 3 2" xfId="6103" xr:uid="{907B7084-5906-4D88-9D4B-52991FA56433}"/>
    <cellStyle name="Comma 7 6 3 2 2" xfId="40417" xr:uid="{94F1C9FF-026D-45A9-9854-80D4F0BBA7E8}"/>
    <cellStyle name="Comma 7 6 3 2 2 2" xfId="43235" xr:uid="{DD6E85A9-5273-460A-B1D6-6C9217906121}"/>
    <cellStyle name="Comma 7 6 3 2 2 3" xfId="45969" xr:uid="{B424B1F5-149B-4EEF-8C0E-44ACABF45BEE}"/>
    <cellStyle name="Comma 7 6 3 2 3" xfId="38868" xr:uid="{46B68D8B-3B1B-4060-9689-84556DF46F00}"/>
    <cellStyle name="Comma 7 6 3 2 4" xfId="41907" xr:uid="{DE7BD31C-1346-4775-90F7-A6EA4A05DB2B}"/>
    <cellStyle name="Comma 7 6 3 2 5" xfId="45970" xr:uid="{E0972D8A-DCFA-4992-9BEC-7C240A4573D2}"/>
    <cellStyle name="Comma 7 6 3 2 6" xfId="31500" xr:uid="{E78C275F-DCCD-4CFE-89E2-FA80CC64E3EA}"/>
    <cellStyle name="Comma 7 6 3 3" xfId="6423" xr:uid="{C32797B2-0CE8-46C6-91FF-5013A8BD96F6}"/>
    <cellStyle name="Comma 7 6 3 3 2" xfId="40811" xr:uid="{8444E9BB-1AD4-4500-A8BF-C3BD04905690}"/>
    <cellStyle name="Comma 7 6 3 3 2 2" xfId="43566" xr:uid="{525F2C29-6F80-4EA0-BFF4-95A94FB86D67}"/>
    <cellStyle name="Comma 7 6 3 3 2 3" xfId="45971" xr:uid="{C6C79720-F9FF-48DA-B96D-885756F97A1A}"/>
    <cellStyle name="Comma 7 6 3 3 3" xfId="39248" xr:uid="{2144CC24-E1F8-44D7-85E8-AB14CEC9E7F4}"/>
    <cellStyle name="Comma 7 6 3 3 4" xfId="42238" xr:uid="{4C96A7F9-A58C-46CB-AF62-27F2F402B336}"/>
    <cellStyle name="Comma 7 6 3 3 5" xfId="45972" xr:uid="{B929C9AB-9671-434E-86DE-3CA8462D9E8D}"/>
    <cellStyle name="Comma 7 6 3 3 6" xfId="33353" xr:uid="{40906F18-0E7C-4766-A49F-A31009736BE6}"/>
    <cellStyle name="Comma 7 6 3 4" xfId="35177" xr:uid="{4F86332C-4939-4CA7-9E70-955896CECAC0}"/>
    <cellStyle name="Comma 7 6 3 4 2" xfId="41273" xr:uid="{2DE6EDEF-FA7A-48A9-90E5-5929F1CC5EA5}"/>
    <cellStyle name="Comma 7 6 3 4 2 2" xfId="43953" xr:uid="{702FF3E3-1674-40C5-9672-AA58C4BAEB32}"/>
    <cellStyle name="Comma 7 6 3 4 2 3" xfId="45973" xr:uid="{415E9A85-6C39-483D-B291-A6B2A70EF66A}"/>
    <cellStyle name="Comma 7 6 3 4 3" xfId="39690" xr:uid="{6C0E8E1B-7CCF-48D2-9FF9-B224371934AB}"/>
    <cellStyle name="Comma 7 6 3 4 4" xfId="42625" xr:uid="{B5C9A01F-7023-40CF-8E4D-EC4511063949}"/>
    <cellStyle name="Comma 7 6 3 4 5" xfId="45974" xr:uid="{7BC7BF18-6405-448C-84A6-E5582EC49CF2}"/>
    <cellStyle name="Comma 7 6 3 5" xfId="36089" xr:uid="{DA85B005-F2E4-4679-9381-3EDAE1E8F7AE}"/>
    <cellStyle name="Comma 7 6 3 5 2" xfId="39914" xr:uid="{85888E96-4725-47AB-9713-8D3A59CD5E6D}"/>
    <cellStyle name="Comma 7 6 3 5 3" xfId="42813" xr:uid="{919F742F-6B3E-4DD4-B120-1DD1EAD2AE86}"/>
    <cellStyle name="Comma 7 6 3 5 4" xfId="45975" xr:uid="{84525CBD-06DA-486E-9A7A-B12ACD781A28}"/>
    <cellStyle name="Comma 7 6 3 6" xfId="36389" xr:uid="{2FBAB337-DAD4-4C81-A6D0-7C055A214065}"/>
    <cellStyle name="Comma 7 6 3 7" xfId="37539" xr:uid="{A73E1769-5C76-416F-8916-6B69654F3999}"/>
    <cellStyle name="Comma 7 6 3 8" xfId="41485" xr:uid="{6DAB52AB-473D-4339-95E7-0FF740633435}"/>
    <cellStyle name="Comma 7 6 3 9" xfId="45976" xr:uid="{4C054161-37EF-4E3C-815A-993F9CCA598D}"/>
    <cellStyle name="Comma 7 6 4" xfId="4475" xr:uid="{BE5FF65D-790C-4503-A70F-F7C9FF2E1334}"/>
    <cellStyle name="Comma 7 6 4 2" xfId="5926" xr:uid="{AC8B4E7B-EF08-41FE-8C84-86B687CFC268}"/>
    <cellStyle name="Comma 7 6 4 2 2" xfId="41101" xr:uid="{E326ED2F-9747-4071-9A88-231085466B88}"/>
    <cellStyle name="Comma 7 6 4 2 2 2" xfId="43813" xr:uid="{DEC501DE-8467-4C15-A6AD-325B5D261287}"/>
    <cellStyle name="Comma 7 6 4 2 2 3" xfId="45977" xr:uid="{8BD398C8-B974-46AD-BA15-A9EFE75BBEC3}"/>
    <cellStyle name="Comma 7 6 4 2 3" xfId="39525" xr:uid="{C0AC88BD-1648-4352-A030-7AD91749E10D}"/>
    <cellStyle name="Comma 7 6 4 2 4" xfId="42485" xr:uid="{21B424FE-F5AD-481D-8AC6-16DC0449D691}"/>
    <cellStyle name="Comma 7 6 4 2 5" xfId="45978" xr:uid="{D47A85B0-8114-4CEC-9AA5-78A27A8E0B2E}"/>
    <cellStyle name="Comma 7 6 4 2 6" xfId="35658" xr:uid="{24B19706-3A93-40C6-86AA-A7EC20DFF063}"/>
    <cellStyle name="Comma 7 6 4 3" xfId="40246" xr:uid="{4A7888A9-A8DF-41AC-B7F7-CBD3BE44DDF7}"/>
    <cellStyle name="Comma 7 6 4 3 2" xfId="43095" xr:uid="{1E8D2D56-CBCD-4BDF-9CF5-50763C14D3A2}"/>
    <cellStyle name="Comma 7 6 4 3 3" xfId="45979" xr:uid="{26704710-A02D-4D02-9202-F8BD0BAA10CA}"/>
    <cellStyle name="Comma 7 6 4 4" xfId="38727" xr:uid="{C8B2CB00-403F-4FF2-8339-ECF94E7FBA3A}"/>
    <cellStyle name="Comma 7 6 4 5" xfId="41767" xr:uid="{00023811-3974-473E-87C4-886A8EDAF9C3}"/>
    <cellStyle name="Comma 7 6 4 6" xfId="45980" xr:uid="{ADF5F6C3-E428-476C-92A2-F5E752ADB292}"/>
    <cellStyle name="Comma 7 6 4 7" xfId="12135" xr:uid="{3BE4735B-E45D-4D04-BD33-701D3E5CE4A5}"/>
    <cellStyle name="Comma 7 6 5" xfId="5788" xr:uid="{FA167E19-09B8-4CB7-9458-8366BFE69C2F}"/>
    <cellStyle name="Comma 7 6 5 2" xfId="40111" xr:uid="{5B83C221-4D34-4C1B-A8D6-9A63558B4C62}"/>
    <cellStyle name="Comma 7 6 5 2 2" xfId="42980" xr:uid="{875C3633-F6E5-4555-886A-D1FE77DB9B22}"/>
    <cellStyle name="Comma 7 6 5 2 3" xfId="45981" xr:uid="{138FC862-1BDA-4F9D-B50B-8A9FA8603E20}"/>
    <cellStyle name="Comma 7 6 5 3" xfId="38155" xr:uid="{4FF0C793-3F37-4FDF-BBB9-42180E12E939}"/>
    <cellStyle name="Comma 7 6 5 4" xfId="41652" xr:uid="{43FBA876-9756-4973-8D3A-9B8D83A0DF42}"/>
    <cellStyle name="Comma 7 6 5 5" xfId="45982" xr:uid="{27DCAAAF-36CE-440D-9437-C29AFDCB9F73}"/>
    <cellStyle name="Comma 7 6 5 6" xfId="15844" xr:uid="{2E86EEAE-F208-4CDD-87D4-465A7C64D316}"/>
    <cellStyle name="Comma 7 6 6" xfId="6247" xr:uid="{0E9E8586-71EF-4B76-ADF0-069E477471E8}"/>
    <cellStyle name="Comma 7 6 6 2" xfId="40656" xr:uid="{3832BB5B-48AE-45D9-A901-85413383484B}"/>
    <cellStyle name="Comma 7 6 6 2 2" xfId="43442" xr:uid="{6C1DBF1D-DE63-4664-80B3-34B1ED599849}"/>
    <cellStyle name="Comma 7 6 6 2 3" xfId="45983" xr:uid="{B59BDE12-EB54-45F8-B8E4-9B26941A8F69}"/>
    <cellStyle name="Comma 7 6 6 3" xfId="39088" xr:uid="{E7EE84B4-0B67-49B5-B0A3-625BBA2993E6}"/>
    <cellStyle name="Comma 7 6 6 4" xfId="42114" xr:uid="{4144809D-1573-4D90-B42E-3C1FA1131C6E}"/>
    <cellStyle name="Comma 7 6 6 5" xfId="45984" xr:uid="{190FF61E-4B9E-487D-B72D-B216C0505567}"/>
    <cellStyle name="Comma 7 6 6 6" xfId="30342" xr:uid="{BC65B90B-E3B9-4B2D-A090-F4430D8D8899}"/>
    <cellStyle name="Comma 7 6 7" xfId="30909" xr:uid="{994B7320-192B-4B0C-B083-E4A624634844}"/>
    <cellStyle name="Comma 7 6 7 2" xfId="40963" xr:uid="{1A78BD92-FB55-4087-909A-C8475C22AE08}"/>
    <cellStyle name="Comma 7 6 7 2 2" xfId="43698" xr:uid="{5720FCEC-5161-4FA0-8B59-DFF226216F14}"/>
    <cellStyle name="Comma 7 6 7 2 3" xfId="45985" xr:uid="{7D1B4104-924E-4B67-8F2A-27BB7320598C}"/>
    <cellStyle name="Comma 7 6 7 3" xfId="39392" xr:uid="{63DE608C-3E40-4889-A61E-C71B5D6C340E}"/>
    <cellStyle name="Comma 7 6 7 4" xfId="42370" xr:uid="{C96788C2-D17E-4F55-8A66-0325886AD440}"/>
    <cellStyle name="Comma 7 6 7 5" xfId="45986" xr:uid="{866ACE2D-EAED-4A11-BAB1-98FE8830496A}"/>
    <cellStyle name="Comma 7 6 8" xfId="32165" xr:uid="{EED991E0-F397-4E90-8209-0C0CEA3AF374}"/>
    <cellStyle name="Comma 7 6 8 2" xfId="39832" xr:uid="{7D08532E-BD27-4567-B773-220604DF9C6F}"/>
    <cellStyle name="Comma 7 6 8 3" xfId="42740" xr:uid="{4E596B95-6A51-4C5C-B64C-A5F200CFEFA1}"/>
    <cellStyle name="Comma 7 6 8 4" xfId="45987" xr:uid="{725EEEBC-7D29-4591-AF67-49CCABE6D14E}"/>
    <cellStyle name="Comma 7 6 9" xfId="32807" xr:uid="{98895B68-B0E9-4FF5-BC51-3F5B1CC4D1F5}"/>
    <cellStyle name="Comma 7 7" xfId="2825" xr:uid="{86CC3FCC-D1A1-4130-BA60-6C5A16E5BE06}"/>
    <cellStyle name="Comma 7 7 10" xfId="34573" xr:uid="{4408838F-71AD-4CDF-917C-75590CCAC0D0}"/>
    <cellStyle name="Comma 7 7 11" xfId="35387" xr:uid="{2D54C29A-A6E8-48C7-B124-BDE5DB1E41CD}"/>
    <cellStyle name="Comma 7 7 12" xfId="36250" xr:uid="{73158284-EA6B-4210-8194-D4ED7AD93668}"/>
    <cellStyle name="Comma 7 7 13" xfId="37455" xr:uid="{A97FFE54-B928-4091-868B-A0EC8B3F4EF6}"/>
    <cellStyle name="Comma 7 7 14" xfId="41402" xr:uid="{382E8B72-C3A9-42DC-A8C2-31866829C8CA}"/>
    <cellStyle name="Comma 7 7 15" xfId="45988" xr:uid="{F5C2D5F5-5E04-4515-9E08-5334230CE570}"/>
    <cellStyle name="Comma 7 7 16" xfId="8906" xr:uid="{D672A59C-94F2-4E66-BB99-1D5F87C2963E}"/>
    <cellStyle name="Comma 7 7 2" xfId="5136" xr:uid="{E9AAADE0-62D5-46FF-955A-47692673B433}"/>
    <cellStyle name="Comma 7 7 2 10" xfId="12905" xr:uid="{B9340488-244C-4C56-B1F2-C170E409C354}"/>
    <cellStyle name="Comma 7 7 2 2" xfId="6105" xr:uid="{A318FEB7-B25B-4B75-B221-14B7093901FC}"/>
    <cellStyle name="Comma 7 7 2 2 2" xfId="40419" xr:uid="{B6A785B5-0F4C-4ADB-9128-8981767E9B76}"/>
    <cellStyle name="Comma 7 7 2 2 2 2" xfId="43237" xr:uid="{270441A8-09E4-432E-8272-09B5DAD30EBD}"/>
    <cellStyle name="Comma 7 7 2 2 2 3" xfId="45989" xr:uid="{E5171778-81AF-4750-AACB-4B5905559417}"/>
    <cellStyle name="Comma 7 7 2 2 3" xfId="38870" xr:uid="{B663C952-9A0A-495D-8813-36736E61C493}"/>
    <cellStyle name="Comma 7 7 2 2 4" xfId="41909" xr:uid="{46FB634D-8474-4E7E-8601-96D8E857F0DD}"/>
    <cellStyle name="Comma 7 7 2 2 5" xfId="45990" xr:uid="{E347EFE6-8946-4B3C-9FB7-7C460C9A79A6}"/>
    <cellStyle name="Comma 7 7 2 2 6" xfId="31487" xr:uid="{42D8B46B-C8F3-4916-9351-DE4E5BA7D7E0}"/>
    <cellStyle name="Comma 7 7 2 3" xfId="6425" xr:uid="{87E9149A-9EDC-4E60-BD23-5ED28E97D846}"/>
    <cellStyle name="Comma 7 7 2 3 2" xfId="40813" xr:uid="{F1BE6896-81DC-41AC-A676-C05EEB5B0FB3}"/>
    <cellStyle name="Comma 7 7 2 3 2 2" xfId="43568" xr:uid="{9318A539-FD7A-49B6-BEA5-2C72C4827467}"/>
    <cellStyle name="Comma 7 7 2 3 2 3" xfId="45991" xr:uid="{FEDA128A-00C7-453A-90C0-7A0E91CA66D0}"/>
    <cellStyle name="Comma 7 7 2 3 3" xfId="39250" xr:uid="{DD823CAD-0D7A-42D6-BF1B-63465784DD2F}"/>
    <cellStyle name="Comma 7 7 2 3 4" xfId="42240" xr:uid="{87C41456-FE7A-415C-8078-A7473FC98C13}"/>
    <cellStyle name="Comma 7 7 2 3 5" xfId="45992" xr:uid="{E2FC294E-6E70-4F9E-B30D-BE727F91E301}"/>
    <cellStyle name="Comma 7 7 2 3 6" xfId="33340" xr:uid="{B9B48E35-FDAA-43C3-9889-B486F04CF5E9}"/>
    <cellStyle name="Comma 7 7 2 4" xfId="35164" xr:uid="{2DE42554-DDC6-4260-9634-00821BDD2A00}"/>
    <cellStyle name="Comma 7 7 2 4 2" xfId="41275" xr:uid="{0C0F9329-E89A-4282-9D6F-B4FF01A2354B}"/>
    <cellStyle name="Comma 7 7 2 4 2 2" xfId="43955" xr:uid="{8BE6A7AF-663C-4D21-BC9F-B578616B510E}"/>
    <cellStyle name="Comma 7 7 2 4 2 3" xfId="45993" xr:uid="{B70C072A-54E4-4FA5-8FA1-6C6A125B51A4}"/>
    <cellStyle name="Comma 7 7 2 4 3" xfId="39692" xr:uid="{62933DAC-7D5D-4729-BE9C-A58CB179B787}"/>
    <cellStyle name="Comma 7 7 2 4 4" xfId="42627" xr:uid="{05CFFB90-B4E1-4E45-90F7-4A64362772EA}"/>
    <cellStyle name="Comma 7 7 2 4 5" xfId="45994" xr:uid="{95BFDE5D-1506-4128-BB7B-D32AA781F80D}"/>
    <cellStyle name="Comma 7 7 2 5" xfId="36091" xr:uid="{B745B682-F0CE-47AB-8F29-25E77AFAC9F2}"/>
    <cellStyle name="Comma 7 7 2 5 2" xfId="39960" xr:uid="{55614571-EF05-4DBE-84A2-7D697F5CDBC9}"/>
    <cellStyle name="Comma 7 7 2 5 3" xfId="42848" xr:uid="{C155A3A5-7674-49DA-A0D4-8BB69AFDDFB8}"/>
    <cellStyle name="Comma 7 7 2 5 4" xfId="45995" xr:uid="{D9D64D33-028B-4AC7-AB34-DF55C81C0582}"/>
    <cellStyle name="Comma 7 7 2 6" xfId="36391" xr:uid="{0B08D095-50A6-42AB-820D-8974D7B8619A}"/>
    <cellStyle name="Comma 7 7 2 7" xfId="37574" xr:uid="{9D1F2816-E918-4202-A4D3-E466AB55D4A3}"/>
    <cellStyle name="Comma 7 7 2 8" xfId="41520" xr:uid="{4B289CC2-8477-4F73-8148-9F5119EDB881}"/>
    <cellStyle name="Comma 7 7 2 9" xfId="45996" xr:uid="{31EDAE4E-FCC3-4344-831D-DF2A62E6C862}"/>
    <cellStyle name="Comma 7 7 3" xfId="4477" xr:uid="{294B21B5-637D-4A03-97B2-DE342FC3E92E}"/>
    <cellStyle name="Comma 7 7 3 2" xfId="5928" xr:uid="{03C01B3D-182F-4AB6-B974-F17E321458C1}"/>
    <cellStyle name="Comma 7 7 3 2 2" xfId="41103" xr:uid="{C4FDD867-9163-4CEA-9756-821BA1BDFD2C}"/>
    <cellStyle name="Comma 7 7 3 2 2 2" xfId="43815" xr:uid="{7C72D3E8-8ED2-44AA-8F47-CC6848B28C49}"/>
    <cellStyle name="Comma 7 7 3 2 2 3" xfId="45997" xr:uid="{B6F76EC5-F9AB-4877-85C3-437E5F12ED98}"/>
    <cellStyle name="Comma 7 7 3 2 3" xfId="39527" xr:uid="{6A08D83F-B2AE-422F-877F-5E6E610A7FAA}"/>
    <cellStyle name="Comma 7 7 3 2 4" xfId="42487" xr:uid="{3EAE67C7-DA66-4055-988B-ABEC43738E71}"/>
    <cellStyle name="Comma 7 7 3 2 5" xfId="45998" xr:uid="{38BBA14F-552E-4E98-B4C5-EBE4BE14342E}"/>
    <cellStyle name="Comma 7 7 3 2 6" xfId="35660" xr:uid="{260F7A4E-A3E9-4CCD-A8ED-EB929C73BC20}"/>
    <cellStyle name="Comma 7 7 3 3" xfId="40248" xr:uid="{2552A512-030D-4159-AD66-595F150B898A}"/>
    <cellStyle name="Comma 7 7 3 3 2" xfId="43097" xr:uid="{20EB6BF2-BB7F-443F-BCC4-5B8797CDF49A}"/>
    <cellStyle name="Comma 7 7 3 3 3" xfId="45999" xr:uid="{65B9C341-E11C-43FC-BBF9-4C3107A48CB0}"/>
    <cellStyle name="Comma 7 7 3 4" xfId="38729" xr:uid="{730526F5-1331-4D4E-A7C6-0633DB2E1328}"/>
    <cellStyle name="Comma 7 7 3 5" xfId="41769" xr:uid="{75DC2B90-503B-4897-8E05-D9B37FA04EBF}"/>
    <cellStyle name="Comma 7 7 3 6" xfId="46000" xr:uid="{95572013-B439-4C38-B3D7-20E2D42CC9BC}"/>
    <cellStyle name="Comma 7 7 3 7" xfId="12122" xr:uid="{BE95AEFB-4D9C-422C-A4A6-B24451B66CFB}"/>
    <cellStyle name="Comma 7 7 4" xfId="5790" xr:uid="{92F5997D-79AA-4486-BF52-824E2250C54F}"/>
    <cellStyle name="Comma 7 7 4 2" xfId="40113" xr:uid="{0E6B614A-BD14-4BB9-936F-00614B178725}"/>
    <cellStyle name="Comma 7 7 4 2 2" xfId="42982" xr:uid="{D8BFF1DC-FF72-42E7-98C4-B4D5D1B3793F}"/>
    <cellStyle name="Comma 7 7 4 2 3" xfId="46001" xr:uid="{286FBA0C-BA58-411F-8505-068E7A524A03}"/>
    <cellStyle name="Comma 7 7 4 3" xfId="38157" xr:uid="{A4E2F3B6-E18F-41B3-8CA2-F682960A7595}"/>
    <cellStyle name="Comma 7 7 4 4" xfId="41654" xr:uid="{E5BC8989-F258-4AB3-B657-F5E9F4065B65}"/>
    <cellStyle name="Comma 7 7 4 5" xfId="46002" xr:uid="{83875B78-5B3C-4389-AA0D-01B507191119}"/>
    <cellStyle name="Comma 7 7 4 6" xfId="15847" xr:uid="{77D56F52-3C3B-4A40-9AAC-5B2D2040FBA2}"/>
    <cellStyle name="Comma 7 7 5" xfId="6249" xr:uid="{1BA1009E-FBB1-4258-A03E-C76CF0426D8A}"/>
    <cellStyle name="Comma 7 7 5 2" xfId="40658" xr:uid="{81103281-6002-40B5-AAB6-58B49BC2C941}"/>
    <cellStyle name="Comma 7 7 5 2 2" xfId="43444" xr:uid="{165BBC6D-F967-4E7A-ABF9-2BED23CF32C2}"/>
    <cellStyle name="Comma 7 7 5 2 3" xfId="46003" xr:uid="{A313D06A-2EA7-4362-874B-D8155B3CE114}"/>
    <cellStyle name="Comma 7 7 5 3" xfId="39090" xr:uid="{EA064A4C-55D0-4A1A-8787-190CC7F72775}"/>
    <cellStyle name="Comma 7 7 5 4" xfId="42116" xr:uid="{852704AD-A6F8-4826-8B85-20D466207C3A}"/>
    <cellStyle name="Comma 7 7 5 5" xfId="46004" xr:uid="{82C42996-528C-4784-86FE-42BCD3EE1D8E}"/>
    <cellStyle name="Comma 7 7 5 6" xfId="30345" xr:uid="{82C61031-1AF6-4912-9834-8B1580140152}"/>
    <cellStyle name="Comma 7 7 6" xfId="30896" xr:uid="{3F9967FC-0EA7-4A85-9D84-E6CDAB27C742}"/>
    <cellStyle name="Comma 7 7 6 2" xfId="40965" xr:uid="{C35AFC55-1C8D-4E41-85C3-648E16145EDC}"/>
    <cellStyle name="Comma 7 7 6 2 2" xfId="43700" xr:uid="{01EA0369-0FC0-4F0A-A85A-5F9790A04DDD}"/>
    <cellStyle name="Comma 7 7 6 2 3" xfId="46005" xr:uid="{78F77BA7-F2A7-43F3-970E-B91E06F50FA1}"/>
    <cellStyle name="Comma 7 7 6 3" xfId="39394" xr:uid="{52B1C117-6758-4448-BE7E-8135CCBF3787}"/>
    <cellStyle name="Comma 7 7 6 4" xfId="42372" xr:uid="{B2523839-033D-4A26-9D3A-CE2CDB7270E0}"/>
    <cellStyle name="Comma 7 7 6 5" xfId="46006" xr:uid="{7FCED9AF-6E53-4710-BA17-B139E6960FA9}"/>
    <cellStyle name="Comma 7 7 7" xfId="32168" xr:uid="{131D62B8-0BCA-4364-A5D9-C4BECCAEDED5}"/>
    <cellStyle name="Comma 7 7 7 2" xfId="39822" xr:uid="{BC732828-E107-4F47-AD84-B449681828B9}"/>
    <cellStyle name="Comma 7 7 7 3" xfId="42730" xr:uid="{7D22B0CE-97E8-4FF7-B1F3-19E0DF81ADDE}"/>
    <cellStyle name="Comma 7 7 7 4" xfId="46007" xr:uid="{4E5F394D-C6F9-4B1C-86E2-6C02633B49A1}"/>
    <cellStyle name="Comma 7 7 8" xfId="32810" xr:uid="{DD3B7DC2-5229-4211-9790-F2553AEC14BB}"/>
    <cellStyle name="Comma 7 7 9" xfId="34022" xr:uid="{1F684DF2-DD14-448E-8BF7-CFE542149EB9}"/>
    <cellStyle name="Comma 7 8" xfId="5112" xr:uid="{4546FC41-428D-49D9-8D38-FE91621098B0}"/>
    <cellStyle name="Comma 7 8 10" xfId="34651" xr:uid="{0A8D2BEC-71FB-4C30-AD23-B6B604A953E0}"/>
    <cellStyle name="Comma 7 8 11" xfId="36067" xr:uid="{C319A24B-6666-4370-A43B-BB9FB3E9ACAA}"/>
    <cellStyle name="Comma 7 8 12" xfId="36367" xr:uid="{B42CC9C4-A7EE-4889-814C-DEEA9F6C223C}"/>
    <cellStyle name="Comma 7 8 13" xfId="37529" xr:uid="{F55546BA-73A3-4198-BE53-F8D908020FED}"/>
    <cellStyle name="Comma 7 8 14" xfId="41475" xr:uid="{0D5C1ED1-E5AF-4DB1-A839-6D2F3F5B76E1}"/>
    <cellStyle name="Comma 7 8 15" xfId="46008" xr:uid="{064A842C-D88A-4898-87BC-578966A9408C}"/>
    <cellStyle name="Comma 7 8 16" xfId="11537" xr:uid="{CD7E2C00-7F38-4A51-A048-8FD603085D5C}"/>
    <cellStyle name="Comma 7 8 2" xfId="6081" xr:uid="{215B1263-CC50-4D74-9FF0-59C631B241F9}"/>
    <cellStyle name="Comma 7 8 2 10" xfId="37322" xr:uid="{FD1E5973-07FD-4A4E-B7A3-A8644A8FAD92}"/>
    <cellStyle name="Comma 7 8 2 11" xfId="38846" xr:uid="{CF71214C-7CA2-4D99-8089-6FBCD546DBB5}"/>
    <cellStyle name="Comma 7 8 2 12" xfId="41885" xr:uid="{C4A23822-D15D-4E2E-858C-6B2FBD2E53B6}"/>
    <cellStyle name="Comma 7 8 2 13" xfId="46009" xr:uid="{B5CCCC90-9C16-47C2-83E5-9973CFFFCFE6}"/>
    <cellStyle name="Comma 7 8 2 14" xfId="15158" xr:uid="{C45EE675-6F25-417E-8F11-149ABB186D21}"/>
    <cellStyle name="Comma 7 8 2 2" xfId="15849" xr:uid="{48B2315B-2433-4328-B9A1-5487670C6239}"/>
    <cellStyle name="Comma 7 8 2 2 2" xfId="40395" xr:uid="{B77846B2-640F-4862-90AC-B8684D6D3391}"/>
    <cellStyle name="Comma 7 8 2 2 3" xfId="43213" xr:uid="{BA81271E-565F-47A1-80CC-D6A05E9CB7E2}"/>
    <cellStyle name="Comma 7 8 2 2 4" xfId="46010" xr:uid="{CE157765-0945-4864-AC87-14BDE28435AA}"/>
    <cellStyle name="Comma 7 8 2 3" xfId="30347" xr:uid="{2C776BDC-005E-4DDD-B7FE-A3DE8309C152}"/>
    <cellStyle name="Comma 7 8 2 4" xfId="31565" xr:uid="{67DC35CC-ED22-4180-A1F0-7917FA9B0895}"/>
    <cellStyle name="Comma 7 8 2 5" xfId="32170" xr:uid="{86A54D3D-A3FF-45A7-9585-48AF5FA0C9FB}"/>
    <cellStyle name="Comma 7 8 2 6" xfId="32812" xr:uid="{28AE4E53-4862-451F-9B0A-B7011563E892}"/>
    <cellStyle name="Comma 7 8 2 7" xfId="33418" xr:uid="{AC98306F-07D7-497F-8FA5-9F18A5940092}"/>
    <cellStyle name="Comma 7 8 2 8" xfId="34024" xr:uid="{AB1C97AA-DFED-47D9-A016-6CCBED9F9128}"/>
    <cellStyle name="Comma 7 8 2 9" xfId="35242" xr:uid="{48EFF406-6E29-4F5D-AA34-09EE8B75455A}"/>
    <cellStyle name="Comma 7 8 3" xfId="6401" xr:uid="{7B3C800B-FCC7-48A3-8684-C5295246AFA1}"/>
    <cellStyle name="Comma 7 8 3 2" xfId="40634" xr:uid="{4B4ACCCD-8220-49DC-8E64-D2AFCD11A821}"/>
    <cellStyle name="Comma 7 8 3 2 2" xfId="43420" xr:uid="{1D80ABC8-A7F9-4DDA-8116-EE60FAFA9002}"/>
    <cellStyle name="Comma 7 8 3 2 3" xfId="46011" xr:uid="{36025775-2D6C-4673-B6D3-DC6134A8BA4E}"/>
    <cellStyle name="Comma 7 8 3 3" xfId="39066" xr:uid="{F3650703-827A-45C9-AD97-C04675581948}"/>
    <cellStyle name="Comma 7 8 3 4" xfId="42092" xr:uid="{13966091-89E5-4384-A2C6-A160924A4307}"/>
    <cellStyle name="Comma 7 8 3 5" xfId="46012" xr:uid="{A2DF8011-2CD3-4064-9FC8-F69652BCC6E0}"/>
    <cellStyle name="Comma 7 8 3 6" xfId="12200" xr:uid="{C686FE16-4A55-4716-A91D-A806998162E2}"/>
    <cellStyle name="Comma 7 8 4" xfId="15848" xr:uid="{42E5E242-D008-4DA9-94A4-17EEB0B7BF96}"/>
    <cellStyle name="Comma 7 8 4 2" xfId="41251" xr:uid="{A4665A29-DF74-43B0-B2CA-07A19438CEAC}"/>
    <cellStyle name="Comma 7 8 4 2 2" xfId="43931" xr:uid="{D6F103DA-A2F3-4ADC-94DF-72B0C984727C}"/>
    <cellStyle name="Comma 7 8 4 2 3" xfId="46013" xr:uid="{36E04E86-6FCB-452D-AD7E-2A270B0D2F44}"/>
    <cellStyle name="Comma 7 8 4 3" xfId="39668" xr:uid="{E46BEFC2-2048-4D90-A1C1-DBDF4A006418}"/>
    <cellStyle name="Comma 7 8 4 4" xfId="42603" xr:uid="{F2F41972-60BF-452B-909C-49F8DBA35E57}"/>
    <cellStyle name="Comma 7 8 4 5" xfId="46014" xr:uid="{DD3D294C-C2CC-44FD-A454-3A8144068893}"/>
    <cellStyle name="Comma 7 8 5" xfId="30346" xr:uid="{575C6788-54F7-476F-A552-FA6F4AF58F39}"/>
    <cellStyle name="Comma 7 8 5 2" xfId="39904" xr:uid="{4FA661F5-35B3-4878-8641-F3E97D85FCBF}"/>
    <cellStyle name="Comma 7 8 5 3" xfId="42803" xr:uid="{BEDD9734-6A05-4F11-A5ED-E4CF1DFB412D}"/>
    <cellStyle name="Comma 7 8 5 4" xfId="46015" xr:uid="{CE94EAC3-8AAD-4A68-AB0B-6A9850D0FEC2}"/>
    <cellStyle name="Comma 7 8 6" xfId="30974" xr:uid="{564079EC-482A-41CF-BA99-8B7CA7A4B431}"/>
    <cellStyle name="Comma 7 8 7" xfId="32169" xr:uid="{87222520-6589-4ACB-94F3-FB3EDABBB233}"/>
    <cellStyle name="Comma 7 8 8" xfId="32811" xr:uid="{11957E80-56D9-4B22-8829-774665A44002}"/>
    <cellStyle name="Comma 7 8 9" xfId="34023" xr:uid="{F600B081-3664-47BB-80F2-0D17C476DC29}"/>
    <cellStyle name="Comma 7 9" xfId="4453" xr:uid="{FBB0A563-6C5B-4591-A038-9BBE5AEFBC2C}"/>
    <cellStyle name="Comma 7 9 10" xfId="12266" xr:uid="{03E235E4-418B-4184-B61C-8DEAE2FB543E}"/>
    <cellStyle name="Comma 7 9 2" xfId="5904" xr:uid="{781442C4-2BA1-43AC-B843-45D5496FB3F4}"/>
    <cellStyle name="Comma 7 9 2 2" xfId="40759" xr:uid="{42421DA4-1935-4FA6-9FAD-E9112765EE3B}"/>
    <cellStyle name="Comma 7 9 2 2 2" xfId="43522" xr:uid="{67898C3F-76FA-474F-A0FB-0D3CAE4C54B0}"/>
    <cellStyle name="Comma 7 9 2 2 3" xfId="46016" xr:uid="{DA5349EA-24FF-4405-BDCB-3C98E3AE5845}"/>
    <cellStyle name="Comma 7 9 2 3" xfId="39186" xr:uid="{297E126D-BB01-4952-ABE9-2DBE0F7A5EEB}"/>
    <cellStyle name="Comma 7 9 2 4" xfId="42194" xr:uid="{283EF575-F30E-47BF-88C0-5487ADD34A3D}"/>
    <cellStyle name="Comma 7 9 2 5" xfId="46017" xr:uid="{2A509DD0-75E8-4EBF-8069-5F7709FAB546}"/>
    <cellStyle name="Comma 7 9 2 6" xfId="31039" xr:uid="{8BC96E55-A147-4C7A-AED1-FDF8D95388BA}"/>
    <cellStyle name="Comma 7 9 3" xfId="32908" xr:uid="{DA2625F9-8E47-4882-B07E-062918286723}"/>
    <cellStyle name="Comma 7 9 3 2" xfId="41079" xr:uid="{1CD448C4-9DBF-4F8F-8ECF-AD7501537974}"/>
    <cellStyle name="Comma 7 9 3 2 2" xfId="43791" xr:uid="{7C397732-A983-409A-A171-702D315BF29B}"/>
    <cellStyle name="Comma 7 9 3 2 3" xfId="46018" xr:uid="{4932D947-50DE-4D17-9DD4-F1D8291AD1B9}"/>
    <cellStyle name="Comma 7 9 3 3" xfId="39503" xr:uid="{D6341556-850C-4779-AA42-0E6FEDC80414}"/>
    <cellStyle name="Comma 7 9 3 4" xfId="42463" xr:uid="{7C5ECC1C-F533-47AF-AF00-B931266F1858}"/>
    <cellStyle name="Comma 7 9 3 5" xfId="46019" xr:uid="{3CBFC0EC-6A19-4B73-BD31-FF10DAA011B8}"/>
    <cellStyle name="Comma 7 9 4" xfId="34716" xr:uid="{AE6F5600-B85C-424B-8D67-BB8B2744B402}"/>
    <cellStyle name="Comma 7 9 4 2" xfId="40224" xr:uid="{466BEAB9-534F-41A4-93F5-74D5A82182BE}"/>
    <cellStyle name="Comma 7 9 4 3" xfId="43073" xr:uid="{E31E49CD-875E-4B4A-94E0-13E68D2B662B}"/>
    <cellStyle name="Comma 7 9 4 4" xfId="46020" xr:uid="{A602106D-68A1-43B8-9588-502E1A29F59E}"/>
    <cellStyle name="Comma 7 9 5" xfId="35636" xr:uid="{A25F592D-A82F-48C5-BBC5-6A6E2E8F63D8}"/>
    <cellStyle name="Comma 7 9 6" xfId="36824" xr:uid="{EE1988E4-4ADF-46C6-9381-945F62359795}"/>
    <cellStyle name="Comma 7 9 7" xfId="38705" xr:uid="{B87684D9-819F-47C8-980E-426FC8FAEB7A}"/>
    <cellStyle name="Comma 7 9 8" xfId="41745" xr:uid="{D8BE42F6-4740-4860-B472-47444EA1E610}"/>
    <cellStyle name="Comma 7 9 9" xfId="46021" xr:uid="{9593DD48-42B1-4310-889B-B68CA2BCC291}"/>
    <cellStyle name="Comma 8" xfId="2826" xr:uid="{C3DFC4AA-09D4-498B-BAD2-BB061F663BBB}"/>
    <cellStyle name="Comma 8 10" xfId="5791" xr:uid="{60100B5C-9761-47EE-A800-CA4690F46287}"/>
    <cellStyle name="Comma 8 10 2" xfId="40114" xr:uid="{8E6BA4EE-B9AD-48E0-B849-6890DEEB2955}"/>
    <cellStyle name="Comma 8 10 2 2" xfId="42983" xr:uid="{D58F82C1-B2AA-4755-A7F3-1B4F1D07199A}"/>
    <cellStyle name="Comma 8 10 2 3" xfId="46022" xr:uid="{F7EF16C2-41E9-48BA-93BF-7072426B048B}"/>
    <cellStyle name="Comma 8 10 3" xfId="38158" xr:uid="{C99A765C-E438-4ED4-9FB5-C028EC3E8CC6}"/>
    <cellStyle name="Comma 8 10 4" xfId="41655" xr:uid="{A1ECE37A-14C8-40AD-8ADF-694A756E1B5A}"/>
    <cellStyle name="Comma 8 10 5" xfId="46023" xr:uid="{BDC16563-B341-4730-9CCB-3C1C204DDFF5}"/>
    <cellStyle name="Comma 8 10 6" xfId="11673" xr:uid="{084B6978-71C3-424D-A35A-0BD2C8B361D9}"/>
    <cellStyle name="Comma 8 11" xfId="6250" xr:uid="{B80238C2-49ED-455D-8584-012B018A9438}"/>
    <cellStyle name="Comma 8 11 2" xfId="40523" xr:uid="{D36B2891-C652-47A8-89AD-1EA59B6AA452}"/>
    <cellStyle name="Comma 8 11 2 2" xfId="43324" xr:uid="{605E4B57-12A5-4CD2-8BFF-21E94248B22A}"/>
    <cellStyle name="Comma 8 11 2 3" xfId="46024" xr:uid="{118FC013-95B8-4EBD-ABA2-996C29AB9F9A}"/>
    <cellStyle name="Comma 8 11 3" xfId="38965" xr:uid="{059D26B5-CDAA-4F0A-8C2A-CD36CCA59B43}"/>
    <cellStyle name="Comma 8 11 4" xfId="41996" xr:uid="{C43F4C03-98BC-424D-AA8A-A3A185FB85BF}"/>
    <cellStyle name="Comma 8 11 5" xfId="46025" xr:uid="{034F39D6-D4DA-4461-A917-794001CE3556}"/>
    <cellStyle name="Comma 8 11 6" xfId="15850" xr:uid="{727DB900-FF4C-483F-93EF-BC2D952B6E65}"/>
    <cellStyle name="Comma 8 12" xfId="30348" xr:uid="{2FE37D08-B804-44FD-AD28-633C89C170FC}"/>
    <cellStyle name="Comma 8 12 2" xfId="40966" xr:uid="{36EFFF95-EE33-46BC-8078-3D52D1890706}"/>
    <cellStyle name="Comma 8 12 2 2" xfId="43701" xr:uid="{B6B385E2-95D5-42A7-890D-D21B5017A26B}"/>
    <cellStyle name="Comma 8 12 2 3" xfId="46026" xr:uid="{47AF4733-E348-481E-A808-E4680517A229}"/>
    <cellStyle name="Comma 8 12 3" xfId="39395" xr:uid="{668877C2-05D4-46F7-BC03-7DEE0B28BF9B}"/>
    <cellStyle name="Comma 8 12 4" xfId="42373" xr:uid="{6856BEC4-32DE-432D-9A27-FB5BBAD23B23}"/>
    <cellStyle name="Comma 8 12 5" xfId="46027" xr:uid="{D9C810F0-4466-4C1B-9BB2-796E6CEFEDCD}"/>
    <cellStyle name="Comma 8 13" xfId="30449" xr:uid="{5D5644CF-D177-4B3D-ABD9-79B0F1776425}"/>
    <cellStyle name="Comma 8 13 2" xfId="39762" xr:uid="{5C7E0E06-B0F2-420B-B668-6763695604CF}"/>
    <cellStyle name="Comma 8 13 3" xfId="42675" xr:uid="{770798EE-1D17-40BD-912E-6C5F446C8AF7}"/>
    <cellStyle name="Comma 8 13 4" xfId="46028" xr:uid="{AB8FB086-0ECE-43A7-A66B-B2047436127B}"/>
    <cellStyle name="Comma 8 14" xfId="32171" xr:uid="{D913BF8D-EF53-4F24-82D1-C8BE61A3D517}"/>
    <cellStyle name="Comma 8 15" xfId="32813" xr:uid="{9FE382D3-8A04-4C38-833E-E173262E4B78}"/>
    <cellStyle name="Comma 8 16" xfId="34025" xr:uid="{CE4E3EA8-2EEA-45F1-BC38-F7BE19A384C3}"/>
    <cellStyle name="Comma 8 17" xfId="34126" xr:uid="{97FD7406-3F68-4D8D-A691-AB1BFA6B7D11}"/>
    <cellStyle name="Comma 8 18" xfId="35388" xr:uid="{4BC4CD90-44E8-4F2B-B38F-63D2249AF3E5}"/>
    <cellStyle name="Comma 8 19" xfId="36251" xr:uid="{BEDD40F8-D6A5-4C0D-9CAE-8430EA135E06}"/>
    <cellStyle name="Comma 8 2" xfId="1037" xr:uid="{875C16F2-D4DC-496A-B094-ADCD271A9283}"/>
    <cellStyle name="Comma 8 2 10" xfId="6251" xr:uid="{D6A37F35-5017-4B70-9C9E-058E54CF377A}"/>
    <cellStyle name="Comma 8 2 10 2" xfId="40524" xr:uid="{A8AB54A1-4040-4CB1-BC01-A4484D0D9E97}"/>
    <cellStyle name="Comma 8 2 10 2 2" xfId="43325" xr:uid="{124CFA2E-1D31-4291-BABE-5BEB9E6C4B96}"/>
    <cellStyle name="Comma 8 2 10 2 3" xfId="46029" xr:uid="{65B9D6E4-5D83-4734-A78D-BB1F0039971C}"/>
    <cellStyle name="Comma 8 2 10 3" xfId="38966" xr:uid="{03E97671-D57C-4AF9-8834-C2E82CA58A7C}"/>
    <cellStyle name="Comma 8 2 10 4" xfId="41997" xr:uid="{9C60B7A6-BFBE-46C6-8D93-02299D57C464}"/>
    <cellStyle name="Comma 8 2 10 5" xfId="46030" xr:uid="{EEDD9851-5F02-4A35-80BF-FE8D7D37B767}"/>
    <cellStyle name="Comma 8 2 10 6" xfId="30349" xr:uid="{216E35E6-D5B9-4559-BF13-00876586C091}"/>
    <cellStyle name="Comma 8 2 11" xfId="30487" xr:uid="{9185C152-0CB9-4733-A3DC-8EE204DF2CA8}"/>
    <cellStyle name="Comma 8 2 11 2" xfId="40864" xr:uid="{8924018F-B886-487A-B4A8-1202960E8798}"/>
    <cellStyle name="Comma 8 2 11 2 2" xfId="43608" xr:uid="{AE5DB696-81FE-45B1-BCA5-20D431D4C225}"/>
    <cellStyle name="Comma 8 2 11 2 3" xfId="46031" xr:uid="{45E22CD8-EE6A-42DA-944D-6BE00347E8DF}"/>
    <cellStyle name="Comma 8 2 11 3" xfId="39299" xr:uid="{245D81AA-213C-4103-B0DF-5EFBF9866034}"/>
    <cellStyle name="Comma 8 2 11 4" xfId="42280" xr:uid="{DCDC8420-7254-4B14-AA6B-B2BC1630FF94}"/>
    <cellStyle name="Comma 8 2 11 5" xfId="46032" xr:uid="{1B9EA33F-E21A-410A-8475-8CED4EFAA92D}"/>
    <cellStyle name="Comma 8 2 12" xfId="32172" xr:uid="{C2E66C50-D6D2-48BC-91D4-A1980C6072AC}"/>
    <cellStyle name="Comma 8 2 12 2" xfId="39763" xr:uid="{EBDE0DAE-55E8-4AB8-B8E2-D4FC37EBC4CB}"/>
    <cellStyle name="Comma 8 2 12 3" xfId="42676" xr:uid="{62CAD56D-CF26-4F25-BDD6-9699CB8FA007}"/>
    <cellStyle name="Comma 8 2 12 4" xfId="46033" xr:uid="{BB50BB7C-2B30-4AAE-A79E-20960C4AAFCD}"/>
    <cellStyle name="Comma 8 2 13" xfId="32814" xr:uid="{0A6BA440-1FC7-4E2A-9EF9-AEC4ECD0E38E}"/>
    <cellStyle name="Comma 8 2 14" xfId="34026" xr:uid="{80125429-2EB3-4110-B30B-4278482A7306}"/>
    <cellStyle name="Comma 8 2 15" xfId="34164" xr:uid="{A5387AA3-B286-4E92-AFE2-627E6F888456}"/>
    <cellStyle name="Comma 8 2 16" xfId="35292" xr:uid="{47BC55C4-381E-4E73-B8CC-96D1FAE4D876}"/>
    <cellStyle name="Comma 8 2 17" xfId="36252" xr:uid="{E4E76FFD-AD29-4068-89DA-0AF50A86D415}"/>
    <cellStyle name="Comma 8 2 18" xfId="37400" xr:uid="{FB995DED-C8C9-4953-BAF4-2DA8C09EC718}"/>
    <cellStyle name="Comma 8 2 19" xfId="41348" xr:uid="{9F822EE3-11C5-443F-894F-E11B84987BEC}"/>
    <cellStyle name="Comma 8 2 2" xfId="1038" xr:uid="{0D74C5A7-1001-4B98-9357-3E3A94377029}"/>
    <cellStyle name="Comma 8 2 2 10" xfId="32815" xr:uid="{43E3BB17-A65E-4E8C-87CA-8F529BFA8A95}"/>
    <cellStyle name="Comma 8 2 2 10 2" xfId="39764" xr:uid="{2687CC14-E247-4788-9BB5-0C8F17174674}"/>
    <cellStyle name="Comma 8 2 2 10 3" xfId="42677" xr:uid="{4618173C-C8F2-4732-9F5F-8E962335DB88}"/>
    <cellStyle name="Comma 8 2 2 10 4" xfId="46034" xr:uid="{667035FD-8CF8-443B-8DBC-25C5B66B2EE7}"/>
    <cellStyle name="Comma 8 2 2 11" xfId="34027" xr:uid="{9A2F31AF-5816-40D3-8C9E-EAA2509D2ED1}"/>
    <cellStyle name="Comma 8 2 2 12" xfId="34224" xr:uid="{8EF8B7AF-D188-498C-8580-8222FF89F09F}"/>
    <cellStyle name="Comma 8 2 2 13" xfId="35293" xr:uid="{04875656-42F4-4D02-B4CA-36F8C4512585}"/>
    <cellStyle name="Comma 8 2 2 14" xfId="36253" xr:uid="{7BEE7D6C-94F1-41BE-A98C-FE199D15C249}"/>
    <cellStyle name="Comma 8 2 2 15" xfId="37401" xr:uid="{399A8FE4-DF8C-4668-9C72-D8E41A441E6A}"/>
    <cellStyle name="Comma 8 2 2 16" xfId="41349" xr:uid="{2AAC4555-1B42-44F9-BBD2-B069FB96D05D}"/>
    <cellStyle name="Comma 8 2 2 17" xfId="46035" xr:uid="{967F9DD7-4D95-44FD-A500-A81EEA3F4A5C}"/>
    <cellStyle name="Comma 8 2 2 18" xfId="8115" xr:uid="{A0A90DEC-77B9-4E4B-A9B4-447DECF0F9C4}"/>
    <cellStyle name="Comma 8 2 2 2" xfId="2829" xr:uid="{F8685905-78F9-41B5-B655-ED4E8B64E4FC}"/>
    <cellStyle name="Comma 8 2 2 2 10" xfId="34589" xr:uid="{7F0789AB-2439-4657-8F20-DC5538F2EDF0}"/>
    <cellStyle name="Comma 8 2 2 2 11" xfId="35391" xr:uid="{0F935C80-D5CC-4257-8C62-AC6027AAF5B3}"/>
    <cellStyle name="Comma 8 2 2 2 12" xfId="36254" xr:uid="{D59074E0-2FF1-4102-B70D-3960EE4CDF0F}"/>
    <cellStyle name="Comma 8 2 2 2 13" xfId="37468" xr:uid="{370C76F8-7A86-4D9B-974D-158107EF8A3A}"/>
    <cellStyle name="Comma 8 2 2 2 14" xfId="41415" xr:uid="{7E7EB6B3-388E-4E3F-91C4-804A4C1FED8D}"/>
    <cellStyle name="Comma 8 2 2 2 15" xfId="46036" xr:uid="{7B5956B4-E788-425B-AAC4-5049FA5E7C33}"/>
    <cellStyle name="Comma 8 2 2 2 16" xfId="8922" xr:uid="{79883370-A6E8-4B4E-87F2-342804D3CA53}"/>
    <cellStyle name="Comma 8 2 2 2 2" xfId="5140" xr:uid="{DF3C1AF5-CD21-4445-A3F0-90553A45BE4C}"/>
    <cellStyle name="Comma 8 2 2 2 2 10" xfId="12921" xr:uid="{4CDD70C6-94AD-4B27-962B-E515B4F7335D}"/>
    <cellStyle name="Comma 8 2 2 2 2 2" xfId="6109" xr:uid="{E6F483F3-520F-4106-B7B6-91786D7387DF}"/>
    <cellStyle name="Comma 8 2 2 2 2 2 2" xfId="40423" xr:uid="{4C8B44A4-14F0-4561-B189-C75EDD7115CB}"/>
    <cellStyle name="Comma 8 2 2 2 2 2 2 2" xfId="43241" xr:uid="{18DCFD37-5437-400A-A0CC-7CEF4B4A26C0}"/>
    <cellStyle name="Comma 8 2 2 2 2 2 2 3" xfId="46037" xr:uid="{17A3DC00-7563-4CCE-8806-03193F353B11}"/>
    <cellStyle name="Comma 8 2 2 2 2 2 3" xfId="38874" xr:uid="{CEDB1FCD-924C-49BB-87B6-EC56F0D2015E}"/>
    <cellStyle name="Comma 8 2 2 2 2 2 4" xfId="41913" xr:uid="{80E2C769-AB85-4D1F-8711-928EA9F6A5F1}"/>
    <cellStyle name="Comma 8 2 2 2 2 2 5" xfId="46038" xr:uid="{E06A9BF7-D51E-4768-B9CE-163550101A63}"/>
    <cellStyle name="Comma 8 2 2 2 2 2 6" xfId="31503" xr:uid="{FB15C697-8583-4C31-9758-17E5AC957355}"/>
    <cellStyle name="Comma 8 2 2 2 2 3" xfId="6429" xr:uid="{E90A78DD-EC35-41E1-B9B4-0DD577D98FA2}"/>
    <cellStyle name="Comma 8 2 2 2 2 3 2" xfId="40814" xr:uid="{AA9A89FB-2311-4FAB-8814-9D3A944A250D}"/>
    <cellStyle name="Comma 8 2 2 2 2 3 2 2" xfId="43569" xr:uid="{988F622D-EDF2-4108-AF8E-33E1D105C1D1}"/>
    <cellStyle name="Comma 8 2 2 2 2 3 2 3" xfId="46039" xr:uid="{B15532D3-092D-4770-864A-B3861235EAD5}"/>
    <cellStyle name="Comma 8 2 2 2 2 3 3" xfId="39251" xr:uid="{6BB9A9E7-168A-4096-B858-C8CE0F7BFE45}"/>
    <cellStyle name="Comma 8 2 2 2 2 3 4" xfId="42241" xr:uid="{2662C730-DD3C-4A0A-8AA0-C9B89C51E8D7}"/>
    <cellStyle name="Comma 8 2 2 2 2 3 5" xfId="46040" xr:uid="{C247DC25-03D3-4A38-AACE-9363906F25D3}"/>
    <cellStyle name="Comma 8 2 2 2 2 3 6" xfId="33356" xr:uid="{0A5BB5B0-6CF8-4A96-96CD-7C72980B89E5}"/>
    <cellStyle name="Comma 8 2 2 2 2 4" xfId="35180" xr:uid="{7C17EBCA-3765-4853-B583-11CAF0F399AA}"/>
    <cellStyle name="Comma 8 2 2 2 2 4 2" xfId="41279" xr:uid="{E6DADA3B-8550-4813-8DA6-3AD2B5D7F3EA}"/>
    <cellStyle name="Comma 8 2 2 2 2 4 2 2" xfId="43959" xr:uid="{C952958D-BD6E-4D9E-BB89-9EA44724E78F}"/>
    <cellStyle name="Comma 8 2 2 2 2 4 2 3" xfId="46041" xr:uid="{5E09157F-B34F-43CF-9CB1-78F122E4B6B2}"/>
    <cellStyle name="Comma 8 2 2 2 2 4 3" xfId="39696" xr:uid="{9AD532C9-E902-400D-9F67-5B9CE3BC266E}"/>
    <cellStyle name="Comma 8 2 2 2 2 4 4" xfId="42631" xr:uid="{2AF26A19-F4F4-499D-BE72-7B8FF9B72C75}"/>
    <cellStyle name="Comma 8 2 2 2 2 4 5" xfId="46042" xr:uid="{8053399C-87FC-4863-B571-18A7F43E1070}"/>
    <cellStyle name="Comma 8 2 2 2 2 5" xfId="36095" xr:uid="{8E19564D-89EA-416B-9E16-AD1AAFAF9940}"/>
    <cellStyle name="Comma 8 2 2 2 2 5 2" xfId="39972" xr:uid="{4188E068-6768-41A6-955C-97AA8D6DD51B}"/>
    <cellStyle name="Comma 8 2 2 2 2 5 3" xfId="42860" xr:uid="{674E6DF6-1BB8-4AD9-A6FF-D967A58674E7}"/>
    <cellStyle name="Comma 8 2 2 2 2 5 4" xfId="46043" xr:uid="{2DB276D6-1979-482F-8182-F7DFCB96307D}"/>
    <cellStyle name="Comma 8 2 2 2 2 6" xfId="36395" xr:uid="{D1D9864F-9C22-4386-B7DE-0C0FABB1DDA5}"/>
    <cellStyle name="Comma 8 2 2 2 2 7" xfId="37586" xr:uid="{0757DF44-52A0-49C0-9CF8-1D5CE54C25D3}"/>
    <cellStyle name="Comma 8 2 2 2 2 8" xfId="41532" xr:uid="{4BBC383E-0CFE-4B5E-BEE2-3FD48F64FB69}"/>
    <cellStyle name="Comma 8 2 2 2 2 9" xfId="46044" xr:uid="{D849752D-1720-4FA1-B52F-E1D742103108}"/>
    <cellStyle name="Comma 8 2 2 2 3" xfId="4481" xr:uid="{3CE962E5-3306-456A-8C65-D805AD882F63}"/>
    <cellStyle name="Comma 8 2 2 2 3 2" xfId="5932" xr:uid="{BA5362B7-461F-47FC-8CD1-46209195F79B}"/>
    <cellStyle name="Comma 8 2 2 2 3 2 2" xfId="41107" xr:uid="{DFFD2BD0-BB29-4AED-9D01-71AB1337FCA3}"/>
    <cellStyle name="Comma 8 2 2 2 3 2 2 2" xfId="43819" xr:uid="{85DF4C57-F08A-41C3-8B1D-4040F117AC00}"/>
    <cellStyle name="Comma 8 2 2 2 3 2 2 3" xfId="46045" xr:uid="{9A338D7E-ECC5-40E3-A8ED-47B437FFC1A6}"/>
    <cellStyle name="Comma 8 2 2 2 3 2 3" xfId="39531" xr:uid="{A75AF5AB-F069-4E6E-AB9F-F26946048145}"/>
    <cellStyle name="Comma 8 2 2 2 3 2 4" xfId="42491" xr:uid="{BBCF1D80-974D-4D14-A681-400B1047ADBF}"/>
    <cellStyle name="Comma 8 2 2 2 3 2 5" xfId="46046" xr:uid="{1680AB11-56F4-4CAD-8DE3-9F40A3016A44}"/>
    <cellStyle name="Comma 8 2 2 2 3 2 6" xfId="35664" xr:uid="{E49F3922-6580-49FD-8521-C443EAF1A638}"/>
    <cellStyle name="Comma 8 2 2 2 3 3" xfId="40252" xr:uid="{2E9AC5C5-60B9-42F5-9FB1-BCC0562DB086}"/>
    <cellStyle name="Comma 8 2 2 2 3 3 2" xfId="43101" xr:uid="{55C7B91A-AD8A-4B6B-8888-003FFFB79A4E}"/>
    <cellStyle name="Comma 8 2 2 2 3 3 3" xfId="46047" xr:uid="{5551A218-47E4-4CEB-9765-879B2B38A360}"/>
    <cellStyle name="Comma 8 2 2 2 3 4" xfId="38733" xr:uid="{A74A5070-3FA4-4899-A779-FC57FB1B1313}"/>
    <cellStyle name="Comma 8 2 2 2 3 5" xfId="41773" xr:uid="{39866741-6645-4ECA-A69C-61A897EEF9AE}"/>
    <cellStyle name="Comma 8 2 2 2 3 6" xfId="46048" xr:uid="{4A7ABC29-A5C9-445B-AECF-F4C04AF8B768}"/>
    <cellStyle name="Comma 8 2 2 2 3 7" xfId="12138" xr:uid="{4B88AA62-65B6-4056-B187-1091472EFE73}"/>
    <cellStyle name="Comma 8 2 2 2 4" xfId="5794" xr:uid="{1A6CB713-3639-49D3-88EC-5ED24EB71145}"/>
    <cellStyle name="Comma 8 2 2 2 4 2" xfId="40117" xr:uid="{E23EEDF8-BAC3-4146-8853-BD2118D4324F}"/>
    <cellStyle name="Comma 8 2 2 2 4 2 2" xfId="42986" xr:uid="{19B2FCF0-8D99-4144-9F1C-26EF0D20698A}"/>
    <cellStyle name="Comma 8 2 2 2 4 2 3" xfId="46049" xr:uid="{B71E2675-8C8B-43BC-8FBB-1B5FF58451B4}"/>
    <cellStyle name="Comma 8 2 2 2 4 3" xfId="38161" xr:uid="{1171C189-F44D-40C2-A79B-1E0E888204D8}"/>
    <cellStyle name="Comma 8 2 2 2 4 4" xfId="41658" xr:uid="{9197DDB6-D6FD-49EC-B41D-B1349C35582F}"/>
    <cellStyle name="Comma 8 2 2 2 4 5" xfId="46050" xr:uid="{104DD014-7154-4EDA-A9DE-769D174B93E4}"/>
    <cellStyle name="Comma 8 2 2 2 4 6" xfId="15853" xr:uid="{B852A50B-0CE6-44E3-A0DA-DA55B0DF7A83}"/>
    <cellStyle name="Comma 8 2 2 2 5" xfId="6253" xr:uid="{F96654AF-54D6-4B19-8A85-42B4EADC62EE}"/>
    <cellStyle name="Comma 8 2 2 2 5 2" xfId="40662" xr:uid="{66A37454-5F5F-4C22-8A03-4B7B3E0C94FE}"/>
    <cellStyle name="Comma 8 2 2 2 5 2 2" xfId="43448" xr:uid="{9E8685FE-F808-49FC-B60C-4F84851544D9}"/>
    <cellStyle name="Comma 8 2 2 2 5 2 3" xfId="46051" xr:uid="{7BEF3266-732A-4C95-8220-147E418E1A79}"/>
    <cellStyle name="Comma 8 2 2 2 5 3" xfId="39094" xr:uid="{FD1873B6-2B97-4DA8-86B5-67FE476A8667}"/>
    <cellStyle name="Comma 8 2 2 2 5 4" xfId="42120" xr:uid="{8D59DDAC-0E71-4D73-8B93-F937738637D7}"/>
    <cellStyle name="Comma 8 2 2 2 5 5" xfId="46052" xr:uid="{4CB3BA4A-241C-4EED-8FBE-3D5EAFE283E6}"/>
    <cellStyle name="Comma 8 2 2 2 5 6" xfId="30351" xr:uid="{661B334C-3384-478E-85C5-57967045A45B}"/>
    <cellStyle name="Comma 8 2 2 2 6" xfId="30912" xr:uid="{CDE801EB-65E0-4DCC-A124-1ECC694B694A}"/>
    <cellStyle name="Comma 8 2 2 2 6 2" xfId="40969" xr:uid="{2099BF4F-3344-45BA-97C1-A21A91C2179F}"/>
    <cellStyle name="Comma 8 2 2 2 6 2 2" xfId="43704" xr:uid="{53055651-588B-4606-8FDA-A36CB3F63693}"/>
    <cellStyle name="Comma 8 2 2 2 6 2 3" xfId="46053" xr:uid="{1CA112F5-4195-4954-9C96-431E8B833CA0}"/>
    <cellStyle name="Comma 8 2 2 2 6 3" xfId="39398" xr:uid="{A31359B9-B6E8-4A0B-9D1E-AFF62922F5D0}"/>
    <cellStyle name="Comma 8 2 2 2 6 4" xfId="42376" xr:uid="{2CDB514A-C54C-46B8-9D04-E9E63A307000}"/>
    <cellStyle name="Comma 8 2 2 2 6 5" xfId="46054" xr:uid="{0ECDA407-1380-4405-9B7C-2390C85B7D9E}"/>
    <cellStyle name="Comma 8 2 2 2 7" xfId="32174" xr:uid="{F5C1A42B-4620-4E67-8E0D-1E3836006460}"/>
    <cellStyle name="Comma 8 2 2 2 7 2" xfId="39835" xr:uid="{4BAA7F5E-6D7C-45F0-9865-ABF44783332D}"/>
    <cellStyle name="Comma 8 2 2 2 7 3" xfId="42743" xr:uid="{C2E4059C-8E6B-4E3D-9884-D4C0CD163FD4}"/>
    <cellStyle name="Comma 8 2 2 2 7 4" xfId="46055" xr:uid="{0B047CAE-3D68-4BF3-8A3D-662A1FCCD9C1}"/>
    <cellStyle name="Comma 8 2 2 2 8" xfId="32816" xr:uid="{C6B1BC53-779D-4662-AEAD-DF47C42A4699}"/>
    <cellStyle name="Comma 8 2 2 2 9" xfId="34028" xr:uid="{C1E29F2B-7AAC-46D9-B5E8-8BB1134C77FE}"/>
    <cellStyle name="Comma 8 2 2 3" xfId="2830" xr:uid="{3D1F5AF3-D79F-4954-A8D0-470AE1A05DBF}"/>
    <cellStyle name="Comma 8 2 2 3 10" xfId="34664" xr:uid="{99D0B101-1BA4-42AD-B58E-4AAFC743A22D}"/>
    <cellStyle name="Comma 8 2 2 3 11" xfId="35392" xr:uid="{23A38691-CCAC-4E7C-B7AD-78392F422EE6}"/>
    <cellStyle name="Comma 8 2 2 3 12" xfId="36255" xr:uid="{51D30916-E3B5-4342-9979-DF5B474378C1}"/>
    <cellStyle name="Comma 8 2 2 3 13" xfId="37559" xr:uid="{B7DBD634-5D0A-432F-8992-DD1BF52F57AA}"/>
    <cellStyle name="Comma 8 2 2 3 14" xfId="41505" xr:uid="{902B3929-F12B-4302-9CFA-1C101E7A67A5}"/>
    <cellStyle name="Comma 8 2 2 3 15" xfId="46056" xr:uid="{10DEC59E-DBC7-4B92-ADE6-CFFE5E3DE833}"/>
    <cellStyle name="Comma 8 2 2 3 16" xfId="11550" xr:uid="{8707703E-A61E-4511-85EC-9C5ABD6A06C4}"/>
    <cellStyle name="Comma 8 2 2 3 2" xfId="5141" xr:uid="{35667D56-C6DE-4E9E-8B4F-44EDF495E7DA}"/>
    <cellStyle name="Comma 8 2 2 3 2 10" xfId="15171" xr:uid="{5579F6B1-F8B6-462E-AAB7-53B4A6E3F9D2}"/>
    <cellStyle name="Comma 8 2 2 3 2 2" xfId="6110" xr:uid="{49C852D0-4CA3-4DCD-8127-3B3BCFDA6A06}"/>
    <cellStyle name="Comma 8 2 2 3 2 2 2" xfId="40815" xr:uid="{0A3F046C-8255-4041-B203-2A9123E44652}"/>
    <cellStyle name="Comma 8 2 2 3 2 2 2 2" xfId="43570" xr:uid="{6B38C2E2-C639-4116-BDA7-BFC0F57CFC19}"/>
    <cellStyle name="Comma 8 2 2 3 2 2 2 3" xfId="46057" xr:uid="{A1EAA1FF-B985-400F-9167-38158392E4F7}"/>
    <cellStyle name="Comma 8 2 2 3 2 2 3" xfId="39252" xr:uid="{90D039E2-DD47-4C7F-BCB4-26ED93F37A04}"/>
    <cellStyle name="Comma 8 2 2 3 2 2 4" xfId="42242" xr:uid="{1EBDC3B1-1B06-45FE-A24D-A06B41E7CD84}"/>
    <cellStyle name="Comma 8 2 2 3 2 2 5" xfId="46058" xr:uid="{DCE383EF-2368-4846-96F9-7A38F73E3F4F}"/>
    <cellStyle name="Comma 8 2 2 3 2 2 6" xfId="31578" xr:uid="{8690D6C0-C37D-4C5C-854F-3D4574373ED0}"/>
    <cellStyle name="Comma 8 2 2 3 2 3" xfId="6430" xr:uid="{913A1393-728F-48D7-883D-A8E2EDCA38C8}"/>
    <cellStyle name="Comma 8 2 2 3 2 3 2" xfId="41280" xr:uid="{DB71A9FA-620C-4BD1-894B-2AC397C1B978}"/>
    <cellStyle name="Comma 8 2 2 3 2 3 2 2" xfId="43960" xr:uid="{507010B6-48BA-464E-AC24-44DDEBE79A00}"/>
    <cellStyle name="Comma 8 2 2 3 2 3 2 3" xfId="46059" xr:uid="{D049EAA8-8ED1-4D2B-9EA1-1BA37367B15E}"/>
    <cellStyle name="Comma 8 2 2 3 2 3 3" xfId="39697" xr:uid="{7FD8A318-9352-4492-A0C0-7AD1BE478326}"/>
    <cellStyle name="Comma 8 2 2 3 2 3 4" xfId="42632" xr:uid="{14BADEB7-E413-4ECD-AB26-B84D62AFA782}"/>
    <cellStyle name="Comma 8 2 2 3 2 3 5" xfId="46060" xr:uid="{0616AF73-4B2E-41C5-AEEC-D35F5C8AE753}"/>
    <cellStyle name="Comma 8 2 2 3 2 3 6" xfId="33431" xr:uid="{6BE7AC12-B448-44B7-87CC-BE04144D7393}"/>
    <cellStyle name="Comma 8 2 2 3 2 4" xfId="35255" xr:uid="{B9BB9DD4-C02E-4B49-A571-CA323278DE37}"/>
    <cellStyle name="Comma 8 2 2 3 2 4 2" xfId="40424" xr:uid="{94C6AEBC-5A53-4F10-8EEC-C5515E35D908}"/>
    <cellStyle name="Comma 8 2 2 3 2 4 3" xfId="43242" xr:uid="{F435B792-ACA8-4C6E-92CE-5CDDF5CFCB77}"/>
    <cellStyle name="Comma 8 2 2 3 2 4 4" xfId="46061" xr:uid="{87A7D570-C156-4DD9-809E-F2875E43FBBB}"/>
    <cellStyle name="Comma 8 2 2 3 2 5" xfId="36096" xr:uid="{950B7203-F198-477A-9DE5-B9B207575E09}"/>
    <cellStyle name="Comma 8 2 2 3 2 6" xfId="36396" xr:uid="{E273E72D-96F9-4ABA-8518-BB8B4EEE7188}"/>
    <cellStyle name="Comma 8 2 2 3 2 7" xfId="38875" xr:uid="{8802E4F4-1787-4044-894C-48EA5170F339}"/>
    <cellStyle name="Comma 8 2 2 3 2 8" xfId="41914" xr:uid="{B113CAAC-953E-4B34-AA7F-376EF57C8C57}"/>
    <cellStyle name="Comma 8 2 2 3 2 9" xfId="46062" xr:uid="{2EA97825-7412-402B-B5EE-8D99E90A121A}"/>
    <cellStyle name="Comma 8 2 2 3 3" xfId="4482" xr:uid="{4B2B29AD-5172-49CD-A100-4AEBA5FD3B43}"/>
    <cellStyle name="Comma 8 2 2 3 3 2" xfId="5933" xr:uid="{E700053C-49A7-42DA-B9E3-35F61C85BB09}"/>
    <cellStyle name="Comma 8 2 2 3 3 2 2" xfId="41108" xr:uid="{4CB242A1-3FCD-4104-9B9C-2AD6AE72535B}"/>
    <cellStyle name="Comma 8 2 2 3 3 2 2 2" xfId="43820" xr:uid="{A2DFE06F-D8C3-4196-AA22-6DDC1DFA3ABA}"/>
    <cellStyle name="Comma 8 2 2 3 3 2 2 3" xfId="46063" xr:uid="{B26DB608-A76B-4F2E-9AB1-9897179DFEB7}"/>
    <cellStyle name="Comma 8 2 2 3 3 2 3" xfId="39532" xr:uid="{AEDF239E-2B36-4282-B84B-B71A75282C49}"/>
    <cellStyle name="Comma 8 2 2 3 3 2 4" xfId="42492" xr:uid="{0B08EABB-BFA3-4477-A24E-9D08BEAF2E39}"/>
    <cellStyle name="Comma 8 2 2 3 3 2 5" xfId="46064" xr:uid="{8E68F511-52E4-4A5E-A4ED-04E0E8D1CE8D}"/>
    <cellStyle name="Comma 8 2 2 3 3 2 6" xfId="35665" xr:uid="{70367896-7A9C-48C3-BA19-721D6CDD8DDA}"/>
    <cellStyle name="Comma 8 2 2 3 3 3" xfId="40253" xr:uid="{6207458E-81FE-4693-BEAE-DC595A0635A8}"/>
    <cellStyle name="Comma 8 2 2 3 3 3 2" xfId="43102" xr:uid="{CEAF36B8-7CF9-464B-90F3-2EC3C99FB0B7}"/>
    <cellStyle name="Comma 8 2 2 3 3 3 3" xfId="46065" xr:uid="{63154BDA-D01A-490B-951E-77E8DD94F5AA}"/>
    <cellStyle name="Comma 8 2 2 3 3 4" xfId="38734" xr:uid="{3E2F85D2-8CEC-4540-B5DD-39EB6E8E31C4}"/>
    <cellStyle name="Comma 8 2 2 3 3 5" xfId="41774" xr:uid="{664F19FF-176B-42DE-BE20-B55D87B7840D}"/>
    <cellStyle name="Comma 8 2 2 3 3 6" xfId="46066" xr:uid="{A95295B7-E4EF-43B0-B839-EA7CCE965BE2}"/>
    <cellStyle name="Comma 8 2 2 3 3 7" xfId="12213" xr:uid="{FD200AEB-5368-47A4-96F9-B04C5810C6AF}"/>
    <cellStyle name="Comma 8 2 2 3 4" xfId="5795" xr:uid="{8927573B-FA17-4B24-B5BE-750E4F9FB5B9}"/>
    <cellStyle name="Comma 8 2 2 3 4 2" xfId="40118" xr:uid="{46DAC361-C527-4BA9-AB95-9F30114B27CA}"/>
    <cellStyle name="Comma 8 2 2 3 4 2 2" xfId="42987" xr:uid="{D77736A3-AA60-4E74-A659-5495F8482B6C}"/>
    <cellStyle name="Comma 8 2 2 3 4 2 3" xfId="46067" xr:uid="{B6CD6384-0245-491D-A445-6E976F1D00E5}"/>
    <cellStyle name="Comma 8 2 2 3 4 3" xfId="38162" xr:uid="{BB8D4983-FBEF-42FC-B2D5-08C12AE78BDF}"/>
    <cellStyle name="Comma 8 2 2 3 4 4" xfId="41659" xr:uid="{A2DEB9C8-9C71-4963-A7A6-50A10412DB4D}"/>
    <cellStyle name="Comma 8 2 2 3 4 5" xfId="46068" xr:uid="{5E3BA326-7D11-412E-B0AC-D0E26D21F809}"/>
    <cellStyle name="Comma 8 2 2 3 4 6" xfId="15854" xr:uid="{0F2F6AA7-0605-46CC-86C9-200C2DC38792}"/>
    <cellStyle name="Comma 8 2 2 3 5" xfId="6254" xr:uid="{BAE3176C-E586-4FC9-ABF3-C1AD82F0AE12}"/>
    <cellStyle name="Comma 8 2 2 3 5 2" xfId="40663" xr:uid="{3547D6B8-C451-455E-AB09-E7F747A6FE14}"/>
    <cellStyle name="Comma 8 2 2 3 5 2 2" xfId="43449" xr:uid="{17CB1B56-9CDE-4D2E-BA4E-8A72121410EC}"/>
    <cellStyle name="Comma 8 2 2 3 5 2 3" xfId="46069" xr:uid="{041BAFF3-A36D-41C6-9B77-002AFA76809F}"/>
    <cellStyle name="Comma 8 2 2 3 5 3" xfId="39095" xr:uid="{24C4A770-15A0-4089-8909-48AC7D115E65}"/>
    <cellStyle name="Comma 8 2 2 3 5 4" xfId="42121" xr:uid="{A7AF13D2-6068-457B-B41A-C4C51A2CD668}"/>
    <cellStyle name="Comma 8 2 2 3 5 5" xfId="46070" xr:uid="{58EA2B1F-B1C9-48B8-8061-0DD8BF44F99C}"/>
    <cellStyle name="Comma 8 2 2 3 5 6" xfId="30352" xr:uid="{AE470A11-DE12-4059-BFCD-0E1FD7E8F0AE}"/>
    <cellStyle name="Comma 8 2 2 3 6" xfId="30987" xr:uid="{1F6DEE0A-C8BD-4FFA-92FA-21D826B27742}"/>
    <cellStyle name="Comma 8 2 2 3 6 2" xfId="40970" xr:uid="{76A77B17-864F-4D7E-8C72-CF2CC3D2B684}"/>
    <cellStyle name="Comma 8 2 2 3 6 2 2" xfId="43705" xr:uid="{5955148A-B8F1-4241-8A52-82F01D403009}"/>
    <cellStyle name="Comma 8 2 2 3 6 2 3" xfId="46071" xr:uid="{6ADD8128-CF8C-4EB5-BCC4-7572FCAAC791}"/>
    <cellStyle name="Comma 8 2 2 3 6 3" xfId="39399" xr:uid="{665A213C-E14D-41A9-A94B-40EF4B28693A}"/>
    <cellStyle name="Comma 8 2 2 3 6 4" xfId="42377" xr:uid="{8C345463-0E3D-497B-A5ED-84AB791AEA7E}"/>
    <cellStyle name="Comma 8 2 2 3 6 5" xfId="46072" xr:uid="{8B097648-6BAC-4F1D-BDFB-8A7E62FC5CE0}"/>
    <cellStyle name="Comma 8 2 2 3 7" xfId="32175" xr:uid="{08E3960A-5529-429F-98F3-82ADB6FCEA1F}"/>
    <cellStyle name="Comma 8 2 2 3 7 2" xfId="39945" xr:uid="{8C90C39B-D118-42D5-A9E6-560555D920AE}"/>
    <cellStyle name="Comma 8 2 2 3 7 3" xfId="42833" xr:uid="{98A1D101-3EA9-4149-8611-B61D0DBDA757}"/>
    <cellStyle name="Comma 8 2 2 3 7 4" xfId="46073" xr:uid="{FA38C3C2-A16F-486D-81AD-F2E6AE18046F}"/>
    <cellStyle name="Comma 8 2 2 3 8" xfId="32817" xr:uid="{E3A3A67C-D106-4E07-A10F-E7E4DE4A0E23}"/>
    <cellStyle name="Comma 8 2 2 3 9" xfId="34029" xr:uid="{F0F3C03D-9175-484A-B9F2-5FCF1C7F00BE}"/>
    <cellStyle name="Comma 8 2 2 4" xfId="2828" xr:uid="{65837116-3D9A-412E-B450-0CF5E3C07C84}"/>
    <cellStyle name="Comma 8 2 2 4 10" xfId="36394" xr:uid="{3A583BC7-EDB4-4C2C-A4A6-F61595389382}"/>
    <cellStyle name="Comma 8 2 2 4 11" xfId="37542" xr:uid="{C986E9B3-1029-469D-BA82-D1FEE8511AE5}"/>
    <cellStyle name="Comma 8 2 2 4 12" xfId="41488" xr:uid="{BA175677-6053-4E67-BE9F-682E0343383D}"/>
    <cellStyle name="Comma 8 2 2 4 13" xfId="46074" xr:uid="{27A42219-288A-4243-B644-474D9C71EF3D}"/>
    <cellStyle name="Comma 8 2 2 4 14" xfId="12427" xr:uid="{81088927-DAD3-4BCD-A7FE-F3D3C306FCBA}"/>
    <cellStyle name="Comma 8 2 2 4 2" xfId="5139" xr:uid="{0D918ADE-DC41-4AAD-9FB1-4B948784EA48}"/>
    <cellStyle name="Comma 8 2 2 4 2 2" xfId="6108" xr:uid="{F35428D8-9B9E-42E2-9FF6-27746E9EEFB1}"/>
    <cellStyle name="Comma 8 2 2 4 2 2 2" xfId="41278" xr:uid="{B1FF97F3-3CC7-4665-AB25-39D24B4BA2BD}"/>
    <cellStyle name="Comma 8 2 2 4 2 2 2 2" xfId="43958" xr:uid="{F9327FA2-2417-4603-86BC-3AB3B668621A}"/>
    <cellStyle name="Comma 8 2 2 4 2 2 2 3" xfId="46075" xr:uid="{54277AC2-A737-4891-B5FC-A222B22C0A67}"/>
    <cellStyle name="Comma 8 2 2 4 2 2 3" xfId="39695" xr:uid="{E6944CA6-0B80-482C-B3B7-C6C753B07D62}"/>
    <cellStyle name="Comma 8 2 2 4 2 2 4" xfId="42630" xr:uid="{792BEB79-5F94-4F01-8F9B-397C6F6A28C0}"/>
    <cellStyle name="Comma 8 2 2 4 2 2 5" xfId="46076" xr:uid="{0AFC5201-0C95-4246-BBCD-B490EFBD8903}"/>
    <cellStyle name="Comma 8 2 2 4 2 2 6" xfId="36094" xr:uid="{A9499F88-813B-465C-A690-D2F83B7394C3}"/>
    <cellStyle name="Comma 8 2 2 4 2 3" xfId="40422" xr:uid="{C7F1F96C-A0BE-418A-9E3E-3CEA751411E1}"/>
    <cellStyle name="Comma 8 2 2 4 2 3 2" xfId="43240" xr:uid="{5B4A0A8D-CFB4-4B6F-97F7-1613953AE614}"/>
    <cellStyle name="Comma 8 2 2 4 2 3 3" xfId="46077" xr:uid="{8EF40927-0B3B-4341-804D-03B6F1FE1392}"/>
    <cellStyle name="Comma 8 2 2 4 2 4" xfId="38873" xr:uid="{8B0EB3BB-1CE1-4A86-A486-B1931A479477}"/>
    <cellStyle name="Comma 8 2 2 4 2 5" xfId="41912" xr:uid="{F0626C28-7E0D-427C-A0E4-BCA3E4E5D739}"/>
    <cellStyle name="Comma 8 2 2 4 2 6" xfId="46078" xr:uid="{6F2CB51F-6EF1-4506-BF7C-20194B4322B8}"/>
    <cellStyle name="Comma 8 2 2 4 2 7" xfId="15855" xr:uid="{0ECE8C2E-9D9F-42AA-B5C9-8604BA6A356B}"/>
    <cellStyle name="Comma 8 2 2 4 3" xfId="5793" xr:uid="{7F16E271-82D4-49A9-939E-CA1A85C62B20}"/>
    <cellStyle name="Comma 8 2 2 4 3 2" xfId="40116" xr:uid="{54B03A50-D50F-465A-A673-F0B4D506A65C}"/>
    <cellStyle name="Comma 8 2 2 4 3 2 2" xfId="42985" xr:uid="{2A6E8CF6-C89B-4568-A7BB-9CFAD18C43C9}"/>
    <cellStyle name="Comma 8 2 2 4 3 2 3" xfId="46079" xr:uid="{4CF0C978-4C0F-49AA-8A79-92600302A0E7}"/>
    <cellStyle name="Comma 8 2 2 4 3 3" xfId="38160" xr:uid="{14BAF833-92A7-4A5E-B97B-4B9C159E538D}"/>
    <cellStyle name="Comma 8 2 2 4 3 4" xfId="41657" xr:uid="{1A41355D-218F-4BFD-BC62-B675725E0C0C}"/>
    <cellStyle name="Comma 8 2 2 4 3 5" xfId="46080" xr:uid="{0746DCBD-0B32-4F7C-9E93-2CE10912B864}"/>
    <cellStyle name="Comma 8 2 2 4 3 6" xfId="30353" xr:uid="{A2356A9E-3791-4CC7-90D8-8BAE3758A087}"/>
    <cellStyle name="Comma 8 2 2 4 4" xfId="6428" xr:uid="{EA256692-71D6-444B-B560-D0B06BF3A8EC}"/>
    <cellStyle name="Comma 8 2 2 4 4 2" xfId="40661" xr:uid="{0A46F182-A270-4DAD-9801-9F8CAC322A9D}"/>
    <cellStyle name="Comma 8 2 2 4 4 2 2" xfId="43447" xr:uid="{7119692B-9DA7-4FF5-9D68-81390A5DDF79}"/>
    <cellStyle name="Comma 8 2 2 4 4 2 3" xfId="46081" xr:uid="{D16F1525-E863-42C3-A437-4A807C6FBAAA}"/>
    <cellStyle name="Comma 8 2 2 4 4 3" xfId="39093" xr:uid="{2CCA6C72-06DF-4685-BC18-E5AC7FF2EADE}"/>
    <cellStyle name="Comma 8 2 2 4 4 4" xfId="42119" xr:uid="{8F358302-F56A-4995-9819-E68691268FA5}"/>
    <cellStyle name="Comma 8 2 2 4 4 5" xfId="46082" xr:uid="{FE8FA07C-6EE1-4B2B-8BA6-A4D774033AAD}"/>
    <cellStyle name="Comma 8 2 2 4 4 6" xfId="31138" xr:uid="{8EA06BF0-06D0-484C-B87C-8327B63872CC}"/>
    <cellStyle name="Comma 8 2 2 4 5" xfId="32176" xr:uid="{1D315D79-A2F1-4D24-88C6-F4BAEE37EB7C}"/>
    <cellStyle name="Comma 8 2 2 4 5 2" xfId="40968" xr:uid="{95F778A3-6827-4D8B-B4BC-BDA77972D8C6}"/>
    <cellStyle name="Comma 8 2 2 4 5 2 2" xfId="43703" xr:uid="{996A12A8-85C7-4A2F-A94A-FDC094503BEB}"/>
    <cellStyle name="Comma 8 2 2 4 5 2 3" xfId="46083" xr:uid="{6F0DEB79-F9C3-401F-AC5E-F8783779B9C4}"/>
    <cellStyle name="Comma 8 2 2 4 5 3" xfId="39397" xr:uid="{7A3760B6-61E7-4DCD-8FC4-3944F2F241C1}"/>
    <cellStyle name="Comma 8 2 2 4 5 4" xfId="42375" xr:uid="{F4A83E87-4AB9-4DFE-A04D-5A453C2F98D9}"/>
    <cellStyle name="Comma 8 2 2 4 5 5" xfId="46084" xr:uid="{30D9700C-9831-41CB-8340-6CE9E29D57B2}"/>
    <cellStyle name="Comma 8 2 2 4 6" xfId="32818" xr:uid="{91AE3C13-4BC9-4D10-B521-B7DD108FF52A}"/>
    <cellStyle name="Comma 8 2 2 4 6 2" xfId="39917" xr:uid="{87C214A9-4C69-49B2-B819-00E5ED59CE79}"/>
    <cellStyle name="Comma 8 2 2 4 6 3" xfId="42816" xr:uid="{CA899211-1EA0-46C8-98FF-FA67527777FE}"/>
    <cellStyle name="Comma 8 2 2 4 6 4" xfId="46085" xr:uid="{53E1DAFC-DAC7-4D26-80D4-1DC4D6A5BDD3}"/>
    <cellStyle name="Comma 8 2 2 4 7" xfId="34030" xr:uid="{1D73DEF3-476F-4939-BF00-A45B542B1BBA}"/>
    <cellStyle name="Comma 8 2 2 4 8" xfId="34815" xr:uid="{825E04C6-2BE1-4698-9EAE-E18A3AD83881}"/>
    <cellStyle name="Comma 8 2 2 4 9" xfId="35390" xr:uid="{8B491E26-8EC4-4C41-A6FE-7C39AC33E8E7}"/>
    <cellStyle name="Comma 8 2 2 5" xfId="4552" xr:uid="{375C8D94-CAEA-4B85-B9D8-B64AD864E0EB}"/>
    <cellStyle name="Comma 8 2 2 5 2" xfId="6001" xr:uid="{9D3D74AB-EAC5-499E-8B6E-D55EE8EE45E9}"/>
    <cellStyle name="Comma 8 2 2 5 2 2" xfId="40559" xr:uid="{AAF72D09-AFF8-49AF-AA80-479DC4BE4DB2}"/>
    <cellStyle name="Comma 8 2 2 5 2 2 2" xfId="43353" xr:uid="{00A1A3D8-B197-44C7-BA82-A96DB5D693C7}"/>
    <cellStyle name="Comma 8 2 2 5 2 2 3" xfId="46086" xr:uid="{1BB709BD-408C-40E9-921C-9CBF3F2B07AB}"/>
    <cellStyle name="Comma 8 2 2 5 2 3" xfId="38996" xr:uid="{FB05B7FE-8CB5-497E-98E5-82798AE15C34}"/>
    <cellStyle name="Comma 8 2 2 5 2 4" xfId="42025" xr:uid="{EEBBDE2C-4C35-4B34-A6DC-DB070F8A559C}"/>
    <cellStyle name="Comma 8 2 2 5 2 5" xfId="46087" xr:uid="{D8CEDCD7-82E0-4136-B34F-FF706EE2FCE6}"/>
    <cellStyle name="Comma 8 2 2 5 2 6" xfId="35713" xr:uid="{3AFAE05E-28B8-4FA2-90CF-C516F106C61E}"/>
    <cellStyle name="Comma 8 2 2 5 3" xfId="6322" xr:uid="{CA9A183D-2127-4C48-9180-E02DC9E74B22}"/>
    <cellStyle name="Comma 8 2 2 5 3 2" xfId="41174" xr:uid="{898C0B1B-8D29-4909-A6E4-450D5917A0D8}"/>
    <cellStyle name="Comma 8 2 2 5 3 2 2" xfId="43864" xr:uid="{681D5D88-C24A-4CBC-B96C-A17C54E16E43}"/>
    <cellStyle name="Comma 8 2 2 5 3 2 3" xfId="46088" xr:uid="{8031FA20-38CB-4171-A0B3-43A768C051B4}"/>
    <cellStyle name="Comma 8 2 2 5 3 3" xfId="39593" xr:uid="{DE9F9D8E-40DA-4440-9C13-3C7D8DEF1B84}"/>
    <cellStyle name="Comma 8 2 2 5 3 4" xfId="42536" xr:uid="{2775DF76-DA89-4774-BC51-C002E254DF11}"/>
    <cellStyle name="Comma 8 2 2 5 3 5" xfId="46089" xr:uid="{95B18C06-071E-467B-A1C0-566827613731}"/>
    <cellStyle name="Comma 8 2 2 5 3 6" xfId="36300" xr:uid="{C4A7461B-154D-40B0-8672-98FA706B6E6E}"/>
    <cellStyle name="Comma 8 2 2 5 4" xfId="40319" xr:uid="{FBDE6493-1F78-43C6-AB39-398FDBE28ECD}"/>
    <cellStyle name="Comma 8 2 2 5 4 2" xfId="43146" xr:uid="{C2D4DA9E-E6C1-4C74-97A7-32BC722FD193}"/>
    <cellStyle name="Comma 8 2 2 5 4 3" xfId="46090" xr:uid="{6923F2F2-F2F6-4137-BF52-89B4B82B0845}"/>
    <cellStyle name="Comma 8 2 2 5 5" xfId="38778" xr:uid="{F0654FF8-7FA8-43BF-9EA4-971DE4A05AD7}"/>
    <cellStyle name="Comma 8 2 2 5 6" xfId="41818" xr:uid="{A2A9A18D-FA28-425E-A4DC-CA4D4AEFC7FA}"/>
    <cellStyle name="Comma 8 2 2 5 7" xfId="46091" xr:uid="{DC0E82D5-72A7-4159-B2ED-05D7036D66E3}"/>
    <cellStyle name="Comma 8 2 2 5 8" xfId="11773" xr:uid="{ED052B63-13B0-44C8-8022-618C63004A9B}"/>
    <cellStyle name="Comma 8 2 2 6" xfId="4480" xr:uid="{1D17C559-99C8-4873-9D3E-FAC6E06C5CFD}"/>
    <cellStyle name="Comma 8 2 2 6 2" xfId="5931" xr:uid="{BCC80A33-6BB3-4525-BBB9-D87C43B4D371}"/>
    <cellStyle name="Comma 8 2 2 6 2 2" xfId="40769" xr:uid="{F8D89720-39E5-443E-8A6D-5FEB80D301BA}"/>
    <cellStyle name="Comma 8 2 2 6 2 2 2" xfId="43532" xr:uid="{3998D7C1-9838-4ECD-9977-31C7AB8DCAC8}"/>
    <cellStyle name="Comma 8 2 2 6 2 2 3" xfId="46092" xr:uid="{C35F6B59-CE3E-4BAC-9840-378DCC123DFA}"/>
    <cellStyle name="Comma 8 2 2 6 2 3" xfId="39196" xr:uid="{4C07144A-1D99-48AB-B7BC-51A861026277}"/>
    <cellStyle name="Comma 8 2 2 6 2 4" xfId="42204" xr:uid="{BAF531CC-291E-4D1D-A681-020A986984CD}"/>
    <cellStyle name="Comma 8 2 2 6 2 5" xfId="46093" xr:uid="{9E6F303B-3A1C-493A-B91C-0CC01A98A560}"/>
    <cellStyle name="Comma 8 2 2 6 2 6" xfId="35663" xr:uid="{5B94B249-8C15-4E82-B4D9-254EE5FF7DD1}"/>
    <cellStyle name="Comma 8 2 2 6 3" xfId="39530" xr:uid="{088B1B3C-2548-4441-99DF-5020D2BA6B62}"/>
    <cellStyle name="Comma 8 2 2 6 3 2" xfId="41106" xr:uid="{9C86B8FF-E2FA-4C46-9425-6CF57E1016FF}"/>
    <cellStyle name="Comma 8 2 2 6 3 2 2" xfId="43818" xr:uid="{DCF507F3-5E13-4590-A170-5C03BB212DC6}"/>
    <cellStyle name="Comma 8 2 2 6 3 2 3" xfId="46094" xr:uid="{726F0ADA-61DA-4616-8448-22AB8D4E1D85}"/>
    <cellStyle name="Comma 8 2 2 6 3 3" xfId="42490" xr:uid="{2F6EAC63-3E39-41E7-801F-41A3E864D530}"/>
    <cellStyle name="Comma 8 2 2 6 3 4" xfId="46095" xr:uid="{E8C39673-7E1C-4099-BD91-7D62974E55E0}"/>
    <cellStyle name="Comma 8 2 2 6 4" xfId="40251" xr:uid="{0A8AD48F-DA8C-4E31-950E-C146D42B3CAF}"/>
    <cellStyle name="Comma 8 2 2 6 4 2" xfId="43100" xr:uid="{E94C29B2-F9C3-4B40-B31F-1955B901CFB3}"/>
    <cellStyle name="Comma 8 2 2 6 4 3" xfId="46096" xr:uid="{65DF2375-6D74-41C9-9ECB-15AD2ACA6017}"/>
    <cellStyle name="Comma 8 2 2 6 5" xfId="38732" xr:uid="{49DF676B-08A5-4A51-B788-9B26CF8AD52D}"/>
    <cellStyle name="Comma 8 2 2 6 6" xfId="41772" xr:uid="{FA0DB4A0-ED0A-4437-AF07-A0E753836E7D}"/>
    <cellStyle name="Comma 8 2 2 6 7" xfId="46097" xr:uid="{E08129B3-20D6-4BF5-A300-3EAFE5E664E6}"/>
    <cellStyle name="Comma 8 2 2 6 8" xfId="15852" xr:uid="{71085B0F-9CF6-453E-8792-6F56CD424621}"/>
    <cellStyle name="Comma 8 2 2 7" xfId="5680" xr:uid="{86A2E363-A402-473D-982B-BFAF173AA738}"/>
    <cellStyle name="Comma 8 2 2 7 2" xfId="40014" xr:uid="{8BEA1387-2384-44B1-9C89-8DC6924365BE}"/>
    <cellStyle name="Comma 8 2 2 7 2 2" xfId="42891" xr:uid="{9EE69A74-3C4A-473A-A34A-B42E26B1515A}"/>
    <cellStyle name="Comma 8 2 2 7 2 3" xfId="46098" xr:uid="{9BB76F47-76E3-4424-876E-84782FED08EC}"/>
    <cellStyle name="Comma 8 2 2 7 3" xfId="37623" xr:uid="{528B5C67-8CC4-48C2-8C15-56D57E9CC1ED}"/>
    <cellStyle name="Comma 8 2 2 7 4" xfId="41563" xr:uid="{08D5EC76-AF54-4E16-9F81-88BE77A81409}"/>
    <cellStyle name="Comma 8 2 2 7 5" xfId="46099" xr:uid="{731D3263-87DB-4D4D-91C5-A0756DC3F6CB}"/>
    <cellStyle name="Comma 8 2 2 7 6" xfId="30350" xr:uid="{4AE01134-7397-4C6E-B817-A3C2D88B42A0}"/>
    <cellStyle name="Comma 8 2 2 8" xfId="6252" xr:uid="{5B58B3B8-E53C-41AE-93A2-D6D943F2C195}"/>
    <cellStyle name="Comma 8 2 2 8 2" xfId="40525" xr:uid="{46980BD8-6BE6-4FBA-BAF5-D9C585E3DB65}"/>
    <cellStyle name="Comma 8 2 2 8 2 2" xfId="43326" xr:uid="{38E6D0BC-FDF6-414C-BA17-E549E821A301}"/>
    <cellStyle name="Comma 8 2 2 8 2 3" xfId="46100" xr:uid="{FEA7848E-39F2-4B9E-8F36-EA9D9C20ACBD}"/>
    <cellStyle name="Comma 8 2 2 8 3" xfId="38967" xr:uid="{C524107A-0796-47B1-9088-537755EF6DD4}"/>
    <cellStyle name="Comma 8 2 2 8 4" xfId="41998" xr:uid="{66F384CB-400D-45CA-86E6-E44C71ABD782}"/>
    <cellStyle name="Comma 8 2 2 8 5" xfId="46101" xr:uid="{35E82FB4-7EC6-4B9B-8467-4D7B20C7FB67}"/>
    <cellStyle name="Comma 8 2 2 8 6" xfId="30547" xr:uid="{29070D7F-83C0-4B2A-AAC6-BB7307A7D9C4}"/>
    <cellStyle name="Comma 8 2 2 9" xfId="32173" xr:uid="{4623F37E-126F-4F8F-B8F9-77EEB46629D9}"/>
    <cellStyle name="Comma 8 2 2 9 2" xfId="40865" xr:uid="{D3234EC7-3703-4843-A7F3-75AE6E1100B1}"/>
    <cellStyle name="Comma 8 2 2 9 2 2" xfId="43609" xr:uid="{3AFF542E-8855-4DDB-B76D-6B50321E6886}"/>
    <cellStyle name="Comma 8 2 2 9 2 3" xfId="46102" xr:uid="{A8F66D0E-376F-4944-A48E-8CCB78ED9676}"/>
    <cellStyle name="Comma 8 2 2 9 3" xfId="39300" xr:uid="{AF6BB480-6335-4E69-8A03-445D0B585946}"/>
    <cellStyle name="Comma 8 2 2 9 4" xfId="42281" xr:uid="{FDEF7DB3-B626-4C6C-9105-27859B3D5D4F}"/>
    <cellStyle name="Comma 8 2 2 9 5" xfId="46103" xr:uid="{8DFEF46A-1ABF-4FA1-B8D5-2D202284D17D}"/>
    <cellStyle name="Comma 8 2 20" xfId="46104" xr:uid="{61C69F4E-FAA5-403C-9EE1-03099FDBDC6A}"/>
    <cellStyle name="Comma 8 2 21" xfId="6677" xr:uid="{43F00F2C-2031-4AAC-8C06-B860ABB77942}"/>
    <cellStyle name="Comma 8 2 3" xfId="1039" xr:uid="{13229DF9-DA00-442F-9B66-5C92CF1EE192}"/>
    <cellStyle name="Comma 8 2 3 10" xfId="32177" xr:uid="{9A6EC7B3-F128-4B8A-ADFF-4A8A7CA0154D}"/>
    <cellStyle name="Comma 8 2 3 10 2" xfId="39765" xr:uid="{2AD11F8C-06ED-4D60-B3D3-F394E7F61D9C}"/>
    <cellStyle name="Comma 8 2 3 10 3" xfId="42678" xr:uid="{B8BCB07F-159A-4C18-8007-E2C6D351561A}"/>
    <cellStyle name="Comma 8 2 3 10 4" xfId="46105" xr:uid="{A9570F57-E80E-4BE5-A8ED-775ED5BEBD49}"/>
    <cellStyle name="Comma 8 2 3 11" xfId="32819" xr:uid="{285380EF-1F71-4999-B0B0-F63BEBF04CA8}"/>
    <cellStyle name="Comma 8 2 3 12" xfId="34031" xr:uid="{3C5A88F0-FC8D-4C1C-8DA0-BC8825B44D95}"/>
    <cellStyle name="Comma 8 2 3 13" xfId="34316" xr:uid="{28D8E3CB-5AA9-4FB1-8355-5BD96B520BB1}"/>
    <cellStyle name="Comma 8 2 3 14" xfId="35294" xr:uid="{26761628-0E9D-48A3-BB70-5EE0F56E1C07}"/>
    <cellStyle name="Comma 8 2 3 15" xfId="36256" xr:uid="{2F088E21-A3E8-448C-95F5-80E02340EA80}"/>
    <cellStyle name="Comma 8 2 3 16" xfId="37402" xr:uid="{BD61C62A-E893-47E8-BDB3-F6C7DD69D238}"/>
    <cellStyle name="Comma 8 2 3 17" xfId="41350" xr:uid="{39B8E312-A204-40F0-AED1-1438560A1E08}"/>
    <cellStyle name="Comma 8 2 3 18" xfId="46106" xr:uid="{704BBCC1-B3D3-42DF-97E6-11CC00D22F77}"/>
    <cellStyle name="Comma 8 2 3 19" xfId="8553" xr:uid="{9317ED29-D494-48D1-B0DE-F2589B4DDABC}"/>
    <cellStyle name="Comma 8 2 3 2" xfId="2832" xr:uid="{8DB95A53-EF22-413F-ABE8-352940230942}"/>
    <cellStyle name="Comma 8 2 3 2 10" xfId="34032" xr:uid="{589D7F2B-D319-4FCA-80D9-0D089BFB0BA5}"/>
    <cellStyle name="Comma 8 2 3 2 11" xfId="34230" xr:uid="{56F7EAAE-1B31-416D-A147-7CD657482E59}"/>
    <cellStyle name="Comma 8 2 3 2 12" xfId="35394" xr:uid="{8EDC8D4B-D233-45B7-B0B9-AD64DC1972DF}"/>
    <cellStyle name="Comma 8 2 3 2 13" xfId="36257" xr:uid="{CF464360-1641-4DC8-9E75-A38C1EA5CE52}"/>
    <cellStyle name="Comma 8 2 3 2 14" xfId="37469" xr:uid="{B6099321-5300-462E-B185-03B401BAAEF4}"/>
    <cellStyle name="Comma 8 2 3 2 15" xfId="41416" xr:uid="{A773C90A-54DD-4AA0-AA86-B9D413A4D5DE}"/>
    <cellStyle name="Comma 8 2 3 2 16" xfId="46107" xr:uid="{285986DC-DB99-4D6C-9147-FC1C7AC2E977}"/>
    <cellStyle name="Comma 8 2 3 2 17" xfId="8195" xr:uid="{50F42510-85B1-4A36-80BB-D7B88D4712BD}"/>
    <cellStyle name="Comma 8 2 3 2 2" xfId="5143" xr:uid="{419D487E-5CE2-4B60-8B8D-82037B246228}"/>
    <cellStyle name="Comma 8 2 3 2 2 10" xfId="34591" xr:uid="{E87C0EAB-814E-4357-BDE9-BCDFE3CFFC06}"/>
    <cellStyle name="Comma 8 2 3 2 2 11" xfId="36098" xr:uid="{C6EA4CCC-5124-494D-8C6C-E6E91333BF89}"/>
    <cellStyle name="Comma 8 2 3 2 2 12" xfId="36398" xr:uid="{DDA60203-ABF5-4F8D-9001-0F1273889D2D}"/>
    <cellStyle name="Comma 8 2 3 2 2 13" xfId="37587" xr:uid="{28AD767E-3D91-4298-AF0A-2AA29E386738}"/>
    <cellStyle name="Comma 8 2 3 2 2 14" xfId="41533" xr:uid="{395F3683-3E0B-4C4A-8CD4-D2DEDC8CE084}"/>
    <cellStyle name="Comma 8 2 3 2 2 15" xfId="46108" xr:uid="{DAD1E6D0-7DAD-4D89-A3AD-EBE4CFB37282}"/>
    <cellStyle name="Comma 8 2 3 2 2 16" xfId="8924" xr:uid="{EBB113C3-78E7-4E6F-B1BC-737B8C3926DF}"/>
    <cellStyle name="Comma 8 2 3 2 2 2" xfId="6112" xr:uid="{C0792F58-9E8F-4C24-B376-8CDC6E6DE131}"/>
    <cellStyle name="Comma 8 2 3 2 2 2 2" xfId="31505" xr:uid="{B4E381FA-5A26-49C6-BFD8-2C47D30098E3}"/>
    <cellStyle name="Comma 8 2 3 2 2 2 2 2" xfId="40426" xr:uid="{E70582CB-FD0F-4370-8EBD-5E492C0C2849}"/>
    <cellStyle name="Comma 8 2 3 2 2 2 2 3" xfId="43244" xr:uid="{664042A7-C86E-4AAC-9611-5423D49926B2}"/>
    <cellStyle name="Comma 8 2 3 2 2 2 2 4" xfId="46109" xr:uid="{F8F46B39-F653-484D-80AA-DF0B82A0582C}"/>
    <cellStyle name="Comma 8 2 3 2 2 2 3" xfId="33358" xr:uid="{2E910F04-44A3-4272-81BD-10D22FDB1073}"/>
    <cellStyle name="Comma 8 2 3 2 2 2 4" xfId="35182" xr:uid="{741272F9-F57B-4544-BADA-79C80B457197}"/>
    <cellStyle name="Comma 8 2 3 2 2 2 5" xfId="37267" xr:uid="{A3988D99-2A97-43C9-A714-118467B27D83}"/>
    <cellStyle name="Comma 8 2 3 2 2 2 6" xfId="38877" xr:uid="{4A4C7116-85BE-42FD-81AD-50F0E305214D}"/>
    <cellStyle name="Comma 8 2 3 2 2 2 7" xfId="41916" xr:uid="{ABCB2271-6EB5-4038-81A7-BEC35AF47B99}"/>
    <cellStyle name="Comma 8 2 3 2 2 2 8" xfId="46110" xr:uid="{1F0BCA1B-8CB9-4BCF-86AA-5140F08200FF}"/>
    <cellStyle name="Comma 8 2 3 2 2 2 9" xfId="12923" xr:uid="{8B7D1EE4-2AB6-46C9-8657-67626E7A30D3}"/>
    <cellStyle name="Comma 8 2 3 2 2 3" xfId="6432" xr:uid="{04D353F8-A85B-4D66-85A5-BF6C51986E92}"/>
    <cellStyle name="Comma 8 2 3 2 2 3 2" xfId="40816" xr:uid="{A33F5568-B4D9-4683-9FE4-732A9054644D}"/>
    <cellStyle name="Comma 8 2 3 2 2 3 2 2" xfId="43571" xr:uid="{72611B4A-6F49-4729-9DD3-A77D165E2ADC}"/>
    <cellStyle name="Comma 8 2 3 2 2 3 2 3" xfId="46111" xr:uid="{75C3BE8D-E76F-4AE6-A5F6-4C924F827BD8}"/>
    <cellStyle name="Comma 8 2 3 2 2 3 3" xfId="39253" xr:uid="{0DA9FF58-A66B-47E9-9E65-CF7D182AE665}"/>
    <cellStyle name="Comma 8 2 3 2 2 3 4" xfId="42243" xr:uid="{6B5458F2-27FC-4568-B9C5-8BBCFBF1A6A5}"/>
    <cellStyle name="Comma 8 2 3 2 2 3 5" xfId="46112" xr:uid="{92B4740D-C4AE-410F-9EB2-358F9DB55F09}"/>
    <cellStyle name="Comma 8 2 3 2 2 3 6" xfId="12140" xr:uid="{2F96DEB6-57CC-4C64-AFB6-3D90B1260878}"/>
    <cellStyle name="Comma 8 2 3 2 2 4" xfId="15858" xr:uid="{3FB0F93C-FB6E-44FC-A0C1-407424F62F77}"/>
    <cellStyle name="Comma 8 2 3 2 2 4 2" xfId="41282" xr:uid="{DD655C57-F4E4-4D2C-90BC-8E0B36B296A7}"/>
    <cellStyle name="Comma 8 2 3 2 2 4 2 2" xfId="43962" xr:uid="{D761B8AB-3FAC-469F-8F5E-BAA1E69D8F59}"/>
    <cellStyle name="Comma 8 2 3 2 2 4 2 3" xfId="46113" xr:uid="{8AC585A0-FC3A-45B1-93CB-1464F069078B}"/>
    <cellStyle name="Comma 8 2 3 2 2 4 3" xfId="39699" xr:uid="{033FC156-8F3E-43BB-BDE7-A6C9D7F5DACA}"/>
    <cellStyle name="Comma 8 2 3 2 2 4 4" xfId="42634" xr:uid="{DAA177AA-80F8-44CF-9971-8BF1FC55882E}"/>
    <cellStyle name="Comma 8 2 3 2 2 4 5" xfId="46114" xr:uid="{CC0C60B0-4248-4B39-8FC7-E6EC2712DF9C}"/>
    <cellStyle name="Comma 8 2 3 2 2 5" xfId="30356" xr:uid="{E88AFCA4-4C1B-4806-B4E2-3540B59CF85D}"/>
    <cellStyle name="Comma 8 2 3 2 2 5 2" xfId="39973" xr:uid="{E5C1BDE9-D95E-4AE0-BEA5-E4DF9880D90A}"/>
    <cellStyle name="Comma 8 2 3 2 2 5 3" xfId="42861" xr:uid="{39DAA85B-EC01-49F0-82CC-0708979A46F7}"/>
    <cellStyle name="Comma 8 2 3 2 2 5 4" xfId="46115" xr:uid="{5872F1AB-55B1-4806-9F11-95E6CD7EC349}"/>
    <cellStyle name="Comma 8 2 3 2 2 6" xfId="30914" xr:uid="{02B9F5E2-09B3-47DF-AA67-04B0794FC430}"/>
    <cellStyle name="Comma 8 2 3 2 2 7" xfId="32179" xr:uid="{18D29BDF-C67A-4EC6-AA04-03A14FCE3D05}"/>
    <cellStyle name="Comma 8 2 3 2 2 8" xfId="32821" xr:uid="{31A9233B-1E2C-4D25-A920-DD1140C49A1C}"/>
    <cellStyle name="Comma 8 2 3 2 2 9" xfId="34033" xr:uid="{32948732-4AFE-45BE-9195-DC839CEF55A0}"/>
    <cellStyle name="Comma 8 2 3 2 3" xfId="4484" xr:uid="{F1FAD4F4-D2CF-4508-AB35-10D6E435EFFC}"/>
    <cellStyle name="Comma 8 2 3 2 3 10" xfId="12436" xr:uid="{1D9A464D-0EBB-453B-AF03-2E6B3D8CF3E4}"/>
    <cellStyle name="Comma 8 2 3 2 3 2" xfId="5935" xr:uid="{19A57379-AD19-4B00-8407-4314622FC5AC}"/>
    <cellStyle name="Comma 8 2 3 2 3 2 2" xfId="41110" xr:uid="{B5695822-D963-46AE-9113-5A70F560CF91}"/>
    <cellStyle name="Comma 8 2 3 2 3 2 2 2" xfId="43822" xr:uid="{091CA2C0-6211-4F72-818F-0F41157D75D1}"/>
    <cellStyle name="Comma 8 2 3 2 3 2 2 3" xfId="46116" xr:uid="{2872AC61-B651-4FA6-AD90-94BAB7D81D68}"/>
    <cellStyle name="Comma 8 2 3 2 3 2 3" xfId="39534" xr:uid="{CD92FB3C-0215-4B4E-8452-72327FA7D709}"/>
    <cellStyle name="Comma 8 2 3 2 3 2 4" xfId="42494" xr:uid="{9701436F-FD00-4531-8451-9CE50741DD4A}"/>
    <cellStyle name="Comma 8 2 3 2 3 2 5" xfId="46117" xr:uid="{61C12255-F6A2-465C-ABC2-1EC7AEEB2374}"/>
    <cellStyle name="Comma 8 2 3 2 3 2 6" xfId="31144" xr:uid="{C16558D0-4F02-4395-BB0E-9620A2215045}"/>
    <cellStyle name="Comma 8 2 3 2 3 3" xfId="33002" xr:uid="{E6E1559E-9628-4CCB-ACE5-BBB9085A49FD}"/>
    <cellStyle name="Comma 8 2 3 2 3 3 2" xfId="40255" xr:uid="{170414E0-D5B1-46A2-BAC9-7CC6C182DC4B}"/>
    <cellStyle name="Comma 8 2 3 2 3 3 3" xfId="43104" xr:uid="{95EE2739-D726-44D7-8A51-7C1BD8843EB1}"/>
    <cellStyle name="Comma 8 2 3 2 3 3 4" xfId="46118" xr:uid="{E3D65D55-E5A5-417F-A4B1-AF153E63312E}"/>
    <cellStyle name="Comma 8 2 3 2 3 4" xfId="34821" xr:uid="{CC0B7D81-3DD6-47EB-AD41-B86F299B0998}"/>
    <cellStyle name="Comma 8 2 3 2 3 5" xfId="35667" xr:uid="{8BC6F7CC-9463-4937-B823-8AEDC11E850C}"/>
    <cellStyle name="Comma 8 2 3 2 3 6" xfId="36923" xr:uid="{7B231C26-5295-4165-8804-D6EE8E9DBB77}"/>
    <cellStyle name="Comma 8 2 3 2 3 7" xfId="38736" xr:uid="{60062079-7675-4372-9B65-9B0C069E3FC5}"/>
    <cellStyle name="Comma 8 2 3 2 3 8" xfId="41776" xr:uid="{04183D8B-6110-49A3-B984-EDC4E97F9EC1}"/>
    <cellStyle name="Comma 8 2 3 2 3 9" xfId="46119" xr:uid="{DB9623B3-FADA-4D90-9905-AB40709C78E1}"/>
    <cellStyle name="Comma 8 2 3 2 4" xfId="5797" xr:uid="{8E87186F-0442-4908-9929-FA6F5DD0B4AF}"/>
    <cellStyle name="Comma 8 2 3 2 4 2" xfId="40120" xr:uid="{9DD79D62-69B6-4719-93B4-1F4CB3E2398C}"/>
    <cellStyle name="Comma 8 2 3 2 4 2 2" xfId="42989" xr:uid="{D5D845EA-2DF4-49D5-A918-FA10EAEA9E5A}"/>
    <cellStyle name="Comma 8 2 3 2 4 2 3" xfId="46120" xr:uid="{0D5CBE02-2CAB-48A3-A314-FEA91ACC051B}"/>
    <cellStyle name="Comma 8 2 3 2 4 3" xfId="38164" xr:uid="{A76C5026-3332-4F90-BDFD-03137446EEAA}"/>
    <cellStyle name="Comma 8 2 3 2 4 4" xfId="41661" xr:uid="{B05BAAD9-67AF-409C-A96D-762B2A563A75}"/>
    <cellStyle name="Comma 8 2 3 2 4 5" xfId="46121" xr:uid="{6DBEF57C-0D03-40D8-93DF-F4D36EDA2052}"/>
    <cellStyle name="Comma 8 2 3 2 4 6" xfId="11779" xr:uid="{A62FB4BA-3418-4672-87EA-9F4B9FA1B0B4}"/>
    <cellStyle name="Comma 8 2 3 2 5" xfId="6256" xr:uid="{615F4CA8-032F-4D1D-B9A5-483E4377BE94}"/>
    <cellStyle name="Comma 8 2 3 2 5 2" xfId="40665" xr:uid="{019449A5-2961-455B-99C9-14D529446227}"/>
    <cellStyle name="Comma 8 2 3 2 5 2 2" xfId="43451" xr:uid="{7514F847-EB72-4C17-9871-33D337667779}"/>
    <cellStyle name="Comma 8 2 3 2 5 2 3" xfId="46122" xr:uid="{6D1CF464-80CC-4584-B3A5-42B8E2449548}"/>
    <cellStyle name="Comma 8 2 3 2 5 3" xfId="39097" xr:uid="{F016E0C3-6661-41BC-B2F7-C10D151B5798}"/>
    <cellStyle name="Comma 8 2 3 2 5 4" xfId="42123" xr:uid="{A677446A-2533-44FC-BEB9-B15E3C020E26}"/>
    <cellStyle name="Comma 8 2 3 2 5 5" xfId="46123" xr:uid="{70D3270C-C7A6-4024-911B-F039912D7683}"/>
    <cellStyle name="Comma 8 2 3 2 5 6" xfId="15857" xr:uid="{7ADF5787-AD15-41C2-8A9D-746621309861}"/>
    <cellStyle name="Comma 8 2 3 2 6" xfId="30355" xr:uid="{51C94B49-FF6E-4E10-BC34-AE77C5721FDF}"/>
    <cellStyle name="Comma 8 2 3 2 6 2" xfId="40972" xr:uid="{749C77FE-D6DA-4771-B878-1D9B69196ADF}"/>
    <cellStyle name="Comma 8 2 3 2 6 2 2" xfId="43707" xr:uid="{204030AE-3CC2-4B38-A87D-F0C764E81A99}"/>
    <cellStyle name="Comma 8 2 3 2 6 2 3" xfId="46124" xr:uid="{D144B4F9-67B6-4642-AA6C-53D665DB27C9}"/>
    <cellStyle name="Comma 8 2 3 2 6 3" xfId="39401" xr:uid="{558E14A1-70EF-4905-B4C2-1CC77525DEC0}"/>
    <cellStyle name="Comma 8 2 3 2 6 4" xfId="42379" xr:uid="{1620FA6F-47CD-4B2E-8120-0211076BBBFE}"/>
    <cellStyle name="Comma 8 2 3 2 6 5" xfId="46125" xr:uid="{AE86ED28-298E-4E9C-B955-FC1971FF42F6}"/>
    <cellStyle name="Comma 8 2 3 2 7" xfId="30553" xr:uid="{7ADB3591-82E1-4C00-957E-940BC3A03732}"/>
    <cellStyle name="Comma 8 2 3 2 7 2" xfId="39836" xr:uid="{DA5D48C0-F59A-490E-83CB-24DD1A0204C9}"/>
    <cellStyle name="Comma 8 2 3 2 7 3" xfId="42744" xr:uid="{47DD9D1D-FDD8-4A20-BF72-33A5D6E716F9}"/>
    <cellStyle name="Comma 8 2 3 2 7 4" xfId="46126" xr:uid="{4AD1CEFB-49E8-4C4F-90C3-D723F6AA3549}"/>
    <cellStyle name="Comma 8 2 3 2 8" xfId="32178" xr:uid="{7F59210B-3132-41E6-874B-0D1D725B2873}"/>
    <cellStyle name="Comma 8 2 3 2 9" xfId="32820" xr:uid="{45441800-AE51-4E1B-B3FB-A5E49204DBAD}"/>
    <cellStyle name="Comma 8 2 3 3" xfId="2833" xr:uid="{67D3555F-F60D-43FC-AFDE-5ECF6BECAF90}"/>
    <cellStyle name="Comma 8 2 3 3 10" xfId="34590" xr:uid="{9B9A045E-A702-4D8A-8AFD-8AA74DC88661}"/>
    <cellStyle name="Comma 8 2 3 3 11" xfId="35395" xr:uid="{944C1F61-6059-4912-97A4-E0265AE2503E}"/>
    <cellStyle name="Comma 8 2 3 3 12" xfId="36258" xr:uid="{841D8F24-8948-4FDF-89EC-46D24F4FD4A9}"/>
    <cellStyle name="Comma 8 2 3 3 13" xfId="37560" xr:uid="{2B506104-D2A0-4A78-9A78-1858E2E4F786}"/>
    <cellStyle name="Comma 8 2 3 3 14" xfId="41506" xr:uid="{5104D9AD-AE12-49D2-8960-0DD4E1D487F5}"/>
    <cellStyle name="Comma 8 2 3 3 15" xfId="46127" xr:uid="{B9E1FEB3-AC51-4DCE-80AB-243A7CF487BF}"/>
    <cellStyle name="Comma 8 2 3 3 16" xfId="8923" xr:uid="{126F1554-D9D6-4E98-A276-07B77E7EEE21}"/>
    <cellStyle name="Comma 8 2 3 3 2" xfId="5144" xr:uid="{4D83E97D-7022-46AB-9994-D658BDC5CD12}"/>
    <cellStyle name="Comma 8 2 3 3 2 10" xfId="12922" xr:uid="{8C5AE3C8-FF95-4F00-B2C6-AE21FB0460AD}"/>
    <cellStyle name="Comma 8 2 3 3 2 2" xfId="6113" xr:uid="{2C761642-D146-4111-9A1C-E66F8FAA6FBD}"/>
    <cellStyle name="Comma 8 2 3 3 2 2 2" xfId="40817" xr:uid="{12A18AF2-A344-430A-84B4-6812D682DC56}"/>
    <cellStyle name="Comma 8 2 3 3 2 2 2 2" xfId="43572" xr:uid="{AA50A53F-3D7A-4548-8419-561449121071}"/>
    <cellStyle name="Comma 8 2 3 3 2 2 2 3" xfId="46128" xr:uid="{33A26DE1-FFDB-45C6-AAC9-DDEEB7D282A7}"/>
    <cellStyle name="Comma 8 2 3 3 2 2 3" xfId="39254" xr:uid="{ECC2A16F-FD55-44EF-911B-FF0A71E5FEDF}"/>
    <cellStyle name="Comma 8 2 3 3 2 2 4" xfId="42244" xr:uid="{4F04C7F8-E59E-406B-91BD-0C51CA6760FC}"/>
    <cellStyle name="Comma 8 2 3 3 2 2 5" xfId="46129" xr:uid="{D883DF31-1014-4D6D-B53C-E0C185181880}"/>
    <cellStyle name="Comma 8 2 3 3 2 2 6" xfId="31504" xr:uid="{59567E1F-EBD0-48EA-B638-88606EE881E1}"/>
    <cellStyle name="Comma 8 2 3 3 2 3" xfId="6433" xr:uid="{E9CEE0DC-2956-4582-A035-49D73C1A3789}"/>
    <cellStyle name="Comma 8 2 3 3 2 3 2" xfId="41283" xr:uid="{1E96B5EC-5BE8-44F2-87B9-2ED842CED1D8}"/>
    <cellStyle name="Comma 8 2 3 3 2 3 2 2" xfId="43963" xr:uid="{193FEF6A-1458-4F8A-8DE1-01BB9B82D497}"/>
    <cellStyle name="Comma 8 2 3 3 2 3 2 3" xfId="46130" xr:uid="{608723EC-76C8-4EE7-9573-7376C1E0709E}"/>
    <cellStyle name="Comma 8 2 3 3 2 3 3" xfId="39700" xr:uid="{63CCEF8E-5891-40DA-86F3-1D91F70D1C8A}"/>
    <cellStyle name="Comma 8 2 3 3 2 3 4" xfId="42635" xr:uid="{65FE6A0B-673A-496C-92AD-81F33E05DCE5}"/>
    <cellStyle name="Comma 8 2 3 3 2 3 5" xfId="46131" xr:uid="{B8EA9D99-3A4B-4E4E-8997-61730F368559}"/>
    <cellStyle name="Comma 8 2 3 3 2 3 6" xfId="33357" xr:uid="{88DA728D-AE5F-4C4D-A85B-8C0773B81C48}"/>
    <cellStyle name="Comma 8 2 3 3 2 4" xfId="35181" xr:uid="{6CA44429-3D38-4A13-9F8B-798285606686}"/>
    <cellStyle name="Comma 8 2 3 3 2 4 2" xfId="40427" xr:uid="{B61B1BE8-8A98-4760-8F0F-D649043A4B04}"/>
    <cellStyle name="Comma 8 2 3 3 2 4 3" xfId="43245" xr:uid="{635B7058-93DC-4BA3-9362-3F13ACB15B31}"/>
    <cellStyle name="Comma 8 2 3 3 2 4 4" xfId="46132" xr:uid="{36CE43B4-F47E-465E-A126-2008DC497B80}"/>
    <cellStyle name="Comma 8 2 3 3 2 5" xfId="36099" xr:uid="{391F79C4-C27A-405D-A8A2-7A5A675AA6D1}"/>
    <cellStyle name="Comma 8 2 3 3 2 6" xfId="36399" xr:uid="{402E251E-615E-4491-9F34-E65085B0ACD4}"/>
    <cellStyle name="Comma 8 2 3 3 2 7" xfId="38878" xr:uid="{713B7FBC-925C-4C57-AA65-0EEAEE6D6F32}"/>
    <cellStyle name="Comma 8 2 3 3 2 8" xfId="41917" xr:uid="{9EC405B1-2F09-4C43-A3EA-CA5D14DFFFCD}"/>
    <cellStyle name="Comma 8 2 3 3 2 9" xfId="46133" xr:uid="{F90E4144-E14D-4173-9970-256E955DE3AD}"/>
    <cellStyle name="Comma 8 2 3 3 3" xfId="4485" xr:uid="{AB21F17C-CB4E-46AE-B9CB-27CD5E28F952}"/>
    <cellStyle name="Comma 8 2 3 3 3 2" xfId="5936" xr:uid="{E21449E6-52CF-485E-B1F3-0385BD991624}"/>
    <cellStyle name="Comma 8 2 3 3 3 2 2" xfId="41111" xr:uid="{CA0B7A0D-BF15-4F13-80A3-893A6670FDB8}"/>
    <cellStyle name="Comma 8 2 3 3 3 2 2 2" xfId="43823" xr:uid="{D42A8A02-0386-4668-BF71-661563DC1860}"/>
    <cellStyle name="Comma 8 2 3 3 3 2 2 3" xfId="46134" xr:uid="{34FA2236-3763-4F5A-A49E-876A82CF401A}"/>
    <cellStyle name="Comma 8 2 3 3 3 2 3" xfId="39535" xr:uid="{B1917672-4AA3-470A-A214-6DDA73034050}"/>
    <cellStyle name="Comma 8 2 3 3 3 2 4" xfId="42495" xr:uid="{C13E514C-F37F-4E7D-BC32-F34E0893F70C}"/>
    <cellStyle name="Comma 8 2 3 3 3 2 5" xfId="46135" xr:uid="{8114C72F-E40F-45DE-AC3F-A0403B17AD39}"/>
    <cellStyle name="Comma 8 2 3 3 3 2 6" xfId="35668" xr:uid="{C95421EF-B9A4-459E-9B38-CBC7A23AD246}"/>
    <cellStyle name="Comma 8 2 3 3 3 3" xfId="40256" xr:uid="{C843B1B4-5EA3-441A-B875-B2E3A8286DF6}"/>
    <cellStyle name="Comma 8 2 3 3 3 3 2" xfId="43105" xr:uid="{857251DE-30EA-43E4-A0E0-E4DADBACA3EB}"/>
    <cellStyle name="Comma 8 2 3 3 3 3 3" xfId="46136" xr:uid="{4FB6D928-210D-4B6F-BF10-FB46B3EF10DD}"/>
    <cellStyle name="Comma 8 2 3 3 3 4" xfId="38737" xr:uid="{53F31F8F-67DA-4144-8798-3B788EA94899}"/>
    <cellStyle name="Comma 8 2 3 3 3 5" xfId="41777" xr:uid="{6E03B408-3B32-42B1-A7C0-65C226A9FDAF}"/>
    <cellStyle name="Comma 8 2 3 3 3 6" xfId="46137" xr:uid="{B1ACDC0F-D871-4037-A7CF-3438DB0BD239}"/>
    <cellStyle name="Comma 8 2 3 3 3 7" xfId="12139" xr:uid="{83CE3E46-BC18-4438-9CCF-61995AEC19B7}"/>
    <cellStyle name="Comma 8 2 3 3 4" xfId="5798" xr:uid="{C25C3265-C965-4C5C-8A2A-9833CE092706}"/>
    <cellStyle name="Comma 8 2 3 3 4 2" xfId="40121" xr:uid="{029DB5DC-349E-465C-917E-B64485CBD27A}"/>
    <cellStyle name="Comma 8 2 3 3 4 2 2" xfId="42990" xr:uid="{4C46809B-5966-429B-BBDB-E3585DCB416E}"/>
    <cellStyle name="Comma 8 2 3 3 4 2 3" xfId="46138" xr:uid="{706C9693-F055-4FF9-B76E-9A146EC26B14}"/>
    <cellStyle name="Comma 8 2 3 3 4 3" xfId="38165" xr:uid="{5BDAA3C7-0F37-47BC-A34F-C790638D9199}"/>
    <cellStyle name="Comma 8 2 3 3 4 4" xfId="41662" xr:uid="{076767D9-112E-4A6A-9612-3BB40784801F}"/>
    <cellStyle name="Comma 8 2 3 3 4 5" xfId="46139" xr:uid="{FCDEB000-5557-43BE-ABA2-ECCA866283DF}"/>
    <cellStyle name="Comma 8 2 3 3 4 6" xfId="15859" xr:uid="{295A9C15-15B0-4DEB-BBB0-9BD091AE5EAE}"/>
    <cellStyle name="Comma 8 2 3 3 5" xfId="6257" xr:uid="{36265B57-5E8B-4EB0-A519-3469F37AC19F}"/>
    <cellStyle name="Comma 8 2 3 3 5 2" xfId="40666" xr:uid="{58DE15F2-9350-476D-9FD0-492A903138D7}"/>
    <cellStyle name="Comma 8 2 3 3 5 2 2" xfId="43452" xr:uid="{8AE69555-33F2-40CA-9BDE-8A038076CBFC}"/>
    <cellStyle name="Comma 8 2 3 3 5 2 3" xfId="46140" xr:uid="{9C46E222-501B-4B48-AD51-B0536DB53720}"/>
    <cellStyle name="Comma 8 2 3 3 5 3" xfId="39098" xr:uid="{AFBD8B9F-CB91-4681-88F1-C80D70D378EE}"/>
    <cellStyle name="Comma 8 2 3 3 5 4" xfId="42124" xr:uid="{7A8F2576-C5A9-4876-A72A-E4ABB5C232D5}"/>
    <cellStyle name="Comma 8 2 3 3 5 5" xfId="46141" xr:uid="{52DA2526-F3BE-4932-B2F3-2F9F8822EB24}"/>
    <cellStyle name="Comma 8 2 3 3 5 6" xfId="30357" xr:uid="{5085267B-4870-45F3-A2CC-9B2B1E7FBF38}"/>
    <cellStyle name="Comma 8 2 3 3 6" xfId="30913" xr:uid="{98A2F0B4-B001-4A07-B6CD-0018FD3758A2}"/>
    <cellStyle name="Comma 8 2 3 3 6 2" xfId="40973" xr:uid="{A633CB21-608B-436A-A49F-F668411C4324}"/>
    <cellStyle name="Comma 8 2 3 3 6 2 2" xfId="43708" xr:uid="{A5964B2D-1399-4A11-9285-E15A2408FEB5}"/>
    <cellStyle name="Comma 8 2 3 3 6 2 3" xfId="46142" xr:uid="{E9412C9E-7029-40CE-81A8-92E07DE417CC}"/>
    <cellStyle name="Comma 8 2 3 3 6 3" xfId="39402" xr:uid="{4922EDF4-1D8F-43A9-9214-37CC246D1AFF}"/>
    <cellStyle name="Comma 8 2 3 3 6 4" xfId="42380" xr:uid="{79E4575B-C73A-416A-9289-B3B4DB291D34}"/>
    <cellStyle name="Comma 8 2 3 3 6 5" xfId="46143" xr:uid="{5413845C-27E1-4420-B9D9-EC906385DE47}"/>
    <cellStyle name="Comma 8 2 3 3 7" xfId="32180" xr:uid="{0D673128-520C-47F4-8565-A0253BFF449E}"/>
    <cellStyle name="Comma 8 2 3 3 7 2" xfId="39946" xr:uid="{7BF83E5C-67BB-4DB5-A4BF-C44B0A457897}"/>
    <cellStyle name="Comma 8 2 3 3 7 3" xfId="42834" xr:uid="{292DE382-8709-48AA-9EFC-DB30D12ED713}"/>
    <cellStyle name="Comma 8 2 3 3 7 4" xfId="46144" xr:uid="{BC9144B6-9644-4FB0-88B9-42D203C3343A}"/>
    <cellStyle name="Comma 8 2 3 3 8" xfId="32822" xr:uid="{7494BFB8-A28A-4ED4-9CC1-8C12692A28CB}"/>
    <cellStyle name="Comma 8 2 3 3 9" xfId="34034" xr:uid="{BD420FF7-46CB-4227-936A-862B3EAD0B12}"/>
    <cellStyle name="Comma 8 2 3 4" xfId="2831" xr:uid="{C48EF5E0-64B5-4C70-99CE-A6AA6558C465}"/>
    <cellStyle name="Comma 8 2 3 4 10" xfId="34665" xr:uid="{6F848716-6912-4131-A169-B8041E71DE25}"/>
    <cellStyle name="Comma 8 2 3 4 11" xfId="35393" xr:uid="{19FC0EF2-93C5-48B2-8F24-705B9F614743}"/>
    <cellStyle name="Comma 8 2 3 4 12" xfId="36397" xr:uid="{6C08FB0C-8D66-41D4-95E5-E1709C9C1EE4}"/>
    <cellStyle name="Comma 8 2 3 4 13" xfId="37543" xr:uid="{84330DFE-C9A5-4620-9B6E-DDBC1798AD8E}"/>
    <cellStyle name="Comma 8 2 3 4 14" xfId="41489" xr:uid="{0C2E080B-D46D-414B-96E8-F96F0A84E111}"/>
    <cellStyle name="Comma 8 2 3 4 15" xfId="46145" xr:uid="{E74E04C8-50EB-45C3-8401-AEBD07E38E84}"/>
    <cellStyle name="Comma 8 2 3 4 16" xfId="11551" xr:uid="{AAFA6434-A712-493D-B3E4-B3B7946AC913}"/>
    <cellStyle name="Comma 8 2 3 4 2" xfId="5142" xr:uid="{19582A11-2A6A-4B4B-BF30-60AA151D7B06}"/>
    <cellStyle name="Comma 8 2 3 4 2 10" xfId="15172" xr:uid="{82D12F91-5FBF-4034-A451-006A586D589A}"/>
    <cellStyle name="Comma 8 2 3 4 2 2" xfId="6111" xr:uid="{635A8826-56A5-47F2-9B09-86A665D05A89}"/>
    <cellStyle name="Comma 8 2 3 4 2 2 2" xfId="41281" xr:uid="{595EB8AC-A332-4C46-820E-ECF7AD8202F4}"/>
    <cellStyle name="Comma 8 2 3 4 2 2 2 2" xfId="43961" xr:uid="{0B16E70A-67A3-4EC5-9AD8-0842CA037EE7}"/>
    <cellStyle name="Comma 8 2 3 4 2 2 2 3" xfId="46146" xr:uid="{D1345741-7474-4ED2-85A5-D902DC72C661}"/>
    <cellStyle name="Comma 8 2 3 4 2 2 3" xfId="39698" xr:uid="{368D0865-AF43-4417-88B5-471D805B7980}"/>
    <cellStyle name="Comma 8 2 3 4 2 2 4" xfId="42633" xr:uid="{D0D8D419-B4D5-47E5-952B-183C7E00CEE5}"/>
    <cellStyle name="Comma 8 2 3 4 2 2 5" xfId="46147" xr:uid="{76217560-AC91-4416-A307-91525C756004}"/>
    <cellStyle name="Comma 8 2 3 4 2 2 6" xfId="31579" xr:uid="{F157AC0C-5120-4131-8E64-8B725AB42E63}"/>
    <cellStyle name="Comma 8 2 3 4 2 3" xfId="33432" xr:uid="{0A5277B6-10FD-4DAC-B66C-64C3A7DDDE94}"/>
    <cellStyle name="Comma 8 2 3 4 2 3 2" xfId="40425" xr:uid="{027628FC-A56C-4D85-AE77-DAA937D74EBC}"/>
    <cellStyle name="Comma 8 2 3 4 2 3 3" xfId="43243" xr:uid="{182A9B3F-373A-47C3-8CE2-873FED66ACF0}"/>
    <cellStyle name="Comma 8 2 3 4 2 3 4" xfId="46148" xr:uid="{3B9F8280-26A4-464A-8229-D0D0AC686FBB}"/>
    <cellStyle name="Comma 8 2 3 4 2 4" xfId="35256" xr:uid="{C8DB15BF-31C6-48FC-8B4F-D3B5D2643393}"/>
    <cellStyle name="Comma 8 2 3 4 2 5" xfId="36097" xr:uid="{0FDE6798-EAF5-44AA-91A4-B7E658743D5D}"/>
    <cellStyle name="Comma 8 2 3 4 2 6" xfId="37332" xr:uid="{945D67CA-3F37-4A24-A2A9-F430B3ED970B}"/>
    <cellStyle name="Comma 8 2 3 4 2 7" xfId="38876" xr:uid="{D102753F-822E-4D7E-BEFF-726268BE4B73}"/>
    <cellStyle name="Comma 8 2 3 4 2 8" xfId="41915" xr:uid="{8AAEA3EB-68F9-480D-9F77-17A019AA05A9}"/>
    <cellStyle name="Comma 8 2 3 4 2 9" xfId="46149" xr:uid="{0566F8F9-C28F-485C-8AAA-3C83A7893E75}"/>
    <cellStyle name="Comma 8 2 3 4 3" xfId="5796" xr:uid="{ADE79444-20E6-45EF-BF9E-EE94F133FCEA}"/>
    <cellStyle name="Comma 8 2 3 4 3 2" xfId="40119" xr:uid="{9B0CEC98-847D-4B69-8A58-4DF94454F350}"/>
    <cellStyle name="Comma 8 2 3 4 3 2 2" xfId="42988" xr:uid="{7A85CF26-31E5-4472-A012-1026D27740AD}"/>
    <cellStyle name="Comma 8 2 3 4 3 2 3" xfId="46150" xr:uid="{57B1734D-15F8-4EB2-A8B5-C6EE5F6D1D22}"/>
    <cellStyle name="Comma 8 2 3 4 3 3" xfId="38163" xr:uid="{E7F5C76C-4DBC-4F4A-8260-660A5434E274}"/>
    <cellStyle name="Comma 8 2 3 4 3 4" xfId="41660" xr:uid="{03336FC8-D42C-4CD7-8331-0BF44C52CA60}"/>
    <cellStyle name="Comma 8 2 3 4 3 5" xfId="46151" xr:uid="{449268E9-EEA8-45DA-BD65-965BC2BB1028}"/>
    <cellStyle name="Comma 8 2 3 4 3 6" xfId="12214" xr:uid="{66920799-9B7A-451B-B355-CF274247B2BC}"/>
    <cellStyle name="Comma 8 2 3 4 4" xfId="6431" xr:uid="{07EFF6BA-21FA-485B-A34E-D62E0CCB5EFD}"/>
    <cellStyle name="Comma 8 2 3 4 4 2" xfId="40664" xr:uid="{DBA3E2AA-68DA-4FAA-82BD-25EA68F77F8F}"/>
    <cellStyle name="Comma 8 2 3 4 4 2 2" xfId="43450" xr:uid="{60E8442A-70E1-4B9B-A4D4-845888DF9849}"/>
    <cellStyle name="Comma 8 2 3 4 4 2 3" xfId="46152" xr:uid="{B4137AD2-B205-4137-9350-B4C51B570912}"/>
    <cellStyle name="Comma 8 2 3 4 4 3" xfId="39096" xr:uid="{37E704D6-4E2B-4DEB-9B3E-B809FA0C5EB8}"/>
    <cellStyle name="Comma 8 2 3 4 4 4" xfId="42122" xr:uid="{58B2A65F-42F0-4F94-B73E-7B853C7C0515}"/>
    <cellStyle name="Comma 8 2 3 4 4 5" xfId="46153" xr:uid="{DC63E3FC-EDF0-4F62-B673-6778890CBBFD}"/>
    <cellStyle name="Comma 8 2 3 4 4 6" xfId="15860" xr:uid="{E78E30C2-CAC0-4556-BEAE-CD2414DEDDD3}"/>
    <cellStyle name="Comma 8 2 3 4 5" xfId="30358" xr:uid="{DDCE19B3-916A-48AD-8C8D-FBCC3259E76A}"/>
    <cellStyle name="Comma 8 2 3 4 5 2" xfId="40971" xr:uid="{9A4C7C80-2EBD-4979-A392-189EBA9598A2}"/>
    <cellStyle name="Comma 8 2 3 4 5 2 2" xfId="43706" xr:uid="{8346905D-76C7-403D-8D6B-023BF77DF9B0}"/>
    <cellStyle name="Comma 8 2 3 4 5 2 3" xfId="46154" xr:uid="{DB7A8834-DCA0-478A-A263-A58FB728F551}"/>
    <cellStyle name="Comma 8 2 3 4 5 3" xfId="39400" xr:uid="{016B4C72-A593-4257-916E-4A8F1A8B4120}"/>
    <cellStyle name="Comma 8 2 3 4 5 4" xfId="42378" xr:uid="{7D2AB663-8AD5-4DC5-94CB-A053C826B886}"/>
    <cellStyle name="Comma 8 2 3 4 5 5" xfId="46155" xr:uid="{238C6D90-2EA2-477B-BAF0-7B27CD117A9C}"/>
    <cellStyle name="Comma 8 2 3 4 6" xfId="30988" xr:uid="{D416C828-1732-42BF-9DBB-9F20E699A6D9}"/>
    <cellStyle name="Comma 8 2 3 4 6 2" xfId="39918" xr:uid="{2E686B8F-3518-42B2-B4F2-A07EC7F0A9CE}"/>
    <cellStyle name="Comma 8 2 3 4 6 3" xfId="42817" xr:uid="{7A96AE87-D936-4981-B007-C88C3BE1DE3E}"/>
    <cellStyle name="Comma 8 2 3 4 6 4" xfId="46156" xr:uid="{EA5076A6-558A-4E22-8BE9-0A2D3F5FA67F}"/>
    <cellStyle name="Comma 8 2 3 4 7" xfId="32181" xr:uid="{D088D11E-BDF2-4923-B8CA-D5456F31EBEB}"/>
    <cellStyle name="Comma 8 2 3 4 8" xfId="32823" xr:uid="{2185FE49-5034-41F5-BA77-B4F7F013B219}"/>
    <cellStyle name="Comma 8 2 3 4 9" xfId="34035" xr:uid="{88D48EFF-CA64-4B5F-AE3F-87B7D6C04E15}"/>
    <cellStyle name="Comma 8 2 3 5" xfId="4553" xr:uid="{7C152171-D77D-481B-9987-0A8011E6102F}"/>
    <cellStyle name="Comma 8 2 3 5 10" xfId="36301" xr:uid="{B5DBEC48-1A59-40C4-8D3E-08023DD50D0E}"/>
    <cellStyle name="Comma 8 2 3 5 11" xfId="38779" xr:uid="{108789A1-0726-49BC-964D-73ADA30FB717}"/>
    <cellStyle name="Comma 8 2 3 5 12" xfId="41819" xr:uid="{B1C37E80-893A-4582-B7C7-D285C7ABBF7C}"/>
    <cellStyle name="Comma 8 2 3 5 13" xfId="46157" xr:uid="{9F09E8B7-DF61-4443-8129-7A1F0381CF9D}"/>
    <cellStyle name="Comma 8 2 3 5 14" xfId="12588" xr:uid="{F8836434-BB11-4283-92B4-E463D84B45B4}"/>
    <cellStyle name="Comma 8 2 3 5 2" xfId="6002" xr:uid="{264EF06B-93E4-487B-9801-85D06761A639}"/>
    <cellStyle name="Comma 8 2 3 5 2 2" xfId="40560" xr:uid="{173AA8F8-D90C-4812-A074-AAD4AE1F30C2}"/>
    <cellStyle name="Comma 8 2 3 5 2 2 2" xfId="43354" xr:uid="{22704570-AD21-43DC-A42A-4EC20AD0F90E}"/>
    <cellStyle name="Comma 8 2 3 5 2 2 3" xfId="46158" xr:uid="{6D6D6C20-C5EB-4A42-B699-AE6329152105}"/>
    <cellStyle name="Comma 8 2 3 5 2 3" xfId="38997" xr:uid="{6616E67A-37D4-4639-96BB-E0382155AABC}"/>
    <cellStyle name="Comma 8 2 3 5 2 4" xfId="42026" xr:uid="{AEFF5B08-A0AC-4063-B814-8B38F3F7FB98}"/>
    <cellStyle name="Comma 8 2 3 5 2 5" xfId="46159" xr:uid="{9ACCA48E-6B13-44FF-A052-750D76FF59E1}"/>
    <cellStyle name="Comma 8 2 3 5 2 6" xfId="15861" xr:uid="{80F79A92-00FE-4946-81A6-8B2D4A23EA17}"/>
    <cellStyle name="Comma 8 2 3 5 3" xfId="6323" xr:uid="{FA216CA4-3232-4883-80E0-A002BC6F65B3}"/>
    <cellStyle name="Comma 8 2 3 5 3 2" xfId="41175" xr:uid="{4DF72E30-7DFC-473D-8973-D48A9A61179B}"/>
    <cellStyle name="Comma 8 2 3 5 3 2 2" xfId="43865" xr:uid="{C9B1D844-8FFC-4B92-95D8-96BCC7B1F131}"/>
    <cellStyle name="Comma 8 2 3 5 3 2 3" xfId="46160" xr:uid="{973B8E1F-3F29-466A-AACB-83E0529128EC}"/>
    <cellStyle name="Comma 8 2 3 5 3 3" xfId="39594" xr:uid="{8330D0EE-DFF3-43CC-B019-94BD0B1C84EA}"/>
    <cellStyle name="Comma 8 2 3 5 3 4" xfId="42537" xr:uid="{DF488D89-2C6C-4330-8B3C-4FA5DEE451F8}"/>
    <cellStyle name="Comma 8 2 3 5 3 5" xfId="46161" xr:uid="{EF1DA870-F320-4A66-A993-6AB8EF4E8C46}"/>
    <cellStyle name="Comma 8 2 3 5 3 6" xfId="30359" xr:uid="{4A9B6B46-0431-4A76-A18A-4655FD6FFF06}"/>
    <cellStyle name="Comma 8 2 3 5 4" xfId="31230" xr:uid="{95DD563E-09FA-48A3-8215-93F75F9CE6AC}"/>
    <cellStyle name="Comma 8 2 3 5 4 2" xfId="40320" xr:uid="{89FC7E6D-E08C-4716-8B40-46140723A6FB}"/>
    <cellStyle name="Comma 8 2 3 5 4 3" xfId="43147" xr:uid="{8E04DAF0-2F77-4F05-BF43-39A7529CE0E0}"/>
    <cellStyle name="Comma 8 2 3 5 4 4" xfId="46162" xr:uid="{6F4A9AF8-4760-42DD-8C8A-ABB633A45D3C}"/>
    <cellStyle name="Comma 8 2 3 5 5" xfId="32182" xr:uid="{8AAEAEA0-A38C-407D-9FEC-7257F4BCEE28}"/>
    <cellStyle name="Comma 8 2 3 5 6" xfId="32824" xr:uid="{F4436730-2016-424F-AA49-3C783720D9A2}"/>
    <cellStyle name="Comma 8 2 3 5 7" xfId="34036" xr:uid="{26437A3F-A9C0-4D33-81C7-0E58C1300B0B}"/>
    <cellStyle name="Comma 8 2 3 5 8" xfId="34907" xr:uid="{36321A87-30B9-44AD-B5B7-D79C40DB2A88}"/>
    <cellStyle name="Comma 8 2 3 5 9" xfId="35714" xr:uid="{4ADAC33C-DDB2-452B-B2C2-960E94FA322E}"/>
    <cellStyle name="Comma 8 2 3 6" xfId="4483" xr:uid="{9C40470F-5F68-4946-A858-76C7ADE72B34}"/>
    <cellStyle name="Comma 8 2 3 6 2" xfId="5934" xr:uid="{253F8B28-1960-4B23-902A-B9302A2F63BC}"/>
    <cellStyle name="Comma 8 2 3 6 2 2" xfId="40770" xr:uid="{ED2FE866-0689-4D59-B728-E91D646D921F}"/>
    <cellStyle name="Comma 8 2 3 6 2 2 2" xfId="43533" xr:uid="{AB58F28E-C8F7-4E56-B2FE-065E7D72E397}"/>
    <cellStyle name="Comma 8 2 3 6 2 2 3" xfId="46163" xr:uid="{818E055F-8B42-4402-B922-966D0EACBF04}"/>
    <cellStyle name="Comma 8 2 3 6 2 3" xfId="39197" xr:uid="{7BC22A45-985A-4154-8993-4D1107434359}"/>
    <cellStyle name="Comma 8 2 3 6 2 4" xfId="42205" xr:uid="{3B8E2D8F-EE80-448D-80AD-9E9904FF3B4A}"/>
    <cellStyle name="Comma 8 2 3 6 2 5" xfId="46164" xr:uid="{680E1B78-2A62-4547-A38A-EED772BF4BEF}"/>
    <cellStyle name="Comma 8 2 3 6 2 6" xfId="35666" xr:uid="{AC223B3F-B2C3-46B1-936E-0A0B8050143E}"/>
    <cellStyle name="Comma 8 2 3 6 3" xfId="39533" xr:uid="{481DA09F-04F2-455C-8206-AB3274D7D543}"/>
    <cellStyle name="Comma 8 2 3 6 3 2" xfId="41109" xr:uid="{402E3457-77C9-4218-9A3C-E0288520FE67}"/>
    <cellStyle name="Comma 8 2 3 6 3 2 2" xfId="43821" xr:uid="{20D6BB82-1FD6-4B37-A66F-8AC70664E706}"/>
    <cellStyle name="Comma 8 2 3 6 3 2 3" xfId="46165" xr:uid="{A8B025D4-03B4-4EAB-A1B7-4637C72E6744}"/>
    <cellStyle name="Comma 8 2 3 6 3 3" xfId="42493" xr:uid="{49186BF4-A90C-4F97-8913-F7726D3D6024}"/>
    <cellStyle name="Comma 8 2 3 6 3 4" xfId="46166" xr:uid="{717C0920-7EE4-4965-A1CE-C87235CD6BD8}"/>
    <cellStyle name="Comma 8 2 3 6 4" xfId="40254" xr:uid="{EFC28AF3-260D-4541-9329-AB27C6F3CFAA}"/>
    <cellStyle name="Comma 8 2 3 6 4 2" xfId="43103" xr:uid="{7208817B-33A9-435B-8AC6-83C894C7CB29}"/>
    <cellStyle name="Comma 8 2 3 6 4 3" xfId="46167" xr:uid="{AE7FCEB4-8F46-47BF-BA67-7365C32BC08B}"/>
    <cellStyle name="Comma 8 2 3 6 5" xfId="38735" xr:uid="{35C00D98-F92E-4791-8D96-89293F5765BC}"/>
    <cellStyle name="Comma 8 2 3 6 6" xfId="41775" xr:uid="{3B100250-3D94-498F-880F-07A04D54D31E}"/>
    <cellStyle name="Comma 8 2 3 6 7" xfId="46168" xr:uid="{561C6AFA-1320-4CEB-B86A-D6C2B4BC874B}"/>
    <cellStyle name="Comma 8 2 3 6 8" xfId="11865" xr:uid="{E894E309-7ECC-4BD7-BB10-0613FBB0511D}"/>
    <cellStyle name="Comma 8 2 3 7" xfId="5681" xr:uid="{D60EE6B4-734A-4016-B45F-F4CB35E96EE9}"/>
    <cellStyle name="Comma 8 2 3 7 2" xfId="40015" xr:uid="{52F4B7C5-88F7-4A93-98A4-1161E6853196}"/>
    <cellStyle name="Comma 8 2 3 7 2 2" xfId="42892" xr:uid="{284DEE64-5B9E-470D-87A2-EF45D933B4FF}"/>
    <cellStyle name="Comma 8 2 3 7 2 3" xfId="46169" xr:uid="{130CD2EB-60B3-4C48-8D54-A2C7C9E5E85C}"/>
    <cellStyle name="Comma 8 2 3 7 3" xfId="37624" xr:uid="{13BFFC39-C318-4AA3-95AD-434C40B047F5}"/>
    <cellStyle name="Comma 8 2 3 7 4" xfId="41564" xr:uid="{3E656038-E325-4A4B-877C-37DD5252BA6C}"/>
    <cellStyle name="Comma 8 2 3 7 5" xfId="46170" xr:uid="{D5DA712E-A70C-4715-8F26-53834B879AA9}"/>
    <cellStyle name="Comma 8 2 3 7 6" xfId="15856" xr:uid="{11D1290C-5388-483A-8010-888D509DFD1D}"/>
    <cellStyle name="Comma 8 2 3 8" xfId="6255" xr:uid="{803D5FEE-E1C3-4345-957E-09C374FA6846}"/>
    <cellStyle name="Comma 8 2 3 8 2" xfId="40526" xr:uid="{C8A030EA-7D5A-47F1-A08E-D30CF18EBB37}"/>
    <cellStyle name="Comma 8 2 3 8 2 2" xfId="43327" xr:uid="{F3D67081-BA47-4F97-9036-EF84226E472C}"/>
    <cellStyle name="Comma 8 2 3 8 2 3" xfId="46171" xr:uid="{707AA588-E4E0-435D-9C93-291B67C17F04}"/>
    <cellStyle name="Comma 8 2 3 8 3" xfId="38968" xr:uid="{86153805-DBBE-4DF3-ACB3-A7920BBAF551}"/>
    <cellStyle name="Comma 8 2 3 8 4" xfId="41999" xr:uid="{E3826AFB-2E40-4EB2-8D27-B61DE768633D}"/>
    <cellStyle name="Comma 8 2 3 8 5" xfId="46172" xr:uid="{44525ED9-D3B9-4640-875F-A7D3AF205244}"/>
    <cellStyle name="Comma 8 2 3 8 6" xfId="30354" xr:uid="{78A28415-0B9D-4A81-9707-30D161238888}"/>
    <cellStyle name="Comma 8 2 3 9" xfId="30639" xr:uid="{6280A3F9-7E4E-4434-9F58-DEA47CF78459}"/>
    <cellStyle name="Comma 8 2 3 9 2" xfId="40866" xr:uid="{E5704E14-E182-443B-A4B3-0FB40E8A67C4}"/>
    <cellStyle name="Comma 8 2 3 9 2 2" xfId="43610" xr:uid="{4E68B32D-C538-4FE5-86A0-E30031C10AA6}"/>
    <cellStyle name="Comma 8 2 3 9 2 3" xfId="46173" xr:uid="{1D737169-9B3F-4F2B-BB94-764F349884A6}"/>
    <cellStyle name="Comma 8 2 3 9 3" xfId="39301" xr:uid="{3D3D6DF9-44C2-4E52-B981-CD47FFEB6F62}"/>
    <cellStyle name="Comma 8 2 3 9 4" xfId="42282" xr:uid="{574FB8A4-F88C-419D-9C1B-5D9365D85339}"/>
    <cellStyle name="Comma 8 2 3 9 5" xfId="46174" xr:uid="{B7739CAD-7F4C-48B3-9793-FB5AEF0D2E0F}"/>
    <cellStyle name="Comma 8 2 4" xfId="2834" xr:uid="{9EE501D8-7354-4CB7-BE50-45DA42F501C7}"/>
    <cellStyle name="Comma 8 2 4 10" xfId="34037" xr:uid="{4155EC65-E218-4E52-993B-0D03EA8CB97E}"/>
    <cellStyle name="Comma 8 2 4 11" xfId="34223" xr:uid="{3BA8C48D-32B2-458E-958D-332E43195C2F}"/>
    <cellStyle name="Comma 8 2 4 12" xfId="35396" xr:uid="{8375C89D-E2B2-4513-A366-C197E0073B9E}"/>
    <cellStyle name="Comma 8 2 4 13" xfId="36259" xr:uid="{9A39EE23-956C-40BC-AE9B-6227C34D0C22}"/>
    <cellStyle name="Comma 8 2 4 14" xfId="37467" xr:uid="{EE1ECD2E-7552-4B50-8A8F-51565F5F7E6C}"/>
    <cellStyle name="Comma 8 2 4 15" xfId="41414" xr:uid="{D831C95E-A713-4821-8348-09276047F102}"/>
    <cellStyle name="Comma 8 2 4 16" xfId="46175" xr:uid="{D799CA40-97FC-4A20-9D93-3533D906958D}"/>
    <cellStyle name="Comma 8 2 4 17" xfId="8114" xr:uid="{9B6A915C-32A8-4998-AA90-06F07EA34153}"/>
    <cellStyle name="Comma 8 2 4 2" xfId="5145" xr:uid="{8B5E0C32-547E-4501-93C0-B4CA6E01CEB1}"/>
    <cellStyle name="Comma 8 2 4 2 10" xfId="34592" xr:uid="{811FBB88-882F-440A-BADC-C287FEE7E1F6}"/>
    <cellStyle name="Comma 8 2 4 2 11" xfId="36100" xr:uid="{E8A7E161-0979-4E2F-B128-C0CAB0169BE3}"/>
    <cellStyle name="Comma 8 2 4 2 12" xfId="36400" xr:uid="{3F12E089-CDAC-456C-9024-5B710D7D7A4A}"/>
    <cellStyle name="Comma 8 2 4 2 13" xfId="37585" xr:uid="{330EFC01-FDE5-468A-B907-B509CDE8411B}"/>
    <cellStyle name="Comma 8 2 4 2 14" xfId="41531" xr:uid="{95786C56-1B6D-4906-B16E-FBA020B94AF1}"/>
    <cellStyle name="Comma 8 2 4 2 15" xfId="46176" xr:uid="{B77563AC-5C84-47CD-B9C4-9695B7E5AFE8}"/>
    <cellStyle name="Comma 8 2 4 2 16" xfId="8925" xr:uid="{F6AAF61A-7213-49E0-BA93-9183CEC3DAAD}"/>
    <cellStyle name="Comma 8 2 4 2 2" xfId="6114" xr:uid="{E6547C37-E5C5-4178-822D-90FE2268C456}"/>
    <cellStyle name="Comma 8 2 4 2 2 10" xfId="37268" xr:uid="{8E768652-19D6-4011-AAF1-42A9D8B09107}"/>
    <cellStyle name="Comma 8 2 4 2 2 11" xfId="38879" xr:uid="{DB19C885-1F32-402F-8D87-542414027D7F}"/>
    <cellStyle name="Comma 8 2 4 2 2 12" xfId="41918" xr:uid="{28F35CB4-AA97-415E-93AA-8B2E55E3A18C}"/>
    <cellStyle name="Comma 8 2 4 2 2 13" xfId="46177" xr:uid="{DDA2DCD7-B69D-4B68-AC3F-455DD802E7A5}"/>
    <cellStyle name="Comma 8 2 4 2 2 14" xfId="12924" xr:uid="{84827145-368F-402E-A330-E726F7F1B787}"/>
    <cellStyle name="Comma 8 2 4 2 2 2" xfId="15864" xr:uid="{5901C424-50BF-4A26-8EE0-A22336DF09E7}"/>
    <cellStyle name="Comma 8 2 4 2 2 2 2" xfId="40428" xr:uid="{9C4122B2-FF59-4CCD-A33D-902B97965BF2}"/>
    <cellStyle name="Comma 8 2 4 2 2 2 3" xfId="43246" xr:uid="{2278B9AF-8C8D-4718-9405-D95D81F9D59E}"/>
    <cellStyle name="Comma 8 2 4 2 2 2 4" xfId="46178" xr:uid="{246DFED1-5746-441F-8330-D748F2AC26B5}"/>
    <cellStyle name="Comma 8 2 4 2 2 3" xfId="30362" xr:uid="{D102054F-54E2-451A-BFBE-429B1D064438}"/>
    <cellStyle name="Comma 8 2 4 2 2 4" xfId="31506" xr:uid="{AC2560B9-6496-4126-B7F4-1791C6255930}"/>
    <cellStyle name="Comma 8 2 4 2 2 5" xfId="32185" xr:uid="{290CE133-E402-4051-A7F0-D7DC967AF6D7}"/>
    <cellStyle name="Comma 8 2 4 2 2 6" xfId="32827" xr:uid="{9E84784D-58A3-4C07-8AB0-98346D5B445E}"/>
    <cellStyle name="Comma 8 2 4 2 2 7" xfId="33359" xr:uid="{B2E4C5D7-0A7D-4B7E-8E96-D36A2DD61BDB}"/>
    <cellStyle name="Comma 8 2 4 2 2 8" xfId="34039" xr:uid="{57AD924E-D959-453D-81BD-490EFFB573BD}"/>
    <cellStyle name="Comma 8 2 4 2 2 9" xfId="35183" xr:uid="{FACD4477-5DFD-4E84-A1DC-5FF7B2CE43A7}"/>
    <cellStyle name="Comma 8 2 4 2 3" xfId="6434" xr:uid="{E1D4F26B-BAEA-4A00-8D22-D62C75844D5C}"/>
    <cellStyle name="Comma 8 2 4 2 3 2" xfId="40818" xr:uid="{2ACBF80F-950F-4FE0-A7B4-C98901E60B7F}"/>
    <cellStyle name="Comma 8 2 4 2 3 2 2" xfId="43573" xr:uid="{B6664F4D-9F7B-47E5-942F-95E65547BF7F}"/>
    <cellStyle name="Comma 8 2 4 2 3 2 3" xfId="46179" xr:uid="{63C2DDD6-2B16-4D32-8FFE-F48A53B335B8}"/>
    <cellStyle name="Comma 8 2 4 2 3 3" xfId="39255" xr:uid="{73D0845D-E78A-42AA-81BE-0AD9A0FF1BD9}"/>
    <cellStyle name="Comma 8 2 4 2 3 4" xfId="42245" xr:uid="{AC3CEF93-DFCD-4030-8F51-6D116D4BD008}"/>
    <cellStyle name="Comma 8 2 4 2 3 5" xfId="46180" xr:uid="{3E427D5B-0F58-4BA2-9595-D514D86792D9}"/>
    <cellStyle name="Comma 8 2 4 2 3 6" xfId="12141" xr:uid="{715C8BF4-C240-4D8E-96AA-E31936B70A22}"/>
    <cellStyle name="Comma 8 2 4 2 4" xfId="15863" xr:uid="{13441904-EC5D-4D3D-876C-0DDA2AF4D6CA}"/>
    <cellStyle name="Comma 8 2 4 2 4 2" xfId="41284" xr:uid="{5950A8B6-B174-42A3-90E3-180CA5105D15}"/>
    <cellStyle name="Comma 8 2 4 2 4 2 2" xfId="43964" xr:uid="{994FAB1D-45F5-4112-A267-C86211EC7E58}"/>
    <cellStyle name="Comma 8 2 4 2 4 2 3" xfId="46181" xr:uid="{EB08112B-678D-429C-93B7-3FCE3BB3186F}"/>
    <cellStyle name="Comma 8 2 4 2 4 3" xfId="39701" xr:uid="{71EDDC3D-3154-4F49-B53F-5CC67C068794}"/>
    <cellStyle name="Comma 8 2 4 2 4 4" xfId="42636" xr:uid="{9D88F1AC-F3B7-42F0-A71A-52AB1AD7E0E8}"/>
    <cellStyle name="Comma 8 2 4 2 4 5" xfId="46182" xr:uid="{11D47141-5AB3-4CC4-8629-05C19FD879FD}"/>
    <cellStyle name="Comma 8 2 4 2 5" xfId="30361" xr:uid="{284B18BF-F307-4999-9D2D-8709590F1CE9}"/>
    <cellStyle name="Comma 8 2 4 2 5 2" xfId="39971" xr:uid="{C5909C5C-28DD-43CC-9C4F-862602B39B06}"/>
    <cellStyle name="Comma 8 2 4 2 5 3" xfId="42859" xr:uid="{2EB67576-FF93-454A-B6B2-C4FCB79F8E43}"/>
    <cellStyle name="Comma 8 2 4 2 5 4" xfId="46183" xr:uid="{CD031EF2-15E4-4436-AE6A-0E3E176C7A8D}"/>
    <cellStyle name="Comma 8 2 4 2 6" xfId="30915" xr:uid="{BF0EEF38-CF58-416E-A1DC-3FD2A569A982}"/>
    <cellStyle name="Comma 8 2 4 2 7" xfId="32184" xr:uid="{31D4FE5F-BF96-4CDF-BA9D-1127AEAE7B98}"/>
    <cellStyle name="Comma 8 2 4 2 8" xfId="32826" xr:uid="{92FF71B0-A4AD-4DC2-9741-B82A2299966B}"/>
    <cellStyle name="Comma 8 2 4 2 9" xfId="34038" xr:uid="{0D2443BF-EF3D-4DB9-BC7D-574C16C42607}"/>
    <cellStyle name="Comma 8 2 4 3" xfId="4486" xr:uid="{830BE085-AD93-4B8F-9ADE-4405F7133AA8}"/>
    <cellStyle name="Comma 8 2 4 3 10" xfId="35669" xr:uid="{FE6FD6D7-2EF5-4512-B42B-EB9A4F7C916A}"/>
    <cellStyle name="Comma 8 2 4 3 11" xfId="36918" xr:uid="{2236F4F5-281F-4862-8419-F3473A233B38}"/>
    <cellStyle name="Comma 8 2 4 3 12" xfId="38738" xr:uid="{E5D6BF47-FBB1-4BDB-B965-95427270E748}"/>
    <cellStyle name="Comma 8 2 4 3 13" xfId="41778" xr:uid="{5C2B2F2B-7438-486B-BB0C-DE87FEFACADF}"/>
    <cellStyle name="Comma 8 2 4 3 14" xfId="46184" xr:uid="{73423C8E-3325-4AA8-BEC0-0514BDCB4794}"/>
    <cellStyle name="Comma 8 2 4 3 15" xfId="12426" xr:uid="{EE4EFDC7-D146-43BF-90A3-ADCF6F21F28B}"/>
    <cellStyle name="Comma 8 2 4 3 2" xfId="5937" xr:uid="{E1A6ED6D-83B8-494D-915D-BD64E4ED4C35}"/>
    <cellStyle name="Comma 8 2 4 3 2 2" xfId="41112" xr:uid="{954F552A-F409-415B-807E-DD02DBE21001}"/>
    <cellStyle name="Comma 8 2 4 3 2 2 2" xfId="43824" xr:uid="{809A6815-EC6F-43F3-BA14-8465B86D3ED1}"/>
    <cellStyle name="Comma 8 2 4 3 2 2 3" xfId="46185" xr:uid="{B70EC98B-B7B5-483F-AF6A-774293FB6FA3}"/>
    <cellStyle name="Comma 8 2 4 3 2 3" xfId="39536" xr:uid="{B8A02FAB-D454-4E5E-BFD7-4A0B652E525C}"/>
    <cellStyle name="Comma 8 2 4 3 2 4" xfId="42496" xr:uid="{801040EC-0BA4-4E72-BAEE-140D65F44048}"/>
    <cellStyle name="Comma 8 2 4 3 2 5" xfId="46186" xr:uid="{7629BD2A-65B2-461B-BA67-1DD401331B43}"/>
    <cellStyle name="Comma 8 2 4 3 2 6" xfId="15865" xr:uid="{9742A755-6522-41F8-834E-569AEB3897C8}"/>
    <cellStyle name="Comma 8 2 4 3 3" xfId="30363" xr:uid="{ED73BA56-8336-4B66-A7CA-A401FDDFC463}"/>
    <cellStyle name="Comma 8 2 4 3 3 2" xfId="40257" xr:uid="{6DDAD0E5-1E6B-4597-8784-AEADB034DB3A}"/>
    <cellStyle name="Comma 8 2 4 3 3 3" xfId="43106" xr:uid="{EBF586AA-72E4-4738-9025-0BD48A25CFF2}"/>
    <cellStyle name="Comma 8 2 4 3 3 4" xfId="46187" xr:uid="{971CA49B-B436-44D0-A269-8608BD64CB68}"/>
    <cellStyle name="Comma 8 2 4 3 4" xfId="31137" xr:uid="{87021FB2-97ED-456F-B215-4E1E8E134CFA}"/>
    <cellStyle name="Comma 8 2 4 3 5" xfId="32186" xr:uid="{42391DD2-5A07-4F3A-A29D-EA1013F88379}"/>
    <cellStyle name="Comma 8 2 4 3 6" xfId="32828" xr:uid="{F5171808-5E9E-4DDF-8A55-2BF10B96AEBE}"/>
    <cellStyle name="Comma 8 2 4 3 7" xfId="32997" xr:uid="{0C705205-57CC-4AD5-A945-187F77A4369F}"/>
    <cellStyle name="Comma 8 2 4 3 8" xfId="34040" xr:uid="{CBC5416F-124B-46CA-88E4-4B19E9BEE5E3}"/>
    <cellStyle name="Comma 8 2 4 3 9" xfId="34814" xr:uid="{2322AFC8-38E7-450B-AA89-5B8D034373F4}"/>
    <cellStyle name="Comma 8 2 4 4" xfId="5799" xr:uid="{7025689E-57E8-423C-BB5E-D21855289C00}"/>
    <cellStyle name="Comma 8 2 4 4 2" xfId="40122" xr:uid="{8CD0F88C-FA26-4D3E-B687-2C68929B26A2}"/>
    <cellStyle name="Comma 8 2 4 4 2 2" xfId="42991" xr:uid="{9629BB7B-9D25-4A60-B61E-AC7DA0861B44}"/>
    <cellStyle name="Comma 8 2 4 4 2 3" xfId="46188" xr:uid="{88806660-0303-4CD5-83A4-7CAF71B1F0F2}"/>
    <cellStyle name="Comma 8 2 4 4 3" xfId="38166" xr:uid="{541A66FB-237A-48A3-9143-71C3A5C2D3D1}"/>
    <cellStyle name="Comma 8 2 4 4 4" xfId="41663" xr:uid="{742E612D-CEB5-4A20-8A8A-69BE96C968E9}"/>
    <cellStyle name="Comma 8 2 4 4 5" xfId="46189" xr:uid="{D7246ABC-EA1F-448D-9F0C-13D2B972A1A8}"/>
    <cellStyle name="Comma 8 2 4 4 6" xfId="11772" xr:uid="{281C0118-FC02-4052-9050-7F7B1E37E38A}"/>
    <cellStyle name="Comma 8 2 4 5" xfId="6258" xr:uid="{EB16AB16-3818-4C6C-826F-E5329992D213}"/>
    <cellStyle name="Comma 8 2 4 5 2" xfId="40667" xr:uid="{6D94D04D-3107-4062-835E-BF4B6613D3F7}"/>
    <cellStyle name="Comma 8 2 4 5 2 2" xfId="43453" xr:uid="{7F3EDF86-8DAA-495C-8B5F-7CA63F501E59}"/>
    <cellStyle name="Comma 8 2 4 5 2 3" xfId="46190" xr:uid="{6D78E334-9AFD-4E4E-A48D-5C43C4198019}"/>
    <cellStyle name="Comma 8 2 4 5 3" xfId="39099" xr:uid="{711ADADD-A834-41CE-BB53-1217BA6F47ED}"/>
    <cellStyle name="Comma 8 2 4 5 4" xfId="42125" xr:uid="{BC4D4154-A14D-43E2-A706-AC723987E071}"/>
    <cellStyle name="Comma 8 2 4 5 5" xfId="46191" xr:uid="{4C2B3CCF-29D4-4741-B276-865BBDBC51A0}"/>
    <cellStyle name="Comma 8 2 4 5 6" xfId="15862" xr:uid="{708931C9-0BDE-4440-A5C0-C7D4A4858E00}"/>
    <cellStyle name="Comma 8 2 4 6" xfId="30360" xr:uid="{3758626C-31BE-4F0A-B1D5-9BCCA1C8D8E1}"/>
    <cellStyle name="Comma 8 2 4 6 2" xfId="40974" xr:uid="{95E60D85-ED09-4145-9A57-6F7BAE546FD9}"/>
    <cellStyle name="Comma 8 2 4 6 2 2" xfId="43709" xr:uid="{B5006C60-B8AC-4DA9-82D2-83EC980A1AA7}"/>
    <cellStyle name="Comma 8 2 4 6 2 3" xfId="46192" xr:uid="{6AAF3479-8167-40BA-AABD-0CA324D4EB1F}"/>
    <cellStyle name="Comma 8 2 4 6 3" xfId="39403" xr:uid="{80B3AAC8-DC19-4501-A265-32FDC61729CC}"/>
    <cellStyle name="Comma 8 2 4 6 4" xfId="42381" xr:uid="{5008AA0C-FA44-4D65-A242-52DB52717AE0}"/>
    <cellStyle name="Comma 8 2 4 6 5" xfId="46193" xr:uid="{F93B2C10-FFD5-4BFB-91B2-B053CEDE4775}"/>
    <cellStyle name="Comma 8 2 4 7" xfId="30546" xr:uid="{72BA6908-DEA7-4C20-B546-23EB8EE9E845}"/>
    <cellStyle name="Comma 8 2 4 7 2" xfId="39834" xr:uid="{9DE8744C-CCD6-4FAF-9468-4EC6F6CF5EDF}"/>
    <cellStyle name="Comma 8 2 4 7 3" xfId="42742" xr:uid="{C753FE94-BC0A-4411-A79B-F2E8B8BD8F34}"/>
    <cellStyle name="Comma 8 2 4 7 4" xfId="46194" xr:uid="{A81A099C-491F-4885-9D47-63EF2E769492}"/>
    <cellStyle name="Comma 8 2 4 8" xfId="32183" xr:uid="{9EB5E446-8612-476B-869D-B12683EAAD70}"/>
    <cellStyle name="Comma 8 2 4 9" xfId="32825" xr:uid="{D11A8A73-EC4B-4072-8767-41E8FF2965EC}"/>
    <cellStyle name="Comma 8 2 5" xfId="2835" xr:uid="{0D382521-027F-408A-ACB5-D5E44B26F424}"/>
    <cellStyle name="Comma 8 2 5 10" xfId="34588" xr:uid="{D30EA067-AA40-4986-9B32-69684F22DC0D}"/>
    <cellStyle name="Comma 8 2 5 11" xfId="35397" xr:uid="{CDB3E530-7307-4547-BEA5-38D150B74900}"/>
    <cellStyle name="Comma 8 2 5 12" xfId="36260" xr:uid="{5EA5F399-2DA0-4476-A1C2-8C3EF79F3ACE}"/>
    <cellStyle name="Comma 8 2 5 13" xfId="37558" xr:uid="{EF44A896-9777-4845-BD0C-1062D0D1F05D}"/>
    <cellStyle name="Comma 8 2 5 14" xfId="41504" xr:uid="{BB9E7724-F892-4610-8DB9-5319209A42E5}"/>
    <cellStyle name="Comma 8 2 5 15" xfId="46195" xr:uid="{4A8385AE-9676-4887-85DC-BCDBB8F66A3A}"/>
    <cellStyle name="Comma 8 2 5 16" xfId="8921" xr:uid="{E56D95CA-BF33-4A3C-93EB-F9E31FE504F8}"/>
    <cellStyle name="Comma 8 2 5 2" xfId="5146" xr:uid="{73513099-BC19-4519-8E6E-0EC773C19481}"/>
    <cellStyle name="Comma 8 2 5 2 10" xfId="12920" xr:uid="{68105BA1-61C3-40B1-99A6-ACE9D4AC2168}"/>
    <cellStyle name="Comma 8 2 5 2 2" xfId="6115" xr:uid="{825EC716-207B-4613-BB67-C139591ACDD8}"/>
    <cellStyle name="Comma 8 2 5 2 2 2" xfId="40819" xr:uid="{302D0F68-0E27-45F5-B0A3-9DFA2A113AA5}"/>
    <cellStyle name="Comma 8 2 5 2 2 2 2" xfId="43574" xr:uid="{7055C2C9-08D4-40D5-BD58-B9B94A915229}"/>
    <cellStyle name="Comma 8 2 5 2 2 2 3" xfId="46196" xr:uid="{9C1DD6BF-822D-4353-A883-A0B0803E2B04}"/>
    <cellStyle name="Comma 8 2 5 2 2 3" xfId="39256" xr:uid="{2F8D4878-02B0-49D2-8733-36E58D3DE899}"/>
    <cellStyle name="Comma 8 2 5 2 2 4" xfId="42246" xr:uid="{583BB077-C8A2-4A8A-8110-289B104D08B2}"/>
    <cellStyle name="Comma 8 2 5 2 2 5" xfId="46197" xr:uid="{50E1ED4A-0EAF-4E7F-83DB-6D52343E810F}"/>
    <cellStyle name="Comma 8 2 5 2 2 6" xfId="31502" xr:uid="{B1FB8970-1A8A-4519-8C1B-978AE41A03A4}"/>
    <cellStyle name="Comma 8 2 5 2 3" xfId="6435" xr:uid="{2630CA23-7ABB-4405-B911-5359260DFC48}"/>
    <cellStyle name="Comma 8 2 5 2 3 2" xfId="41285" xr:uid="{63776B26-7DB6-4F66-9885-E50A5AEA8BBE}"/>
    <cellStyle name="Comma 8 2 5 2 3 2 2" xfId="43965" xr:uid="{4C6C015A-09C1-41AD-BE42-EF8F7E2A3999}"/>
    <cellStyle name="Comma 8 2 5 2 3 2 3" xfId="46198" xr:uid="{695E2A10-0AE5-4901-AE1A-7108855FC2B7}"/>
    <cellStyle name="Comma 8 2 5 2 3 3" xfId="39702" xr:uid="{E5EBED75-F195-48F0-BB7A-F2758691F4B3}"/>
    <cellStyle name="Comma 8 2 5 2 3 4" xfId="42637" xr:uid="{695BADBA-6F5C-45ED-9A6C-5F78D0FA4C7A}"/>
    <cellStyle name="Comma 8 2 5 2 3 5" xfId="46199" xr:uid="{67F567CB-3054-45D0-B49E-487331B936EF}"/>
    <cellStyle name="Comma 8 2 5 2 3 6" xfId="33355" xr:uid="{AE51DAE7-36BC-421D-87BA-14AFBD5092EC}"/>
    <cellStyle name="Comma 8 2 5 2 4" xfId="35179" xr:uid="{6DE336C2-B9A3-4FC8-82DD-7FCA431C3624}"/>
    <cellStyle name="Comma 8 2 5 2 4 2" xfId="40429" xr:uid="{08441ED3-BD30-42AF-AD22-51B7B4382E16}"/>
    <cellStyle name="Comma 8 2 5 2 4 3" xfId="43247" xr:uid="{3FD4583D-EDCA-4512-B8CF-F7D59E8624FB}"/>
    <cellStyle name="Comma 8 2 5 2 4 4" xfId="46200" xr:uid="{8E003112-B700-4A9E-9724-DC5E3EDD472A}"/>
    <cellStyle name="Comma 8 2 5 2 5" xfId="36101" xr:uid="{E8CE1CEB-2E12-47BC-A630-E884FB3050E8}"/>
    <cellStyle name="Comma 8 2 5 2 6" xfId="36401" xr:uid="{A4EA81EF-17B8-4DDB-A31A-49603F9DFC90}"/>
    <cellStyle name="Comma 8 2 5 2 7" xfId="38880" xr:uid="{E09C7812-E5BE-4889-8B71-48F2E3D84261}"/>
    <cellStyle name="Comma 8 2 5 2 8" xfId="41919" xr:uid="{C8C1A52B-A0B8-401B-B8D7-2F7D71B428C0}"/>
    <cellStyle name="Comma 8 2 5 2 9" xfId="46201" xr:uid="{FD74149E-2E7D-4CA6-99A2-1FC16DB7EC80}"/>
    <cellStyle name="Comma 8 2 5 3" xfId="4487" xr:uid="{206D7F71-2500-4FE2-A8FF-A6758047014A}"/>
    <cellStyle name="Comma 8 2 5 3 2" xfId="5938" xr:uid="{92597EB2-9A32-4B40-8F31-4F937793461B}"/>
    <cellStyle name="Comma 8 2 5 3 2 2" xfId="41113" xr:uid="{A5212853-AA89-437E-A1D9-39D875FF2199}"/>
    <cellStyle name="Comma 8 2 5 3 2 2 2" xfId="43825" xr:uid="{117F60F7-E327-4921-8EE8-0BAEF1FD44FF}"/>
    <cellStyle name="Comma 8 2 5 3 2 2 3" xfId="46202" xr:uid="{EEE2E3CF-874D-4DB3-A93F-9F6F5097E1DC}"/>
    <cellStyle name="Comma 8 2 5 3 2 3" xfId="39537" xr:uid="{5551B109-7079-4C59-A56B-17A22639D16F}"/>
    <cellStyle name="Comma 8 2 5 3 2 4" xfId="42497" xr:uid="{1BDA03BF-7CEB-4EBD-B0C3-7C483C0D778C}"/>
    <cellStyle name="Comma 8 2 5 3 2 5" xfId="46203" xr:uid="{4AF2A138-72AC-4863-8E1F-EA43E9386887}"/>
    <cellStyle name="Comma 8 2 5 3 2 6" xfId="35670" xr:uid="{613F6290-5FA3-4F68-A4A9-982E06F3767A}"/>
    <cellStyle name="Comma 8 2 5 3 3" xfId="40258" xr:uid="{F44E7438-4FC9-4A93-941D-EF807BB0665F}"/>
    <cellStyle name="Comma 8 2 5 3 3 2" xfId="43107" xr:uid="{F52973E1-E388-41DB-9D62-150700BF85FC}"/>
    <cellStyle name="Comma 8 2 5 3 3 3" xfId="46204" xr:uid="{3FABF996-49FE-42D1-B3B1-56CA5DDBFBFE}"/>
    <cellStyle name="Comma 8 2 5 3 4" xfId="38739" xr:uid="{269C3458-4508-403A-BACF-1E5A8C9CEC1B}"/>
    <cellStyle name="Comma 8 2 5 3 5" xfId="41779" xr:uid="{9BB53068-3843-40A5-B6B6-FEA22BE1A54F}"/>
    <cellStyle name="Comma 8 2 5 3 6" xfId="46205" xr:uid="{432AFBA9-4694-45D4-9A67-500A5079D996}"/>
    <cellStyle name="Comma 8 2 5 3 7" xfId="12137" xr:uid="{52E3F802-2EAA-4BB8-93D3-F07B51377254}"/>
    <cellStyle name="Comma 8 2 5 4" xfId="5800" xr:uid="{65425E0E-0D1F-4B79-9957-ABC6B9E9F306}"/>
    <cellStyle name="Comma 8 2 5 4 2" xfId="40123" xr:uid="{5FCB8971-7E01-4938-815D-C90E5E9E208C}"/>
    <cellStyle name="Comma 8 2 5 4 2 2" xfId="42992" xr:uid="{938BD918-9E15-420F-BC41-29BC8F570B01}"/>
    <cellStyle name="Comma 8 2 5 4 2 3" xfId="46206" xr:uid="{7843CF2E-8B15-404D-BF2A-6503C72074E9}"/>
    <cellStyle name="Comma 8 2 5 4 3" xfId="38167" xr:uid="{8EE7AB67-19EF-496C-9373-2EF4755C4479}"/>
    <cellStyle name="Comma 8 2 5 4 4" xfId="41664" xr:uid="{25A7F246-50D5-41DC-B9D6-47EAE9E1FCFF}"/>
    <cellStyle name="Comma 8 2 5 4 5" xfId="46207" xr:uid="{81A7692F-7B5B-4A13-900A-6D58D309D350}"/>
    <cellStyle name="Comma 8 2 5 4 6" xfId="15866" xr:uid="{0F2E57F4-1EF8-46CD-96F4-B9CF31F34311}"/>
    <cellStyle name="Comma 8 2 5 5" xfId="6259" xr:uid="{02A7C6D4-7BFA-4B7C-A529-462BBB035E4F}"/>
    <cellStyle name="Comma 8 2 5 5 2" xfId="40668" xr:uid="{1077C4DB-F291-48E5-AD56-8ADE3D87D3E5}"/>
    <cellStyle name="Comma 8 2 5 5 2 2" xfId="43454" xr:uid="{C98C6FE0-4BC7-4B69-BEDF-008F636D19E7}"/>
    <cellStyle name="Comma 8 2 5 5 2 3" xfId="46208" xr:uid="{4B20BDC8-2CEA-4324-9E85-E87FF45B3049}"/>
    <cellStyle name="Comma 8 2 5 5 3" xfId="39100" xr:uid="{7B27EDFE-E24A-4F74-B3B4-D60944F4A511}"/>
    <cellStyle name="Comma 8 2 5 5 4" xfId="42126" xr:uid="{B8AB4908-52A0-45B9-A704-63257731E346}"/>
    <cellStyle name="Comma 8 2 5 5 5" xfId="46209" xr:uid="{DF5269AC-93E4-4A8D-B745-D9BF8F3A17FC}"/>
    <cellStyle name="Comma 8 2 5 5 6" xfId="30364" xr:uid="{269E55B5-EFFB-4D5A-A4CA-F450BA7EF791}"/>
    <cellStyle name="Comma 8 2 5 6" xfId="30911" xr:uid="{3E595E32-0645-4916-8C8E-86C2B5630089}"/>
    <cellStyle name="Comma 8 2 5 6 2" xfId="40975" xr:uid="{7BB46F1F-2A01-4D00-80C7-8C2A6FC53D3D}"/>
    <cellStyle name="Comma 8 2 5 6 2 2" xfId="43710" xr:uid="{69B4713C-642A-4A02-9190-96D4290FAECE}"/>
    <cellStyle name="Comma 8 2 5 6 2 3" xfId="46210" xr:uid="{10BFB6FE-CE14-4754-9A4C-9E194E2BDB18}"/>
    <cellStyle name="Comma 8 2 5 6 3" xfId="39404" xr:uid="{70BDC5C1-48AA-475A-811C-B532222B4D79}"/>
    <cellStyle name="Comma 8 2 5 6 4" xfId="42382" xr:uid="{D8383DF9-82F2-413C-9916-E20BBA2AC207}"/>
    <cellStyle name="Comma 8 2 5 6 5" xfId="46211" xr:uid="{804A5A6F-0CDD-4F64-8966-236E12E087A0}"/>
    <cellStyle name="Comma 8 2 5 7" xfId="32187" xr:uid="{50C45EEC-5F7F-4A21-BC88-EF75CDBC09F3}"/>
    <cellStyle name="Comma 8 2 5 7 2" xfId="39944" xr:uid="{6620856F-8B2B-4324-A3D8-76AA5827EEDE}"/>
    <cellStyle name="Comma 8 2 5 7 3" xfId="42832" xr:uid="{FD5DC492-139A-4250-B8C6-A3E32D061909}"/>
    <cellStyle name="Comma 8 2 5 7 4" xfId="46212" xr:uid="{71DCAFE1-883B-40BE-95AB-EE4598649EBA}"/>
    <cellStyle name="Comma 8 2 5 8" xfId="32829" xr:uid="{611ACAF2-677C-4237-93C6-727257DC7C78}"/>
    <cellStyle name="Comma 8 2 5 9" xfId="34041" xr:uid="{82F935C4-88E4-49B2-95CA-4662F2160FC5}"/>
    <cellStyle name="Comma 8 2 6" xfId="2827" xr:uid="{1A6CCD0E-DF2B-4D5E-B2E4-D4429ABC41AB}"/>
    <cellStyle name="Comma 8 2 6 10" xfId="34663" xr:uid="{D020DE0A-D2AC-4488-82DD-FD01B03FA616}"/>
    <cellStyle name="Comma 8 2 6 11" xfId="35389" xr:uid="{94680868-D860-4D65-91F7-F80C47EB0C04}"/>
    <cellStyle name="Comma 8 2 6 12" xfId="36393" xr:uid="{5D332871-AB33-450D-98E6-E12D201C9A6B}"/>
    <cellStyle name="Comma 8 2 6 13" xfId="37541" xr:uid="{035A7359-ADD7-4D05-8798-E9E52076A8B1}"/>
    <cellStyle name="Comma 8 2 6 14" xfId="41487" xr:uid="{67D9D058-0437-4287-9EE4-2DE2DA6DD40C}"/>
    <cellStyle name="Comma 8 2 6 15" xfId="46213" xr:uid="{A897E25D-1E9F-4FDF-8560-71A00CA7597E}"/>
    <cellStyle name="Comma 8 2 6 16" xfId="11549" xr:uid="{69871FD5-EE12-40A4-B546-79F9FF478F06}"/>
    <cellStyle name="Comma 8 2 6 2" xfId="5138" xr:uid="{0EDEF025-A612-4136-B624-78E6E8725CC9}"/>
    <cellStyle name="Comma 8 2 6 2 10" xfId="15170" xr:uid="{42A58EDC-DD63-49A4-9AEB-CE2E5CB51553}"/>
    <cellStyle name="Comma 8 2 6 2 2" xfId="6107" xr:uid="{90AA7BE9-CB21-43F0-AC79-9EB481A2FE9B}"/>
    <cellStyle name="Comma 8 2 6 2 2 2" xfId="41277" xr:uid="{56B2DAD5-A212-4254-93E1-A8D7BD0F6429}"/>
    <cellStyle name="Comma 8 2 6 2 2 2 2" xfId="43957" xr:uid="{C8E18709-D98F-4B5C-BD27-F69D186EA731}"/>
    <cellStyle name="Comma 8 2 6 2 2 2 3" xfId="46214" xr:uid="{5BD27B27-BFFF-45B2-A096-6709B8D60580}"/>
    <cellStyle name="Comma 8 2 6 2 2 3" xfId="39694" xr:uid="{2F828037-EF76-4101-B31A-1E7F11F4B6D2}"/>
    <cellStyle name="Comma 8 2 6 2 2 4" xfId="42629" xr:uid="{6CCDCDA4-0B0C-4D79-941C-95510CF0EC29}"/>
    <cellStyle name="Comma 8 2 6 2 2 5" xfId="46215" xr:uid="{3F62BCBA-FC6E-4479-9DE4-F0254F52252E}"/>
    <cellStyle name="Comma 8 2 6 2 2 6" xfId="31577" xr:uid="{C534BA48-0774-4FC7-8D2D-EF27218D2F8D}"/>
    <cellStyle name="Comma 8 2 6 2 3" xfId="33430" xr:uid="{6B6587CF-825F-425A-B323-2D6D47E8029E}"/>
    <cellStyle name="Comma 8 2 6 2 3 2" xfId="40421" xr:uid="{885DFD74-52A4-44AB-8E6A-8DD7A92D77C1}"/>
    <cellStyle name="Comma 8 2 6 2 3 3" xfId="43239" xr:uid="{09886214-28AA-498D-9FD7-31C051430705}"/>
    <cellStyle name="Comma 8 2 6 2 3 4" xfId="46216" xr:uid="{B748B889-F660-4601-8A0C-4F84120B7AFD}"/>
    <cellStyle name="Comma 8 2 6 2 4" xfId="35254" xr:uid="{EB9C4FE7-3086-4AF7-8378-354CE7B83928}"/>
    <cellStyle name="Comma 8 2 6 2 5" xfId="36093" xr:uid="{35D28118-DE65-4C76-BFD3-83BFC81E516F}"/>
    <cellStyle name="Comma 8 2 6 2 6" xfId="37331" xr:uid="{EA732374-A660-4AE1-ADA0-F24D8280006B}"/>
    <cellStyle name="Comma 8 2 6 2 7" xfId="38872" xr:uid="{4970CCA4-FDA2-453A-BDC9-E9D994139101}"/>
    <cellStyle name="Comma 8 2 6 2 8" xfId="41911" xr:uid="{15D17D17-1C45-417C-AA76-218BEC72BA3F}"/>
    <cellStyle name="Comma 8 2 6 2 9" xfId="46217" xr:uid="{285BEB11-2B15-4422-AEC6-5FCD49F562C5}"/>
    <cellStyle name="Comma 8 2 6 3" xfId="5792" xr:uid="{D501EB4C-54E8-4198-B581-83166B1A50A1}"/>
    <cellStyle name="Comma 8 2 6 3 2" xfId="40115" xr:uid="{274DF320-0CA4-48C6-A1C3-768689707540}"/>
    <cellStyle name="Comma 8 2 6 3 2 2" xfId="42984" xr:uid="{8DBF226F-EEA7-4C7E-8E00-D233FA6526E5}"/>
    <cellStyle name="Comma 8 2 6 3 2 3" xfId="46218" xr:uid="{727F2407-A9CA-413C-BF29-5D3FE29A2190}"/>
    <cellStyle name="Comma 8 2 6 3 3" xfId="38159" xr:uid="{E1B840C2-64F0-460C-87FA-8C72D3AA5641}"/>
    <cellStyle name="Comma 8 2 6 3 4" xfId="41656" xr:uid="{778386FE-5361-4B7B-967D-B810945D0675}"/>
    <cellStyle name="Comma 8 2 6 3 5" xfId="46219" xr:uid="{0835CF9A-8DDA-46A2-BFC4-F99FFB1F23C3}"/>
    <cellStyle name="Comma 8 2 6 3 6" xfId="12212" xr:uid="{90FB0FD5-5630-4D12-84B2-D16D4ABF563A}"/>
    <cellStyle name="Comma 8 2 6 4" xfId="6427" xr:uid="{FEB418DB-2CDF-4481-B828-7B9A7008C427}"/>
    <cellStyle name="Comma 8 2 6 4 2" xfId="40660" xr:uid="{DD1E48BE-3D13-49BB-8B81-02F7213C8770}"/>
    <cellStyle name="Comma 8 2 6 4 2 2" xfId="43446" xr:uid="{436523EA-FFDF-49E1-AFB8-64268EAF2615}"/>
    <cellStyle name="Comma 8 2 6 4 2 3" xfId="46220" xr:uid="{8F5E663D-B422-4E42-8BE9-F4C50DA86552}"/>
    <cellStyle name="Comma 8 2 6 4 3" xfId="39092" xr:uid="{719925B5-74E3-488C-AFFC-7F7EB133AAC1}"/>
    <cellStyle name="Comma 8 2 6 4 4" xfId="42118" xr:uid="{EAB328BD-C807-4FE7-8884-2662B1BF49E1}"/>
    <cellStyle name="Comma 8 2 6 4 5" xfId="46221" xr:uid="{C7E2CCD3-B7A5-4B03-9EDF-482194954FCD}"/>
    <cellStyle name="Comma 8 2 6 4 6" xfId="15867" xr:uid="{A923B219-E280-4506-9B20-658B1B07D7D5}"/>
    <cellStyle name="Comma 8 2 6 5" xfId="30365" xr:uid="{C31431F3-5F46-4853-BA09-7035A5F129F3}"/>
    <cellStyle name="Comma 8 2 6 5 2" xfId="40967" xr:uid="{2F6DD2D2-ABA2-40CB-B37D-D4CAA6CD06B6}"/>
    <cellStyle name="Comma 8 2 6 5 2 2" xfId="43702" xr:uid="{61210231-3F42-46B2-AA18-CFD94B357F78}"/>
    <cellStyle name="Comma 8 2 6 5 2 3" xfId="46222" xr:uid="{9613F1EF-AE29-40ED-8071-708984D28365}"/>
    <cellStyle name="Comma 8 2 6 5 3" xfId="39396" xr:uid="{B157F695-91C6-47E5-82E4-C0F6CE0396CD}"/>
    <cellStyle name="Comma 8 2 6 5 4" xfId="42374" xr:uid="{73E77DD3-9EEE-4783-B073-C0F0B4109BA1}"/>
    <cellStyle name="Comma 8 2 6 5 5" xfId="46223" xr:uid="{BD61EA57-DC3C-4C42-8DE0-02297BF4C3A4}"/>
    <cellStyle name="Comma 8 2 6 6" xfId="30986" xr:uid="{89894E19-9F2E-4FB4-9C7F-8756F6091A60}"/>
    <cellStyle name="Comma 8 2 6 6 2" xfId="39916" xr:uid="{FB70261B-3531-4AAA-8F8B-C81DE896B691}"/>
    <cellStyle name="Comma 8 2 6 6 3" xfId="42815" xr:uid="{EA688E61-0CBA-4C54-BE00-D9F9E05BB858}"/>
    <cellStyle name="Comma 8 2 6 6 4" xfId="46224" xr:uid="{E59510ED-11A0-4256-9BC9-690CDCE4BC81}"/>
    <cellStyle name="Comma 8 2 6 7" xfId="32188" xr:uid="{5BAB0A52-1048-45E3-B7F3-293DDBA324E6}"/>
    <cellStyle name="Comma 8 2 6 8" xfId="32830" xr:uid="{EEB74479-CFAC-4C32-B15D-9DC2189081F8}"/>
    <cellStyle name="Comma 8 2 6 9" xfId="34042" xr:uid="{69153082-ACD0-428B-B92B-AFC8393FF2DF}"/>
    <cellStyle name="Comma 8 2 7" xfId="4551" xr:uid="{1C9CDE47-841F-40EA-85BA-9CE2CEBEE330}"/>
    <cellStyle name="Comma 8 2 7 10" xfId="36299" xr:uid="{D10B2B54-A162-436D-9A98-7C7AD38AEE08}"/>
    <cellStyle name="Comma 8 2 7 11" xfId="38777" xr:uid="{C20E9CB0-664B-44DB-B03A-27EB1D3357A1}"/>
    <cellStyle name="Comma 8 2 7 12" xfId="41817" xr:uid="{B530048B-81F2-4B29-AA20-94A0B0AB28E6}"/>
    <cellStyle name="Comma 8 2 7 13" xfId="46225" xr:uid="{D1B39F60-53B5-4F7F-B6B1-8F06E24E0C99}"/>
    <cellStyle name="Comma 8 2 7 14" xfId="12305" xr:uid="{75DBE043-D998-4882-8F4F-935352EAA93A}"/>
    <cellStyle name="Comma 8 2 7 2" xfId="6000" xr:uid="{BC6EBED4-F191-4055-9F8E-125027E166E5}"/>
    <cellStyle name="Comma 8 2 7 2 2" xfId="40558" xr:uid="{BD1B2952-E816-43E9-9694-6744E7862BEA}"/>
    <cellStyle name="Comma 8 2 7 2 2 2" xfId="43352" xr:uid="{754EC91A-A62F-4C4D-BCE3-43C3D07C4859}"/>
    <cellStyle name="Comma 8 2 7 2 2 3" xfId="46226" xr:uid="{FD4B0AD8-4E82-4C32-9780-60884F16A52A}"/>
    <cellStyle name="Comma 8 2 7 2 3" xfId="38995" xr:uid="{ED5A6C46-E39F-4EF1-9342-2FDB05706F40}"/>
    <cellStyle name="Comma 8 2 7 2 4" xfId="42024" xr:uid="{B833BD42-EB0B-4C70-BC73-41BA809B0934}"/>
    <cellStyle name="Comma 8 2 7 2 5" xfId="46227" xr:uid="{C7A35D75-6235-41EF-96FB-84E8DC2771F2}"/>
    <cellStyle name="Comma 8 2 7 2 6" xfId="15868" xr:uid="{2BD50DBF-FF5E-45AA-AD96-3823A9410F6E}"/>
    <cellStyle name="Comma 8 2 7 3" xfId="6321" xr:uid="{43BD9229-E854-4277-9D1F-684D9A1D7E61}"/>
    <cellStyle name="Comma 8 2 7 3 2" xfId="41173" xr:uid="{28912757-0FA7-4007-B957-90DDE45FB5ED}"/>
    <cellStyle name="Comma 8 2 7 3 2 2" xfId="43863" xr:uid="{3F3D4640-15E9-492B-972E-D166E3C39AF6}"/>
    <cellStyle name="Comma 8 2 7 3 2 3" xfId="46228" xr:uid="{E7131C69-A64E-4E5D-9FA9-F6CA6ACD5657}"/>
    <cellStyle name="Comma 8 2 7 3 3" xfId="39592" xr:uid="{E21FE36B-08BB-401D-8818-423AEB5CF693}"/>
    <cellStyle name="Comma 8 2 7 3 4" xfId="42535" xr:uid="{58D69B1E-41A8-4DF1-8605-9150320D7FC0}"/>
    <cellStyle name="Comma 8 2 7 3 5" xfId="46229" xr:uid="{6ADF1304-03A8-447D-B45B-B476C57758A6}"/>
    <cellStyle name="Comma 8 2 7 3 6" xfId="30366" xr:uid="{1F18A21A-E514-405F-ACBB-21E0EEE4518B}"/>
    <cellStyle name="Comma 8 2 7 4" xfId="31078" xr:uid="{5516FC15-09D5-4456-AB39-8CCA94BA0AFF}"/>
    <cellStyle name="Comma 8 2 7 4 2" xfId="40318" xr:uid="{22524F91-BE9B-4BE9-96FB-81D1B7A461B8}"/>
    <cellStyle name="Comma 8 2 7 4 3" xfId="43145" xr:uid="{733DCBD0-327B-40AA-806E-1C4520181786}"/>
    <cellStyle name="Comma 8 2 7 4 4" xfId="46230" xr:uid="{2AC0A7FA-03CF-4C9B-B637-1B054273CEE6}"/>
    <cellStyle name="Comma 8 2 7 5" xfId="32189" xr:uid="{C016360B-27E2-40F2-85C8-2E045168D9A3}"/>
    <cellStyle name="Comma 8 2 7 6" xfId="32831" xr:uid="{D9BD45DC-FCE9-43CB-89E9-1AF279DE24E4}"/>
    <cellStyle name="Comma 8 2 7 7" xfId="34043" xr:uid="{281A6EA0-7536-464B-9997-8124D1D419F0}"/>
    <cellStyle name="Comma 8 2 7 8" xfId="34755" xr:uid="{CB9B7252-B6B3-4965-BE6B-47A881F436A0}"/>
    <cellStyle name="Comma 8 2 7 9" xfId="35712" xr:uid="{4B6A2A82-54F9-4F5B-8E93-FE05613108B6}"/>
    <cellStyle name="Comma 8 2 8" xfId="4479" xr:uid="{3B339A49-92D6-49AF-832C-B9A1C0A785AC}"/>
    <cellStyle name="Comma 8 2 8 2" xfId="5930" xr:uid="{EFA6C697-87D6-42CD-984B-7D687E578660}"/>
    <cellStyle name="Comma 8 2 8 2 2" xfId="40768" xr:uid="{CC190A6E-F977-4011-881C-E851C65AD6AC}"/>
    <cellStyle name="Comma 8 2 8 2 2 2" xfId="43531" xr:uid="{41242504-1DEA-4BB3-B534-3EE3608B8B2C}"/>
    <cellStyle name="Comma 8 2 8 2 2 3" xfId="46231" xr:uid="{8958EE4C-15E3-413B-9D96-6C4574804EBF}"/>
    <cellStyle name="Comma 8 2 8 2 3" xfId="39195" xr:uid="{942EA7D1-3134-4120-A808-A90F4A3688B6}"/>
    <cellStyle name="Comma 8 2 8 2 4" xfId="42203" xr:uid="{13487529-1FA3-4AAF-8133-B4DC8C25B223}"/>
    <cellStyle name="Comma 8 2 8 2 5" xfId="46232" xr:uid="{E7C44B86-AA93-48FC-A1F1-B5E75D133E2E}"/>
    <cellStyle name="Comma 8 2 8 2 6" xfId="35662" xr:uid="{E6A95CFB-C2AB-430F-8142-C531E365235A}"/>
    <cellStyle name="Comma 8 2 8 3" xfId="39529" xr:uid="{9BA961FD-445D-49AA-AC8B-8ED4B4170EDD}"/>
    <cellStyle name="Comma 8 2 8 3 2" xfId="41105" xr:uid="{F70ED9F2-2791-49B6-A4AA-A8F4448875D6}"/>
    <cellStyle name="Comma 8 2 8 3 2 2" xfId="43817" xr:uid="{F20FB02C-29EF-405D-A6E8-4BD92CF9FC2A}"/>
    <cellStyle name="Comma 8 2 8 3 2 3" xfId="46233" xr:uid="{F459A025-6D10-4200-A28E-3F42B8CA1B64}"/>
    <cellStyle name="Comma 8 2 8 3 3" xfId="42489" xr:uid="{CEC65454-9550-4F9F-B086-425BEEBE9707}"/>
    <cellStyle name="Comma 8 2 8 3 4" xfId="46234" xr:uid="{616B4032-5B83-49BE-9F16-48A23762C2E1}"/>
    <cellStyle name="Comma 8 2 8 4" xfId="40250" xr:uid="{A9DED2C3-3351-4FEC-AE64-B72FD7B03780}"/>
    <cellStyle name="Comma 8 2 8 4 2" xfId="43099" xr:uid="{5F45932E-9C5B-48EC-9440-A5CCD18AB9E9}"/>
    <cellStyle name="Comma 8 2 8 4 3" xfId="46235" xr:uid="{BC59B860-67E5-43BD-9D16-A8E3C77C0293}"/>
    <cellStyle name="Comma 8 2 8 5" xfId="38731" xr:uid="{D33E3973-9309-4343-BE30-F097D821C3BF}"/>
    <cellStyle name="Comma 8 2 8 6" xfId="41771" xr:uid="{339CA708-DB76-4AB8-931F-D0EE3B83FFB8}"/>
    <cellStyle name="Comma 8 2 8 7" xfId="46236" xr:uid="{AF559F9F-31D7-4262-9715-F3DE96476BC5}"/>
    <cellStyle name="Comma 8 2 8 8" xfId="11712" xr:uid="{FBED5C6C-D005-4EF3-9782-FCCA33B44461}"/>
    <cellStyle name="Comma 8 2 9" xfId="5679" xr:uid="{007FF73D-45A7-4EA5-8C2B-DC6060730A1A}"/>
    <cellStyle name="Comma 8 2 9 2" xfId="40013" xr:uid="{3EC393A0-3264-4843-9C74-A8C56A8E0ECF}"/>
    <cellStyle name="Comma 8 2 9 2 2" xfId="42890" xr:uid="{F154A04B-ADB2-4A75-B4FC-9358E9B2D6EB}"/>
    <cellStyle name="Comma 8 2 9 2 3" xfId="46237" xr:uid="{03BB90BF-CADC-4E7B-AF6D-E323BFF1A275}"/>
    <cellStyle name="Comma 8 2 9 3" xfId="37622" xr:uid="{CAED519B-05FE-4D2D-8DD6-5A0479599FE3}"/>
    <cellStyle name="Comma 8 2 9 4" xfId="41562" xr:uid="{FAFDCC41-00DC-477D-BFE9-E882A622A5C6}"/>
    <cellStyle name="Comma 8 2 9 5" xfId="46238" xr:uid="{7C2DE7FE-F7B6-48EE-9224-C0F6527A2A61}"/>
    <cellStyle name="Comma 8 2 9 6" xfId="15851" xr:uid="{7031584F-DC83-4DDA-B3FC-1D9F6D6A1F40}"/>
    <cellStyle name="Comma 8 20" xfId="37399" xr:uid="{2684E2EF-12F0-413D-8164-76D6D105188F}"/>
    <cellStyle name="Comma 8 21" xfId="41347" xr:uid="{00CFA6AA-FE4C-4021-A306-47661BA25A52}"/>
    <cellStyle name="Comma 8 22" xfId="46239" xr:uid="{5E85EF98-2C42-4DD1-A654-E4C1C1745000}"/>
    <cellStyle name="Comma 8 23" xfId="6565" xr:uid="{846CA3BF-4419-4759-9ACE-79781D096394}"/>
    <cellStyle name="Comma 8 3" xfId="1040" xr:uid="{10BF036B-23F7-443F-94C0-08CED8E56EC0}"/>
    <cellStyle name="Comma 8 3 10" xfId="30548" xr:uid="{84F85C3B-9230-4754-9A10-20671B6F50B6}"/>
    <cellStyle name="Comma 8 3 10 2" xfId="40867" xr:uid="{02412850-B09D-46EB-90F2-79E016DBA8C4}"/>
    <cellStyle name="Comma 8 3 10 2 2" xfId="43611" xr:uid="{A61182EA-3642-4F10-8DDE-7EC687113A83}"/>
    <cellStyle name="Comma 8 3 10 2 3" xfId="46240" xr:uid="{17721558-E75C-49EF-971B-A741550F65FD}"/>
    <cellStyle name="Comma 8 3 10 3" xfId="39302" xr:uid="{C0ABD7C2-A86A-4CC9-A15E-ABBFD56A2D32}"/>
    <cellStyle name="Comma 8 3 10 4" xfId="42283" xr:uid="{62ACFF7A-2F46-4155-BB87-EB1BE5DF502F}"/>
    <cellStyle name="Comma 8 3 10 5" xfId="46241" xr:uid="{1EA74566-7AB2-4CE9-9466-C4E5478EBD50}"/>
    <cellStyle name="Comma 8 3 11" xfId="32190" xr:uid="{08C8EA2B-2997-4106-8FF6-008357E4E3D0}"/>
    <cellStyle name="Comma 8 3 11 2" xfId="39766" xr:uid="{9C4DE4C9-8E77-4C3D-B3AC-52861F48FAC4}"/>
    <cellStyle name="Comma 8 3 11 3" xfId="42679" xr:uid="{F173D3F2-D33C-472C-AB0B-F2EF08975DAB}"/>
    <cellStyle name="Comma 8 3 11 4" xfId="46242" xr:uid="{37BBF085-3CEA-4AA0-BAB7-17E0FCBCC88E}"/>
    <cellStyle name="Comma 8 3 12" xfId="32832" xr:uid="{03BA0E4A-64FF-44F6-8231-949F499159E1}"/>
    <cellStyle name="Comma 8 3 13" xfId="34044" xr:uid="{96281CA0-6B00-43EC-9D79-B6C524951D4E}"/>
    <cellStyle name="Comma 8 3 14" xfId="34225" xr:uid="{CDFD6C4A-E5A8-4D2B-B6D5-4F26B1A31D34}"/>
    <cellStyle name="Comma 8 3 15" xfId="35295" xr:uid="{9B8F9BA9-F9C4-4E98-88B3-39FCB0F57FED}"/>
    <cellStyle name="Comma 8 3 16" xfId="36261" xr:uid="{3733B077-889E-458E-A13C-9C4026FFFF7B}"/>
    <cellStyle name="Comma 8 3 17" xfId="37403" xr:uid="{A6B08399-D555-4521-8A51-A40964894A8F}"/>
    <cellStyle name="Comma 8 3 18" xfId="41351" xr:uid="{117DD70C-E8AF-4B9B-B473-4465E72E4632}"/>
    <cellStyle name="Comma 8 3 19" xfId="46243" xr:uid="{A49D1D3F-3DD8-4A13-8ACF-40A3062A3E2F}"/>
    <cellStyle name="Comma 8 3 2" xfId="2837" xr:uid="{05A03F58-C1E5-4AB1-82ED-85FA8E51BCBA}"/>
    <cellStyle name="Comma 8 3 2 10" xfId="32833" xr:uid="{B7521C40-2BC3-45D1-B8FF-8C0198E7C3B9}"/>
    <cellStyle name="Comma 8 3 2 11" xfId="34045" xr:uid="{BADFA846-9CCE-4FF1-A6AD-84B719F4BBAD}"/>
    <cellStyle name="Comma 8 3 2 12" xfId="34228" xr:uid="{B87E439C-796F-4260-B0C5-FB9B7F109972}"/>
    <cellStyle name="Comma 8 3 2 13" xfId="35399" xr:uid="{0FBA3B57-BEB0-4042-8936-A82C2359FA71}"/>
    <cellStyle name="Comma 8 3 2 14" xfId="36262" xr:uid="{6F285DBD-6F89-4E32-A5E5-BECFAEBF7764}"/>
    <cellStyle name="Comma 8 3 2 15" xfId="37471" xr:uid="{45E7BC72-6D41-4A69-A302-0E2C085E77AD}"/>
    <cellStyle name="Comma 8 3 2 16" xfId="41418" xr:uid="{157055D7-9489-4B47-9BDE-0F0076876F51}"/>
    <cellStyle name="Comma 8 3 2 17" xfId="46244" xr:uid="{DB07AF72-39F5-45DD-9A56-1B65FE6310E9}"/>
    <cellStyle name="Comma 8 3 2 18" xfId="8193" xr:uid="{A6946801-4686-4BBD-9B6A-42E937629AA2}"/>
    <cellStyle name="Comma 8 3 2 2" xfId="2838" xr:uid="{1560EC62-3619-42E2-B950-D233D06605F0}"/>
    <cellStyle name="Comma 8 3 2 2 10" xfId="34594" xr:uid="{805855DF-C513-49C1-8350-17CE6B4A6CC9}"/>
    <cellStyle name="Comma 8 3 2 2 11" xfId="35400" xr:uid="{D31A755C-6B22-4119-81BB-184A999E5D71}"/>
    <cellStyle name="Comma 8 3 2 2 12" xfId="36263" xr:uid="{07F9B8D6-9BF3-4955-A262-407BAA7AB2DF}"/>
    <cellStyle name="Comma 8 3 2 2 13" xfId="37589" xr:uid="{12E34A0B-1B08-49DB-897A-30ACF85B1BDF}"/>
    <cellStyle name="Comma 8 3 2 2 14" xfId="41535" xr:uid="{1E29BED6-DDA0-4FE9-9959-5C64188C7ACA}"/>
    <cellStyle name="Comma 8 3 2 2 15" xfId="46245" xr:uid="{85C16041-02A1-4C73-91E8-9BC74A64F243}"/>
    <cellStyle name="Comma 8 3 2 2 16" xfId="8927" xr:uid="{D61C2456-787C-4B20-A27C-67734FCFE9EA}"/>
    <cellStyle name="Comma 8 3 2 2 2" xfId="5149" xr:uid="{8EF5B660-EFC1-44FB-A494-FF47B13448EB}"/>
    <cellStyle name="Comma 8 3 2 2 2 10" xfId="12926" xr:uid="{8C624E2B-C8C4-47A0-A840-23FA523D9AB8}"/>
    <cellStyle name="Comma 8 3 2 2 2 2" xfId="6118" xr:uid="{AEC22981-27D0-4C20-A5B6-BD4E2B412710}"/>
    <cellStyle name="Comma 8 3 2 2 2 2 2" xfId="40820" xr:uid="{F686343C-F40E-46ED-92A4-5487BB6CD3FD}"/>
    <cellStyle name="Comma 8 3 2 2 2 2 2 2" xfId="43575" xr:uid="{F81D5301-6588-4C4D-8A7C-66A55EEA63F1}"/>
    <cellStyle name="Comma 8 3 2 2 2 2 2 3" xfId="46246" xr:uid="{1A1C3E2D-CF89-4A2D-8D1F-B884543CA648}"/>
    <cellStyle name="Comma 8 3 2 2 2 2 3" xfId="39257" xr:uid="{A73FB928-EF8E-4C5D-B260-03BCB186191B}"/>
    <cellStyle name="Comma 8 3 2 2 2 2 4" xfId="42247" xr:uid="{22E0A0A2-2F06-4B18-9744-DFF4B38BDB70}"/>
    <cellStyle name="Comma 8 3 2 2 2 2 5" xfId="46247" xr:uid="{AC6266B0-324E-4ADC-B5CC-36CE387CA345}"/>
    <cellStyle name="Comma 8 3 2 2 2 2 6" xfId="31508" xr:uid="{A425F811-EF9F-4F25-B1A8-A6393E6C5845}"/>
    <cellStyle name="Comma 8 3 2 2 2 3" xfId="6438" xr:uid="{0CDA77A2-5462-4250-947A-DFEE6E7FE7C1}"/>
    <cellStyle name="Comma 8 3 2 2 2 3 2" xfId="41288" xr:uid="{DA9C9883-9DB6-4673-B491-B6CC836F5C90}"/>
    <cellStyle name="Comma 8 3 2 2 2 3 2 2" xfId="43968" xr:uid="{1CA17E52-A2AA-4C38-8A47-C8C7458FF9D2}"/>
    <cellStyle name="Comma 8 3 2 2 2 3 2 3" xfId="46248" xr:uid="{52579163-D243-4500-988C-32D506C0367C}"/>
    <cellStyle name="Comma 8 3 2 2 2 3 3" xfId="39705" xr:uid="{B33AD771-3937-4EEB-9E0A-90BF0B1FD664}"/>
    <cellStyle name="Comma 8 3 2 2 2 3 4" xfId="42640" xr:uid="{F03A588D-2367-4599-8EB5-3ED823CFBD1F}"/>
    <cellStyle name="Comma 8 3 2 2 2 3 5" xfId="46249" xr:uid="{1EDBD189-C7CE-4052-B27D-3AA5F71A126C}"/>
    <cellStyle name="Comma 8 3 2 2 2 3 6" xfId="33361" xr:uid="{CF5B73B4-05C3-468E-8264-8F509DDA5723}"/>
    <cellStyle name="Comma 8 3 2 2 2 4" xfId="35185" xr:uid="{998CD0AC-11F3-4701-9864-FB938E731AD8}"/>
    <cellStyle name="Comma 8 3 2 2 2 4 2" xfId="40432" xr:uid="{5AEA07EB-77AF-4A7F-A8A2-9113D2385070}"/>
    <cellStyle name="Comma 8 3 2 2 2 4 3" xfId="43250" xr:uid="{5FAECBB2-B650-4F0C-9E6C-AF2500C14D78}"/>
    <cellStyle name="Comma 8 3 2 2 2 4 4" xfId="46250" xr:uid="{6937AAF7-4BB0-41B7-A531-404620BCCAA6}"/>
    <cellStyle name="Comma 8 3 2 2 2 5" xfId="36104" xr:uid="{97A53FDA-6FA9-4A5C-8E4B-CE5A55D6CEED}"/>
    <cellStyle name="Comma 8 3 2 2 2 6" xfId="36404" xr:uid="{4F1DAE03-30B9-4032-ABB8-59C2D42F9BB5}"/>
    <cellStyle name="Comma 8 3 2 2 2 7" xfId="38883" xr:uid="{886ECE5F-1FEE-44AE-9E39-7B12F76CFE9E}"/>
    <cellStyle name="Comma 8 3 2 2 2 8" xfId="41922" xr:uid="{AF601D97-C0E9-43D0-A7F9-7DF21EEF6A69}"/>
    <cellStyle name="Comma 8 3 2 2 2 9" xfId="46251" xr:uid="{C9BE392E-FE43-4E37-8D00-E82454E4BDAD}"/>
    <cellStyle name="Comma 8 3 2 2 3" xfId="4490" xr:uid="{44D659F5-0DAC-4F5F-A5E3-D627186BBC16}"/>
    <cellStyle name="Comma 8 3 2 2 3 2" xfId="5941" xr:uid="{11BFB7FF-441C-47FE-9EDC-AD41E1AF93CA}"/>
    <cellStyle name="Comma 8 3 2 2 3 2 2" xfId="41116" xr:uid="{109C955C-28BB-4D48-8B4D-B3C08C772C53}"/>
    <cellStyle name="Comma 8 3 2 2 3 2 2 2" xfId="43828" xr:uid="{C42BBAC5-D852-4858-A39C-A4341AEBC1DA}"/>
    <cellStyle name="Comma 8 3 2 2 3 2 2 3" xfId="46252" xr:uid="{19CFADFA-B17B-426E-A75D-0F6DE1DF479F}"/>
    <cellStyle name="Comma 8 3 2 2 3 2 3" xfId="39540" xr:uid="{966B726A-D76F-4C97-ADFF-C7CB3D9CBF3C}"/>
    <cellStyle name="Comma 8 3 2 2 3 2 4" xfId="42500" xr:uid="{F3EF5166-BC10-4B51-B59F-F6AAD50973C4}"/>
    <cellStyle name="Comma 8 3 2 2 3 2 5" xfId="46253" xr:uid="{6D5BC60B-9595-4647-B95D-D83466E7AE25}"/>
    <cellStyle name="Comma 8 3 2 2 3 2 6" xfId="35673" xr:uid="{CED1EE9C-433B-414E-8B72-CB6EF345338C}"/>
    <cellStyle name="Comma 8 3 2 2 3 3" xfId="40261" xr:uid="{0EA7698A-32FD-4C6E-9656-03E2BCC2D1F0}"/>
    <cellStyle name="Comma 8 3 2 2 3 3 2" xfId="43110" xr:uid="{DF50533B-D5F0-449D-9F4C-D5B914ABB749}"/>
    <cellStyle name="Comma 8 3 2 2 3 3 3" xfId="46254" xr:uid="{95E93448-CC32-4643-8E69-360990D44E39}"/>
    <cellStyle name="Comma 8 3 2 2 3 4" xfId="38742" xr:uid="{8EE7554A-8A1C-44F3-A17D-BF0AC39B5D6E}"/>
    <cellStyle name="Comma 8 3 2 2 3 5" xfId="41782" xr:uid="{E91C9D01-FB11-41B3-BA9C-E75405C903E0}"/>
    <cellStyle name="Comma 8 3 2 2 3 6" xfId="46255" xr:uid="{09E6FCA4-6A80-4BB8-AB82-CA5E2E918CFC}"/>
    <cellStyle name="Comma 8 3 2 2 3 7" xfId="12143" xr:uid="{B025343C-FCE0-4E77-B707-47A0611672F2}"/>
    <cellStyle name="Comma 8 3 2 2 4" xfId="5803" xr:uid="{678BDDF6-802B-4BFD-9E4B-A0A659FDA9C5}"/>
    <cellStyle name="Comma 8 3 2 2 4 2" xfId="40126" xr:uid="{ECCA644E-55A5-477A-99AA-7B6390D9AF1B}"/>
    <cellStyle name="Comma 8 3 2 2 4 2 2" xfId="42995" xr:uid="{E8D9EA99-2180-4E19-BFDE-11D461279A16}"/>
    <cellStyle name="Comma 8 3 2 2 4 2 3" xfId="46256" xr:uid="{3CB1AE9B-7DFD-4CEF-AC73-60F7CFF22871}"/>
    <cellStyle name="Comma 8 3 2 2 4 3" xfId="38170" xr:uid="{D406AA40-05C2-415B-B210-7A0B8CB3E203}"/>
    <cellStyle name="Comma 8 3 2 2 4 4" xfId="41667" xr:uid="{8E66595B-CD0B-4DF2-8386-4046E32A61DD}"/>
    <cellStyle name="Comma 8 3 2 2 4 5" xfId="46257" xr:uid="{36A94FD7-1B71-4DAC-86F0-EF6DE6547322}"/>
    <cellStyle name="Comma 8 3 2 2 4 6" xfId="15871" xr:uid="{84B22749-3233-4D1A-AFAE-65041096A8D1}"/>
    <cellStyle name="Comma 8 3 2 2 5" xfId="6262" xr:uid="{34F0B9A9-957A-4F7F-A26F-DA5FB4AE2848}"/>
    <cellStyle name="Comma 8 3 2 2 5 2" xfId="40671" xr:uid="{B7CCD8DE-4663-4CCA-AA42-C4514A871E1C}"/>
    <cellStyle name="Comma 8 3 2 2 5 2 2" xfId="43457" xr:uid="{141039D0-8C0C-4A84-9A1D-05ACABCBE0DF}"/>
    <cellStyle name="Comma 8 3 2 2 5 2 3" xfId="46258" xr:uid="{6799DDAF-5EC7-44DE-AE6A-2C33008E9BDA}"/>
    <cellStyle name="Comma 8 3 2 2 5 3" xfId="39103" xr:uid="{5CCF9ED7-F5ED-4513-9ABA-6CD5CA25E7B0}"/>
    <cellStyle name="Comma 8 3 2 2 5 4" xfId="42129" xr:uid="{9660D91E-DD26-43DF-A1ED-1116CB93FE14}"/>
    <cellStyle name="Comma 8 3 2 2 5 5" xfId="46259" xr:uid="{112378E5-F5CF-41FF-BC7A-5CDBB02A32D9}"/>
    <cellStyle name="Comma 8 3 2 2 5 6" xfId="30369" xr:uid="{88E92A50-0CB3-4A75-BBFD-42B5F1535AEC}"/>
    <cellStyle name="Comma 8 3 2 2 6" xfId="30917" xr:uid="{C4267E0E-6FC7-415D-BCB6-4B8A9F66647E}"/>
    <cellStyle name="Comma 8 3 2 2 6 2" xfId="40978" xr:uid="{E5304C0F-4DAF-41DB-946D-00C87BC7CFDF}"/>
    <cellStyle name="Comma 8 3 2 2 6 2 2" xfId="43713" xr:uid="{242E63BD-66E7-46E4-AE6B-9299C4CBD0B0}"/>
    <cellStyle name="Comma 8 3 2 2 6 2 3" xfId="46260" xr:uid="{B0CA3DC9-8566-4762-8ACC-4E2A551DFA07}"/>
    <cellStyle name="Comma 8 3 2 2 6 3" xfId="39407" xr:uid="{0B5BDA57-87A2-4A16-B016-F00D4601C509}"/>
    <cellStyle name="Comma 8 3 2 2 6 4" xfId="42385" xr:uid="{7D649230-3AD9-46C3-9674-18382B7D902A}"/>
    <cellStyle name="Comma 8 3 2 2 6 5" xfId="46261" xr:uid="{4922C66D-288E-45D8-8BC9-F40E4DE797D9}"/>
    <cellStyle name="Comma 8 3 2 2 7" xfId="32192" xr:uid="{ACE2FA3F-98DC-48F4-B16A-4392C3E0A8B3}"/>
    <cellStyle name="Comma 8 3 2 2 7 2" xfId="39975" xr:uid="{E82D7E25-81B6-4F9A-BECE-E58A493A4BE1}"/>
    <cellStyle name="Comma 8 3 2 2 7 3" xfId="42863" xr:uid="{3335DF9E-E485-465D-B812-FCA272003AFC}"/>
    <cellStyle name="Comma 8 3 2 2 7 4" xfId="46262" xr:uid="{2484FDA9-6C45-4AAD-9006-BF8463D7776F}"/>
    <cellStyle name="Comma 8 3 2 2 8" xfId="32834" xr:uid="{0BEA8ACB-BBC0-46E9-B08D-267248C81A90}"/>
    <cellStyle name="Comma 8 3 2 2 9" xfId="34046" xr:uid="{F3419F68-A007-4E26-8854-7012C825F876}"/>
    <cellStyle name="Comma 8 3 2 3" xfId="5148" xr:uid="{3A8B82C7-A48B-4097-81AF-BC11DF30FB41}"/>
    <cellStyle name="Comma 8 3 2 3 10" xfId="34667" xr:uid="{31DFEB57-6039-40E5-9F94-58E3A8E782B6}"/>
    <cellStyle name="Comma 8 3 2 3 11" xfId="36103" xr:uid="{C1307837-AD2C-4884-AC46-C87CCFAFB626}"/>
    <cellStyle name="Comma 8 3 2 3 12" xfId="36403" xr:uid="{C8AE5252-5CA6-4999-B6A7-B09F551C0057}"/>
    <cellStyle name="Comma 8 3 2 3 13" xfId="37545" xr:uid="{3C98BC80-CB6A-4632-8ABB-1BEA244320D2}"/>
    <cellStyle name="Comma 8 3 2 3 14" xfId="41491" xr:uid="{6FB93228-FCE1-42E4-9195-06A14405A2A4}"/>
    <cellStyle name="Comma 8 3 2 3 15" xfId="46263" xr:uid="{3F99B27F-CFF1-4886-BBAB-3B18AC847490}"/>
    <cellStyle name="Comma 8 3 2 3 16" xfId="11553" xr:uid="{323CE4BD-9DFE-4FC3-A026-AE7493CB6D7B}"/>
    <cellStyle name="Comma 8 3 2 3 2" xfId="6117" xr:uid="{F2F5C617-A0D8-4BC7-909E-9864DFE1795B}"/>
    <cellStyle name="Comma 8 3 2 3 2 2" xfId="31581" xr:uid="{6C38C771-FBFB-4C88-A270-0FF355673DA2}"/>
    <cellStyle name="Comma 8 3 2 3 2 2 2" xfId="40431" xr:uid="{BDE911B8-D98E-457F-8689-3F2229306D10}"/>
    <cellStyle name="Comma 8 3 2 3 2 2 3" xfId="43249" xr:uid="{431F9372-AD70-46EA-8AD1-A4972D58F8B0}"/>
    <cellStyle name="Comma 8 3 2 3 2 2 4" xfId="46264" xr:uid="{5ABC8174-8023-4D1F-8AD2-0AB9C602512A}"/>
    <cellStyle name="Comma 8 3 2 3 2 3" xfId="33434" xr:uid="{65B517BE-AEF4-44D3-AC62-135A7A282C87}"/>
    <cellStyle name="Comma 8 3 2 3 2 4" xfId="35258" xr:uid="{BB67F812-650F-4C9B-952B-A22DCE757B4F}"/>
    <cellStyle name="Comma 8 3 2 3 2 5" xfId="37334" xr:uid="{BB433DBE-723A-49DD-994F-6563367167F9}"/>
    <cellStyle name="Comma 8 3 2 3 2 6" xfId="38882" xr:uid="{E5F6E33E-C81D-41A1-B75B-A9045E78C016}"/>
    <cellStyle name="Comma 8 3 2 3 2 7" xfId="41921" xr:uid="{B41A3835-B503-4919-9D06-E2CF9EE414DD}"/>
    <cellStyle name="Comma 8 3 2 3 2 8" xfId="46265" xr:uid="{744A4D56-3B1E-410C-865A-686E0263935A}"/>
    <cellStyle name="Comma 8 3 2 3 2 9" xfId="15174" xr:uid="{38BA74DF-25BA-4541-A707-AF6DF8AF27F7}"/>
    <cellStyle name="Comma 8 3 2 3 3" xfId="6437" xr:uid="{8043E64A-A200-4208-8BE3-E173769D0C02}"/>
    <cellStyle name="Comma 8 3 2 3 3 2" xfId="40670" xr:uid="{CE1E40D4-59F6-4EEC-A218-22FFA619F84A}"/>
    <cellStyle name="Comma 8 3 2 3 3 2 2" xfId="43456" xr:uid="{5E877107-C62D-40E6-9864-92675ECA1C77}"/>
    <cellStyle name="Comma 8 3 2 3 3 2 3" xfId="46266" xr:uid="{5FEE36A7-145B-48C0-8C6F-2D0F2644F346}"/>
    <cellStyle name="Comma 8 3 2 3 3 3" xfId="39102" xr:uid="{A1ACA54A-1C97-40D5-9FDB-4D221A484B85}"/>
    <cellStyle name="Comma 8 3 2 3 3 4" xfId="42128" xr:uid="{7214145B-B613-4640-B506-E54AD614D034}"/>
    <cellStyle name="Comma 8 3 2 3 3 5" xfId="46267" xr:uid="{351DABBF-2083-4C89-820D-86A9F1CEA66B}"/>
    <cellStyle name="Comma 8 3 2 3 3 6" xfId="12216" xr:uid="{F91A44A9-907C-46CC-AB57-41D3051BFF94}"/>
    <cellStyle name="Comma 8 3 2 3 4" xfId="15872" xr:uid="{ECF41B6C-986C-4389-BE46-FA5050925317}"/>
    <cellStyle name="Comma 8 3 2 3 4 2" xfId="41287" xr:uid="{14963877-AED2-46D9-9D00-8EB5064E9C7A}"/>
    <cellStyle name="Comma 8 3 2 3 4 2 2" xfId="43967" xr:uid="{99E42D75-CE2A-468B-8A01-A765357328B7}"/>
    <cellStyle name="Comma 8 3 2 3 4 2 3" xfId="46268" xr:uid="{922C86EF-1356-4DFC-B8A7-24AE530144EC}"/>
    <cellStyle name="Comma 8 3 2 3 4 3" xfId="39704" xr:uid="{395472F8-7895-447B-A276-6B586A8DFF28}"/>
    <cellStyle name="Comma 8 3 2 3 4 4" xfId="42639" xr:uid="{D8E32AF4-7B2D-4EBB-A40A-821271F4A1BC}"/>
    <cellStyle name="Comma 8 3 2 3 4 5" xfId="46269" xr:uid="{12914BBB-9C65-4C98-BDF3-F87C5ADB2122}"/>
    <cellStyle name="Comma 8 3 2 3 5" xfId="30370" xr:uid="{36060624-4B02-4176-B07F-DA161F5ADFA4}"/>
    <cellStyle name="Comma 8 3 2 3 5 2" xfId="39920" xr:uid="{205C233F-A0BB-4363-A576-0B0337A9E7BD}"/>
    <cellStyle name="Comma 8 3 2 3 5 3" xfId="42819" xr:uid="{48D8758E-C172-4328-959D-0D6EE1A4FC83}"/>
    <cellStyle name="Comma 8 3 2 3 5 4" xfId="46270" xr:uid="{FB9DB32F-3DA9-4413-8E5E-70720C71FD7D}"/>
    <cellStyle name="Comma 8 3 2 3 6" xfId="30990" xr:uid="{8CE28E17-C201-4E79-B0A8-D9E73CAD9F53}"/>
    <cellStyle name="Comma 8 3 2 3 7" xfId="32193" xr:uid="{18447894-73F4-4FEF-AE29-0BE6F60B03C8}"/>
    <cellStyle name="Comma 8 3 2 3 8" xfId="32835" xr:uid="{D1001B2A-2D11-46F6-AFCD-BC7FD55B7BA2}"/>
    <cellStyle name="Comma 8 3 2 3 9" xfId="34047" xr:uid="{27990A9A-C4C4-4BBE-BA48-33A99024C39E}"/>
    <cellStyle name="Comma 8 3 2 4" xfId="4489" xr:uid="{F312C1C2-16D4-4E3A-94CB-49A03AB93A5F}"/>
    <cellStyle name="Comma 8 3 2 4 10" xfId="12434" xr:uid="{786FC33D-5A1B-48CC-AA8E-7AE4D4534C9C}"/>
    <cellStyle name="Comma 8 3 2 4 2" xfId="5940" xr:uid="{F3FF6882-ACEB-44BA-9D7C-5772A935098C}"/>
    <cellStyle name="Comma 8 3 2 4 2 2" xfId="40772" xr:uid="{9A764263-737A-46AA-9615-CCD249A2D6C4}"/>
    <cellStyle name="Comma 8 3 2 4 2 2 2" xfId="43535" xr:uid="{DF71A810-5DB7-4A42-915B-464549EAE3C2}"/>
    <cellStyle name="Comma 8 3 2 4 2 2 3" xfId="46271" xr:uid="{9498B913-C242-41AF-BC4A-56CBFCFCBBC3}"/>
    <cellStyle name="Comma 8 3 2 4 2 3" xfId="39199" xr:uid="{68492B37-7853-43D7-B4FE-81D70DDF2920}"/>
    <cellStyle name="Comma 8 3 2 4 2 4" xfId="42207" xr:uid="{D0DD47D0-F722-484D-A8A9-960F693CE26C}"/>
    <cellStyle name="Comma 8 3 2 4 2 5" xfId="46272" xr:uid="{FBF3CFEE-32E1-4C61-AF6E-9602432BAACE}"/>
    <cellStyle name="Comma 8 3 2 4 2 6" xfId="31142" xr:uid="{E9D51F7D-5135-4EDD-8994-4600C98A0091}"/>
    <cellStyle name="Comma 8 3 2 4 3" xfId="33000" xr:uid="{0617C4F5-342D-445B-B19C-2BE2A22A4C97}"/>
    <cellStyle name="Comma 8 3 2 4 3 2" xfId="41115" xr:uid="{EC22FC18-BB07-47E9-A9B5-69FD2847DDE9}"/>
    <cellStyle name="Comma 8 3 2 4 3 2 2" xfId="43827" xr:uid="{E448BD94-8436-456B-8D8F-FA4598984CAD}"/>
    <cellStyle name="Comma 8 3 2 4 3 2 3" xfId="46273" xr:uid="{A42FA5B4-13D0-415E-A95C-B13BE5045A89}"/>
    <cellStyle name="Comma 8 3 2 4 3 3" xfId="39539" xr:uid="{37AD18BD-7B14-4292-8255-CDD17078F3A0}"/>
    <cellStyle name="Comma 8 3 2 4 3 4" xfId="42499" xr:uid="{A10B1F9F-A20C-4E34-800B-B138BA92CA6D}"/>
    <cellStyle name="Comma 8 3 2 4 3 5" xfId="46274" xr:uid="{577EC54C-1230-47E8-9322-F9064E5EB996}"/>
    <cellStyle name="Comma 8 3 2 4 4" xfId="34819" xr:uid="{7ACC2455-94C3-4237-9CE7-0333C000711F}"/>
    <cellStyle name="Comma 8 3 2 4 4 2" xfId="40260" xr:uid="{7DA1D9FF-36B1-43F9-B476-D89DBC1C9A02}"/>
    <cellStyle name="Comma 8 3 2 4 4 3" xfId="43109" xr:uid="{FE67A3DC-DCEE-4198-8D84-3E05D905DFF8}"/>
    <cellStyle name="Comma 8 3 2 4 4 4" xfId="46275" xr:uid="{A12B9F1F-40AC-4DCC-A480-AF4C0C1A2DD4}"/>
    <cellStyle name="Comma 8 3 2 4 5" xfId="35672" xr:uid="{C540F74B-404E-420E-9727-EC4345FCBB7A}"/>
    <cellStyle name="Comma 8 3 2 4 6" xfId="36921" xr:uid="{0991E226-640F-4892-AC81-801F4F949D88}"/>
    <cellStyle name="Comma 8 3 2 4 7" xfId="38741" xr:uid="{D7F58514-F0F6-456E-803E-918B5F045998}"/>
    <cellStyle name="Comma 8 3 2 4 8" xfId="41781" xr:uid="{4620B63C-2A3A-4EE9-BE2D-E8B63D9C5A5B}"/>
    <cellStyle name="Comma 8 3 2 4 9" xfId="46276" xr:uid="{D72C6957-0CC7-498A-B09F-EF31CA504E88}"/>
    <cellStyle name="Comma 8 3 2 5" xfId="5802" xr:uid="{236DB654-148B-485B-9B9E-BC5D831C809C}"/>
    <cellStyle name="Comma 8 3 2 5 2" xfId="40125" xr:uid="{1CF8AD1C-7A78-44AC-A04C-78D808FB2B57}"/>
    <cellStyle name="Comma 8 3 2 5 2 2" xfId="42994" xr:uid="{3C764C08-BB4F-47A9-B950-32C236A803FC}"/>
    <cellStyle name="Comma 8 3 2 5 2 3" xfId="46277" xr:uid="{9E4D9D12-9975-47D7-AA81-978497A17D57}"/>
    <cellStyle name="Comma 8 3 2 5 3" xfId="38169" xr:uid="{6F8E87B6-F4EE-49CE-BBDF-8971871B6F87}"/>
    <cellStyle name="Comma 8 3 2 5 4" xfId="41666" xr:uid="{ADD200C6-7D9C-4DDD-B417-5F8800A82954}"/>
    <cellStyle name="Comma 8 3 2 5 5" xfId="46278" xr:uid="{20015B14-8184-4417-888D-BEA9F3EA2585}"/>
    <cellStyle name="Comma 8 3 2 5 6" xfId="11777" xr:uid="{D36391E3-7FD7-4425-BBBE-223C50D648C1}"/>
    <cellStyle name="Comma 8 3 2 6" xfId="6261" xr:uid="{7339715F-AE0E-447C-96BD-4AD21DB46038}"/>
    <cellStyle name="Comma 8 3 2 6 2" xfId="40528" xr:uid="{9CCA681F-E50A-41A3-9CC3-BFA1B6893204}"/>
    <cellStyle name="Comma 8 3 2 6 2 2" xfId="43329" xr:uid="{54026044-9C13-4318-96BE-756C1258EA0C}"/>
    <cellStyle name="Comma 8 3 2 6 2 3" xfId="46279" xr:uid="{610F768A-EF1B-4624-BDC6-75254F520557}"/>
    <cellStyle name="Comma 8 3 2 6 3" xfId="38970" xr:uid="{10E922E9-804F-41BF-AA34-DE99A4DB3569}"/>
    <cellStyle name="Comma 8 3 2 6 4" xfId="42001" xr:uid="{C3712F2F-07A9-4379-9BAA-E6F7234AAC7B}"/>
    <cellStyle name="Comma 8 3 2 6 5" xfId="46280" xr:uid="{3D9C013D-DEDD-43CC-9FCE-6493EAF98CB6}"/>
    <cellStyle name="Comma 8 3 2 6 6" xfId="15870" xr:uid="{1253E407-DF07-41AD-A04F-1CCB889743C0}"/>
    <cellStyle name="Comma 8 3 2 7" xfId="30368" xr:uid="{492E37F9-D4C0-478A-858C-CE44406CC88F}"/>
    <cellStyle name="Comma 8 3 2 7 2" xfId="40977" xr:uid="{21047781-C419-46A6-BBBD-B87D4F639AEB}"/>
    <cellStyle name="Comma 8 3 2 7 2 2" xfId="43712" xr:uid="{27CD508E-B08E-4ED1-BAFB-9DD01C57930C}"/>
    <cellStyle name="Comma 8 3 2 7 2 3" xfId="46281" xr:uid="{0044A91C-5ED1-498E-B6A3-D4B73A62D932}"/>
    <cellStyle name="Comma 8 3 2 7 3" xfId="39406" xr:uid="{0301F38D-995F-4F83-8434-DB462833E405}"/>
    <cellStyle name="Comma 8 3 2 7 4" xfId="42384" xr:uid="{14D83FEB-50B0-4380-9CDC-1BFF98AB6236}"/>
    <cellStyle name="Comma 8 3 2 7 5" xfId="46282" xr:uid="{B2D1C809-B6F2-4387-A242-F2F2AD53DF0D}"/>
    <cellStyle name="Comma 8 3 2 8" xfId="30551" xr:uid="{4E66D443-7979-444B-A2C3-A40D8C2698C5}"/>
    <cellStyle name="Comma 8 3 2 8 2" xfId="39838" xr:uid="{808BE562-C63A-45F4-81F9-FE57B26660BE}"/>
    <cellStyle name="Comma 8 3 2 8 3" xfId="42746" xr:uid="{1A737955-EC28-4396-BB81-4CC1EE35BC83}"/>
    <cellStyle name="Comma 8 3 2 8 4" xfId="46283" xr:uid="{74E20E4F-B5C9-40DD-8E7B-0EB18720AC01}"/>
    <cellStyle name="Comma 8 3 2 9" xfId="32191" xr:uid="{3C13721A-0FD5-4A83-ADD0-4ED6D9C2AB29}"/>
    <cellStyle name="Comma 8 3 20" xfId="8116" xr:uid="{6396AF0F-A576-47FC-963C-D50826096072}"/>
    <cellStyle name="Comma 8 3 3" xfId="2839" xr:uid="{389748A3-49E8-4214-BB35-EB036D3359BA}"/>
    <cellStyle name="Comma 8 3 3 10" xfId="32836" xr:uid="{3CF3C55F-A0EB-4AB1-8C2C-12BEF60E5912}"/>
    <cellStyle name="Comma 8 3 3 11" xfId="34048" xr:uid="{078D9907-8A98-4B88-9F4F-FBF0B31A69AB}"/>
    <cellStyle name="Comma 8 3 3 12" xfId="34229" xr:uid="{8DA71A90-6597-4A27-846E-26313247F41B}"/>
    <cellStyle name="Comma 8 3 3 13" xfId="35401" xr:uid="{59F91A80-14C6-48F1-BB31-41671C65BEDB}"/>
    <cellStyle name="Comma 8 3 3 14" xfId="36264" xr:uid="{2B73EC0A-FF23-406F-A80C-9A023DF76EC5}"/>
    <cellStyle name="Comma 8 3 3 15" xfId="37472" xr:uid="{C82A3DAB-022B-46EA-8A8E-3CA2239E136B}"/>
    <cellStyle name="Comma 8 3 3 16" xfId="41419" xr:uid="{98C38653-32C3-4727-9D21-AE2028379321}"/>
    <cellStyle name="Comma 8 3 3 17" xfId="46284" xr:uid="{77855C8C-1485-4DE7-96DE-08F99CCF7252}"/>
    <cellStyle name="Comma 8 3 3 18" xfId="8194" xr:uid="{3A67C55C-1448-4C45-99CA-D133DEAF2242}"/>
    <cellStyle name="Comma 8 3 3 2" xfId="5150" xr:uid="{23C77476-CCD3-40A7-9E6C-E6F0F8D49CE8}"/>
    <cellStyle name="Comma 8 3 3 2 10" xfId="34595" xr:uid="{28683F7D-F07F-4C4D-B29D-2A5CB2ECFA27}"/>
    <cellStyle name="Comma 8 3 3 2 11" xfId="36105" xr:uid="{B299BEDA-2B03-4B90-B751-41D2F147E4BD}"/>
    <cellStyle name="Comma 8 3 3 2 12" xfId="36405" xr:uid="{4DC3E4E9-7589-4EB3-A4AD-A1D4264C7982}"/>
    <cellStyle name="Comma 8 3 3 2 13" xfId="37546" xr:uid="{DE6A5A83-ACEB-4293-9CBF-2B760BAF5F32}"/>
    <cellStyle name="Comma 8 3 3 2 14" xfId="41492" xr:uid="{7C457EDC-8DDF-4414-9E6F-1B624A703534}"/>
    <cellStyle name="Comma 8 3 3 2 15" xfId="46285" xr:uid="{82DC217C-3792-4778-A85A-3E273EC3E977}"/>
    <cellStyle name="Comma 8 3 3 2 16" xfId="8928" xr:uid="{22F61FB3-AC10-48B7-BE52-8285B68EA293}"/>
    <cellStyle name="Comma 8 3 3 2 2" xfId="6119" xr:uid="{2FD57839-72FB-4CAB-87FA-E7DBC9408815}"/>
    <cellStyle name="Comma 8 3 3 2 2 2" xfId="31509" xr:uid="{0E87480C-7C1C-4D88-8B3E-09BDC273D53E}"/>
    <cellStyle name="Comma 8 3 3 2 2 2 2" xfId="40433" xr:uid="{C6BC02C6-2E42-40F3-9668-FF03AEE3F632}"/>
    <cellStyle name="Comma 8 3 3 2 2 2 3" xfId="43251" xr:uid="{6520BC7B-8BF0-4201-B9BB-C59F66EFC32B}"/>
    <cellStyle name="Comma 8 3 3 2 2 2 4" xfId="46286" xr:uid="{92F88402-ADDD-41FF-96EA-AE21C4BAE7F4}"/>
    <cellStyle name="Comma 8 3 3 2 2 3" xfId="33362" xr:uid="{1BC304EB-33A8-4CF7-B8FE-EB9A9C043BC6}"/>
    <cellStyle name="Comma 8 3 3 2 2 4" xfId="35186" xr:uid="{CC55878F-F5DA-432D-BFE0-FD8257781217}"/>
    <cellStyle name="Comma 8 3 3 2 2 5" xfId="37269" xr:uid="{FB81DD23-C64B-4A5A-9B13-359087282DC8}"/>
    <cellStyle name="Comma 8 3 3 2 2 6" xfId="38884" xr:uid="{F262C297-E50B-4822-B1A0-C9D3EEA08CB4}"/>
    <cellStyle name="Comma 8 3 3 2 2 7" xfId="41923" xr:uid="{21220811-4CA2-41C7-9EBB-E6D350765870}"/>
    <cellStyle name="Comma 8 3 3 2 2 8" xfId="46287" xr:uid="{6BE55BB3-B5F7-446C-98B3-93DBFF07EDCC}"/>
    <cellStyle name="Comma 8 3 3 2 2 9" xfId="12927" xr:uid="{D964804A-B016-46ED-8073-42FA23256C2F}"/>
    <cellStyle name="Comma 8 3 3 2 3" xfId="6439" xr:uid="{2A5AF9B0-2F88-412A-9125-A8A95310F406}"/>
    <cellStyle name="Comma 8 3 3 2 3 2" xfId="40821" xr:uid="{9AD9E9E6-A9E5-4D67-BD4C-6296C1978FFE}"/>
    <cellStyle name="Comma 8 3 3 2 3 2 2" xfId="43576" xr:uid="{C46B92FD-EC4A-4C85-8146-51C24CC41B9F}"/>
    <cellStyle name="Comma 8 3 3 2 3 2 3" xfId="46288" xr:uid="{54A2B8B3-A8AE-4AE1-BBEB-404A8A383957}"/>
    <cellStyle name="Comma 8 3 3 2 3 3" xfId="39258" xr:uid="{3EF055E4-8818-42CB-B033-1569DC5A0823}"/>
    <cellStyle name="Comma 8 3 3 2 3 4" xfId="42248" xr:uid="{5C3C2768-715C-47B8-81BF-3A5F6AA233D6}"/>
    <cellStyle name="Comma 8 3 3 2 3 5" xfId="46289" xr:uid="{E3838335-A2E6-47C0-8913-459C63D96922}"/>
    <cellStyle name="Comma 8 3 3 2 3 6" xfId="12144" xr:uid="{83E8E021-712B-4097-A6EB-E29AB7F0D133}"/>
    <cellStyle name="Comma 8 3 3 2 4" xfId="15874" xr:uid="{C847F9DA-A7B4-45BF-BD41-13EDF01DB1FB}"/>
    <cellStyle name="Comma 8 3 3 2 4 2" xfId="41289" xr:uid="{54A7E313-E2AB-450D-95CC-863FEB93020D}"/>
    <cellStyle name="Comma 8 3 3 2 4 2 2" xfId="43969" xr:uid="{F83D3D15-4F90-49B0-917D-278B2130FFF6}"/>
    <cellStyle name="Comma 8 3 3 2 4 2 3" xfId="46290" xr:uid="{A09B54E1-6F04-4EDF-8E5E-BE1D3B16B576}"/>
    <cellStyle name="Comma 8 3 3 2 4 3" xfId="39706" xr:uid="{6D6C5697-1202-42D2-904B-DFBFE1494EEF}"/>
    <cellStyle name="Comma 8 3 3 2 4 4" xfId="42641" xr:uid="{DD4D2A9C-4BBB-4555-8E0A-A58E326E9ACB}"/>
    <cellStyle name="Comma 8 3 3 2 4 5" xfId="46291" xr:uid="{C2B8BC75-40D2-4787-9E6D-28789B7F4D41}"/>
    <cellStyle name="Comma 8 3 3 2 5" xfId="30372" xr:uid="{FF582B37-03BB-403D-B2ED-485BA49E1C63}"/>
    <cellStyle name="Comma 8 3 3 2 5 2" xfId="39921" xr:uid="{F0F7631F-B131-4DA0-B237-53B0C8B568F9}"/>
    <cellStyle name="Comma 8 3 3 2 5 3" xfId="42820" xr:uid="{40C1D311-4BEF-412B-848C-A0159435C695}"/>
    <cellStyle name="Comma 8 3 3 2 5 4" xfId="46292" xr:uid="{DAD18F76-F611-4C61-8031-217A5611C941}"/>
    <cellStyle name="Comma 8 3 3 2 6" xfId="30918" xr:uid="{3DCEFEF4-5C86-414D-AE6E-B459BD87CEC2}"/>
    <cellStyle name="Comma 8 3 3 2 7" xfId="32195" xr:uid="{1E17BD00-E43B-439C-9414-7C7E6642EA9A}"/>
    <cellStyle name="Comma 8 3 3 2 8" xfId="32837" xr:uid="{D9A3063C-B783-45AD-A099-DA6DF2270A0F}"/>
    <cellStyle name="Comma 8 3 3 2 9" xfId="34049" xr:uid="{72248E99-2226-4542-AE03-B242887C1ADC}"/>
    <cellStyle name="Comma 8 3 3 3" xfId="4491" xr:uid="{DA6D3024-FF8C-4751-9A6C-06EE418618E6}"/>
    <cellStyle name="Comma 8 3 3 3 10" xfId="34668" xr:uid="{FD36328F-8727-4D83-AA1F-ECABD33ADF80}"/>
    <cellStyle name="Comma 8 3 3 3 11" xfId="35674" xr:uid="{03411A51-6BA6-4159-B95C-5AE3606152AC}"/>
    <cellStyle name="Comma 8 3 3 3 12" xfId="36780" xr:uid="{FE3BFCD6-5A63-4FBB-9F40-57D9AC53F85F}"/>
    <cellStyle name="Comma 8 3 3 3 13" xfId="38743" xr:uid="{10184252-E48B-4D1C-8988-A66E0E7094D3}"/>
    <cellStyle name="Comma 8 3 3 3 14" xfId="41783" xr:uid="{DF945B3B-A9A1-45DE-A740-DCAFCB360537}"/>
    <cellStyle name="Comma 8 3 3 3 15" xfId="46293" xr:uid="{B7A34E36-5145-4554-8AA2-AA4D90E0338A}"/>
    <cellStyle name="Comma 8 3 3 3 16" xfId="11554" xr:uid="{64518AF2-49F3-4A13-8039-4B104629FCB6}"/>
    <cellStyle name="Comma 8 3 3 3 2" xfId="5942" xr:uid="{975599A9-E05D-41B4-B1F2-55395CCD1171}"/>
    <cellStyle name="Comma 8 3 3 3 2 2" xfId="31582" xr:uid="{9DE3A273-013A-46CC-9610-96AA32759598}"/>
    <cellStyle name="Comma 8 3 3 3 2 2 2" xfId="41117" xr:uid="{677322BE-704C-4DCA-B52C-D8FFF227E893}"/>
    <cellStyle name="Comma 8 3 3 3 2 2 3" xfId="43829" xr:uid="{60839AAF-F5B6-4D9C-9251-DA00FB6269B3}"/>
    <cellStyle name="Comma 8 3 3 3 2 2 4" xfId="46294" xr:uid="{F5742670-9040-4E75-A416-7EF3BDA5C9ED}"/>
    <cellStyle name="Comma 8 3 3 3 2 3" xfId="33435" xr:uid="{E1278C9E-2D15-402B-A38F-5E25976352DE}"/>
    <cellStyle name="Comma 8 3 3 3 2 4" xfId="35259" xr:uid="{87B03837-E022-436E-93D8-B16DA46D9D7E}"/>
    <cellStyle name="Comma 8 3 3 3 2 5" xfId="37335" xr:uid="{69400EA2-D825-4A62-889A-B183DC446D5C}"/>
    <cellStyle name="Comma 8 3 3 3 2 6" xfId="39541" xr:uid="{F27E45D5-04B4-4049-A561-84C9E7EEA671}"/>
    <cellStyle name="Comma 8 3 3 3 2 7" xfId="42501" xr:uid="{31936F50-5CA7-4EF4-8D21-4EB8BEC0040A}"/>
    <cellStyle name="Comma 8 3 3 3 2 8" xfId="46295" xr:uid="{8FA73129-F4D0-4D12-A7FB-D409ED7984DB}"/>
    <cellStyle name="Comma 8 3 3 3 2 9" xfId="15175" xr:uid="{6EB12BB8-F97D-445B-8A89-7F06F8EE0C8C}"/>
    <cellStyle name="Comma 8 3 3 3 3" xfId="12217" xr:uid="{0EA7555D-E4AD-4BD1-AE43-3583FCA08D0F}"/>
    <cellStyle name="Comma 8 3 3 3 3 2" xfId="40262" xr:uid="{02C11B56-58AC-4F60-9BEE-D442A5B00FF5}"/>
    <cellStyle name="Comma 8 3 3 3 3 3" xfId="43111" xr:uid="{ACAD576E-0C77-4F5C-A14E-014C906953EC}"/>
    <cellStyle name="Comma 8 3 3 3 3 4" xfId="46296" xr:uid="{744911C1-F967-496B-9B51-97FC3F9C7C85}"/>
    <cellStyle name="Comma 8 3 3 3 4" xfId="15875" xr:uid="{09CD500B-FC11-4E84-9A0C-0941DCF43A7A}"/>
    <cellStyle name="Comma 8 3 3 3 5" xfId="30373" xr:uid="{5A7D19B0-B42E-4D91-8963-7E424AC2D1D0}"/>
    <cellStyle name="Comma 8 3 3 3 6" xfId="30991" xr:uid="{4C3A4F5E-1358-4104-B1E6-1D0790FFA2B2}"/>
    <cellStyle name="Comma 8 3 3 3 7" xfId="32196" xr:uid="{B7091489-FAE2-475E-9663-0A77912A34B8}"/>
    <cellStyle name="Comma 8 3 3 3 8" xfId="32838" xr:uid="{FFA0F108-42C0-4727-8A70-150BEE97FD99}"/>
    <cellStyle name="Comma 8 3 3 3 9" xfId="34050" xr:uid="{1A3E132D-90BE-4550-ACB3-23349A90E975}"/>
    <cellStyle name="Comma 8 3 3 4" xfId="5804" xr:uid="{995ABBBD-A5C8-4F5A-9145-DDCA4C793006}"/>
    <cellStyle name="Comma 8 3 3 4 2" xfId="31143" xr:uid="{AF2D6A6D-37C3-4078-B7D6-33DF1A36224D}"/>
    <cellStyle name="Comma 8 3 3 4 2 2" xfId="40127" xr:uid="{9352A5AE-F81C-4C83-AA92-2EE5C57E7F90}"/>
    <cellStyle name="Comma 8 3 3 4 2 3" xfId="42996" xr:uid="{571897C7-127D-4885-95BA-3F3B3867DDCB}"/>
    <cellStyle name="Comma 8 3 3 4 2 4" xfId="46297" xr:uid="{6D1152D6-5430-4B83-BA7F-DF8335639060}"/>
    <cellStyle name="Comma 8 3 3 4 3" xfId="33001" xr:uid="{E280F05F-D90D-4AAC-93A2-E52A9C714937}"/>
    <cellStyle name="Comma 8 3 3 4 4" xfId="34820" xr:uid="{423DDE6D-5841-4A19-985B-D642D5B02110}"/>
    <cellStyle name="Comma 8 3 3 4 5" xfId="36922" xr:uid="{8D587DAE-4A80-48DB-9DFD-42BAA055A3A8}"/>
    <cellStyle name="Comma 8 3 3 4 6" xfId="38171" xr:uid="{49672904-72A0-4EAF-AB9D-47F8FAFCE475}"/>
    <cellStyle name="Comma 8 3 3 4 7" xfId="41668" xr:uid="{4AB85819-A9FC-4BB1-8109-0246469DE98B}"/>
    <cellStyle name="Comma 8 3 3 4 8" xfId="46298" xr:uid="{A0ABCBEA-9159-4B8D-B2ED-183CB4F0F48A}"/>
    <cellStyle name="Comma 8 3 3 4 9" xfId="12435" xr:uid="{20D1AC09-7869-4838-900B-900FF4D81CDF}"/>
    <cellStyle name="Comma 8 3 3 5" xfId="6263" xr:uid="{CB7B7005-23A6-4114-82B1-95A0BE2D1796}"/>
    <cellStyle name="Comma 8 3 3 5 2" xfId="40672" xr:uid="{D66011EB-8A3E-4C4C-B5A9-529797F21F6A}"/>
    <cellStyle name="Comma 8 3 3 5 2 2" xfId="43458" xr:uid="{DDC7CDC7-5D70-40A8-8AFB-409CA5FFF8F0}"/>
    <cellStyle name="Comma 8 3 3 5 2 3" xfId="46299" xr:uid="{B797D1C5-036A-44AB-9662-D4A06F4EE5E7}"/>
    <cellStyle name="Comma 8 3 3 5 3" xfId="39104" xr:uid="{CC5A7807-304D-4227-9A00-E77E41862D79}"/>
    <cellStyle name="Comma 8 3 3 5 4" xfId="42130" xr:uid="{AFDE3373-5A73-4FA8-BF65-26112D674022}"/>
    <cellStyle name="Comma 8 3 3 5 5" xfId="46300" xr:uid="{67782ADF-3943-4E97-AB67-2E36BFF10471}"/>
    <cellStyle name="Comma 8 3 3 5 6" xfId="11778" xr:uid="{76B39B9B-92A3-4FC2-B15E-B0017BBA591B}"/>
    <cellStyle name="Comma 8 3 3 6" xfId="15873" xr:uid="{B2C9E062-3178-4907-A715-A99986FA85A6}"/>
    <cellStyle name="Comma 8 3 3 6 2" xfId="40979" xr:uid="{51CC0D5C-768A-4414-B2D8-A3E336FE410A}"/>
    <cellStyle name="Comma 8 3 3 6 2 2" xfId="43714" xr:uid="{0A811A87-E4B6-4F59-A96C-9AF0DDF4F478}"/>
    <cellStyle name="Comma 8 3 3 6 2 3" xfId="46301" xr:uid="{4F6AA927-097E-435C-A937-2FBE409DD29C}"/>
    <cellStyle name="Comma 8 3 3 6 3" xfId="39408" xr:uid="{D9C03F42-8548-46B5-AC94-3128655570B9}"/>
    <cellStyle name="Comma 8 3 3 6 4" xfId="42386" xr:uid="{A00888B9-978B-4E9D-96D6-EADB8F19F2C8}"/>
    <cellStyle name="Comma 8 3 3 6 5" xfId="46302" xr:uid="{286356D2-D0DE-4094-84FE-603F56680037}"/>
    <cellStyle name="Comma 8 3 3 7" xfId="30371" xr:uid="{B3D0559D-22B2-4497-BAAA-8B9FFE7CB980}"/>
    <cellStyle name="Comma 8 3 3 7 2" xfId="39839" xr:uid="{4FAB79CC-F467-4F25-91E4-2059E9294B60}"/>
    <cellStyle name="Comma 8 3 3 7 3" xfId="42747" xr:uid="{47514D22-C035-4D25-A2AD-664EBFAD2B8C}"/>
    <cellStyle name="Comma 8 3 3 7 4" xfId="46303" xr:uid="{A59B976C-F4B2-4195-85F0-2C1A8CA9746C}"/>
    <cellStyle name="Comma 8 3 3 8" xfId="30552" xr:uid="{B1C83F49-FA5B-4401-8FDE-0F6006CE7823}"/>
    <cellStyle name="Comma 8 3 3 9" xfId="32194" xr:uid="{E398FA12-6172-4928-BFE5-258EA41FA0A3}"/>
    <cellStyle name="Comma 8 3 4" xfId="2840" xr:uid="{AD73AD7F-B31D-49EF-927F-77AF6FEB4905}"/>
    <cellStyle name="Comma 8 3 4 10" xfId="34593" xr:uid="{2F94EB01-C86A-4FD8-98C0-EFA04D85BFFB}"/>
    <cellStyle name="Comma 8 3 4 11" xfId="35402" xr:uid="{ADCA813F-62FA-4EA7-8645-40CEA5933003}"/>
    <cellStyle name="Comma 8 3 4 12" xfId="36265" xr:uid="{CCA28B99-7EB8-4471-82F2-8D68B2A4C30C}"/>
    <cellStyle name="Comma 8 3 4 13" xfId="37470" xr:uid="{E1B17271-883C-440C-A30A-F1D189499231}"/>
    <cellStyle name="Comma 8 3 4 14" xfId="41417" xr:uid="{EF683BD7-D345-41D5-9A5C-35C5EC7E756E}"/>
    <cellStyle name="Comma 8 3 4 15" xfId="46304" xr:uid="{8E6CF842-1D77-4958-A1F4-60EFC788789C}"/>
    <cellStyle name="Comma 8 3 4 16" xfId="8926" xr:uid="{B567AB45-8E12-420B-A041-FF367AFCE734}"/>
    <cellStyle name="Comma 8 3 4 2" xfId="5151" xr:uid="{87518257-A0C8-4729-BD84-8D79BB98F5CD}"/>
    <cellStyle name="Comma 8 3 4 2 10" xfId="12925" xr:uid="{68872087-9EA5-47BA-BBFF-0D460FB4DD69}"/>
    <cellStyle name="Comma 8 3 4 2 2" xfId="6120" xr:uid="{FB5E9E3F-DF5C-4936-9FE3-C0CB199F8A5E}"/>
    <cellStyle name="Comma 8 3 4 2 2 2" xfId="40434" xr:uid="{E4CED36E-E961-413A-84D0-9063B6D7E871}"/>
    <cellStyle name="Comma 8 3 4 2 2 2 2" xfId="43252" xr:uid="{825E90D1-EEF6-4742-99F0-E29C1391E1B3}"/>
    <cellStyle name="Comma 8 3 4 2 2 2 3" xfId="46305" xr:uid="{3388C7FC-F75F-41AB-8134-47123673CF83}"/>
    <cellStyle name="Comma 8 3 4 2 2 3" xfId="38885" xr:uid="{B757546A-370B-4B8E-82EC-18495CAD0595}"/>
    <cellStyle name="Comma 8 3 4 2 2 4" xfId="41924" xr:uid="{A83B1327-4339-494F-8955-FD0577BD628E}"/>
    <cellStyle name="Comma 8 3 4 2 2 5" xfId="46306" xr:uid="{AAC53B18-164D-47EE-A766-19A586D4E8E0}"/>
    <cellStyle name="Comma 8 3 4 2 2 6" xfId="31507" xr:uid="{9AB90425-AC52-4B63-AC71-2C2D94EA0E90}"/>
    <cellStyle name="Comma 8 3 4 2 3" xfId="6440" xr:uid="{924EF669-3545-493B-B0E2-8EF6FFB15B22}"/>
    <cellStyle name="Comma 8 3 4 2 3 2" xfId="40822" xr:uid="{84FD0F69-9DC1-4DB3-B212-BC94D12846AA}"/>
    <cellStyle name="Comma 8 3 4 2 3 2 2" xfId="43577" xr:uid="{A7B0044F-40FC-4EFB-85E4-3F258C100A91}"/>
    <cellStyle name="Comma 8 3 4 2 3 2 3" xfId="46307" xr:uid="{181DB70F-6CB8-4B00-9A72-B36199CD34FE}"/>
    <cellStyle name="Comma 8 3 4 2 3 3" xfId="39259" xr:uid="{6B6E214A-E322-415B-9C46-64A3DE6F35B9}"/>
    <cellStyle name="Comma 8 3 4 2 3 4" xfId="42249" xr:uid="{5551776A-B699-4A32-AD8F-D86391464430}"/>
    <cellStyle name="Comma 8 3 4 2 3 5" xfId="46308" xr:uid="{B9141FF6-5ABB-40E2-B8A9-DEB5EFD4E2F7}"/>
    <cellStyle name="Comma 8 3 4 2 3 6" xfId="33360" xr:uid="{A6D8D419-D7B5-42ED-9F19-43F869C17A64}"/>
    <cellStyle name="Comma 8 3 4 2 4" xfId="35184" xr:uid="{98CCE098-9E9C-423C-93A9-14D0D5388458}"/>
    <cellStyle name="Comma 8 3 4 2 4 2" xfId="41290" xr:uid="{C6A8AE2B-F60D-4DE5-9B81-11E395D95D4A}"/>
    <cellStyle name="Comma 8 3 4 2 4 2 2" xfId="43970" xr:uid="{BA1167A5-70C9-413D-A876-10B6BF5915A0}"/>
    <cellStyle name="Comma 8 3 4 2 4 2 3" xfId="46309" xr:uid="{F5E67E6A-2287-4475-956E-A71C7843A2B2}"/>
    <cellStyle name="Comma 8 3 4 2 4 3" xfId="39707" xr:uid="{B1837E94-DCED-4D4A-A270-F08E18434C0B}"/>
    <cellStyle name="Comma 8 3 4 2 4 4" xfId="42642" xr:uid="{5E1D44A3-0062-48CA-A954-8A0AA36951D3}"/>
    <cellStyle name="Comma 8 3 4 2 4 5" xfId="46310" xr:uid="{B15E5157-763B-470E-B2D7-0502948D44B9}"/>
    <cellStyle name="Comma 8 3 4 2 5" xfId="36106" xr:uid="{54AD1B20-B4E6-4B50-8FC8-C6188E73CA3C}"/>
    <cellStyle name="Comma 8 3 4 2 5 2" xfId="39974" xr:uid="{3E58C83E-A93E-400E-A715-5CB74F434C0A}"/>
    <cellStyle name="Comma 8 3 4 2 5 3" xfId="42862" xr:uid="{F5BBD0D6-B960-4304-B53F-F404D0013DF5}"/>
    <cellStyle name="Comma 8 3 4 2 5 4" xfId="46311" xr:uid="{AEA5DF27-44D4-4268-AEAC-6C7E69ED562C}"/>
    <cellStyle name="Comma 8 3 4 2 6" xfId="36406" xr:uid="{ECFEA9A3-F841-464A-BAD6-93A1A1CC4461}"/>
    <cellStyle name="Comma 8 3 4 2 7" xfId="37588" xr:uid="{570CF3EE-5F84-45E3-A43E-D0D7BCC1A656}"/>
    <cellStyle name="Comma 8 3 4 2 8" xfId="41534" xr:uid="{556342EB-19CB-4C92-8D61-0B6264027FBA}"/>
    <cellStyle name="Comma 8 3 4 2 9" xfId="46312" xr:uid="{84C4A467-B70A-48B8-897B-9C6627A3C30B}"/>
    <cellStyle name="Comma 8 3 4 3" xfId="4492" xr:uid="{6B83E990-180B-4F1E-812B-915F89BDEEC9}"/>
    <cellStyle name="Comma 8 3 4 3 2" xfId="5943" xr:uid="{75B00DF7-02F1-4BE9-B9F2-8640A1A8B5C6}"/>
    <cellStyle name="Comma 8 3 4 3 2 2" xfId="41118" xr:uid="{899F4906-5D40-4381-A768-D3EBC530E119}"/>
    <cellStyle name="Comma 8 3 4 3 2 2 2" xfId="43830" xr:uid="{F9703379-854C-4579-AA38-F62E032E16CD}"/>
    <cellStyle name="Comma 8 3 4 3 2 2 3" xfId="46313" xr:uid="{0378F587-3093-42F3-8D46-0A74166F62A5}"/>
    <cellStyle name="Comma 8 3 4 3 2 3" xfId="39542" xr:uid="{FB47B83D-74A5-4D46-B756-736A3098F1A0}"/>
    <cellStyle name="Comma 8 3 4 3 2 4" xfId="42502" xr:uid="{862D54E2-3AFD-4A8D-B070-3EF3A6E0CC9C}"/>
    <cellStyle name="Comma 8 3 4 3 2 5" xfId="46314" xr:uid="{59057D45-28FD-4367-A7F2-FD85F9D97620}"/>
    <cellStyle name="Comma 8 3 4 3 2 6" xfId="35675" xr:uid="{E1D0408D-B375-4A5B-94E5-3161E5FABEA4}"/>
    <cellStyle name="Comma 8 3 4 3 3" xfId="40263" xr:uid="{7B97762A-0C07-4960-8F82-217E9CF34465}"/>
    <cellStyle name="Comma 8 3 4 3 3 2" xfId="43112" xr:uid="{379F0E90-F9A6-482C-97D2-DC8BA85B8619}"/>
    <cellStyle name="Comma 8 3 4 3 3 3" xfId="46315" xr:uid="{227A7A85-3D03-45B1-93FF-F9B80370D6BF}"/>
    <cellStyle name="Comma 8 3 4 3 4" xfId="38744" xr:uid="{6042E071-7285-4266-8337-061072CCC809}"/>
    <cellStyle name="Comma 8 3 4 3 5" xfId="41784" xr:uid="{B0650F60-D2BD-4414-B8DB-3A4322DBDB26}"/>
    <cellStyle name="Comma 8 3 4 3 6" xfId="46316" xr:uid="{79DB9309-D81A-49A8-9F06-E265510C3BBE}"/>
    <cellStyle name="Comma 8 3 4 3 7" xfId="12142" xr:uid="{6C44F898-AF5C-4041-A5D0-B1700028E83F}"/>
    <cellStyle name="Comma 8 3 4 4" xfId="5805" xr:uid="{3B9C70A5-CF35-4A95-BF1E-791F60EDB232}"/>
    <cellStyle name="Comma 8 3 4 4 2" xfId="40128" xr:uid="{0BC03CDF-7615-42F4-960B-89276AAA2EEA}"/>
    <cellStyle name="Comma 8 3 4 4 2 2" xfId="42997" xr:uid="{E1FFBEDD-5741-4D89-BC09-78F439F97E66}"/>
    <cellStyle name="Comma 8 3 4 4 2 3" xfId="46317" xr:uid="{B1ED2F32-69DF-492A-8B70-8AA798D7C55E}"/>
    <cellStyle name="Comma 8 3 4 4 3" xfId="38172" xr:uid="{EF2153BB-DD12-44D6-926A-884989FBB02A}"/>
    <cellStyle name="Comma 8 3 4 4 4" xfId="41669" xr:uid="{0104A940-C754-4CAD-937A-3F0386216860}"/>
    <cellStyle name="Comma 8 3 4 4 5" xfId="46318" xr:uid="{90A54A54-16DD-4266-B3B0-DDFCFFFA4B25}"/>
    <cellStyle name="Comma 8 3 4 4 6" xfId="15876" xr:uid="{D4C8B31D-8F84-45A5-89F7-F5E1D11C8A58}"/>
    <cellStyle name="Comma 8 3 4 5" xfId="6264" xr:uid="{C9F8245F-7627-401F-A8AB-61DB38A3D497}"/>
    <cellStyle name="Comma 8 3 4 5 2" xfId="40673" xr:uid="{A0CCF842-CA27-4B85-A350-528353DFFCA5}"/>
    <cellStyle name="Comma 8 3 4 5 2 2" xfId="43459" xr:uid="{95395A21-8505-4EB2-8342-C34F29B16637}"/>
    <cellStyle name="Comma 8 3 4 5 2 3" xfId="46319" xr:uid="{7C875D7B-A29D-4680-B17D-D52E57DA50CE}"/>
    <cellStyle name="Comma 8 3 4 5 3" xfId="39105" xr:uid="{F8D33DFB-B45B-4A6E-9714-6DD327657EC0}"/>
    <cellStyle name="Comma 8 3 4 5 4" xfId="42131" xr:uid="{191BB567-6F07-4283-9E70-8412D639A8D4}"/>
    <cellStyle name="Comma 8 3 4 5 5" xfId="46320" xr:uid="{E3A7A2BE-73FA-4D75-A3E3-30F0B4908445}"/>
    <cellStyle name="Comma 8 3 4 5 6" xfId="30374" xr:uid="{C097CC42-4A08-44C7-BE88-E28535CA0B5D}"/>
    <cellStyle name="Comma 8 3 4 6" xfId="30916" xr:uid="{51CAB20A-A1D5-4CA0-8143-594064954F24}"/>
    <cellStyle name="Comma 8 3 4 6 2" xfId="40980" xr:uid="{862BCB55-D094-400D-A5E7-D893617A4E97}"/>
    <cellStyle name="Comma 8 3 4 6 2 2" xfId="43715" xr:uid="{EDA6C753-EB4A-45DF-850C-F63F65F7CB70}"/>
    <cellStyle name="Comma 8 3 4 6 2 3" xfId="46321" xr:uid="{EF3706AA-6046-4ABD-9A9D-7671E4D2E0F4}"/>
    <cellStyle name="Comma 8 3 4 6 3" xfId="39409" xr:uid="{4C9A195F-EBF8-4F0B-9101-8D65CCB56A0C}"/>
    <cellStyle name="Comma 8 3 4 6 4" xfId="42387" xr:uid="{4B5C0A21-3165-4FAD-9B4F-5542F02EFAAC}"/>
    <cellStyle name="Comma 8 3 4 6 5" xfId="46322" xr:uid="{EE9A5A9E-877E-450C-8E4B-F12D835A6902}"/>
    <cellStyle name="Comma 8 3 4 7" xfId="32197" xr:uid="{225F2B35-A75E-41D6-B518-97931BF897BB}"/>
    <cellStyle name="Comma 8 3 4 7 2" xfId="39837" xr:uid="{F718AFD9-6EE8-4B7B-8D81-86DC98D8583F}"/>
    <cellStyle name="Comma 8 3 4 7 3" xfId="42745" xr:uid="{D81060AC-E349-4141-9909-263411012837}"/>
    <cellStyle name="Comma 8 3 4 7 4" xfId="46323" xr:uid="{ABC6D09D-6DE9-449E-B649-47B41C7BC5CE}"/>
    <cellStyle name="Comma 8 3 4 8" xfId="32839" xr:uid="{2083E61E-8360-429F-B10D-B38021F03A2D}"/>
    <cellStyle name="Comma 8 3 4 9" xfId="34051" xr:uid="{A88BCE81-2E26-456D-805A-2D3F852A7475}"/>
    <cellStyle name="Comma 8 3 5" xfId="2836" xr:uid="{BF32D467-40F9-425E-BB9D-EA87F6787B93}"/>
    <cellStyle name="Comma 8 3 5 10" xfId="34666" xr:uid="{0A794F0B-40B8-4BD8-92CC-9DF9F9A0D54D}"/>
    <cellStyle name="Comma 8 3 5 11" xfId="35398" xr:uid="{EEA9835D-CD65-406B-ADBF-83F2D0EC4E3E}"/>
    <cellStyle name="Comma 8 3 5 12" xfId="36402" xr:uid="{809E7655-D404-45AF-881D-0D689028CC04}"/>
    <cellStyle name="Comma 8 3 5 13" xfId="37544" xr:uid="{87CBAAC0-7D51-4A06-A8C8-229E05E818D0}"/>
    <cellStyle name="Comma 8 3 5 14" xfId="41490" xr:uid="{6772E5E9-5200-4655-88B1-537A4DD0A0F6}"/>
    <cellStyle name="Comma 8 3 5 15" xfId="46324" xr:uid="{30AAFD89-48AD-44B7-9C72-6A3F0709F38C}"/>
    <cellStyle name="Comma 8 3 5 16" xfId="11552" xr:uid="{23A64974-DA53-4667-8721-4CBBFED60C12}"/>
    <cellStyle name="Comma 8 3 5 2" xfId="5147" xr:uid="{53D84316-01D7-40EB-8C87-DF5B0B1A5775}"/>
    <cellStyle name="Comma 8 3 5 2 10" xfId="15173" xr:uid="{661A0DB3-2FAF-4F8B-A637-1B6A12D7F3AB}"/>
    <cellStyle name="Comma 8 3 5 2 2" xfId="6116" xr:uid="{40ABFEC0-DE90-41C8-9ACE-2DE38D36962A}"/>
    <cellStyle name="Comma 8 3 5 2 2 2" xfId="41286" xr:uid="{21292433-B1E6-458E-B163-BFBE5990B905}"/>
    <cellStyle name="Comma 8 3 5 2 2 2 2" xfId="43966" xr:uid="{A6B8E483-4C99-447C-A8FA-C76D16AD73CC}"/>
    <cellStyle name="Comma 8 3 5 2 2 2 3" xfId="46325" xr:uid="{B925EB3E-B79E-487D-87B4-DA52329E4149}"/>
    <cellStyle name="Comma 8 3 5 2 2 3" xfId="39703" xr:uid="{9B4FA50B-CA6F-49DB-85DC-C0D788A2FD56}"/>
    <cellStyle name="Comma 8 3 5 2 2 4" xfId="42638" xr:uid="{5ED89F26-6FD9-48D6-98BC-C29DBFED41CC}"/>
    <cellStyle name="Comma 8 3 5 2 2 5" xfId="46326" xr:uid="{5AC17E50-B09A-4EA9-B960-FFC62D287D3C}"/>
    <cellStyle name="Comma 8 3 5 2 2 6" xfId="31580" xr:uid="{F4047641-0032-4D32-B2D1-1C433AF0CAC5}"/>
    <cellStyle name="Comma 8 3 5 2 3" xfId="33433" xr:uid="{3D217CA9-8FC8-4948-B028-14CC3587496C}"/>
    <cellStyle name="Comma 8 3 5 2 3 2" xfId="40430" xr:uid="{7C31EB9B-E1E0-4BCA-9383-F123E14D6C9A}"/>
    <cellStyle name="Comma 8 3 5 2 3 3" xfId="43248" xr:uid="{7F259D76-D46E-4F40-8718-E81C23002717}"/>
    <cellStyle name="Comma 8 3 5 2 3 4" xfId="46327" xr:uid="{72281CE8-0FF7-4E49-9F17-520B0C06B159}"/>
    <cellStyle name="Comma 8 3 5 2 4" xfId="35257" xr:uid="{F8466110-B894-4520-9715-8AA9BBC73B2A}"/>
    <cellStyle name="Comma 8 3 5 2 5" xfId="36102" xr:uid="{C7D98979-9C54-48DA-92D8-22556ED156D8}"/>
    <cellStyle name="Comma 8 3 5 2 6" xfId="37333" xr:uid="{81350485-2CE3-422D-A7B9-5890B8CCFA4E}"/>
    <cellStyle name="Comma 8 3 5 2 7" xfId="38881" xr:uid="{683A13B4-5389-4A29-8C6F-E244C74DBE5A}"/>
    <cellStyle name="Comma 8 3 5 2 8" xfId="41920" xr:uid="{98B26CA1-2EC1-4289-BBF1-69E2FEB039BB}"/>
    <cellStyle name="Comma 8 3 5 2 9" xfId="46328" xr:uid="{A60D8247-154B-4F9D-B583-FDA83C0C55AE}"/>
    <cellStyle name="Comma 8 3 5 3" xfId="5801" xr:uid="{61B29D8B-5665-4DCE-B100-ED033B45A83F}"/>
    <cellStyle name="Comma 8 3 5 3 2" xfId="40124" xr:uid="{6951CCAC-9383-4607-BAD0-35E5ACA4BFD7}"/>
    <cellStyle name="Comma 8 3 5 3 2 2" xfId="42993" xr:uid="{3A475E2C-E829-4DC4-AB03-E86B3127BB8A}"/>
    <cellStyle name="Comma 8 3 5 3 2 3" xfId="46329" xr:uid="{025C900B-80F5-4B2E-9D66-36046686009F}"/>
    <cellStyle name="Comma 8 3 5 3 3" xfId="38168" xr:uid="{85E49E89-C506-47A1-8617-E15B4C340C78}"/>
    <cellStyle name="Comma 8 3 5 3 4" xfId="41665" xr:uid="{553F9527-A5C5-4215-9201-6BEC2285ECC0}"/>
    <cellStyle name="Comma 8 3 5 3 5" xfId="46330" xr:uid="{29DFA982-E16F-401C-B0EA-DF93B1AA2DC3}"/>
    <cellStyle name="Comma 8 3 5 3 6" xfId="12215" xr:uid="{1E1B9ACF-0D9C-4086-90A1-28DDBE4B2BDC}"/>
    <cellStyle name="Comma 8 3 5 4" xfId="6436" xr:uid="{2E532AF4-6594-4B40-9A8E-EF94E03DCBD2}"/>
    <cellStyle name="Comma 8 3 5 4 2" xfId="40669" xr:uid="{1140CCB1-8935-4AED-B570-8676D3CE7B73}"/>
    <cellStyle name="Comma 8 3 5 4 2 2" xfId="43455" xr:uid="{37ED1286-CCE9-4E08-B69F-BBA601A12668}"/>
    <cellStyle name="Comma 8 3 5 4 2 3" xfId="46331" xr:uid="{FA4804EA-384D-4975-B390-F561865A0A6D}"/>
    <cellStyle name="Comma 8 3 5 4 3" xfId="39101" xr:uid="{041F579E-A12C-420F-BA4D-522F5FB7606E}"/>
    <cellStyle name="Comma 8 3 5 4 4" xfId="42127" xr:uid="{77BC8EBD-342F-40A9-B115-0FD1AD3EF8FF}"/>
    <cellStyle name="Comma 8 3 5 4 5" xfId="46332" xr:uid="{C74F616C-E1E3-45BF-B307-DF84E95107FD}"/>
    <cellStyle name="Comma 8 3 5 4 6" xfId="15877" xr:uid="{0FD6CAD3-09C2-42D5-8854-52E851822C74}"/>
    <cellStyle name="Comma 8 3 5 5" xfId="30375" xr:uid="{170099D3-D055-4A16-B404-18EA6F6B4EB3}"/>
    <cellStyle name="Comma 8 3 5 5 2" xfId="40976" xr:uid="{3DFBFAD7-BC8D-4673-A621-CDBD8EBCE90A}"/>
    <cellStyle name="Comma 8 3 5 5 2 2" xfId="43711" xr:uid="{596DEE57-4F57-420F-A08F-EB4246CD75FF}"/>
    <cellStyle name="Comma 8 3 5 5 2 3" xfId="46333" xr:uid="{4130EF83-7149-4631-8D8C-E9204C17A322}"/>
    <cellStyle name="Comma 8 3 5 5 3" xfId="39405" xr:uid="{777A1FF6-E97A-448E-94E5-23B61D23154B}"/>
    <cellStyle name="Comma 8 3 5 5 4" xfId="42383" xr:uid="{558EB2C6-1814-4C26-B3BD-B0F14E6BAEE4}"/>
    <cellStyle name="Comma 8 3 5 5 5" xfId="46334" xr:uid="{DB683568-2AAA-4BCD-844D-E2805FDFA33B}"/>
    <cellStyle name="Comma 8 3 5 6" xfId="30989" xr:uid="{C7DE9E9D-7A28-484A-A5E4-89F011F0EED1}"/>
    <cellStyle name="Comma 8 3 5 6 2" xfId="39919" xr:uid="{EF7897BB-4A70-4A59-B0C6-680D48536FCC}"/>
    <cellStyle name="Comma 8 3 5 6 3" xfId="42818" xr:uid="{83CCF68B-F845-4F15-9EFD-E149CE2697AA}"/>
    <cellStyle name="Comma 8 3 5 6 4" xfId="46335" xr:uid="{461584F5-74B3-4154-AC51-419A278928BA}"/>
    <cellStyle name="Comma 8 3 5 7" xfId="32198" xr:uid="{B12BFD84-6AA2-4B6E-909B-36B4098A99DD}"/>
    <cellStyle name="Comma 8 3 5 8" xfId="32840" xr:uid="{3AC6AE4B-D78A-4C5F-BAE8-D87458B95EB5}"/>
    <cellStyle name="Comma 8 3 5 9" xfId="34052" xr:uid="{35734952-307A-4ECB-95BC-02EBD44F955D}"/>
    <cellStyle name="Comma 8 3 6" xfId="4554" xr:uid="{85294A63-D4EC-445B-9AEC-135B56E47D2C}"/>
    <cellStyle name="Comma 8 3 6 10" xfId="36302" xr:uid="{CB665801-3792-4F43-9FDA-0AAE1E3A6BF5}"/>
    <cellStyle name="Comma 8 3 6 11" xfId="38780" xr:uid="{CCF064F1-A1F6-4DE8-8ABB-3AB328B19FCF}"/>
    <cellStyle name="Comma 8 3 6 12" xfId="41820" xr:uid="{E7DB99BC-5331-412A-B2EA-E9F9A700F370}"/>
    <cellStyle name="Comma 8 3 6 13" xfId="46336" xr:uid="{FA304A6B-CA03-4007-AB56-B03B8DDB5597}"/>
    <cellStyle name="Comma 8 3 6 14" xfId="12428" xr:uid="{BE450419-049B-4840-9D0A-C73DC3E837A0}"/>
    <cellStyle name="Comma 8 3 6 2" xfId="6003" xr:uid="{4B76CD08-B5B4-45B8-A3F7-5DC7B5598DDE}"/>
    <cellStyle name="Comma 8 3 6 2 2" xfId="40561" xr:uid="{E6081A70-8FC5-4522-BE17-674C2F752475}"/>
    <cellStyle name="Comma 8 3 6 2 2 2" xfId="43355" xr:uid="{8653774F-BA33-4C43-BFA5-B1BC65E27DB6}"/>
    <cellStyle name="Comma 8 3 6 2 2 3" xfId="46337" xr:uid="{9DB2851D-3334-4B40-BB66-EA3CCEDFEB1B}"/>
    <cellStyle name="Comma 8 3 6 2 3" xfId="38998" xr:uid="{155156FC-7EB2-4F42-ABCF-04412C189F4C}"/>
    <cellStyle name="Comma 8 3 6 2 4" xfId="42027" xr:uid="{479AB690-D87A-4C8C-8B49-6C02FD2B1958}"/>
    <cellStyle name="Comma 8 3 6 2 5" xfId="46338" xr:uid="{03E55936-4DB0-4746-9408-840BBC0CC061}"/>
    <cellStyle name="Comma 8 3 6 2 6" xfId="15878" xr:uid="{F0C83ACC-181D-45E9-9995-53D0AFFB5C8C}"/>
    <cellStyle name="Comma 8 3 6 3" xfId="6324" xr:uid="{B239E988-7E04-44D7-AE1F-52541792BC14}"/>
    <cellStyle name="Comma 8 3 6 3 2" xfId="41176" xr:uid="{63A0A293-D2AE-4957-B5EE-F7318946DF07}"/>
    <cellStyle name="Comma 8 3 6 3 2 2" xfId="43866" xr:uid="{C16DA5B7-6903-4A9A-ACC4-877A76E89306}"/>
    <cellStyle name="Comma 8 3 6 3 2 3" xfId="46339" xr:uid="{98E05266-B724-4CCC-AC77-8D788499371C}"/>
    <cellStyle name="Comma 8 3 6 3 3" xfId="39595" xr:uid="{C518E22C-1030-4813-ADDD-320BDC2D650A}"/>
    <cellStyle name="Comma 8 3 6 3 4" xfId="42538" xr:uid="{97F7D0BA-894F-4916-A46C-17308F9D2AD9}"/>
    <cellStyle name="Comma 8 3 6 3 5" xfId="46340" xr:uid="{64C6B279-F05D-4BB0-A933-DFE2BC84E88B}"/>
    <cellStyle name="Comma 8 3 6 3 6" xfId="30376" xr:uid="{F1F934E0-FE1E-4B41-ACF0-04B9E31E7777}"/>
    <cellStyle name="Comma 8 3 6 4" xfId="31139" xr:uid="{A41F2904-D18C-4C41-BB14-31B81DF93C89}"/>
    <cellStyle name="Comma 8 3 6 4 2" xfId="40321" xr:uid="{71DF8730-7D1F-45B6-998C-43F445439C46}"/>
    <cellStyle name="Comma 8 3 6 4 3" xfId="43148" xr:uid="{DC0F8E92-EBDF-4F3F-86B1-710438F8293C}"/>
    <cellStyle name="Comma 8 3 6 4 4" xfId="46341" xr:uid="{4E02C08C-3995-4895-ADEE-F1683774D9C3}"/>
    <cellStyle name="Comma 8 3 6 5" xfId="32199" xr:uid="{6C9D2993-C2F2-49E2-8CAE-CBCF5773EA49}"/>
    <cellStyle name="Comma 8 3 6 6" xfId="32841" xr:uid="{005E6531-E43B-4E3D-B441-8BFA944837F3}"/>
    <cellStyle name="Comma 8 3 6 7" xfId="34053" xr:uid="{42F50712-064C-4219-BCCD-5A33286DDD5F}"/>
    <cellStyle name="Comma 8 3 6 8" xfId="34816" xr:uid="{61618190-6AD7-42BB-9DA1-B39FB884219D}"/>
    <cellStyle name="Comma 8 3 6 9" xfId="35715" xr:uid="{31F28080-9C1C-4AD5-A0BB-CE91744ACE53}"/>
    <cellStyle name="Comma 8 3 7" xfId="4488" xr:uid="{118E72CD-C735-4AC2-B5DD-A16560E1D1B3}"/>
    <cellStyle name="Comma 8 3 7 2" xfId="5939" xr:uid="{FF772BCD-46A2-4834-8E7C-4FBC0CCB5767}"/>
    <cellStyle name="Comma 8 3 7 2 2" xfId="40771" xr:uid="{1FB379CD-63AD-4D5E-86A2-61A9AC2BE113}"/>
    <cellStyle name="Comma 8 3 7 2 2 2" xfId="43534" xr:uid="{97EA481F-14C7-4141-B8AA-B545BF1FB076}"/>
    <cellStyle name="Comma 8 3 7 2 2 3" xfId="46342" xr:uid="{E76E90D7-DD75-46D0-8797-122555789FDF}"/>
    <cellStyle name="Comma 8 3 7 2 3" xfId="39198" xr:uid="{5B93A6D4-4052-4998-A326-7307D8D79B93}"/>
    <cellStyle name="Comma 8 3 7 2 4" xfId="42206" xr:uid="{564850A6-34CE-42CE-9D1C-F446766A3D37}"/>
    <cellStyle name="Comma 8 3 7 2 5" xfId="46343" xr:uid="{CB32CA09-081E-450C-B018-B639CF41FC2E}"/>
    <cellStyle name="Comma 8 3 7 2 6" xfId="35671" xr:uid="{2E56631E-7BFB-42F9-A250-CB2F65930F26}"/>
    <cellStyle name="Comma 8 3 7 3" xfId="39538" xr:uid="{C9007BE3-016D-4CCD-853A-27D3BD0CB40C}"/>
    <cellStyle name="Comma 8 3 7 3 2" xfId="41114" xr:uid="{0797F5D8-1AA4-4754-9430-6214A17B6AC4}"/>
    <cellStyle name="Comma 8 3 7 3 2 2" xfId="43826" xr:uid="{8BCF2FD6-6E1D-4A53-85B5-57AC8B6822D5}"/>
    <cellStyle name="Comma 8 3 7 3 2 3" xfId="46344" xr:uid="{391CE6E1-A029-475D-9E64-28A77D18477F}"/>
    <cellStyle name="Comma 8 3 7 3 3" xfId="42498" xr:uid="{A406AFB6-0779-4E30-9295-874AB3C4BD74}"/>
    <cellStyle name="Comma 8 3 7 3 4" xfId="46345" xr:uid="{DAAB0EF7-11A4-4EFD-913F-96941CF7025D}"/>
    <cellStyle name="Comma 8 3 7 4" xfId="40259" xr:uid="{AC7BB532-BF44-4121-A108-AB3BD82CB3C1}"/>
    <cellStyle name="Comma 8 3 7 4 2" xfId="43108" xr:uid="{DDDCF7D6-BC46-40B8-BD50-FC814292BB8D}"/>
    <cellStyle name="Comma 8 3 7 4 3" xfId="46346" xr:uid="{653DA2D2-6DC8-4757-AA87-4FC0E1F0E086}"/>
    <cellStyle name="Comma 8 3 7 5" xfId="38740" xr:uid="{D9E72152-1B1E-4D2E-A398-415B3B11D588}"/>
    <cellStyle name="Comma 8 3 7 6" xfId="41780" xr:uid="{2C703633-4D91-406D-831B-29D2E25CBADE}"/>
    <cellStyle name="Comma 8 3 7 7" xfId="46347" xr:uid="{29471719-BD2E-4A93-A60E-9EC8954E937C}"/>
    <cellStyle name="Comma 8 3 7 8" xfId="11774" xr:uid="{3C86A8D4-0132-4B4C-982F-4576D904F32E}"/>
    <cellStyle name="Comma 8 3 8" xfId="5682" xr:uid="{F3B5FDE8-A74A-402A-B3EC-0C0E64449EC6}"/>
    <cellStyle name="Comma 8 3 8 2" xfId="40016" xr:uid="{C16EE597-39E7-4E0E-9AF9-A088AC1FD11F}"/>
    <cellStyle name="Comma 8 3 8 2 2" xfId="42893" xr:uid="{EF3FBCB2-D85D-41CE-9729-665CDD4E2588}"/>
    <cellStyle name="Comma 8 3 8 2 3" xfId="46348" xr:uid="{419EA1ED-2454-4BA2-B519-DC44BB59AC2A}"/>
    <cellStyle name="Comma 8 3 8 3" xfId="37625" xr:uid="{A518A394-DB61-4F05-8A02-7914DD775F3D}"/>
    <cellStyle name="Comma 8 3 8 4" xfId="41565" xr:uid="{A7A5967D-CF44-4988-86EC-33DFF6E80D88}"/>
    <cellStyle name="Comma 8 3 8 5" xfId="46349" xr:uid="{CD6CEEFF-97B5-4F1B-8E31-ADC78EE9A6B6}"/>
    <cellStyle name="Comma 8 3 8 6" xfId="15869" xr:uid="{B47218EA-E847-49C8-B563-B2B552A00AD0}"/>
    <cellStyle name="Comma 8 3 9" xfId="6260" xr:uid="{704A0E63-3A13-46F8-9C56-DC27F48CD9CF}"/>
    <cellStyle name="Comma 8 3 9 2" xfId="40527" xr:uid="{6B8C0C1A-C95A-4E3D-B1EC-5E3745FD3412}"/>
    <cellStyle name="Comma 8 3 9 2 2" xfId="43328" xr:uid="{B18C8DF3-7A54-4D08-93C0-759507AE1F77}"/>
    <cellStyle name="Comma 8 3 9 2 3" xfId="46350" xr:uid="{3A2F78E7-60F1-4A42-AAEB-48ABC5080A63}"/>
    <cellStyle name="Comma 8 3 9 3" xfId="38969" xr:uid="{93C82257-7606-4BC0-B223-225C2C56E631}"/>
    <cellStyle name="Comma 8 3 9 4" xfId="42000" xr:uid="{CD49463C-2EB3-45DB-A0ED-CB489E0D4212}"/>
    <cellStyle name="Comma 8 3 9 5" xfId="46351" xr:uid="{EF3714D7-BB4D-43FB-B6A8-5892C05068D8}"/>
    <cellStyle name="Comma 8 3 9 6" xfId="30367" xr:uid="{FC94660C-CFF8-4FBF-9450-1603B4F7AE8A}"/>
    <cellStyle name="Comma 8 4" xfId="1041" xr:uid="{6C2334D8-7F90-4813-A9A0-64FED85C5AC4}"/>
    <cellStyle name="Comma 8 4 10" xfId="32200" xr:uid="{455447BE-FED6-45F2-9D2E-229B00FAF95D}"/>
    <cellStyle name="Comma 8 4 10 2" xfId="40868" xr:uid="{B5A5D42C-7F0C-4A50-8137-049D1C65BC4D}"/>
    <cellStyle name="Comma 8 4 10 2 2" xfId="43612" xr:uid="{DF236CBE-C9B7-4AA5-908C-6AC5BB8879C9}"/>
    <cellStyle name="Comma 8 4 10 2 3" xfId="46352" xr:uid="{2051AB2A-63D9-4860-933A-3802ACC3F143}"/>
    <cellStyle name="Comma 8 4 10 3" xfId="39303" xr:uid="{6E8969FF-D8E6-4FD8-A45C-ADCD08171CC5}"/>
    <cellStyle name="Comma 8 4 10 4" xfId="42284" xr:uid="{B7287D62-B522-4581-9355-D69A91C32EA4}"/>
    <cellStyle name="Comma 8 4 10 5" xfId="46353" xr:uid="{458ED30F-0AA2-4DEF-B4CC-3A6547984391}"/>
    <cellStyle name="Comma 8 4 11" xfId="32842" xr:uid="{249060D1-23C2-45CF-9C48-D23B89D2EA1A}"/>
    <cellStyle name="Comma 8 4 11 2" xfId="39767" xr:uid="{E211018C-08E4-487A-B59F-505178EC4C24}"/>
    <cellStyle name="Comma 8 4 11 3" xfId="42680" xr:uid="{8ADBE564-F78F-4CD5-A9D0-6BA23489EB79}"/>
    <cellStyle name="Comma 8 4 11 4" xfId="46354" xr:uid="{0BDA7D44-FF13-47C5-887D-3C4BE8FEF41A}"/>
    <cellStyle name="Comma 8 4 12" xfId="34054" xr:uid="{08557C5B-7659-4825-B577-D12DF29EEA49}"/>
    <cellStyle name="Comma 8 4 13" xfId="34277" xr:uid="{093C8D7D-DEB1-4A29-86DD-F7794C1F774C}"/>
    <cellStyle name="Comma 8 4 14" xfId="35296" xr:uid="{7FE20E1F-8D85-4B28-B412-462C428B60B3}"/>
    <cellStyle name="Comma 8 4 15" xfId="36266" xr:uid="{FF4DAF39-ABF5-4850-94C2-127613123C9E}"/>
    <cellStyle name="Comma 8 4 16" xfId="37404" xr:uid="{B7B66FB0-4489-48F4-AFDF-69A40B89F0E8}"/>
    <cellStyle name="Comma 8 4 17" xfId="41352" xr:uid="{44509FE9-6311-40D5-9361-1FB242CD017B}"/>
    <cellStyle name="Comma 8 4 18" xfId="46355" xr:uid="{F703FD2D-73BC-454A-8DB8-35B3E7C4BA59}"/>
    <cellStyle name="Comma 8 4 19" xfId="8440" xr:uid="{40F41397-327E-4E9D-85B8-3FCCF8BAF8B4}"/>
    <cellStyle name="Comma 8 4 2" xfId="2842" xr:uid="{9C69422A-66C7-4246-BB22-8EC68E7FCE4B}"/>
    <cellStyle name="Comma 8 4 2 10" xfId="32843" xr:uid="{EAF7AEBD-C287-467D-AD5B-FB47888DBF1A}"/>
    <cellStyle name="Comma 8 4 2 11" xfId="34055" xr:uid="{DA18725B-23ED-4885-B6CE-1E26B6B74E54}"/>
    <cellStyle name="Comma 8 4 2 12" xfId="34227" xr:uid="{04418C41-9521-4D26-A53E-0CADEE512B71}"/>
    <cellStyle name="Comma 8 4 2 13" xfId="35404" xr:uid="{8CA96DDC-1345-41C7-8364-817926FCA50E}"/>
    <cellStyle name="Comma 8 4 2 14" xfId="36267" xr:uid="{AD4B88A7-B970-4EEF-AE44-608161807E78}"/>
    <cellStyle name="Comma 8 4 2 15" xfId="37474" xr:uid="{426F3B8A-C4B1-4D4E-99E5-DD1B5EEEEA2D}"/>
    <cellStyle name="Comma 8 4 2 16" xfId="41421" xr:uid="{B3DEEB59-FFBE-462A-A89F-3FEF90673A1E}"/>
    <cellStyle name="Comma 8 4 2 17" xfId="46356" xr:uid="{3F9D3B41-C446-48F2-9E70-C2A7F7A78735}"/>
    <cellStyle name="Comma 8 4 2 18" xfId="8192" xr:uid="{942FAA1F-AF3C-48EB-BEDF-5AD1079E2917}"/>
    <cellStyle name="Comma 8 4 2 2" xfId="2843" xr:uid="{2B695FD3-D6DA-417F-A119-DA9369516419}"/>
    <cellStyle name="Comma 8 4 2 2 10" xfId="34597" xr:uid="{CA4FBFD6-1C7E-415C-A1F7-75439E1FF65E}"/>
    <cellStyle name="Comma 8 4 2 2 11" xfId="35405" xr:uid="{7130CFE5-5B0E-4D34-8254-9235A0EF7B91}"/>
    <cellStyle name="Comma 8 4 2 2 12" xfId="36268" xr:uid="{516C3924-C47C-4701-BBE1-1EB02D4E89EF}"/>
    <cellStyle name="Comma 8 4 2 2 13" xfId="37591" xr:uid="{4501EADC-38F4-4533-9853-E53A8A9C7DA6}"/>
    <cellStyle name="Comma 8 4 2 2 14" xfId="41537" xr:uid="{7DE77FF0-F6C3-4963-9714-4444676B7C6F}"/>
    <cellStyle name="Comma 8 4 2 2 15" xfId="46357" xr:uid="{FA4AE2FB-937D-4A8B-B03C-859CCC00D0F7}"/>
    <cellStyle name="Comma 8 4 2 2 16" xfId="8930" xr:uid="{1CF2573B-1653-4C99-B2F7-27355E2E3739}"/>
    <cellStyle name="Comma 8 4 2 2 2" xfId="5154" xr:uid="{6632A2DD-3033-4946-AADD-06459942451E}"/>
    <cellStyle name="Comma 8 4 2 2 2 10" xfId="36109" xr:uid="{451EE0E5-F0C8-46D8-B53C-5D57B2312781}"/>
    <cellStyle name="Comma 8 4 2 2 2 11" xfId="36409" xr:uid="{56577D61-BF10-4297-9E28-ADE70DF483F9}"/>
    <cellStyle name="Comma 8 4 2 2 2 12" xfId="38888" xr:uid="{66C4296F-343A-4488-B564-6D8D33BEF00E}"/>
    <cellStyle name="Comma 8 4 2 2 2 13" xfId="41927" xr:uid="{061CE299-344F-4387-A059-93B1CB5A10A7}"/>
    <cellStyle name="Comma 8 4 2 2 2 14" xfId="46358" xr:uid="{7C3A3B12-A324-437A-9386-2FA062EB77A9}"/>
    <cellStyle name="Comma 8 4 2 2 2 15" xfId="12929" xr:uid="{DECAD871-9E56-42DD-AE96-2A67775E8C0C}"/>
    <cellStyle name="Comma 8 4 2 2 2 2" xfId="6123" xr:uid="{0F29841E-F731-491E-99B9-D1A020DB8278}"/>
    <cellStyle name="Comma 8 4 2 2 2 2 2" xfId="40824" xr:uid="{7709A912-F7C0-4ECA-A33C-D68269FB0E55}"/>
    <cellStyle name="Comma 8 4 2 2 2 2 2 2" xfId="43579" xr:uid="{05E33408-1829-45EA-8568-BDDC67189049}"/>
    <cellStyle name="Comma 8 4 2 2 2 2 2 3" xfId="46359" xr:uid="{8A6BBA56-19D0-438E-9196-A945BDAC99F7}"/>
    <cellStyle name="Comma 8 4 2 2 2 2 3" xfId="39261" xr:uid="{DF4F8ED6-80F9-4587-B599-91EE882CFE15}"/>
    <cellStyle name="Comma 8 4 2 2 2 2 4" xfId="42251" xr:uid="{CCE14B66-5B99-47A2-833C-84763B515DE8}"/>
    <cellStyle name="Comma 8 4 2 2 2 2 5" xfId="46360" xr:uid="{842E90B8-916C-49FA-B976-0D880B356D63}"/>
    <cellStyle name="Comma 8 4 2 2 2 2 6" xfId="15882" xr:uid="{590206EC-2F75-4FA8-B136-5499CF0AB7AC}"/>
    <cellStyle name="Comma 8 4 2 2 2 3" xfId="6443" xr:uid="{5FB939BF-8C74-4C97-9030-D1FF46531657}"/>
    <cellStyle name="Comma 8 4 2 2 2 3 2" xfId="41293" xr:uid="{D382FE6B-3D34-4446-91EE-EA1433CF602C}"/>
    <cellStyle name="Comma 8 4 2 2 2 3 2 2" xfId="43973" xr:uid="{2589DDC4-912F-4650-8D1C-1964E6635020}"/>
    <cellStyle name="Comma 8 4 2 2 2 3 2 3" xfId="46361" xr:uid="{C834EB57-C615-4964-AEE8-4BBAE7433565}"/>
    <cellStyle name="Comma 8 4 2 2 2 3 3" xfId="39710" xr:uid="{0F031359-D703-4A2E-A0C1-A5EE20EB143A}"/>
    <cellStyle name="Comma 8 4 2 2 2 3 4" xfId="42645" xr:uid="{F1D5AF05-44E8-4FCA-911A-0FE42C8D1A77}"/>
    <cellStyle name="Comma 8 4 2 2 2 3 5" xfId="46362" xr:uid="{34B10701-3C79-4183-92C5-5B6F6815AF52}"/>
    <cellStyle name="Comma 8 4 2 2 2 3 6" xfId="30380" xr:uid="{750CDFF8-AB06-404E-9A47-9C67E3FDBCE2}"/>
    <cellStyle name="Comma 8 4 2 2 2 4" xfId="31511" xr:uid="{0ECE7F6D-AA5A-4DD3-84E7-DE1FD6F89C4F}"/>
    <cellStyle name="Comma 8 4 2 2 2 4 2" xfId="40437" xr:uid="{10BF6C26-394C-4B44-B4B5-107594604A50}"/>
    <cellStyle name="Comma 8 4 2 2 2 4 3" xfId="43255" xr:uid="{FC095810-C233-4A8B-A7E1-C18D0431824C}"/>
    <cellStyle name="Comma 8 4 2 2 2 4 4" xfId="46363" xr:uid="{59E48881-9052-4435-BF5F-04706D208C8B}"/>
    <cellStyle name="Comma 8 4 2 2 2 5" xfId="32203" xr:uid="{8D3397BA-7022-4D8B-AD8D-ACD86F6FC719}"/>
    <cellStyle name="Comma 8 4 2 2 2 6" xfId="32845" xr:uid="{39CAAF50-C50D-4341-8E47-A86C2A99BE38}"/>
    <cellStyle name="Comma 8 4 2 2 2 7" xfId="33364" xr:uid="{6C0D8F43-CEDF-4A11-AD1F-A7DF30264952}"/>
    <cellStyle name="Comma 8 4 2 2 2 8" xfId="34057" xr:uid="{EABC499C-E095-4D8E-9F86-0731CE7BE8DD}"/>
    <cellStyle name="Comma 8 4 2 2 2 9" xfId="35188" xr:uid="{124D18ED-8B66-45ED-8E18-94F1E9A358FE}"/>
    <cellStyle name="Comma 8 4 2 2 3" xfId="4495" xr:uid="{649A6D33-ED70-4A47-9FFC-D0B0D6FCD875}"/>
    <cellStyle name="Comma 8 4 2 2 3 2" xfId="5946" xr:uid="{0A7F97DA-DA6C-4F17-8278-F5454ABBECC3}"/>
    <cellStyle name="Comma 8 4 2 2 3 2 2" xfId="41121" xr:uid="{3A7FC94E-F96C-4FEA-A78C-2EEF3C6C33CC}"/>
    <cellStyle name="Comma 8 4 2 2 3 2 2 2" xfId="43833" xr:uid="{3BEFB3E1-2CB2-4EAA-B03C-36640700F637}"/>
    <cellStyle name="Comma 8 4 2 2 3 2 2 3" xfId="46364" xr:uid="{C4991793-6CB1-4EB3-A61A-6EC1FA5B303F}"/>
    <cellStyle name="Comma 8 4 2 2 3 2 3" xfId="39545" xr:uid="{E86076C9-8E63-4E20-84B9-2104913BF571}"/>
    <cellStyle name="Comma 8 4 2 2 3 2 4" xfId="42505" xr:uid="{65C9C0B4-7843-40B2-8BA2-42FA4F93979A}"/>
    <cellStyle name="Comma 8 4 2 2 3 2 5" xfId="46365" xr:uid="{1E1B4A5F-1603-47D5-94D7-7EA967621164}"/>
    <cellStyle name="Comma 8 4 2 2 3 2 6" xfId="35678" xr:uid="{0FC47641-215B-4658-9180-CD732AC75473}"/>
    <cellStyle name="Comma 8 4 2 2 3 3" xfId="40266" xr:uid="{99F09D8F-F374-4ECD-B2D7-F4A72F977797}"/>
    <cellStyle name="Comma 8 4 2 2 3 3 2" xfId="43115" xr:uid="{16579E07-EB41-4CB0-A0BE-2057CB65BCD4}"/>
    <cellStyle name="Comma 8 4 2 2 3 3 3" xfId="46366" xr:uid="{01593537-60EE-48B9-AD4B-2C4110A16898}"/>
    <cellStyle name="Comma 8 4 2 2 3 4" xfId="38747" xr:uid="{494A480C-6192-42B8-A89C-88E7821BA193}"/>
    <cellStyle name="Comma 8 4 2 2 3 5" xfId="41787" xr:uid="{E141E0DC-2CD9-44B6-A09D-C44457990A26}"/>
    <cellStyle name="Comma 8 4 2 2 3 6" xfId="46367" xr:uid="{A34CAAC6-CD2E-4B45-83ED-AD4BE1D73861}"/>
    <cellStyle name="Comma 8 4 2 2 3 7" xfId="12146" xr:uid="{7B1894F8-DE8E-4EF2-9A03-65D2E10F13FE}"/>
    <cellStyle name="Comma 8 4 2 2 4" xfId="5808" xr:uid="{29547007-9F03-4A2A-A2F2-5E18B3CCB3CA}"/>
    <cellStyle name="Comma 8 4 2 2 4 2" xfId="40131" xr:uid="{FBA56755-C4F7-40DC-8671-8C6D3D6710FE}"/>
    <cellStyle name="Comma 8 4 2 2 4 2 2" xfId="43000" xr:uid="{14307750-C84C-46BE-A215-2CE49B573EEC}"/>
    <cellStyle name="Comma 8 4 2 2 4 2 3" xfId="46368" xr:uid="{1927232A-B5C0-4435-A811-E70FE1ACD97B}"/>
    <cellStyle name="Comma 8 4 2 2 4 3" xfId="38175" xr:uid="{E9B87BAC-DFF7-4415-92DF-98E48D1F715A}"/>
    <cellStyle name="Comma 8 4 2 2 4 4" xfId="41672" xr:uid="{AA6B6BEE-015A-42A7-99FF-2D8FD7BA7E0E}"/>
    <cellStyle name="Comma 8 4 2 2 4 5" xfId="46369" xr:uid="{6605140D-5E76-4A2D-AA3D-9C646E26FF13}"/>
    <cellStyle name="Comma 8 4 2 2 4 6" xfId="15881" xr:uid="{B63ED69E-282E-4B58-886B-4BD6CBC17118}"/>
    <cellStyle name="Comma 8 4 2 2 5" xfId="6267" xr:uid="{848386B5-2896-41EF-8433-223612159210}"/>
    <cellStyle name="Comma 8 4 2 2 5 2" xfId="40676" xr:uid="{2695E83A-3C2A-467E-BB03-B3B2A6B00417}"/>
    <cellStyle name="Comma 8 4 2 2 5 2 2" xfId="43462" xr:uid="{8E342C97-D9FA-4AC0-823F-82A441AA616F}"/>
    <cellStyle name="Comma 8 4 2 2 5 2 3" xfId="46370" xr:uid="{3651263B-CDC3-4C98-9AE5-28F2F9DDB0CC}"/>
    <cellStyle name="Comma 8 4 2 2 5 3" xfId="39108" xr:uid="{28298C4B-8183-4FC8-9799-3B0ED0A5B106}"/>
    <cellStyle name="Comma 8 4 2 2 5 4" xfId="42134" xr:uid="{011B8064-F794-407D-B7DC-09DD236C5106}"/>
    <cellStyle name="Comma 8 4 2 2 5 5" xfId="46371" xr:uid="{B872A6FB-6796-42E3-8786-E0FBBA98A1AF}"/>
    <cellStyle name="Comma 8 4 2 2 5 6" xfId="30379" xr:uid="{3408D887-3AED-4DC0-B9B6-F88F409EFFA7}"/>
    <cellStyle name="Comma 8 4 2 2 6" xfId="30920" xr:uid="{AB3B22D9-EB04-4FBF-8B9E-120D3A053E4C}"/>
    <cellStyle name="Comma 8 4 2 2 6 2" xfId="40983" xr:uid="{A8F2D8DA-8472-46DF-8D61-173DB2314DC2}"/>
    <cellStyle name="Comma 8 4 2 2 6 2 2" xfId="43718" xr:uid="{FE576BF2-3B75-4B71-B3D6-9745A2C5FCB2}"/>
    <cellStyle name="Comma 8 4 2 2 6 2 3" xfId="46372" xr:uid="{7D8663D8-FB66-40C9-ADD1-E0533D0AFEE3}"/>
    <cellStyle name="Comma 8 4 2 2 6 3" xfId="39412" xr:uid="{773588DD-2411-42C0-8D75-0E45301DED70}"/>
    <cellStyle name="Comma 8 4 2 2 6 4" xfId="42390" xr:uid="{3ABCEE69-02D3-4D3C-B164-523ECBD07E70}"/>
    <cellStyle name="Comma 8 4 2 2 6 5" xfId="46373" xr:uid="{E1A50F6F-3E68-4CF0-B325-A1EAE096C66F}"/>
    <cellStyle name="Comma 8 4 2 2 7" xfId="32202" xr:uid="{8521846E-49A0-4B96-ABCF-BD6EA3341154}"/>
    <cellStyle name="Comma 8 4 2 2 7 2" xfId="39977" xr:uid="{8F8BDDEC-0377-451E-B9A0-4D117C2CAF15}"/>
    <cellStyle name="Comma 8 4 2 2 7 3" xfId="42865" xr:uid="{D317327D-508C-42C9-9B3A-7D7335799D3E}"/>
    <cellStyle name="Comma 8 4 2 2 7 4" xfId="46374" xr:uid="{7DA4CBCA-DBF8-4F2A-AC46-7B15EC8C8BCE}"/>
    <cellStyle name="Comma 8 4 2 2 8" xfId="32844" xr:uid="{22703B6E-EB17-4E17-8734-3CD5947DF9E7}"/>
    <cellStyle name="Comma 8 4 2 2 9" xfId="34056" xr:uid="{9D3A1477-9D9A-448C-8AE4-D1EBF5614C95}"/>
    <cellStyle name="Comma 8 4 2 3" xfId="5153" xr:uid="{1D6BB0A5-BCC3-48F6-80FC-C10F4ECE6A28}"/>
    <cellStyle name="Comma 8 4 2 3 10" xfId="34670" xr:uid="{742EDD09-34E5-4764-92A8-337F5C561098}"/>
    <cellStyle name="Comma 8 4 2 3 11" xfId="36108" xr:uid="{DF4D8AF6-A931-4F75-8EA9-AB2CC01A8627}"/>
    <cellStyle name="Comma 8 4 2 3 12" xfId="36408" xr:uid="{52C4A4FC-4B83-49FF-8B49-A7460CB2BF7E}"/>
    <cellStyle name="Comma 8 4 2 3 13" xfId="37548" xr:uid="{45F3763F-5F1B-463B-BD48-BAB209BB8984}"/>
    <cellStyle name="Comma 8 4 2 3 14" xfId="41494" xr:uid="{B0F2899E-D272-4274-90D0-5B12D52EB376}"/>
    <cellStyle name="Comma 8 4 2 3 15" xfId="46375" xr:uid="{CC0209A1-874F-4E0D-9FCC-D3D64AA6160B}"/>
    <cellStyle name="Comma 8 4 2 3 16" xfId="11556" xr:uid="{6969253A-CC26-48E8-975C-8F0D0CD7C389}"/>
    <cellStyle name="Comma 8 4 2 3 2" xfId="6122" xr:uid="{A1A81EC2-8714-49C5-B868-8021302AF9B1}"/>
    <cellStyle name="Comma 8 4 2 3 2 10" xfId="37336" xr:uid="{837A4DBC-2393-49D3-9161-6CE0BEF0DE92}"/>
    <cellStyle name="Comma 8 4 2 3 2 11" xfId="38887" xr:uid="{4A82E02C-F431-4CAB-8F46-14FAA2BEC853}"/>
    <cellStyle name="Comma 8 4 2 3 2 12" xfId="41926" xr:uid="{145E7741-7FD7-4858-9F33-3C8E195F537A}"/>
    <cellStyle name="Comma 8 4 2 3 2 13" xfId="46376" xr:uid="{A5746189-82E1-416D-8B82-497028F47F01}"/>
    <cellStyle name="Comma 8 4 2 3 2 14" xfId="15177" xr:uid="{415CBD95-5B83-464E-8543-DA3FA7B92AA4}"/>
    <cellStyle name="Comma 8 4 2 3 2 2" xfId="15884" xr:uid="{C7A1EE31-B091-4BB2-B4EC-0C243936935D}"/>
    <cellStyle name="Comma 8 4 2 3 2 2 2" xfId="40436" xr:uid="{4D360567-A219-4A25-9BAF-2B79106EBC45}"/>
    <cellStyle name="Comma 8 4 2 3 2 2 3" xfId="43254" xr:uid="{1B7F3E74-5344-4541-95D3-2ECE450792A4}"/>
    <cellStyle name="Comma 8 4 2 3 2 2 4" xfId="46377" xr:uid="{0213C843-B97C-4C67-92DF-B6F120828F53}"/>
    <cellStyle name="Comma 8 4 2 3 2 3" xfId="30382" xr:uid="{ED0AB18B-60E2-44DF-87C9-4171FEC7FFAE}"/>
    <cellStyle name="Comma 8 4 2 3 2 4" xfId="31584" xr:uid="{D7BF97D9-1D47-4323-8C2B-102E27A54FC1}"/>
    <cellStyle name="Comma 8 4 2 3 2 5" xfId="32205" xr:uid="{6B78B739-8818-4B2D-931B-6F5133DB9763}"/>
    <cellStyle name="Comma 8 4 2 3 2 6" xfId="32847" xr:uid="{07B0468C-8CC0-405C-B683-F31785BD8BFF}"/>
    <cellStyle name="Comma 8 4 2 3 2 7" xfId="33437" xr:uid="{C883C0F0-4E01-4708-BA02-482606024AEB}"/>
    <cellStyle name="Comma 8 4 2 3 2 8" xfId="34059" xr:uid="{180B2EB0-362A-4BD7-8CA1-21CC58E547D4}"/>
    <cellStyle name="Comma 8 4 2 3 2 9" xfId="35261" xr:uid="{ABA2423B-B93F-45D9-9F8A-3325779F2911}"/>
    <cellStyle name="Comma 8 4 2 3 3" xfId="6442" xr:uid="{701B4DE3-B776-4C29-B3BD-655235DA2E63}"/>
    <cellStyle name="Comma 8 4 2 3 3 2" xfId="40823" xr:uid="{F1950AC9-4AEC-40E6-AD06-00EF94740F7B}"/>
    <cellStyle name="Comma 8 4 2 3 3 2 2" xfId="43578" xr:uid="{EBAD43AF-696B-4E51-817E-B464BBE6C25F}"/>
    <cellStyle name="Comma 8 4 2 3 3 2 3" xfId="46378" xr:uid="{591B72DD-EDD9-4CEB-B1EF-512265E5C14D}"/>
    <cellStyle name="Comma 8 4 2 3 3 3" xfId="39260" xr:uid="{25BEF08A-1426-456B-A30B-3CE236E7D436}"/>
    <cellStyle name="Comma 8 4 2 3 3 4" xfId="42250" xr:uid="{2888D42C-B6D1-4552-9ACC-88015AFF1CEE}"/>
    <cellStyle name="Comma 8 4 2 3 3 5" xfId="46379" xr:uid="{E8339BDD-B764-4115-9A9F-F5CC4F2BD165}"/>
    <cellStyle name="Comma 8 4 2 3 3 6" xfId="12219" xr:uid="{9029275E-FA6B-4781-91A4-579D0E62B39C}"/>
    <cellStyle name="Comma 8 4 2 3 4" xfId="15883" xr:uid="{663163AA-1352-4774-B3EA-CDDC5545343C}"/>
    <cellStyle name="Comma 8 4 2 3 4 2" xfId="41292" xr:uid="{CBF4D1F0-EEB3-4828-867E-392C69EA3017}"/>
    <cellStyle name="Comma 8 4 2 3 4 2 2" xfId="43972" xr:uid="{3808B680-2E01-40A6-BABA-BC073000DBBF}"/>
    <cellStyle name="Comma 8 4 2 3 4 2 3" xfId="46380" xr:uid="{DE27C84A-FEDB-4785-A7D8-9D29388CF86D}"/>
    <cellStyle name="Comma 8 4 2 3 4 3" xfId="39709" xr:uid="{8974FCCE-72FB-4E98-A557-C55A765C1276}"/>
    <cellStyle name="Comma 8 4 2 3 4 4" xfId="42644" xr:uid="{CCD7663D-6CFF-45AB-BEFA-85127B552B47}"/>
    <cellStyle name="Comma 8 4 2 3 4 5" xfId="46381" xr:uid="{F559791A-64F6-433A-9E3D-C7FDEEDF45D8}"/>
    <cellStyle name="Comma 8 4 2 3 5" xfId="30381" xr:uid="{8EFD256E-5951-42AB-8C58-02A715DEB91D}"/>
    <cellStyle name="Comma 8 4 2 3 5 2" xfId="39923" xr:uid="{D252DFFC-0134-4773-A6E7-DBF20DA41A10}"/>
    <cellStyle name="Comma 8 4 2 3 5 3" xfId="42822" xr:uid="{BEA63B03-0230-40FD-BC87-7204588F7A30}"/>
    <cellStyle name="Comma 8 4 2 3 5 4" xfId="46382" xr:uid="{12DE633B-7046-4823-9AC0-8573BF2C1152}"/>
    <cellStyle name="Comma 8 4 2 3 6" xfId="30993" xr:uid="{12E5D0EE-9C21-4E51-BFC1-4A37BA8256C5}"/>
    <cellStyle name="Comma 8 4 2 3 7" xfId="32204" xr:uid="{891B55EE-F009-4FFE-9699-FE19DD7A0243}"/>
    <cellStyle name="Comma 8 4 2 3 8" xfId="32846" xr:uid="{D3ED1597-1ECA-441A-A6B6-CDAE5F21B7CC}"/>
    <cellStyle name="Comma 8 4 2 3 9" xfId="34058" xr:uid="{070A9C7F-903D-451E-A264-21EB88397FD9}"/>
    <cellStyle name="Comma 8 4 2 4" xfId="4494" xr:uid="{12121CD5-D9FF-4684-A423-D1708CFD6A49}"/>
    <cellStyle name="Comma 8 4 2 4 10" xfId="35677" xr:uid="{721E2C8F-9A27-4AB3-843E-38C1065D05D9}"/>
    <cellStyle name="Comma 8 4 2 4 11" xfId="36920" xr:uid="{645E9012-5BB6-43C6-9ECF-B7C30E663176}"/>
    <cellStyle name="Comma 8 4 2 4 12" xfId="38746" xr:uid="{642D8A7C-1503-4C38-BD7B-06FFDE1BA951}"/>
    <cellStyle name="Comma 8 4 2 4 13" xfId="41786" xr:uid="{1AF3AB5F-687B-4394-A58B-468393ACA0B7}"/>
    <cellStyle name="Comma 8 4 2 4 14" xfId="46383" xr:uid="{C64D3BAF-5DB4-45A1-8F84-B5DA6D3C9B7C}"/>
    <cellStyle name="Comma 8 4 2 4 15" xfId="12433" xr:uid="{FC3056C6-294F-4F6D-BBC5-EC78F49A1164}"/>
    <cellStyle name="Comma 8 4 2 4 2" xfId="5945" xr:uid="{6E98306C-9374-4830-9456-415BD676B6F6}"/>
    <cellStyle name="Comma 8 4 2 4 2 2" xfId="41120" xr:uid="{417DAC38-C596-4D63-9D67-5FB863716F65}"/>
    <cellStyle name="Comma 8 4 2 4 2 2 2" xfId="43832" xr:uid="{8A0CB52D-7A07-4C51-8599-981FAD4B85A5}"/>
    <cellStyle name="Comma 8 4 2 4 2 2 3" xfId="46384" xr:uid="{EBFF47C0-3E2C-4D65-B4C2-786D92674AB4}"/>
    <cellStyle name="Comma 8 4 2 4 2 3" xfId="39544" xr:uid="{D58A120D-E144-4697-B2A4-DD73331B9FD9}"/>
    <cellStyle name="Comma 8 4 2 4 2 4" xfId="42504" xr:uid="{55C2B241-CAFB-4762-A0CB-ADAFF89D70FC}"/>
    <cellStyle name="Comma 8 4 2 4 2 5" xfId="46385" xr:uid="{A9D09340-20B4-461D-A260-889D0A069877}"/>
    <cellStyle name="Comma 8 4 2 4 2 6" xfId="15885" xr:uid="{AF785EE9-A9CA-47F4-B1EB-F3071BA72146}"/>
    <cellStyle name="Comma 8 4 2 4 3" xfId="30383" xr:uid="{FB7E2EDE-D882-4665-9A83-6ECEDD19F98A}"/>
    <cellStyle name="Comma 8 4 2 4 3 2" xfId="40265" xr:uid="{CBD58129-BED1-40F3-B8C6-C964A21071F2}"/>
    <cellStyle name="Comma 8 4 2 4 3 3" xfId="43114" xr:uid="{99FCD584-7218-43AB-A19C-E5DD44143345}"/>
    <cellStyle name="Comma 8 4 2 4 3 4" xfId="46386" xr:uid="{E0D6A549-E168-4E73-A065-27FCA8842304}"/>
    <cellStyle name="Comma 8 4 2 4 4" xfId="31141" xr:uid="{9D13BDEF-6CDE-4D92-9A83-B4D0BC06BDAA}"/>
    <cellStyle name="Comma 8 4 2 4 5" xfId="32206" xr:uid="{BED1BCA3-4739-435F-8F88-D6F574B2E2F2}"/>
    <cellStyle name="Comma 8 4 2 4 6" xfId="32848" xr:uid="{2B0547FB-63A6-48FA-92F4-2FC82CD84050}"/>
    <cellStyle name="Comma 8 4 2 4 7" xfId="32999" xr:uid="{3A2F6BE0-16AE-454B-9F76-F4A5A0AFB5F0}"/>
    <cellStyle name="Comma 8 4 2 4 8" xfId="34060" xr:uid="{D6247986-A4EE-4603-8422-B8A9CE4F9A46}"/>
    <cellStyle name="Comma 8 4 2 4 9" xfId="34818" xr:uid="{AA50882F-C0FC-4EA4-89D0-3E4501B7D7FC}"/>
    <cellStyle name="Comma 8 4 2 5" xfId="5807" xr:uid="{4F80E32A-8543-4BDB-BBED-A3735313471E}"/>
    <cellStyle name="Comma 8 4 2 5 2" xfId="40130" xr:uid="{29293AE1-ED88-4ECC-B96F-FC0526F75D13}"/>
    <cellStyle name="Comma 8 4 2 5 2 2" xfId="42999" xr:uid="{4CB22A77-6E52-4D54-B02F-C3783635C902}"/>
    <cellStyle name="Comma 8 4 2 5 2 3" xfId="46387" xr:uid="{08EDA756-E0B8-4F84-A6EC-95E24588BD1A}"/>
    <cellStyle name="Comma 8 4 2 5 3" xfId="38174" xr:uid="{6EC37522-A744-4118-B579-ABF63B928BE2}"/>
    <cellStyle name="Comma 8 4 2 5 4" xfId="41671" xr:uid="{1400E1F8-6C98-480F-8A9D-EE69E8C8A051}"/>
    <cellStyle name="Comma 8 4 2 5 5" xfId="46388" xr:uid="{48EFD53D-9C80-4DCC-91A3-8E099E7F0B98}"/>
    <cellStyle name="Comma 8 4 2 5 6" xfId="11776" xr:uid="{2226D524-1488-4FA8-9274-59023B1E904F}"/>
    <cellStyle name="Comma 8 4 2 6" xfId="6266" xr:uid="{335AF3E6-78E4-4099-A593-FAE769AA96DE}"/>
    <cellStyle name="Comma 8 4 2 6 2" xfId="40675" xr:uid="{A64C042E-1BB0-4768-AE61-F1B3DAEEB77A}"/>
    <cellStyle name="Comma 8 4 2 6 2 2" xfId="43461" xr:uid="{C334DC0F-A4C5-4664-8FD3-2C0007D541BE}"/>
    <cellStyle name="Comma 8 4 2 6 2 3" xfId="46389" xr:uid="{3FE69DA9-4C65-4C57-A8BD-4420B6FC7538}"/>
    <cellStyle name="Comma 8 4 2 6 3" xfId="39107" xr:uid="{8852D561-99A6-4B92-86F0-B2F445DE3DA3}"/>
    <cellStyle name="Comma 8 4 2 6 4" xfId="42133" xr:uid="{063E4D4B-7451-452C-B19B-D925EFE93795}"/>
    <cellStyle name="Comma 8 4 2 6 5" xfId="46390" xr:uid="{CE536093-704A-4518-BD06-3518EB351B69}"/>
    <cellStyle name="Comma 8 4 2 6 6" xfId="15880" xr:uid="{18118A82-6FAB-4EC9-869C-64C06FF5665E}"/>
    <cellStyle name="Comma 8 4 2 7" xfId="30378" xr:uid="{2B71ED0B-5F77-4B38-8079-170EADB8843E}"/>
    <cellStyle name="Comma 8 4 2 7 2" xfId="40982" xr:uid="{D55AD47B-23A7-4D7B-A57F-B0CCC1A7974E}"/>
    <cellStyle name="Comma 8 4 2 7 2 2" xfId="43717" xr:uid="{07755323-7B50-49EE-A566-1BDCCC998DAF}"/>
    <cellStyle name="Comma 8 4 2 7 2 3" xfId="46391" xr:uid="{CA99D6CC-2BA7-4E19-B9A2-38AA87ECE034}"/>
    <cellStyle name="Comma 8 4 2 7 3" xfId="39411" xr:uid="{EC7BB6EC-4EAE-4FF7-BBBF-177F6FD6C29E}"/>
    <cellStyle name="Comma 8 4 2 7 4" xfId="42389" xr:uid="{0558F9F7-14ED-47F0-8EE6-3D0DB507EE33}"/>
    <cellStyle name="Comma 8 4 2 7 5" xfId="46392" xr:uid="{12A562D2-917C-4717-B9FA-1366A51F23E4}"/>
    <cellStyle name="Comma 8 4 2 8" xfId="30550" xr:uid="{418B28A7-DDCB-45B8-B749-9D004B586E87}"/>
    <cellStyle name="Comma 8 4 2 8 2" xfId="39841" xr:uid="{F0EC11BC-E685-4EB0-AB3D-212B63526734}"/>
    <cellStyle name="Comma 8 4 2 8 3" xfId="42749" xr:uid="{DC43C8F0-0447-4698-A202-9CE94F029C37}"/>
    <cellStyle name="Comma 8 4 2 8 4" xfId="46393" xr:uid="{7BD018E2-874B-4D68-B8CC-BC1C730896CE}"/>
    <cellStyle name="Comma 8 4 2 9" xfId="32201" xr:uid="{C384B8A2-87F6-4B5E-ABA9-BD6BA8293888}"/>
    <cellStyle name="Comma 8 4 3" xfId="2844" xr:uid="{BDF85219-DE5A-4D5F-A517-3699CEE5769E}"/>
    <cellStyle name="Comma 8 4 3 10" xfId="34596" xr:uid="{43B41A63-B0AC-4ABA-AA13-6EC028C92CFD}"/>
    <cellStyle name="Comma 8 4 3 11" xfId="35406" xr:uid="{30785283-491C-40F3-B8D7-4885B4CDD284}"/>
    <cellStyle name="Comma 8 4 3 12" xfId="36269" xr:uid="{FB7D1961-3A77-4C57-BA54-6A7F2F0FDCFA}"/>
    <cellStyle name="Comma 8 4 3 13" xfId="37473" xr:uid="{D25135DB-6763-4756-BD64-07A374F4F813}"/>
    <cellStyle name="Comma 8 4 3 14" xfId="41420" xr:uid="{61CDDE5B-BE92-4CA3-B762-52159DE97257}"/>
    <cellStyle name="Comma 8 4 3 15" xfId="46394" xr:uid="{C6C0BD6B-16DE-44FC-B5D7-E06BC5387675}"/>
    <cellStyle name="Comma 8 4 3 16" xfId="8929" xr:uid="{187246EA-4C54-4145-8D3D-BD87BFECFBF0}"/>
    <cellStyle name="Comma 8 4 3 2" xfId="5155" xr:uid="{ED9ED538-58D4-4534-925A-93AE932B4F24}"/>
    <cellStyle name="Comma 8 4 3 2 10" xfId="12928" xr:uid="{E852FF76-634F-491D-AF27-F586585A49EC}"/>
    <cellStyle name="Comma 8 4 3 2 2" xfId="6124" xr:uid="{0D0F66BD-D2C4-4B19-B5B5-4A18B5ABF3CC}"/>
    <cellStyle name="Comma 8 4 3 2 2 2" xfId="40438" xr:uid="{6B697BED-685A-4CA5-B9E4-C9B59F75D1B6}"/>
    <cellStyle name="Comma 8 4 3 2 2 2 2" xfId="43256" xr:uid="{0D8C67F3-1C2A-491F-A51E-89287203D3C9}"/>
    <cellStyle name="Comma 8 4 3 2 2 2 3" xfId="46395" xr:uid="{318B2125-867F-4FA7-86B8-38160CE9C04B}"/>
    <cellStyle name="Comma 8 4 3 2 2 3" xfId="38889" xr:uid="{78DED12C-4811-4293-A889-D141A904ED05}"/>
    <cellStyle name="Comma 8 4 3 2 2 4" xfId="41928" xr:uid="{E38BBA2B-4FC2-4EFB-98B6-32186F4540B5}"/>
    <cellStyle name="Comma 8 4 3 2 2 5" xfId="46396" xr:uid="{6B3A6DD6-35B8-407E-82CC-6B297E89A826}"/>
    <cellStyle name="Comma 8 4 3 2 2 6" xfId="31510" xr:uid="{C9C9A0CC-66B8-4592-8C83-CFB1546502C0}"/>
    <cellStyle name="Comma 8 4 3 2 3" xfId="6444" xr:uid="{387F6B88-A022-4950-BE4D-7AA6D9373D43}"/>
    <cellStyle name="Comma 8 4 3 2 3 2" xfId="40825" xr:uid="{14315864-DA61-49B7-9469-912608A6A92A}"/>
    <cellStyle name="Comma 8 4 3 2 3 2 2" xfId="43580" xr:uid="{99A340D7-DB05-4936-ABEF-9498E09F232B}"/>
    <cellStyle name="Comma 8 4 3 2 3 2 3" xfId="46397" xr:uid="{3A1B102C-CEF2-4224-AD6F-A1D60CBDABA9}"/>
    <cellStyle name="Comma 8 4 3 2 3 3" xfId="39262" xr:uid="{A3F3D697-26E0-4EC3-BFF9-09EBAB04DA1E}"/>
    <cellStyle name="Comma 8 4 3 2 3 4" xfId="42252" xr:uid="{53BC678C-04B1-4053-A711-D840BD0BFAB6}"/>
    <cellStyle name="Comma 8 4 3 2 3 5" xfId="46398" xr:uid="{3B07A1D6-72AA-472D-9C7D-BAC753E19F38}"/>
    <cellStyle name="Comma 8 4 3 2 3 6" xfId="33363" xr:uid="{3C01B4E6-B34F-4642-A64A-98CDD9C75730}"/>
    <cellStyle name="Comma 8 4 3 2 4" xfId="35187" xr:uid="{34DAED9B-5BC1-4610-A822-E454587ABCAC}"/>
    <cellStyle name="Comma 8 4 3 2 4 2" xfId="41294" xr:uid="{191BC325-B026-4D1D-98CE-B0825767E3FB}"/>
    <cellStyle name="Comma 8 4 3 2 4 2 2" xfId="43974" xr:uid="{44898CF6-70D1-44EF-BBEC-0F69D5202AEB}"/>
    <cellStyle name="Comma 8 4 3 2 4 2 3" xfId="46399" xr:uid="{4C14CFE4-BF04-4761-8A27-7A6ACEC76E1A}"/>
    <cellStyle name="Comma 8 4 3 2 4 3" xfId="39711" xr:uid="{9EDA9FFC-658D-4F34-A9F2-5133B0456F5F}"/>
    <cellStyle name="Comma 8 4 3 2 4 4" xfId="42646" xr:uid="{E95D1380-C21C-4594-AF65-3B28851EE5E3}"/>
    <cellStyle name="Comma 8 4 3 2 4 5" xfId="46400" xr:uid="{CA4D948A-83D3-4908-A792-72E846D329C3}"/>
    <cellStyle name="Comma 8 4 3 2 5" xfId="36110" xr:uid="{552F236C-627F-4E76-A0A7-F384DC7620F1}"/>
    <cellStyle name="Comma 8 4 3 2 5 2" xfId="39976" xr:uid="{BB217A78-FAEB-4FFF-B6A3-770CB3055F04}"/>
    <cellStyle name="Comma 8 4 3 2 5 3" xfId="42864" xr:uid="{69EF206E-BC0A-40B9-9B04-0C0BB1B61915}"/>
    <cellStyle name="Comma 8 4 3 2 5 4" xfId="46401" xr:uid="{7DD09BC3-0DD1-42CC-B9C8-9CC15072347E}"/>
    <cellStyle name="Comma 8 4 3 2 6" xfId="36410" xr:uid="{1104587E-A596-49E0-89C5-9D4481E2CDFD}"/>
    <cellStyle name="Comma 8 4 3 2 7" xfId="37590" xr:uid="{D9FDCA23-FF3B-418E-A2B5-7975EF3D22AC}"/>
    <cellStyle name="Comma 8 4 3 2 8" xfId="41536" xr:uid="{8269DA31-78DA-492A-AD8E-5C48F1DC08F4}"/>
    <cellStyle name="Comma 8 4 3 2 9" xfId="46402" xr:uid="{1F0653B1-5290-480C-993C-AE9126808F0D}"/>
    <cellStyle name="Comma 8 4 3 3" xfId="4496" xr:uid="{2BBCF8D9-8ED6-45C4-B6E5-7378A9EB2C22}"/>
    <cellStyle name="Comma 8 4 3 3 2" xfId="5947" xr:uid="{BB05737F-CF0A-40CE-995C-485B2F094676}"/>
    <cellStyle name="Comma 8 4 3 3 2 2" xfId="41122" xr:uid="{50496D10-E47D-4DDC-AB84-491DB3369288}"/>
    <cellStyle name="Comma 8 4 3 3 2 2 2" xfId="43834" xr:uid="{41AE50B8-8A9E-4D71-8194-454543D8CB1E}"/>
    <cellStyle name="Comma 8 4 3 3 2 2 3" xfId="46403" xr:uid="{C5D48B89-D69C-4E36-B8DC-417CA26991F0}"/>
    <cellStyle name="Comma 8 4 3 3 2 3" xfId="39546" xr:uid="{25E4A344-4A5B-4AA1-86EA-84A06E671245}"/>
    <cellStyle name="Comma 8 4 3 3 2 4" xfId="42506" xr:uid="{4A206BC7-8341-47C1-A5B4-58786E3ADDC5}"/>
    <cellStyle name="Comma 8 4 3 3 2 5" xfId="46404" xr:uid="{E89FB612-EC58-40C7-8CF3-F50EDFF7C65D}"/>
    <cellStyle name="Comma 8 4 3 3 2 6" xfId="35679" xr:uid="{0403405F-C3B3-4DE4-9945-4DA516BBFAE6}"/>
    <cellStyle name="Comma 8 4 3 3 3" xfId="40267" xr:uid="{C0D56AFB-0331-4885-8215-64F61349B30D}"/>
    <cellStyle name="Comma 8 4 3 3 3 2" xfId="43116" xr:uid="{BD16728D-FAF0-4BE3-8584-9BDDF0C00FD2}"/>
    <cellStyle name="Comma 8 4 3 3 3 3" xfId="46405" xr:uid="{C9E6EACF-CB1A-4C6D-8587-97EBC1026BBB}"/>
    <cellStyle name="Comma 8 4 3 3 4" xfId="38748" xr:uid="{5626EB3E-25AA-4FC2-B426-FFE0CBC77ABD}"/>
    <cellStyle name="Comma 8 4 3 3 5" xfId="41788" xr:uid="{6E377F3C-FFD8-4140-9753-A210AEF2D63A}"/>
    <cellStyle name="Comma 8 4 3 3 6" xfId="46406" xr:uid="{3FA737B1-C45B-4572-BDC6-DB5D884628F4}"/>
    <cellStyle name="Comma 8 4 3 3 7" xfId="12145" xr:uid="{4AEAE55E-EDE6-40B8-A18A-A7527875045A}"/>
    <cellStyle name="Comma 8 4 3 4" xfId="5809" xr:uid="{77110A08-D027-4DC8-99E6-83B8E51F2407}"/>
    <cellStyle name="Comma 8 4 3 4 2" xfId="40132" xr:uid="{12EBED49-BB6D-4F2F-A14E-F4AD24E715C5}"/>
    <cellStyle name="Comma 8 4 3 4 2 2" xfId="43001" xr:uid="{1E97960C-23B9-41D0-BACA-B90FE76F1076}"/>
    <cellStyle name="Comma 8 4 3 4 2 3" xfId="46407" xr:uid="{AEDABBC4-C2D1-4285-9797-C45B4693D782}"/>
    <cellStyle name="Comma 8 4 3 4 3" xfId="38176" xr:uid="{43D6D998-E7E0-4538-9A55-335B3ED117BC}"/>
    <cellStyle name="Comma 8 4 3 4 4" xfId="41673" xr:uid="{8070BFD6-CF23-40FC-93D1-1133F15478BD}"/>
    <cellStyle name="Comma 8 4 3 4 5" xfId="46408" xr:uid="{C95EDAB0-42B2-488D-AC51-8EA24FF27B2F}"/>
    <cellStyle name="Comma 8 4 3 4 6" xfId="15886" xr:uid="{AB4511B0-CEF1-4029-93C1-1E9CBAD15564}"/>
    <cellStyle name="Comma 8 4 3 5" xfId="6268" xr:uid="{CAD29F75-4188-4176-A480-62E94182A9D1}"/>
    <cellStyle name="Comma 8 4 3 5 2" xfId="40677" xr:uid="{826CE833-B9C1-478A-8C76-9AAAEB9BFF8C}"/>
    <cellStyle name="Comma 8 4 3 5 2 2" xfId="43463" xr:uid="{885AB15D-A49B-4614-92A9-5C57D123746E}"/>
    <cellStyle name="Comma 8 4 3 5 2 3" xfId="46409" xr:uid="{17DB8DAE-B997-42A3-B1DB-88C2BA9F8C67}"/>
    <cellStyle name="Comma 8 4 3 5 3" xfId="39109" xr:uid="{69F00245-3948-4EC3-82E2-0221A11868E4}"/>
    <cellStyle name="Comma 8 4 3 5 4" xfId="42135" xr:uid="{4FBB4FD4-C8A3-4B91-BE2F-BD580D43860C}"/>
    <cellStyle name="Comma 8 4 3 5 5" xfId="46410" xr:uid="{A12DAC2F-6152-456E-8601-63D677980330}"/>
    <cellStyle name="Comma 8 4 3 5 6" xfId="30384" xr:uid="{52DBC254-21DF-4548-B418-C1EA714F9397}"/>
    <cellStyle name="Comma 8 4 3 6" xfId="30919" xr:uid="{BB3224C4-20C2-4799-B565-23F47AFD070D}"/>
    <cellStyle name="Comma 8 4 3 6 2" xfId="40984" xr:uid="{2810D9A5-3A3B-4CEA-B115-6B3C150B763B}"/>
    <cellStyle name="Comma 8 4 3 6 2 2" xfId="43719" xr:uid="{2E9A8D89-F1CF-44ED-853A-71AC0150E528}"/>
    <cellStyle name="Comma 8 4 3 6 2 3" xfId="46411" xr:uid="{F510B2F8-9040-4FC8-B484-2AE140C649E7}"/>
    <cellStyle name="Comma 8 4 3 6 3" xfId="39413" xr:uid="{13F40637-BFC0-4BBB-9F92-1EA59CFB96F9}"/>
    <cellStyle name="Comma 8 4 3 6 4" xfId="42391" xr:uid="{96BF9D15-0E0B-47E0-B140-F61DEF22B650}"/>
    <cellStyle name="Comma 8 4 3 6 5" xfId="46412" xr:uid="{7544C4E5-A737-44E1-BE08-126604DA0308}"/>
    <cellStyle name="Comma 8 4 3 7" xfId="32207" xr:uid="{CF4B10D7-1C91-4132-93F8-80BD853F715E}"/>
    <cellStyle name="Comma 8 4 3 7 2" xfId="39840" xr:uid="{6FDFFB19-289F-4501-A44B-29F84FDFB8CD}"/>
    <cellStyle name="Comma 8 4 3 7 3" xfId="42748" xr:uid="{B0B79359-4CD1-4253-8E5C-A519162D6462}"/>
    <cellStyle name="Comma 8 4 3 7 4" xfId="46413" xr:uid="{F1D37756-82D7-4F9C-9805-5ED42F82FEFF}"/>
    <cellStyle name="Comma 8 4 3 8" xfId="32849" xr:uid="{6029B26F-03EE-4CA6-BD0E-B07E357A48E9}"/>
    <cellStyle name="Comma 8 4 3 9" xfId="34061" xr:uid="{0DE5686F-3D2F-4800-9879-56CF6F1F7487}"/>
    <cellStyle name="Comma 8 4 4" xfId="2845" xr:uid="{47CBD638-9699-49DA-9005-E19A6A6105DF}"/>
    <cellStyle name="Comma 8 4 4 10" xfId="34669" xr:uid="{EDFA8FBD-4F0F-4ACA-B44A-7D19D01429C1}"/>
    <cellStyle name="Comma 8 4 4 11" xfId="35407" xr:uid="{D9CE8F1A-D07F-4A30-BBE9-6EF49237FF3A}"/>
    <cellStyle name="Comma 8 4 4 12" xfId="36270" xr:uid="{4E67EEAB-894D-406F-A91B-202E562794C0}"/>
    <cellStyle name="Comma 8 4 4 13" xfId="37561" xr:uid="{FF77691A-AEE4-478F-9028-BDF9B6CC6BB5}"/>
    <cellStyle name="Comma 8 4 4 14" xfId="41507" xr:uid="{AF22B90E-6A3A-4165-AD2A-F7CD433D2EE4}"/>
    <cellStyle name="Comma 8 4 4 15" xfId="46414" xr:uid="{8ED12D1C-C636-40E4-8080-9A55E5B0FE36}"/>
    <cellStyle name="Comma 8 4 4 16" xfId="11555" xr:uid="{2ABD1860-162C-46AD-87C4-20EE07542446}"/>
    <cellStyle name="Comma 8 4 4 2" xfId="5156" xr:uid="{F10487B2-CE98-4E06-AB48-16F51F9AAC22}"/>
    <cellStyle name="Comma 8 4 4 2 10" xfId="15176" xr:uid="{35507E82-3F21-4C4F-9CB7-27C32D98528B}"/>
    <cellStyle name="Comma 8 4 4 2 2" xfId="6125" xr:uid="{DD692B1D-C540-40DB-B8BC-9556B39E4590}"/>
    <cellStyle name="Comma 8 4 4 2 2 2" xfId="40826" xr:uid="{DB7938E4-09B7-427D-80BB-D8AE01F95D46}"/>
    <cellStyle name="Comma 8 4 4 2 2 2 2" xfId="43581" xr:uid="{3CD447C7-9010-4489-998C-344C04CAD2FB}"/>
    <cellStyle name="Comma 8 4 4 2 2 2 3" xfId="46415" xr:uid="{981B0801-CA79-4678-99F9-8524D5A8B6FE}"/>
    <cellStyle name="Comma 8 4 4 2 2 3" xfId="39263" xr:uid="{548C0C4E-5E31-4712-BBF1-327090422543}"/>
    <cellStyle name="Comma 8 4 4 2 2 4" xfId="42253" xr:uid="{A0C99B57-B5B7-46A0-A0F6-F6968E584712}"/>
    <cellStyle name="Comma 8 4 4 2 2 5" xfId="46416" xr:uid="{BC5BA19D-563A-4BFD-A306-FB10ADF8672F}"/>
    <cellStyle name="Comma 8 4 4 2 2 6" xfId="31583" xr:uid="{CE68A61C-82A9-43B1-B659-988C1EA4DC73}"/>
    <cellStyle name="Comma 8 4 4 2 3" xfId="6445" xr:uid="{C6D60470-4E12-4080-8B33-27BF84027DE0}"/>
    <cellStyle name="Comma 8 4 4 2 3 2" xfId="41295" xr:uid="{411AC8E6-F17F-4D94-B9C2-8DC6D8F5D3B0}"/>
    <cellStyle name="Comma 8 4 4 2 3 2 2" xfId="43975" xr:uid="{19B58B49-EB2B-4978-8062-4455D049AC46}"/>
    <cellStyle name="Comma 8 4 4 2 3 2 3" xfId="46417" xr:uid="{1A6E11AD-06B4-4839-8951-1D50DD3093C1}"/>
    <cellStyle name="Comma 8 4 4 2 3 3" xfId="39712" xr:uid="{DC887C39-C733-4442-93CB-2A7D0E91830D}"/>
    <cellStyle name="Comma 8 4 4 2 3 4" xfId="42647" xr:uid="{76B2EA6F-8F06-447B-8369-B95556B0E805}"/>
    <cellStyle name="Comma 8 4 4 2 3 5" xfId="46418" xr:uid="{F7F723B8-3F1F-4360-8060-947AFA73F703}"/>
    <cellStyle name="Comma 8 4 4 2 3 6" xfId="33436" xr:uid="{BE999BCE-6D48-4BE7-89A3-714985724B6D}"/>
    <cellStyle name="Comma 8 4 4 2 4" xfId="35260" xr:uid="{403B7723-37EC-4091-9E26-304DF566A41E}"/>
    <cellStyle name="Comma 8 4 4 2 4 2" xfId="40439" xr:uid="{DC04D025-0653-47CA-9433-F8304A8016C6}"/>
    <cellStyle name="Comma 8 4 4 2 4 3" xfId="43257" xr:uid="{269EFB16-FA38-4151-89BC-73EB54A95117}"/>
    <cellStyle name="Comma 8 4 4 2 4 4" xfId="46419" xr:uid="{87678AC3-5301-4DDC-B46B-01AC5C737DC3}"/>
    <cellStyle name="Comma 8 4 4 2 5" xfId="36111" xr:uid="{C801CD98-DF00-4652-8A79-23512758881B}"/>
    <cellStyle name="Comma 8 4 4 2 6" xfId="36411" xr:uid="{FCFABF0D-8629-43B6-A17E-E06383B7066A}"/>
    <cellStyle name="Comma 8 4 4 2 7" xfId="38890" xr:uid="{C4A0B7FD-DA10-4618-AC58-1533BE86FE01}"/>
    <cellStyle name="Comma 8 4 4 2 8" xfId="41929" xr:uid="{DB2A2FA0-2BE5-47D2-8AC1-B63260DBF13F}"/>
    <cellStyle name="Comma 8 4 4 2 9" xfId="46420" xr:uid="{8A9E7D6B-949F-43EC-8AC3-ABC29557C9D9}"/>
    <cellStyle name="Comma 8 4 4 3" xfId="4497" xr:uid="{A4B043EA-DD11-4E70-B27D-D797650FF8C0}"/>
    <cellStyle name="Comma 8 4 4 3 2" xfId="5948" xr:uid="{7B07E814-0183-466D-87E2-933CBE6F4FF4}"/>
    <cellStyle name="Comma 8 4 4 3 2 2" xfId="41123" xr:uid="{13068C76-133B-40AB-8927-DDDBF14E7247}"/>
    <cellStyle name="Comma 8 4 4 3 2 2 2" xfId="43835" xr:uid="{40177C22-E2A8-4A8A-B2E2-3A3A540F0B81}"/>
    <cellStyle name="Comma 8 4 4 3 2 2 3" xfId="46421" xr:uid="{AAAC8C09-1D5A-46E1-9328-71C43CFF1DE7}"/>
    <cellStyle name="Comma 8 4 4 3 2 3" xfId="39547" xr:uid="{3E76FD10-83BC-4432-B9BE-A8E7E4F3ACD0}"/>
    <cellStyle name="Comma 8 4 4 3 2 4" xfId="42507" xr:uid="{F5403D65-3944-4F83-B8CA-35061E9165C8}"/>
    <cellStyle name="Comma 8 4 4 3 2 5" xfId="46422" xr:uid="{02A0CCB9-9DE0-4844-B93C-CDA2739F0C58}"/>
    <cellStyle name="Comma 8 4 4 3 2 6" xfId="35680" xr:uid="{A8B22522-E463-46B2-82DE-52E1FD07367A}"/>
    <cellStyle name="Comma 8 4 4 3 3" xfId="40268" xr:uid="{4A238D84-9501-4AB0-94A9-766060D779E8}"/>
    <cellStyle name="Comma 8 4 4 3 3 2" xfId="43117" xr:uid="{8397995E-4317-4EB2-AD20-2821905109B9}"/>
    <cellStyle name="Comma 8 4 4 3 3 3" xfId="46423" xr:uid="{54EEA729-04A0-4ED8-9696-12744D6D833E}"/>
    <cellStyle name="Comma 8 4 4 3 4" xfId="38749" xr:uid="{5C90A511-6024-45FF-BCFA-8A71C976C631}"/>
    <cellStyle name="Comma 8 4 4 3 5" xfId="41789" xr:uid="{DE6192A9-423B-459D-8053-D2DDA5846473}"/>
    <cellStyle name="Comma 8 4 4 3 6" xfId="46424" xr:uid="{5C4F5F69-226E-44C3-A269-0564EDFEC485}"/>
    <cellStyle name="Comma 8 4 4 3 7" xfId="12218" xr:uid="{E73ACE34-0658-41E9-9DCA-46DCD05622AE}"/>
    <cellStyle name="Comma 8 4 4 4" xfId="5810" xr:uid="{0063B3F7-788E-451E-89CF-C8717C914D36}"/>
    <cellStyle name="Comma 8 4 4 4 2" xfId="40133" xr:uid="{235EF836-A412-4FF8-A959-2EEA4ABB18A5}"/>
    <cellStyle name="Comma 8 4 4 4 2 2" xfId="43002" xr:uid="{7ABE4C3A-38DA-4801-847C-20F6BE7E16EA}"/>
    <cellStyle name="Comma 8 4 4 4 2 3" xfId="46425" xr:uid="{9945D433-3940-44DE-9BA2-C52A25EB33A9}"/>
    <cellStyle name="Comma 8 4 4 4 3" xfId="38177" xr:uid="{C1B08D63-70F3-40D0-9D04-27DA34ADBA89}"/>
    <cellStyle name="Comma 8 4 4 4 4" xfId="41674" xr:uid="{3AEFCDC0-B1F8-4C0D-BF19-BC6A27C76AD3}"/>
    <cellStyle name="Comma 8 4 4 4 5" xfId="46426" xr:uid="{94209195-8AAD-42AE-8762-82E2AB20E03E}"/>
    <cellStyle name="Comma 8 4 4 4 6" xfId="15887" xr:uid="{2B560065-F5BF-4379-8959-54C363662B1F}"/>
    <cellStyle name="Comma 8 4 4 5" xfId="6269" xr:uid="{5A3B3481-E88E-4C72-9600-A492DDF4A870}"/>
    <cellStyle name="Comma 8 4 4 5 2" xfId="40678" xr:uid="{20D9B32F-72F1-407A-82BB-506032E3D861}"/>
    <cellStyle name="Comma 8 4 4 5 2 2" xfId="43464" xr:uid="{C190EF02-BEC2-4C5D-B07A-249ECEB86A1C}"/>
    <cellStyle name="Comma 8 4 4 5 2 3" xfId="46427" xr:uid="{7D4E368B-DE6C-4F67-89BB-ED99CAA2124B}"/>
    <cellStyle name="Comma 8 4 4 5 3" xfId="39110" xr:uid="{EE8828CD-2599-4053-9BAC-847AA707B0D5}"/>
    <cellStyle name="Comma 8 4 4 5 4" xfId="42136" xr:uid="{22B4F2C5-F5FF-4B2A-83F3-73933E8DBDDA}"/>
    <cellStyle name="Comma 8 4 4 5 5" xfId="46428" xr:uid="{AC8BBB93-CC83-4195-924D-795AB7BC4D95}"/>
    <cellStyle name="Comma 8 4 4 5 6" xfId="30385" xr:uid="{9F200990-547A-4A48-92A6-C3A9A579C793}"/>
    <cellStyle name="Comma 8 4 4 6" xfId="30992" xr:uid="{E4E1B4BB-F3BD-467C-9B29-F6B5AE640E91}"/>
    <cellStyle name="Comma 8 4 4 6 2" xfId="40985" xr:uid="{4529DE6A-3CD0-40C4-8D12-476830419B41}"/>
    <cellStyle name="Comma 8 4 4 6 2 2" xfId="43720" xr:uid="{3B5972C6-70D6-4A9B-906A-CEB50B3D1419}"/>
    <cellStyle name="Comma 8 4 4 6 2 3" xfId="46429" xr:uid="{C37AF56D-8C10-413A-89AA-D86DE009C7E4}"/>
    <cellStyle name="Comma 8 4 4 6 3" xfId="39414" xr:uid="{BA9D8094-5607-46C1-8AF2-1E10E61D17F3}"/>
    <cellStyle name="Comma 8 4 4 6 4" xfId="42392" xr:uid="{384B3F29-9334-482E-B5AE-62AFB2746891}"/>
    <cellStyle name="Comma 8 4 4 6 5" xfId="46430" xr:uid="{08C08D27-F8B7-4E4C-B477-AA7CBA2CE57E}"/>
    <cellStyle name="Comma 8 4 4 7" xfId="32208" xr:uid="{2B80696E-3EF0-4A4D-B5F1-E5AA84984836}"/>
    <cellStyle name="Comma 8 4 4 7 2" xfId="39947" xr:uid="{06BEE4D5-E245-4EA8-9365-BEF54616E780}"/>
    <cellStyle name="Comma 8 4 4 7 3" xfId="42835" xr:uid="{338E31FE-1744-40A2-AA6C-306A267ACACF}"/>
    <cellStyle name="Comma 8 4 4 7 4" xfId="46431" xr:uid="{EF1274BC-1F03-4F8B-8C24-82A0EBDD51F2}"/>
    <cellStyle name="Comma 8 4 4 8" xfId="32850" xr:uid="{CE1FC37E-5D30-4187-A28E-391692041C7B}"/>
    <cellStyle name="Comma 8 4 4 9" xfId="34062" xr:uid="{DA1D863F-0DDE-4BA8-9D21-3461099F7412}"/>
    <cellStyle name="Comma 8 4 5" xfId="2841" xr:uid="{338688FB-2A59-4E88-A5DD-B327757A35D2}"/>
    <cellStyle name="Comma 8 4 5 10" xfId="36407" xr:uid="{D9F32A8E-9523-498D-9E78-1844A3E03E43}"/>
    <cellStyle name="Comma 8 4 5 11" xfId="37547" xr:uid="{8947FA3B-6BC2-4FAF-B575-1CD911EAC839}"/>
    <cellStyle name="Comma 8 4 5 12" xfId="41493" xr:uid="{51DB8711-AF42-4CAD-94A6-C58EE2C54CBC}"/>
    <cellStyle name="Comma 8 4 5 13" xfId="46432" xr:uid="{95D832B6-3EC9-45CB-BA12-372E30A63A66}"/>
    <cellStyle name="Comma 8 4 5 14" xfId="12548" xr:uid="{72326DE9-51F8-4546-8D5A-BFE7A5058150}"/>
    <cellStyle name="Comma 8 4 5 2" xfId="5152" xr:uid="{388414A7-7D1D-49DB-B272-6E0938D09894}"/>
    <cellStyle name="Comma 8 4 5 2 2" xfId="6121" xr:uid="{58C4FD5E-3CEF-4417-8D68-64507F775D19}"/>
    <cellStyle name="Comma 8 4 5 2 2 2" xfId="41291" xr:uid="{273C0D68-7463-4A90-950C-524B5FCFFCC1}"/>
    <cellStyle name="Comma 8 4 5 2 2 2 2" xfId="43971" xr:uid="{2C3BE837-91B1-42F3-B6B8-1A02AA08E3F6}"/>
    <cellStyle name="Comma 8 4 5 2 2 2 3" xfId="46433" xr:uid="{18D57D30-5F1E-43EA-B700-BFAE369BDA71}"/>
    <cellStyle name="Comma 8 4 5 2 2 3" xfId="39708" xr:uid="{77F39BE1-CACA-408C-8524-428EAE9C6579}"/>
    <cellStyle name="Comma 8 4 5 2 2 4" xfId="42643" xr:uid="{1B20D35A-3D6E-4E23-AA48-D90DBCDD8EFD}"/>
    <cellStyle name="Comma 8 4 5 2 2 5" xfId="46434" xr:uid="{BCD9EA72-2AB8-4F15-BAC8-025895F2754F}"/>
    <cellStyle name="Comma 8 4 5 2 2 6" xfId="36107" xr:uid="{F46FF13D-5004-4B0A-B982-4DDBD99C544E}"/>
    <cellStyle name="Comma 8 4 5 2 3" xfId="40435" xr:uid="{60DEBFDA-6DB7-48F6-9E85-1448AA765DCB}"/>
    <cellStyle name="Comma 8 4 5 2 3 2" xfId="43253" xr:uid="{765535E6-CDD6-4673-A7C3-C242BB1A58D2}"/>
    <cellStyle name="Comma 8 4 5 2 3 3" xfId="46435" xr:uid="{3C0CB0A3-4BFA-450D-9CA0-B76CEE10CF64}"/>
    <cellStyle name="Comma 8 4 5 2 4" xfId="38886" xr:uid="{709077BE-903B-4494-A08A-3A7ACA2B8D90}"/>
    <cellStyle name="Comma 8 4 5 2 5" xfId="41925" xr:uid="{73386A35-FAD6-41BE-92D5-CB9E44062FC7}"/>
    <cellStyle name="Comma 8 4 5 2 6" xfId="46436" xr:uid="{165A2C75-0087-4A5F-8895-3782A9019DEF}"/>
    <cellStyle name="Comma 8 4 5 2 7" xfId="15888" xr:uid="{89DE1717-AE52-4931-8242-1F80B47362A0}"/>
    <cellStyle name="Comma 8 4 5 3" xfId="5806" xr:uid="{19DDDAF7-C000-4C75-BBBE-E7B2CAE365C6}"/>
    <cellStyle name="Comma 8 4 5 3 2" xfId="40129" xr:uid="{248146DF-88A7-4264-9C46-0B2281E0B1FA}"/>
    <cellStyle name="Comma 8 4 5 3 2 2" xfId="42998" xr:uid="{EE05BC70-9C9F-4AF2-B2F2-83D651919C2E}"/>
    <cellStyle name="Comma 8 4 5 3 2 3" xfId="46437" xr:uid="{0281748B-14BA-482E-BF32-7631DB222D96}"/>
    <cellStyle name="Comma 8 4 5 3 3" xfId="38173" xr:uid="{B127916B-2802-4542-80D7-68A45D52662B}"/>
    <cellStyle name="Comma 8 4 5 3 4" xfId="41670" xr:uid="{80B85075-06A7-4CF3-9222-1F251C311CC7}"/>
    <cellStyle name="Comma 8 4 5 3 5" xfId="46438" xr:uid="{A6A23889-447E-472A-8568-8C17C4595FB7}"/>
    <cellStyle name="Comma 8 4 5 3 6" xfId="30386" xr:uid="{914615BF-ADC1-4CD6-927C-F807188051C0}"/>
    <cellStyle name="Comma 8 4 5 4" xfId="6441" xr:uid="{10C0AF83-9EFB-4AEA-AD04-402BB42758C1}"/>
    <cellStyle name="Comma 8 4 5 4 2" xfId="40674" xr:uid="{C0F3D449-BFBE-42C0-A731-5470ED924B59}"/>
    <cellStyle name="Comma 8 4 5 4 2 2" xfId="43460" xr:uid="{23BCBF4C-4651-4589-BA54-669FAFEA6968}"/>
    <cellStyle name="Comma 8 4 5 4 2 3" xfId="46439" xr:uid="{BF2D9A6C-A88E-4B48-9A07-66013381627B}"/>
    <cellStyle name="Comma 8 4 5 4 3" xfId="39106" xr:uid="{71E10F3C-DB49-42E7-A69A-FFD7290CD630}"/>
    <cellStyle name="Comma 8 4 5 4 4" xfId="42132" xr:uid="{37CD086D-8ED1-4625-924A-7F7A88675CA7}"/>
    <cellStyle name="Comma 8 4 5 4 5" xfId="46440" xr:uid="{A80A43A7-8728-4B56-93FE-5D439B6B98CA}"/>
    <cellStyle name="Comma 8 4 5 4 6" xfId="31191" xr:uid="{24C0EB97-E41A-40D3-B26D-6B24DFA926EE}"/>
    <cellStyle name="Comma 8 4 5 5" xfId="32209" xr:uid="{4F00062E-49D0-4DF0-9D99-9CED5DE5A09E}"/>
    <cellStyle name="Comma 8 4 5 5 2" xfId="40981" xr:uid="{979C4295-B245-41FD-A418-2EBFFF343D32}"/>
    <cellStyle name="Comma 8 4 5 5 2 2" xfId="43716" xr:uid="{F80956F9-445C-42F3-AA43-B69CD68BCE73}"/>
    <cellStyle name="Comma 8 4 5 5 2 3" xfId="46441" xr:uid="{F560AD25-D2C1-4FAE-82AC-494AFEC7FA45}"/>
    <cellStyle name="Comma 8 4 5 5 3" xfId="39410" xr:uid="{98AF29ED-5F6A-480E-842B-F96FB358D26D}"/>
    <cellStyle name="Comma 8 4 5 5 4" xfId="42388" xr:uid="{ED06CC4A-B680-4247-AE44-EB107F5937E1}"/>
    <cellStyle name="Comma 8 4 5 5 5" xfId="46442" xr:uid="{694D2E41-A614-4A11-AED2-507712A38C76}"/>
    <cellStyle name="Comma 8 4 5 6" xfId="32851" xr:uid="{AF1DDFF6-BB17-4F3F-915F-6B55B1B38D86}"/>
    <cellStyle name="Comma 8 4 5 6 2" xfId="39922" xr:uid="{F3D59F07-E3A1-4B87-AF01-E4F197C9BC2D}"/>
    <cellStyle name="Comma 8 4 5 6 3" xfId="42821" xr:uid="{32B02ECE-F97C-4F4B-89BD-8A4765A2DD18}"/>
    <cellStyle name="Comma 8 4 5 6 4" xfId="46443" xr:uid="{755B07FD-67BE-4472-AB27-E4A2B41CE0D7}"/>
    <cellStyle name="Comma 8 4 5 7" xfId="34063" xr:uid="{E17023D4-1D4C-425F-AC3F-1058DD384012}"/>
    <cellStyle name="Comma 8 4 5 8" xfId="34868" xr:uid="{B996A142-2F90-4B54-8E93-9095163D79C3}"/>
    <cellStyle name="Comma 8 4 5 9" xfId="35403" xr:uid="{F1E91F3A-DD22-48F7-AC37-0B57DECAC979}"/>
    <cellStyle name="Comma 8 4 6" xfId="4555" xr:uid="{F3F8DAAD-3686-4583-A33D-B0F9339A99CC}"/>
    <cellStyle name="Comma 8 4 6 2" xfId="6004" xr:uid="{7F2EE368-EE95-4F38-894C-E6F75237329B}"/>
    <cellStyle name="Comma 8 4 6 2 2" xfId="40562" xr:uid="{5EE19B4C-3CE1-4682-A3A1-6D9CE3E31A5C}"/>
    <cellStyle name="Comma 8 4 6 2 2 2" xfId="43356" xr:uid="{A27BFF3E-E4EA-4562-988A-C5763C19C88C}"/>
    <cellStyle name="Comma 8 4 6 2 2 3" xfId="46444" xr:uid="{A26331F2-5BAF-44CD-85B6-380E175A04DA}"/>
    <cellStyle name="Comma 8 4 6 2 3" xfId="38999" xr:uid="{89B6F3FF-8F1D-496D-B026-73DBB22F780A}"/>
    <cellStyle name="Comma 8 4 6 2 4" xfId="42028" xr:uid="{2BF711B4-987C-456D-AB39-4892AB484777}"/>
    <cellStyle name="Comma 8 4 6 2 5" xfId="46445" xr:uid="{B97F79AE-00FF-4B63-9E15-C8BD30D3854B}"/>
    <cellStyle name="Comma 8 4 6 2 6" xfId="35716" xr:uid="{F91FE05C-6A03-4291-94BF-E16CF14D0ECA}"/>
    <cellStyle name="Comma 8 4 6 3" xfId="6325" xr:uid="{D964572A-218F-4601-AE77-2B7D2FC7DCB6}"/>
    <cellStyle name="Comma 8 4 6 3 2" xfId="41177" xr:uid="{B5CD4120-0CE2-4BB0-BF47-EA3FB891C359}"/>
    <cellStyle name="Comma 8 4 6 3 2 2" xfId="43867" xr:uid="{95BCFA67-DE14-4671-A2BC-B8D765770362}"/>
    <cellStyle name="Comma 8 4 6 3 2 3" xfId="46446" xr:uid="{A4B2DFB1-F963-4396-9B06-DE7008E4EC6C}"/>
    <cellStyle name="Comma 8 4 6 3 3" xfId="39596" xr:uid="{3595FD96-BEC7-4F36-AC5E-7D66D63A4B7A}"/>
    <cellStyle name="Comma 8 4 6 3 4" xfId="42539" xr:uid="{F803C505-5C0E-433C-AA79-785BCA51EEA1}"/>
    <cellStyle name="Comma 8 4 6 3 5" xfId="46447" xr:uid="{A878A92E-F08B-4E1D-AE64-E6D88DBB8770}"/>
    <cellStyle name="Comma 8 4 6 3 6" xfId="36303" xr:uid="{8529A6C9-3101-491D-918D-0570DF22A11A}"/>
    <cellStyle name="Comma 8 4 6 4" xfId="40322" xr:uid="{8F9F48ED-B084-4FC2-ADF3-C5806718AA1B}"/>
    <cellStyle name="Comma 8 4 6 4 2" xfId="43149" xr:uid="{4B4813DC-D3A2-49D3-A5EF-E447E805A0FC}"/>
    <cellStyle name="Comma 8 4 6 4 3" xfId="46448" xr:uid="{B64893B0-18E9-42A5-98BB-D0EED1A72388}"/>
    <cellStyle name="Comma 8 4 6 5" xfId="38781" xr:uid="{BE3A9201-D383-4E22-9244-844467DC0528}"/>
    <cellStyle name="Comma 8 4 6 6" xfId="41821" xr:uid="{8923E8B3-7D81-448A-A138-97F9AA2C68F5}"/>
    <cellStyle name="Comma 8 4 6 7" xfId="46449" xr:uid="{27564F64-794E-4F5E-93F0-04C171EF15EF}"/>
    <cellStyle name="Comma 8 4 6 8" xfId="11826" xr:uid="{173F79F2-DC21-4F94-BCFF-7F79558490C1}"/>
    <cellStyle name="Comma 8 4 7" xfId="4493" xr:uid="{79F4ED3E-EA37-4BD7-AA0F-CE6BA185FC41}"/>
    <cellStyle name="Comma 8 4 7 2" xfId="5944" xr:uid="{9BC72D3B-ECCE-4936-A447-52B836076264}"/>
    <cellStyle name="Comma 8 4 7 2 2" xfId="40773" xr:uid="{A329D8B1-16C2-4FE4-9D31-4213292C33F2}"/>
    <cellStyle name="Comma 8 4 7 2 2 2" xfId="43536" xr:uid="{103D5848-A6C8-454A-89AF-E7108333111A}"/>
    <cellStyle name="Comma 8 4 7 2 2 3" xfId="46450" xr:uid="{A64B371F-D556-4604-BFF2-14FD7B11F725}"/>
    <cellStyle name="Comma 8 4 7 2 3" xfId="39200" xr:uid="{11E52283-7839-4219-B313-1C2BC9EEAAC4}"/>
    <cellStyle name="Comma 8 4 7 2 4" xfId="42208" xr:uid="{0E7C6021-F82D-454D-ABFA-2DFDBCDAA184}"/>
    <cellStyle name="Comma 8 4 7 2 5" xfId="46451" xr:uid="{37C3D1D6-1269-4D3B-8AD5-5105C54BB560}"/>
    <cellStyle name="Comma 8 4 7 2 6" xfId="35676" xr:uid="{CE9F14F8-0BAC-4CAE-AF50-229AC4408521}"/>
    <cellStyle name="Comma 8 4 7 3" xfId="39543" xr:uid="{DA286C53-C37B-4B59-ADD5-761695F05645}"/>
    <cellStyle name="Comma 8 4 7 3 2" xfId="41119" xr:uid="{6077A764-45CD-45A3-B0CD-AC4EEA91F270}"/>
    <cellStyle name="Comma 8 4 7 3 2 2" xfId="43831" xr:uid="{1A4AA79B-D429-49FA-A32A-2EC5086D25D8}"/>
    <cellStyle name="Comma 8 4 7 3 2 3" xfId="46452" xr:uid="{FD52C453-D372-41C4-90C0-45AC9B4C1D1D}"/>
    <cellStyle name="Comma 8 4 7 3 3" xfId="42503" xr:uid="{2D0722B1-F801-4851-BDAC-1E8A14077E87}"/>
    <cellStyle name="Comma 8 4 7 3 4" xfId="46453" xr:uid="{7C5A9AF7-2EC9-4CF9-88F4-ABB8E52744DB}"/>
    <cellStyle name="Comma 8 4 7 4" xfId="40264" xr:uid="{2E6D7283-15C1-4831-96B5-4F4984B48F48}"/>
    <cellStyle name="Comma 8 4 7 4 2" xfId="43113" xr:uid="{02926CF7-0E6F-4302-B207-CDA804FCA645}"/>
    <cellStyle name="Comma 8 4 7 4 3" xfId="46454" xr:uid="{85C4B086-7190-4FCC-AADF-D852C9CE5714}"/>
    <cellStyle name="Comma 8 4 7 5" xfId="38745" xr:uid="{AD957256-D96C-40DD-8295-BBF6B9E5904D}"/>
    <cellStyle name="Comma 8 4 7 6" xfId="41785" xr:uid="{235F166E-CACA-4047-B91A-8BD30C9E58DD}"/>
    <cellStyle name="Comma 8 4 7 7" xfId="46455" xr:uid="{F85F582A-B1E8-414D-9CF0-CC3A0FE43F87}"/>
    <cellStyle name="Comma 8 4 7 8" xfId="15879" xr:uid="{A337238B-4DEE-45CE-958C-69F615EADB65}"/>
    <cellStyle name="Comma 8 4 8" xfId="5683" xr:uid="{3F210555-F2CA-44C1-B566-84A40268D944}"/>
    <cellStyle name="Comma 8 4 8 2" xfId="40017" xr:uid="{942532C0-130B-4E60-9083-02CCD5F92653}"/>
    <cellStyle name="Comma 8 4 8 2 2" xfId="42894" xr:uid="{E6F1DC05-07FF-4C88-A9A4-67FAF6B82A7C}"/>
    <cellStyle name="Comma 8 4 8 2 3" xfId="46456" xr:uid="{18C8660E-4135-42FE-9009-5E142B47016B}"/>
    <cellStyle name="Comma 8 4 8 3" xfId="37626" xr:uid="{54331CF9-40D9-4633-9D37-AE6954F0404A}"/>
    <cellStyle name="Comma 8 4 8 4" xfId="41566" xr:uid="{DB067463-9121-4C69-A400-46C396B0FC42}"/>
    <cellStyle name="Comma 8 4 8 5" xfId="46457" xr:uid="{A83DF458-2561-4094-96D4-26B31702DAD3}"/>
    <cellStyle name="Comma 8 4 8 6" xfId="30377" xr:uid="{813EB605-0C81-4B90-9659-D40F8EDFF980}"/>
    <cellStyle name="Comma 8 4 9" xfId="6265" xr:uid="{AF2B379E-A456-4948-A9B5-B65B38B628BE}"/>
    <cellStyle name="Comma 8 4 9 2" xfId="40529" xr:uid="{4BBA7A83-486D-40C0-8815-6D6B678B3673}"/>
    <cellStyle name="Comma 8 4 9 2 2" xfId="43330" xr:uid="{0E02D239-B7BA-4295-8E8C-05237C9A3208}"/>
    <cellStyle name="Comma 8 4 9 2 3" xfId="46458" xr:uid="{69F9FC31-A583-4F09-B933-4912C96B705D}"/>
    <cellStyle name="Comma 8 4 9 3" xfId="38971" xr:uid="{B65155B3-B842-4DEA-A663-6C942184BD68}"/>
    <cellStyle name="Comma 8 4 9 4" xfId="42002" xr:uid="{A3CA06BA-3FD6-428B-B182-58866092461C}"/>
    <cellStyle name="Comma 8 4 9 5" xfId="46459" xr:uid="{0D572D24-D968-450A-A4D1-2CC54A79CE03}"/>
    <cellStyle name="Comma 8 4 9 6" xfId="30600" xr:uid="{5C4317CB-30A0-4D29-BF50-881D9275B9E6}"/>
    <cellStyle name="Comma 8 5" xfId="1042" xr:uid="{0484D681-8897-4C07-A930-CF0F56A923D8}"/>
    <cellStyle name="Comma 8 5 10" xfId="32210" xr:uid="{8B4B4109-1C79-4BC5-87CC-112278D771E0}"/>
    <cellStyle name="Comma 8 5 11" xfId="32852" xr:uid="{9D698923-EC8F-4916-9D87-D0B2513E90D3}"/>
    <cellStyle name="Comma 8 5 12" xfId="34064" xr:uid="{9902F3A1-0098-41D6-A100-1A744EC5B302}"/>
    <cellStyle name="Comma 8 5 13" xfId="34222" xr:uid="{FFBA7C1B-D560-4E4A-9F40-7D1A3FDC81C2}"/>
    <cellStyle name="Comma 8 5 14" xfId="35297" xr:uid="{EEE2B956-75E8-4FDB-AA50-0D3DF3E0FE27}"/>
    <cellStyle name="Comma 8 5 15" xfId="36271" xr:uid="{D2E01348-3E54-40C1-95DB-8710979488AD}"/>
    <cellStyle name="Comma 8 5 16" xfId="37475" xr:uid="{4E37CDEE-37AC-45CB-882B-761EC282F588}"/>
    <cellStyle name="Comma 8 5 17" xfId="41422" xr:uid="{144F5CFD-1A2C-46BC-B6FD-7D38682EF39D}"/>
    <cellStyle name="Comma 8 5 18" xfId="46460" xr:uid="{089141F0-CD6B-4A77-A18D-87C8B0BE1FA4}"/>
    <cellStyle name="Comma 8 5 19" xfId="8113" xr:uid="{45D3C90A-135F-4609-AC48-C77BFADE09BB}"/>
    <cellStyle name="Comma 8 5 2" xfId="2847" xr:uid="{8776018E-1669-4736-BAC2-5DCE295B0A4B}"/>
    <cellStyle name="Comma 8 5 2 10" xfId="34065" xr:uid="{DB5A0214-8F6C-4C42-A29B-71E822EF8168}"/>
    <cellStyle name="Comma 8 5 2 11" xfId="34226" xr:uid="{E2A97ED6-DC3F-413F-ABBD-00C9DF2E625F}"/>
    <cellStyle name="Comma 8 5 2 12" xfId="35409" xr:uid="{7C5F7259-29CE-4C7A-B813-7030DAE465F6}"/>
    <cellStyle name="Comma 8 5 2 13" xfId="36272" xr:uid="{2CF5FF12-D6F4-451F-9908-B5333BADC345}"/>
    <cellStyle name="Comma 8 5 2 14" xfId="37592" xr:uid="{B751C75E-EA84-459B-83E3-C3ECFC735103}"/>
    <cellStyle name="Comma 8 5 2 15" xfId="41538" xr:uid="{E641B490-C6F0-4D78-B5C4-85C1A962B419}"/>
    <cellStyle name="Comma 8 5 2 16" xfId="46461" xr:uid="{067EA497-5925-459C-8218-44651373BE54}"/>
    <cellStyle name="Comma 8 5 2 17" xfId="8191" xr:uid="{78219F73-50A8-4C71-9B08-603E0E7053C0}"/>
    <cellStyle name="Comma 8 5 2 2" xfId="5158" xr:uid="{084D5ABF-58BE-44A5-9D10-71CD84479ADD}"/>
    <cellStyle name="Comma 8 5 2 2 10" xfId="34599" xr:uid="{37400AD7-DE09-40ED-8F47-C4FADFA4D120}"/>
    <cellStyle name="Comma 8 5 2 2 11" xfId="36113" xr:uid="{F108F750-BEFD-4B30-AD76-2080DAF7437A}"/>
    <cellStyle name="Comma 8 5 2 2 12" xfId="36413" xr:uid="{C810F433-7715-4822-AC68-1C2024A82281}"/>
    <cellStyle name="Comma 8 5 2 2 13" xfId="38892" xr:uid="{C9F3B73A-646E-4165-A588-EF3DC4EC1111}"/>
    <cellStyle name="Comma 8 5 2 2 14" xfId="41931" xr:uid="{F6B4B512-E6E0-40C9-BFA7-0A1209159AF4}"/>
    <cellStyle name="Comma 8 5 2 2 15" xfId="46462" xr:uid="{63BF439E-2652-41E5-B26C-6BBEB0FC6891}"/>
    <cellStyle name="Comma 8 5 2 2 16" xfId="8932" xr:uid="{9DF07220-306A-4539-AE9A-65294B9E02F6}"/>
    <cellStyle name="Comma 8 5 2 2 2" xfId="6127" xr:uid="{F5B44DE0-E56C-456E-83D8-25103B43B5D5}"/>
    <cellStyle name="Comma 8 5 2 2 2 2" xfId="31513" xr:uid="{8E8BED98-EA9B-4159-B6E8-45C9C3B45002}"/>
    <cellStyle name="Comma 8 5 2 2 2 2 2" xfId="40827" xr:uid="{093BF729-8246-4FF3-BB6E-0CE061809CF4}"/>
    <cellStyle name="Comma 8 5 2 2 2 2 3" xfId="43582" xr:uid="{760D05CD-76C1-44F1-8419-E7CE5730CD5F}"/>
    <cellStyle name="Comma 8 5 2 2 2 2 4" xfId="46463" xr:uid="{59200BE0-A936-423A-9A88-486C394E8A6A}"/>
    <cellStyle name="Comma 8 5 2 2 2 3" xfId="33366" xr:uid="{3033EBB2-9E2B-447B-87E7-A93E5B4C9733}"/>
    <cellStyle name="Comma 8 5 2 2 2 4" xfId="35190" xr:uid="{9E41D5A7-240B-4D9E-B124-C59A6F89F2E5}"/>
    <cellStyle name="Comma 8 5 2 2 2 5" xfId="37271" xr:uid="{C51EFC27-46D1-439A-88E1-68B072431B7B}"/>
    <cellStyle name="Comma 8 5 2 2 2 6" xfId="39264" xr:uid="{D2986F45-F2C6-472B-B444-5F847732FC82}"/>
    <cellStyle name="Comma 8 5 2 2 2 7" xfId="42254" xr:uid="{4609778D-864E-40A7-AAD4-4C21188369E0}"/>
    <cellStyle name="Comma 8 5 2 2 2 8" xfId="46464" xr:uid="{41579F3F-1EF2-4803-8E3D-9FF6E1A8BDF2}"/>
    <cellStyle name="Comma 8 5 2 2 2 9" xfId="12931" xr:uid="{5B2C8F6C-8369-4E6C-81A0-AD8F7BB1DA89}"/>
    <cellStyle name="Comma 8 5 2 2 3" xfId="6447" xr:uid="{10648746-0C5E-4443-BB0E-AAEC523238C0}"/>
    <cellStyle name="Comma 8 5 2 2 3 2" xfId="41297" xr:uid="{6ACA4EEE-33A5-4FE0-B8B8-1C7129B7A835}"/>
    <cellStyle name="Comma 8 5 2 2 3 2 2" xfId="43977" xr:uid="{37A28D8A-ACCC-4053-983D-1E1F57213E5A}"/>
    <cellStyle name="Comma 8 5 2 2 3 2 3" xfId="46465" xr:uid="{F1964DC9-3A85-409C-914D-B29F4D2F1D21}"/>
    <cellStyle name="Comma 8 5 2 2 3 3" xfId="39714" xr:uid="{88B8AD91-E915-4572-A1C7-93DD066ED176}"/>
    <cellStyle name="Comma 8 5 2 2 3 4" xfId="42649" xr:uid="{50261AD4-4D73-422F-8D43-8A2D1157DC19}"/>
    <cellStyle name="Comma 8 5 2 2 3 5" xfId="46466" xr:uid="{33C26C81-4A21-4470-8BAC-EC37A110257D}"/>
    <cellStyle name="Comma 8 5 2 2 3 6" xfId="12148" xr:uid="{EEF80BC0-EDBE-423A-B483-84F636BD05A8}"/>
    <cellStyle name="Comma 8 5 2 2 4" xfId="15891" xr:uid="{3D9EB7EB-E3F5-43EC-B596-7D5D4C92CE2A}"/>
    <cellStyle name="Comma 8 5 2 2 4 2" xfId="40441" xr:uid="{7DEBB73D-B740-4B63-A956-89FDAFBD2C46}"/>
    <cellStyle name="Comma 8 5 2 2 4 3" xfId="43259" xr:uid="{1EA9E365-86AE-4083-A326-0F170F6DCFCC}"/>
    <cellStyle name="Comma 8 5 2 2 4 4" xfId="46467" xr:uid="{0DE5F23D-5CB4-4D14-BB77-F276F842D479}"/>
    <cellStyle name="Comma 8 5 2 2 5" xfId="30389" xr:uid="{8088B4E1-2AC6-47E8-9967-CC0B1DD0F36D}"/>
    <cellStyle name="Comma 8 5 2 2 6" xfId="30922" xr:uid="{8D215D95-B9E5-40D6-9869-7D52B2D05574}"/>
    <cellStyle name="Comma 8 5 2 2 7" xfId="32212" xr:uid="{C1EDF59B-E428-4EAB-9133-BF3ED6CBBCBE}"/>
    <cellStyle name="Comma 8 5 2 2 8" xfId="32854" xr:uid="{E02030CA-8335-4EF5-B8A2-0ABF93C1CEB5}"/>
    <cellStyle name="Comma 8 5 2 2 9" xfId="34066" xr:uid="{632536D3-9F81-4901-972C-AB79E4A0C573}"/>
    <cellStyle name="Comma 8 5 2 3" xfId="4499" xr:uid="{CC4304AB-4651-49E6-8B3A-FD91E0C8B364}"/>
    <cellStyle name="Comma 8 5 2 3 10" xfId="12432" xr:uid="{47025C67-6804-44A1-96AB-F416D4D7487B}"/>
    <cellStyle name="Comma 8 5 2 3 2" xfId="5950" xr:uid="{AF553486-824C-4271-BA59-E230F3C8F509}"/>
    <cellStyle name="Comma 8 5 2 3 2 2" xfId="41125" xr:uid="{917F89A0-9040-421F-B4ED-5EAA8BF189B2}"/>
    <cellStyle name="Comma 8 5 2 3 2 2 2" xfId="43837" xr:uid="{11E24F20-C884-458B-92AB-D6D88093C33B}"/>
    <cellStyle name="Comma 8 5 2 3 2 2 3" xfId="46468" xr:uid="{1BC4BB40-36AB-4519-87BD-A1894DF833CA}"/>
    <cellStyle name="Comma 8 5 2 3 2 3" xfId="39549" xr:uid="{8C2D0BDC-A992-4C71-9DB8-9222597DA79B}"/>
    <cellStyle name="Comma 8 5 2 3 2 4" xfId="42509" xr:uid="{E1198E56-4507-4F35-858F-9AA4F12FF959}"/>
    <cellStyle name="Comma 8 5 2 3 2 5" xfId="46469" xr:uid="{A741AD60-18D7-4CAA-9D2E-D1B97ED2FDBB}"/>
    <cellStyle name="Comma 8 5 2 3 2 6" xfId="31140" xr:uid="{460AE216-19F5-4759-B8D9-0F5AAF3AC6FE}"/>
    <cellStyle name="Comma 8 5 2 3 3" xfId="32998" xr:uid="{255DD6B2-9935-4FE1-9919-C82FC3C42FB3}"/>
    <cellStyle name="Comma 8 5 2 3 3 2" xfId="40270" xr:uid="{3AC06D49-4EF4-44BB-9CA7-3DD205FD5D40}"/>
    <cellStyle name="Comma 8 5 2 3 3 3" xfId="43119" xr:uid="{9033A604-06C7-48D4-BFC5-F07041D14F57}"/>
    <cellStyle name="Comma 8 5 2 3 3 4" xfId="46470" xr:uid="{F05B6629-A0A4-4578-924B-9BEE524EEC6B}"/>
    <cellStyle name="Comma 8 5 2 3 4" xfId="34817" xr:uid="{C7406C37-A026-4737-AA48-51E324EF5AF2}"/>
    <cellStyle name="Comma 8 5 2 3 5" xfId="35682" xr:uid="{7D93FCE5-8D57-4261-A980-CBD3F292BCCC}"/>
    <cellStyle name="Comma 8 5 2 3 6" xfId="36919" xr:uid="{8C9231E5-50F7-4E5B-B7D4-818829A564D4}"/>
    <cellStyle name="Comma 8 5 2 3 7" xfId="38751" xr:uid="{4B4748C6-BDF9-47F2-AF3E-E71F9AD57E81}"/>
    <cellStyle name="Comma 8 5 2 3 8" xfId="41791" xr:uid="{01F02DC1-5D3B-4AD7-8658-ABD1FF84B9FD}"/>
    <cellStyle name="Comma 8 5 2 3 9" xfId="46471" xr:uid="{BF45A8BE-488F-48D8-94AF-4EF0DA769076}"/>
    <cellStyle name="Comma 8 5 2 4" xfId="5812" xr:uid="{79E46D2F-1934-4E9E-8C51-6BEB23982294}"/>
    <cellStyle name="Comma 8 5 2 4 2" xfId="40135" xr:uid="{CE94E1FF-D1BF-433E-A66C-E3E8E90F6F11}"/>
    <cellStyle name="Comma 8 5 2 4 2 2" xfId="43004" xr:uid="{94552B94-841C-4A1A-AAF8-0FA01B58891F}"/>
    <cellStyle name="Comma 8 5 2 4 2 3" xfId="46472" xr:uid="{300C6173-C196-4C21-A9F8-665B5CC050F5}"/>
    <cellStyle name="Comma 8 5 2 4 3" xfId="38179" xr:uid="{D02AF03B-AB04-4F03-8784-88A813933CBC}"/>
    <cellStyle name="Comma 8 5 2 4 4" xfId="41676" xr:uid="{665CA4DF-489E-4C6D-835F-153930F798F3}"/>
    <cellStyle name="Comma 8 5 2 4 5" xfId="46473" xr:uid="{CDC42554-CD3E-46D1-B1F8-8BAE8A55BD06}"/>
    <cellStyle name="Comma 8 5 2 4 6" xfId="11775" xr:uid="{057CC0CD-8B21-441C-95F4-6B84708261B9}"/>
    <cellStyle name="Comma 8 5 2 5" xfId="6271" xr:uid="{E51E0432-D146-4108-BE26-9B9A91CC80DE}"/>
    <cellStyle name="Comma 8 5 2 5 2" xfId="40680" xr:uid="{271CFA38-1761-41E4-9192-9D67E17EAAFC}"/>
    <cellStyle name="Comma 8 5 2 5 2 2" xfId="43466" xr:uid="{504D3CB8-9B9B-4263-A642-3C99DBEAE170}"/>
    <cellStyle name="Comma 8 5 2 5 2 3" xfId="46474" xr:uid="{6B9F4E08-2A59-4241-85A3-3024151FBF91}"/>
    <cellStyle name="Comma 8 5 2 5 3" xfId="39112" xr:uid="{A6F95493-59B7-4B31-A851-EFC009705EF7}"/>
    <cellStyle name="Comma 8 5 2 5 4" xfId="42138" xr:uid="{B425A10D-E089-4310-AD0F-B78B825BE1F2}"/>
    <cellStyle name="Comma 8 5 2 5 5" xfId="46475" xr:uid="{4D9215DA-2882-43FC-B8CF-0EB7F6DEC0A6}"/>
    <cellStyle name="Comma 8 5 2 5 6" xfId="15890" xr:uid="{A38AD972-484C-43F1-BF12-8578DC677AD2}"/>
    <cellStyle name="Comma 8 5 2 6" xfId="30388" xr:uid="{7329BAE4-A696-47F9-A71F-EC9A89A476E0}"/>
    <cellStyle name="Comma 8 5 2 6 2" xfId="40987" xr:uid="{4330ADF9-7714-4FE4-AC97-4D202210AE80}"/>
    <cellStyle name="Comma 8 5 2 6 2 2" xfId="43722" xr:uid="{0903C62C-D385-4D0C-9AB6-69D4B636DF64}"/>
    <cellStyle name="Comma 8 5 2 6 2 3" xfId="46476" xr:uid="{0189FCEF-5415-42C4-8D4B-F961E90046C0}"/>
    <cellStyle name="Comma 8 5 2 6 3" xfId="39416" xr:uid="{FCE02AF5-1BC6-4654-9F48-D8833E175241}"/>
    <cellStyle name="Comma 8 5 2 6 4" xfId="42394" xr:uid="{8BDA4976-2844-4002-A206-21B2EE60EBE4}"/>
    <cellStyle name="Comma 8 5 2 6 5" xfId="46477" xr:uid="{3E82EC50-B58C-4824-9D8F-D4935AF902BE}"/>
    <cellStyle name="Comma 8 5 2 7" xfId="30549" xr:uid="{91506343-DFCD-4375-A936-76556634A709}"/>
    <cellStyle name="Comma 8 5 2 7 2" xfId="39978" xr:uid="{DFD7F381-6555-4F18-BD4F-773C0F66460B}"/>
    <cellStyle name="Comma 8 5 2 7 3" xfId="42866" xr:uid="{ABF49D97-57DA-4843-AE28-13B71D523CB2}"/>
    <cellStyle name="Comma 8 5 2 7 4" xfId="46478" xr:uid="{421E8E24-48F3-4FED-A6B6-28B38CA41C77}"/>
    <cellStyle name="Comma 8 5 2 8" xfId="32211" xr:uid="{202570D9-71D0-402A-9261-E209D5882726}"/>
    <cellStyle name="Comma 8 5 2 9" xfId="32853" xr:uid="{3A3E3DFD-AE96-45DB-910F-94B0B7CE47B8}"/>
    <cellStyle name="Comma 8 5 3" xfId="2846" xr:uid="{0C47807A-472B-4AAB-BD6B-0DF5B0169E68}"/>
    <cellStyle name="Comma 8 5 3 10" xfId="34598" xr:uid="{EBE322B9-DFBA-43D8-8376-EB227468F41B}"/>
    <cellStyle name="Comma 8 5 3 11" xfId="35408" xr:uid="{D4EC3C75-B924-4414-8F18-D38F1E5C46F6}"/>
    <cellStyle name="Comma 8 5 3 12" xfId="36412" xr:uid="{3B3E9DF0-04C1-4457-A8B3-7B3D66289128}"/>
    <cellStyle name="Comma 8 5 3 13" xfId="37549" xr:uid="{D2C780B7-E854-417A-81FE-95E45D20AF4E}"/>
    <cellStyle name="Comma 8 5 3 14" xfId="41495" xr:uid="{B4409F5C-E207-4169-8435-AC5AC66DCAD3}"/>
    <cellStyle name="Comma 8 5 3 15" xfId="46479" xr:uid="{E76AABDE-BB0A-46C1-A75C-077B90205B7B}"/>
    <cellStyle name="Comma 8 5 3 16" xfId="8931" xr:uid="{4FD55396-D934-461B-B8AE-95A935E19DB9}"/>
    <cellStyle name="Comma 8 5 3 2" xfId="5157" xr:uid="{70776ECE-8B64-4C83-93E0-DFCBB53680B1}"/>
    <cellStyle name="Comma 8 5 3 2 10" xfId="36112" xr:uid="{297D8A14-E933-4F1D-A124-6010512CAD5D}"/>
    <cellStyle name="Comma 8 5 3 2 11" xfId="37270" xr:uid="{926A0F47-D327-4F98-BA00-9C340ADB5F4F}"/>
    <cellStyle name="Comma 8 5 3 2 12" xfId="38891" xr:uid="{04EBEA4D-E712-4328-A7B4-39211012871E}"/>
    <cellStyle name="Comma 8 5 3 2 13" xfId="41930" xr:uid="{3F19B6CE-2398-4AF7-A27E-B9F4F76E4123}"/>
    <cellStyle name="Comma 8 5 3 2 14" xfId="46480" xr:uid="{B48873EE-46F4-499D-845C-06B62D06D261}"/>
    <cellStyle name="Comma 8 5 3 2 15" xfId="12930" xr:uid="{4AF3BD5F-AF22-4605-9225-287A50AF8451}"/>
    <cellStyle name="Comma 8 5 3 2 2" xfId="6126" xr:uid="{B90B8F8B-A21B-4B50-A2EC-B0DDDE8DA76E}"/>
    <cellStyle name="Comma 8 5 3 2 2 2" xfId="41296" xr:uid="{FBB2C151-319D-4C72-BA84-12400DD41F7C}"/>
    <cellStyle name="Comma 8 5 3 2 2 2 2" xfId="43976" xr:uid="{94EC0D5F-EF50-4614-8374-D8E667D33BF4}"/>
    <cellStyle name="Comma 8 5 3 2 2 2 3" xfId="46481" xr:uid="{38F304F1-38C7-4D59-AE62-A43BFAB22720}"/>
    <cellStyle name="Comma 8 5 3 2 2 3" xfId="39713" xr:uid="{DCF4CE97-E815-4973-8E69-206909D2A3A5}"/>
    <cellStyle name="Comma 8 5 3 2 2 4" xfId="42648" xr:uid="{8022495E-46F9-44F2-B21F-48EC7E408BF9}"/>
    <cellStyle name="Comma 8 5 3 2 2 5" xfId="46482" xr:uid="{D0A09F43-0648-41B0-8A4E-DC25999225F8}"/>
    <cellStyle name="Comma 8 5 3 2 2 6" xfId="15893" xr:uid="{8E02243A-19CD-4FB4-9874-E5FCF496F999}"/>
    <cellStyle name="Comma 8 5 3 2 3" xfId="30391" xr:uid="{94CDF3E2-1555-40D4-A364-E3FE3E65A306}"/>
    <cellStyle name="Comma 8 5 3 2 3 2" xfId="40440" xr:uid="{E30AE00D-EA02-4840-95EE-B8061E243587}"/>
    <cellStyle name="Comma 8 5 3 2 3 3" xfId="43258" xr:uid="{F3DC98CE-8CF7-40A7-B997-A2149D72555A}"/>
    <cellStyle name="Comma 8 5 3 2 3 4" xfId="46483" xr:uid="{2CBE2960-9990-404E-BC1F-4B25A4A6BA10}"/>
    <cellStyle name="Comma 8 5 3 2 4" xfId="31512" xr:uid="{3FB75700-3291-44D5-BB6F-822CB9E4BF82}"/>
    <cellStyle name="Comma 8 5 3 2 5" xfId="32214" xr:uid="{94364C5C-5D95-46F7-BEA0-4C8A1B480411}"/>
    <cellStyle name="Comma 8 5 3 2 6" xfId="32856" xr:uid="{5D2F50E8-8019-4845-95F5-0D3588E83CA2}"/>
    <cellStyle name="Comma 8 5 3 2 7" xfId="33365" xr:uid="{7325874B-78BA-42E5-9E0F-A50A9AC83AB2}"/>
    <cellStyle name="Comma 8 5 3 2 8" xfId="34068" xr:uid="{3FE6B31B-E508-42D2-AE6D-22B56D78DB17}"/>
    <cellStyle name="Comma 8 5 3 2 9" xfId="35189" xr:uid="{D347DD76-8B8D-468D-B10F-86EA13D45673}"/>
    <cellStyle name="Comma 8 5 3 3" xfId="5811" xr:uid="{2762B404-BC68-48BB-9E8A-A5EA31A6C5C3}"/>
    <cellStyle name="Comma 8 5 3 3 2" xfId="40134" xr:uid="{9AFB998F-FF74-4018-96B5-79BDB8AB87B8}"/>
    <cellStyle name="Comma 8 5 3 3 2 2" xfId="43003" xr:uid="{AC0FD641-1B7E-4135-896C-00D3E6FBD42B}"/>
    <cellStyle name="Comma 8 5 3 3 2 3" xfId="46484" xr:uid="{96A144C6-8170-4F09-915B-9D3F9D0EABE8}"/>
    <cellStyle name="Comma 8 5 3 3 3" xfId="38178" xr:uid="{4EEBFC5A-5668-4C2E-AADA-2F8E45C32B72}"/>
    <cellStyle name="Comma 8 5 3 3 4" xfId="41675" xr:uid="{214DDBE0-3108-4C70-BAD3-487E2023FBAD}"/>
    <cellStyle name="Comma 8 5 3 3 5" xfId="46485" xr:uid="{6C9D8EE1-9915-4585-AB3A-740475EED9F6}"/>
    <cellStyle name="Comma 8 5 3 3 6" xfId="12147" xr:uid="{28868AA2-DF94-494A-BF85-58B12A58C85E}"/>
    <cellStyle name="Comma 8 5 3 4" xfId="6446" xr:uid="{225CB996-6C08-468A-BDE0-687D1F200A55}"/>
    <cellStyle name="Comma 8 5 3 4 2" xfId="40679" xr:uid="{AA3DFC95-84E3-4278-810F-34C01CD5023A}"/>
    <cellStyle name="Comma 8 5 3 4 2 2" xfId="43465" xr:uid="{8800CA26-2AE2-4B1A-A4BD-8E383F5EDFA8}"/>
    <cellStyle name="Comma 8 5 3 4 2 3" xfId="46486" xr:uid="{B14616C2-B8BD-4F56-B45B-5441728CAEE2}"/>
    <cellStyle name="Comma 8 5 3 4 3" xfId="39111" xr:uid="{C45273E1-E57E-4CE1-9D8F-67300C99FF23}"/>
    <cellStyle name="Comma 8 5 3 4 4" xfId="42137" xr:uid="{72CF0DBC-E3D2-423B-8B27-E5F4FC9EFFE7}"/>
    <cellStyle name="Comma 8 5 3 4 5" xfId="46487" xr:uid="{3287312E-D819-48DD-B18B-6C371A8BFD85}"/>
    <cellStyle name="Comma 8 5 3 4 6" xfId="15892" xr:uid="{1C1269CC-71CE-4705-92AD-4D595FFD9002}"/>
    <cellStyle name="Comma 8 5 3 5" xfId="30390" xr:uid="{3F8FAE81-BB2E-42CD-BC35-80696F3815A5}"/>
    <cellStyle name="Comma 8 5 3 5 2" xfId="40986" xr:uid="{5E1C0D86-16C4-4BDE-A246-CAF9B137CEE8}"/>
    <cellStyle name="Comma 8 5 3 5 2 2" xfId="43721" xr:uid="{91C803B0-FD50-4F3E-A1B9-A4CF6939B407}"/>
    <cellStyle name="Comma 8 5 3 5 2 3" xfId="46488" xr:uid="{1DFE14CA-3D40-4844-9621-E0D9684D42A5}"/>
    <cellStyle name="Comma 8 5 3 5 3" xfId="39415" xr:uid="{C5A76426-E8BD-4F93-B387-6B0276F7EF0A}"/>
    <cellStyle name="Comma 8 5 3 5 4" xfId="42393" xr:uid="{38F11D23-B80B-4C19-98C2-3064EAEF2C6B}"/>
    <cellStyle name="Comma 8 5 3 5 5" xfId="46489" xr:uid="{30B1E76E-8757-4D84-A82D-0653864D688F}"/>
    <cellStyle name="Comma 8 5 3 6" xfId="30921" xr:uid="{F33957D0-D381-4B4E-BECA-F6AA5737033A}"/>
    <cellStyle name="Comma 8 5 3 6 2" xfId="39924" xr:uid="{46067D0E-91B1-4DFE-981D-9347254D2067}"/>
    <cellStyle name="Comma 8 5 3 6 3" xfId="42823" xr:uid="{7A0FE851-C489-4459-924D-027BCD7A142B}"/>
    <cellStyle name="Comma 8 5 3 6 4" xfId="46490" xr:uid="{7A4C4D01-0969-4145-8ACF-EDAD083D5B83}"/>
    <cellStyle name="Comma 8 5 3 7" xfId="32213" xr:uid="{89FF8E40-F13A-4870-B09F-F33982FD1D93}"/>
    <cellStyle name="Comma 8 5 3 8" xfId="32855" xr:uid="{C08EC17E-FD11-4D24-8344-DE91B1875CD9}"/>
    <cellStyle name="Comma 8 5 3 9" xfId="34067" xr:uid="{3274F476-3076-4ACC-86C1-F275B48F8A3D}"/>
    <cellStyle name="Comma 8 5 4" xfId="4556" xr:uid="{29ED5AFD-CE47-43A5-891D-E561C5490912}"/>
    <cellStyle name="Comma 8 5 4 10" xfId="34671" xr:uid="{9E7A6460-648A-4E9B-B2DF-FB2B93BA01B6}"/>
    <cellStyle name="Comma 8 5 4 11" xfId="35717" xr:uid="{E48A4533-4B26-4E1A-9AA1-7A13ED7EBE85}"/>
    <cellStyle name="Comma 8 5 4 12" xfId="36304" xr:uid="{E7F9BBD6-0603-4814-9B92-3DD94E2AD22D}"/>
    <cellStyle name="Comma 8 5 4 13" xfId="38782" xr:uid="{9A8088C7-91F6-444E-87D2-9B63B953AC95}"/>
    <cellStyle name="Comma 8 5 4 14" xfId="41822" xr:uid="{333012A2-969B-47D3-AFB7-1459F41F9A49}"/>
    <cellStyle name="Comma 8 5 4 15" xfId="46491" xr:uid="{1655B313-D5D8-4A2B-84E9-2570CC1A338A}"/>
    <cellStyle name="Comma 8 5 4 16" xfId="11557" xr:uid="{0BE61030-B52F-4340-8718-6B1F4A7B9B1F}"/>
    <cellStyle name="Comma 8 5 4 2" xfId="6005" xr:uid="{0EE42329-D431-4E55-A124-97A76B6DB640}"/>
    <cellStyle name="Comma 8 5 4 2 2" xfId="31585" xr:uid="{3D7C8230-B9A8-454A-A837-E209D7ADEB45}"/>
    <cellStyle name="Comma 8 5 4 2 2 2" xfId="40563" xr:uid="{15ABD281-50AD-44FC-8D67-B052C8C55F04}"/>
    <cellStyle name="Comma 8 5 4 2 2 3" xfId="43357" xr:uid="{9A2778D3-26F0-4363-84DC-294294FFC537}"/>
    <cellStyle name="Comma 8 5 4 2 2 4" xfId="46492" xr:uid="{6F7EAB49-736B-4B3A-A846-4849E3013110}"/>
    <cellStyle name="Comma 8 5 4 2 3" xfId="33438" xr:uid="{CB734E6F-66B8-413F-B5E4-E44288D74B30}"/>
    <cellStyle name="Comma 8 5 4 2 4" xfId="35262" xr:uid="{5647E5DA-307E-402E-8670-59DCD2B8DD1D}"/>
    <cellStyle name="Comma 8 5 4 2 5" xfId="37337" xr:uid="{9E817B30-450B-48DB-8A3B-CE20F64AEE5E}"/>
    <cellStyle name="Comma 8 5 4 2 6" xfId="39000" xr:uid="{41398E96-4E4C-4321-AB39-5D046249E2EC}"/>
    <cellStyle name="Comma 8 5 4 2 7" xfId="42029" xr:uid="{1707B337-1967-4E62-A9DC-566CDA04747C}"/>
    <cellStyle name="Comma 8 5 4 2 8" xfId="46493" xr:uid="{213BAB0D-3A0E-4EE1-AD66-58B913B65B83}"/>
    <cellStyle name="Comma 8 5 4 2 9" xfId="15178" xr:uid="{1BEA7F77-863A-4E1B-97DA-F5B975C41C82}"/>
    <cellStyle name="Comma 8 5 4 3" xfId="6326" xr:uid="{4668B008-8F2C-4F08-AE45-6DA9498646ED}"/>
    <cellStyle name="Comma 8 5 4 3 2" xfId="41178" xr:uid="{598BB3E6-A92D-480E-BC8E-EB40506B2E59}"/>
    <cellStyle name="Comma 8 5 4 3 2 2" xfId="43868" xr:uid="{249CB1E7-B0AF-435D-9BCB-AF74C4300120}"/>
    <cellStyle name="Comma 8 5 4 3 2 3" xfId="46494" xr:uid="{3CAAC9C7-9631-403F-85C7-A578580F96B7}"/>
    <cellStyle name="Comma 8 5 4 3 3" xfId="39597" xr:uid="{52E3AC60-37E1-4E59-BA38-D14BE7A29C11}"/>
    <cellStyle name="Comma 8 5 4 3 4" xfId="42540" xr:uid="{17171A01-8C69-4E22-9FBD-F25265D40E87}"/>
    <cellStyle name="Comma 8 5 4 3 5" xfId="46495" xr:uid="{D81EC8D2-897B-4E5B-B12D-4D55B826C37D}"/>
    <cellStyle name="Comma 8 5 4 3 6" xfId="12220" xr:uid="{60C48014-D59F-445E-ABB6-0438608536EE}"/>
    <cellStyle name="Comma 8 5 4 4" xfId="15894" xr:uid="{38DD6394-F1C3-4C28-AC46-CFCD7E35F749}"/>
    <cellStyle name="Comma 8 5 4 4 2" xfId="40323" xr:uid="{D15F781E-548B-4E80-8B06-109809283B7F}"/>
    <cellStyle name="Comma 8 5 4 4 3" xfId="43150" xr:uid="{774BE084-9FB7-489F-988E-47A20EAC2916}"/>
    <cellStyle name="Comma 8 5 4 4 4" xfId="46496" xr:uid="{9BEEADAE-7A1E-4813-92C7-3840C98CC5A2}"/>
    <cellStyle name="Comma 8 5 4 5" xfId="30392" xr:uid="{0140E2D9-1CA4-48B7-8E4E-E1BAB9FBD442}"/>
    <cellStyle name="Comma 8 5 4 6" xfId="30994" xr:uid="{A30F05BB-3C3C-4A7A-BCC1-5F773A9C6FA5}"/>
    <cellStyle name="Comma 8 5 4 7" xfId="32215" xr:uid="{AEACDCEF-4EC9-4EA8-A01D-307604BE81D0}"/>
    <cellStyle name="Comma 8 5 4 8" xfId="32857" xr:uid="{BEE52B7C-8917-406B-8967-D3F6B528AE63}"/>
    <cellStyle name="Comma 8 5 4 9" xfId="34069" xr:uid="{FB0E77D2-E456-43D2-BCA6-A53688DE92BE}"/>
    <cellStyle name="Comma 8 5 5" xfId="4498" xr:uid="{728392C5-5DF5-4B8C-B4CF-C75C4629450C}"/>
    <cellStyle name="Comma 8 5 5 10" xfId="35681" xr:uid="{2DA946E7-50B0-43E1-B42F-DB62495E3558}"/>
    <cellStyle name="Comma 8 5 5 11" xfId="36917" xr:uid="{AA9FA2D0-3536-4405-AA19-5502B9D92875}"/>
    <cellStyle name="Comma 8 5 5 12" xfId="38750" xr:uid="{553C2F96-B7AF-4EAD-A923-CDFB2FA1C4C5}"/>
    <cellStyle name="Comma 8 5 5 13" xfId="41790" xr:uid="{1C23054F-6392-4318-A9AE-5A8413194277}"/>
    <cellStyle name="Comma 8 5 5 14" xfId="46497" xr:uid="{AC2EA718-B615-44D4-8A47-1E016961F622}"/>
    <cellStyle name="Comma 8 5 5 15" xfId="12425" xr:uid="{BFB85C37-39E5-4780-8D6A-B55646816A2D}"/>
    <cellStyle name="Comma 8 5 5 2" xfId="5949" xr:uid="{C3ACA6B8-EB99-4D24-B10E-7A29DEC65589}"/>
    <cellStyle name="Comma 8 5 5 2 2" xfId="40774" xr:uid="{2D7DD9DB-C2EF-45AC-9BE2-618AF3C3818E}"/>
    <cellStyle name="Comma 8 5 5 2 2 2" xfId="43537" xr:uid="{77E3AC0A-3C6E-4220-A7DE-E40D05AE978D}"/>
    <cellStyle name="Comma 8 5 5 2 2 3" xfId="46498" xr:uid="{53EBE905-73C0-411F-826F-2F0F81AC4F7E}"/>
    <cellStyle name="Comma 8 5 5 2 3" xfId="39201" xr:uid="{FE24C95E-45A0-4253-A23F-2C2310144F23}"/>
    <cellStyle name="Comma 8 5 5 2 4" xfId="42209" xr:uid="{FABE2599-C15B-45C1-AFB4-2F8AA2BC2950}"/>
    <cellStyle name="Comma 8 5 5 2 5" xfId="46499" xr:uid="{2CE6B9BE-E597-46A5-BB77-9E5E791377C0}"/>
    <cellStyle name="Comma 8 5 5 2 6" xfId="15895" xr:uid="{1FE19FFB-9A66-437F-B815-30773B536B59}"/>
    <cellStyle name="Comma 8 5 5 3" xfId="30393" xr:uid="{97BD138B-2DB3-4FB4-9004-0E72474228A5}"/>
    <cellStyle name="Comma 8 5 5 3 2" xfId="41124" xr:uid="{88D48194-8E38-4532-A29F-FB22B567BBA8}"/>
    <cellStyle name="Comma 8 5 5 3 2 2" xfId="43836" xr:uid="{B962AA89-0055-4029-857F-267D76E53BEB}"/>
    <cellStyle name="Comma 8 5 5 3 2 3" xfId="46500" xr:uid="{8C3DC66A-36C8-4965-B5B8-79E4BCE7A99E}"/>
    <cellStyle name="Comma 8 5 5 3 3" xfId="39548" xr:uid="{7C40B740-2138-40B4-BEBA-447E67B9015A}"/>
    <cellStyle name="Comma 8 5 5 3 4" xfId="42508" xr:uid="{6BA38C97-C102-4027-A4DA-396AFA888CA5}"/>
    <cellStyle name="Comma 8 5 5 3 5" xfId="46501" xr:uid="{6E7A7856-F884-464E-A7D5-35D41E416CB3}"/>
    <cellStyle name="Comma 8 5 5 4" xfId="31136" xr:uid="{981E6596-37DC-404E-9556-78E11B3054E8}"/>
    <cellStyle name="Comma 8 5 5 4 2" xfId="40269" xr:uid="{8F982336-4DDF-4882-A155-A5C8EBC9B9F1}"/>
    <cellStyle name="Comma 8 5 5 4 3" xfId="43118" xr:uid="{AAC48080-9FF8-4F7E-A7FF-85C2F4456671}"/>
    <cellStyle name="Comma 8 5 5 4 4" xfId="46502" xr:uid="{9D6BDD7D-B5A1-4D50-ACB8-ABB22B9273FA}"/>
    <cellStyle name="Comma 8 5 5 5" xfId="32216" xr:uid="{567E3700-B4B7-4869-AE5C-9269EDE2A127}"/>
    <cellStyle name="Comma 8 5 5 6" xfId="32858" xr:uid="{8FFD8F10-24A2-4F5F-926D-CAD23619AB1F}"/>
    <cellStyle name="Comma 8 5 5 7" xfId="32996" xr:uid="{3C18182C-E596-435A-96BC-5FFE50AB112D}"/>
    <cellStyle name="Comma 8 5 5 8" xfId="34070" xr:uid="{17DF6AD5-1F43-4AF4-9BE0-9CF7F4C93A68}"/>
    <cellStyle name="Comma 8 5 5 9" xfId="34813" xr:uid="{7D426970-C834-4016-9900-AB94D233173E}"/>
    <cellStyle name="Comma 8 5 6" xfId="5684" xr:uid="{5D932523-64A1-4828-9AB1-D889788876B2}"/>
    <cellStyle name="Comma 8 5 6 10" xfId="11771" xr:uid="{4329A4E6-09D4-43A6-9254-080C0C4D11FB}"/>
    <cellStyle name="Comma 8 5 6 2" xfId="15896" xr:uid="{D105BB84-8F5C-4687-BF81-342B235E9159}"/>
    <cellStyle name="Comma 8 5 6 2 2" xfId="40018" xr:uid="{C6D68C92-92B9-4668-9E82-8E17E783BBF9}"/>
    <cellStyle name="Comma 8 5 6 2 3" xfId="42895" xr:uid="{75C34A4D-E8D6-46A4-82A3-E0A734A4AEFB}"/>
    <cellStyle name="Comma 8 5 6 2 4" xfId="46503" xr:uid="{958744A5-F516-4AA0-ACCE-A5C5543B6790}"/>
    <cellStyle name="Comma 8 5 6 3" xfId="30394" xr:uid="{6C310638-1C2C-4245-B053-C18631246EAC}"/>
    <cellStyle name="Comma 8 5 6 4" xfId="32217" xr:uid="{F18C897D-9DB2-4035-9A0B-D87970C65FDE}"/>
    <cellStyle name="Comma 8 5 6 5" xfId="32859" xr:uid="{88722F1A-B89B-4238-B03F-C199B024CD91}"/>
    <cellStyle name="Comma 8 5 6 6" xfId="34071" xr:uid="{6D2ECC68-22D5-469A-B49C-E0EF46986A37}"/>
    <cellStyle name="Comma 8 5 6 7" xfId="37627" xr:uid="{F2F518EA-80A1-45CE-9163-8165249C0301}"/>
    <cellStyle name="Comma 8 5 6 8" xfId="41567" xr:uid="{425D78E9-0ABE-4B51-8C09-C00E2048EE53}"/>
    <cellStyle name="Comma 8 5 6 9" xfId="46504" xr:uid="{A7DAAE60-EE86-4EFD-B646-DE051A9E48BD}"/>
    <cellStyle name="Comma 8 5 7" xfId="6270" xr:uid="{8C9DAF58-A693-4C29-90D7-9A117B060283}"/>
    <cellStyle name="Comma 8 5 7 2" xfId="40530" xr:uid="{2FA5C78D-65FF-44E8-AD01-29881DD93FEC}"/>
    <cellStyle name="Comma 8 5 7 2 2" xfId="43331" xr:uid="{30F11CA9-D4A9-4D90-843C-A38C95A2B658}"/>
    <cellStyle name="Comma 8 5 7 2 3" xfId="46505" xr:uid="{4F7318ED-1E1C-48B0-A02D-BA06441995B5}"/>
    <cellStyle name="Comma 8 5 7 3" xfId="38972" xr:uid="{6BEE945C-A635-4CF8-81D6-2E78334661BF}"/>
    <cellStyle name="Comma 8 5 7 4" xfId="42003" xr:uid="{C249399A-DE46-4BD2-8CD5-E227B41FF729}"/>
    <cellStyle name="Comma 8 5 7 5" xfId="46506" xr:uid="{17E86B7C-303F-4632-83F3-D8D0D1AF039C}"/>
    <cellStyle name="Comma 8 5 7 6" xfId="15889" xr:uid="{83041FD3-C3D7-4536-84F8-3B96CB60FE5E}"/>
    <cellStyle name="Comma 8 5 8" xfId="30387" xr:uid="{03066D8B-D178-4BF9-B3C9-DF0CFB92E884}"/>
    <cellStyle name="Comma 8 5 8 2" xfId="40869" xr:uid="{AF760B64-9677-4107-8D03-F7FC7EFA3616}"/>
    <cellStyle name="Comma 8 5 8 2 2" xfId="43613" xr:uid="{E2302E7B-EDBB-42EA-A65F-122E1BD3822F}"/>
    <cellStyle name="Comma 8 5 8 2 3" xfId="46507" xr:uid="{8786C921-AA1D-4E2B-9531-CE028DB8FB8C}"/>
    <cellStyle name="Comma 8 5 8 3" xfId="39304" xr:uid="{B37E5ABC-881D-4091-916A-6B476CAE251D}"/>
    <cellStyle name="Comma 8 5 8 4" xfId="42285" xr:uid="{7C358543-8E8C-4FD1-BBAF-BD109E6067C6}"/>
    <cellStyle name="Comma 8 5 8 5" xfId="46508" xr:uid="{F7212617-614B-49FF-85BB-7C4EE3555169}"/>
    <cellStyle name="Comma 8 5 9" xfId="30545" xr:uid="{9007A803-A1E7-4C02-A716-8CD5229F9873}"/>
    <cellStyle name="Comma 8 5 9 2" xfId="39842" xr:uid="{0C0CE007-3D9B-4D46-8724-50F32BDA47B6}"/>
    <cellStyle name="Comma 8 5 9 3" xfId="42750" xr:uid="{5E05FF9F-4254-46B1-B8F7-C64CBD0A7527}"/>
    <cellStyle name="Comma 8 5 9 4" xfId="46509" xr:uid="{465F4B60-1B58-46EE-8729-3601038A0A37}"/>
    <cellStyle name="Comma 8 6" xfId="2848" xr:uid="{1880B18E-127E-47B6-9352-16AC1A7CC25E}"/>
    <cellStyle name="Comma 8 6 10" xfId="34072" xr:uid="{0E91D779-31CC-493F-8092-29E89EF2F78F}"/>
    <cellStyle name="Comma 8 6 11" xfId="34600" xr:uid="{19836F14-3546-4C29-8E37-44AC9A132C00}"/>
    <cellStyle name="Comma 8 6 12" xfId="35410" xr:uid="{89B71173-DA9D-42B9-AE28-4FD15353FFFD}"/>
    <cellStyle name="Comma 8 6 13" xfId="36273" xr:uid="{8E188403-05E6-4A82-BED9-7F15B08CFB0A}"/>
    <cellStyle name="Comma 8 6 14" xfId="37476" xr:uid="{A7ED97C8-5752-4FAB-854B-1B2DD8C21834}"/>
    <cellStyle name="Comma 8 6 15" xfId="41423" xr:uid="{38B10C4E-53EB-4039-8D65-E96531D4A6AE}"/>
    <cellStyle name="Comma 8 6 16" xfId="46510" xr:uid="{735C0CBA-C500-4B72-9A0B-3B092B908BF6}"/>
    <cellStyle name="Comma 8 6 17" xfId="8933" xr:uid="{44871436-7440-46CB-B4EA-968D130C3C00}"/>
    <cellStyle name="Comma 8 6 2" xfId="2849" xr:uid="{B52BB081-C6B2-4571-AF68-8B6E9F661988}"/>
    <cellStyle name="Comma 8 6 2 10" xfId="34672" xr:uid="{78AF69BD-61E7-4990-B9B3-697E62ADC370}"/>
    <cellStyle name="Comma 8 6 2 11" xfId="35411" xr:uid="{FDF3D842-2E22-49ED-B98D-5BA84823D1EF}"/>
    <cellStyle name="Comma 8 6 2 12" xfId="36274" xr:uid="{DF00DD8C-3A9E-424D-BAB1-786302AEF5C5}"/>
    <cellStyle name="Comma 8 6 2 13" xfId="37593" xr:uid="{875B736C-AE8D-4E03-BC15-5FC338D34A24}"/>
    <cellStyle name="Comma 8 6 2 14" xfId="41539" xr:uid="{98517E06-B22E-4435-87B5-DF448546994E}"/>
    <cellStyle name="Comma 8 6 2 15" xfId="46511" xr:uid="{7AEF4183-C59E-4192-AC23-98E25F3EF6DE}"/>
    <cellStyle name="Comma 8 6 2 16" xfId="11558" xr:uid="{EA21680E-D6BC-49FE-B5F4-B1BADF27D600}"/>
    <cellStyle name="Comma 8 6 2 2" xfId="5160" xr:uid="{6E163463-2A20-4961-9881-46EBF6786D42}"/>
    <cellStyle name="Comma 8 6 2 2 10" xfId="36115" xr:uid="{C520A22A-D481-4F76-BD04-9A6DE80286ED}"/>
    <cellStyle name="Comma 8 6 2 2 11" xfId="36415" xr:uid="{3053D8D9-9095-4DBB-A33E-2DE298EBC3F6}"/>
    <cellStyle name="Comma 8 6 2 2 12" xfId="38894" xr:uid="{6EAEBADC-87AE-490B-B92A-69DE258DA6DF}"/>
    <cellStyle name="Comma 8 6 2 2 13" xfId="41933" xr:uid="{04F99304-9BBC-49D1-8B68-C679EA3DC6E6}"/>
    <cellStyle name="Comma 8 6 2 2 14" xfId="46512" xr:uid="{1C390F92-4FE5-432B-9B7C-8CF84CD5D1DB}"/>
    <cellStyle name="Comma 8 6 2 2 15" xfId="15179" xr:uid="{A590F5F0-ED87-4B5F-910E-442F5652C8DA}"/>
    <cellStyle name="Comma 8 6 2 2 2" xfId="6129" xr:uid="{5CDD08A1-48A5-4C09-A990-449D2A72DB64}"/>
    <cellStyle name="Comma 8 6 2 2 2 2" xfId="40829" xr:uid="{1811E3AD-48DB-4F2F-B6DD-2042E0831E56}"/>
    <cellStyle name="Comma 8 6 2 2 2 2 2" xfId="43584" xr:uid="{1A2ECE31-B68F-4F4D-B028-53E3D45EFAF7}"/>
    <cellStyle name="Comma 8 6 2 2 2 2 3" xfId="46513" xr:uid="{7CF2616A-4E76-4F11-936A-FC43A7D243E8}"/>
    <cellStyle name="Comma 8 6 2 2 2 3" xfId="39266" xr:uid="{73BD0DCB-1F0B-4CF0-9AA8-8D2E8BF0440C}"/>
    <cellStyle name="Comma 8 6 2 2 2 4" xfId="42256" xr:uid="{C028CDD5-84CB-4341-B6D4-D197E8A81524}"/>
    <cellStyle name="Comma 8 6 2 2 2 5" xfId="46514" xr:uid="{789FCE58-D6D5-47B5-A5BE-4B1B98BB2C06}"/>
    <cellStyle name="Comma 8 6 2 2 2 6" xfId="15899" xr:uid="{8827A3BE-8A9E-4FF5-AC67-D4B1D76BC29F}"/>
    <cellStyle name="Comma 8 6 2 2 3" xfId="6449" xr:uid="{C6F74C1C-4CC9-476A-AF93-F6F3EC181389}"/>
    <cellStyle name="Comma 8 6 2 2 3 2" xfId="41299" xr:uid="{73B5049D-A89E-4BE2-8089-7828DA607811}"/>
    <cellStyle name="Comma 8 6 2 2 3 2 2" xfId="43979" xr:uid="{B75A5F8F-E1B4-4877-8635-B9AE74E10ADA}"/>
    <cellStyle name="Comma 8 6 2 2 3 2 3" xfId="46515" xr:uid="{C16DDDC9-588F-4C5E-9609-8CA6F957F765}"/>
    <cellStyle name="Comma 8 6 2 2 3 3" xfId="39716" xr:uid="{EEE4A45F-5879-42A3-A945-3AD9C471638C}"/>
    <cellStyle name="Comma 8 6 2 2 3 4" xfId="42651" xr:uid="{C33298E8-90FE-44B2-8B70-6E078C1D5C6C}"/>
    <cellStyle name="Comma 8 6 2 2 3 5" xfId="46516" xr:uid="{77C3072B-2FF1-4A33-90A9-47366A06F217}"/>
    <cellStyle name="Comma 8 6 2 2 3 6" xfId="30397" xr:uid="{D6B83B4F-61D2-47F3-934D-2A9FF6404636}"/>
    <cellStyle name="Comma 8 6 2 2 4" xfId="31586" xr:uid="{E158C3EA-CD06-4781-B19F-46437712F835}"/>
    <cellStyle name="Comma 8 6 2 2 4 2" xfId="40443" xr:uid="{D70CB848-413C-4552-8728-2E41B8D3D4BA}"/>
    <cellStyle name="Comma 8 6 2 2 4 3" xfId="43261" xr:uid="{C3246813-0640-411A-B18A-81018AB8AA0B}"/>
    <cellStyle name="Comma 8 6 2 2 4 4" xfId="46517" xr:uid="{E390FD27-957E-41B0-A729-BD45409314C9}"/>
    <cellStyle name="Comma 8 6 2 2 5" xfId="32220" xr:uid="{B56697CB-0BF6-427A-B77D-E003BF2D526A}"/>
    <cellStyle name="Comma 8 6 2 2 6" xfId="32862" xr:uid="{AE39C0E0-1549-44BE-9BC6-260EEDC5176D}"/>
    <cellStyle name="Comma 8 6 2 2 7" xfId="33439" xr:uid="{DE5E3ED3-C2E4-4863-A5E9-6AC9FB1EB842}"/>
    <cellStyle name="Comma 8 6 2 2 8" xfId="34074" xr:uid="{805070E4-05C8-4CBE-A7D1-B42959D668CA}"/>
    <cellStyle name="Comma 8 6 2 2 9" xfId="35263" xr:uid="{B3D4DE0B-529F-4373-8793-66CC41EB7F6D}"/>
    <cellStyle name="Comma 8 6 2 3" xfId="4501" xr:uid="{8BE1E363-446F-4EEF-943C-4C9C0AB4B534}"/>
    <cellStyle name="Comma 8 6 2 3 2" xfId="5952" xr:uid="{BD4B6FDE-B519-4A0B-8CA0-DD93EC0208DD}"/>
    <cellStyle name="Comma 8 6 2 3 2 2" xfId="41127" xr:uid="{5892EE50-27D3-4E8D-BCFA-84B7E8DCEB4A}"/>
    <cellStyle name="Comma 8 6 2 3 2 2 2" xfId="43839" xr:uid="{36DE3A00-741A-4500-A912-59144C108C5F}"/>
    <cellStyle name="Comma 8 6 2 3 2 2 3" xfId="46518" xr:uid="{BCF4EDAB-E0DD-4A39-A02F-37C36CC0BFF8}"/>
    <cellStyle name="Comma 8 6 2 3 2 3" xfId="39551" xr:uid="{2FE78613-BF6C-4D9A-870C-2F1222CE2745}"/>
    <cellStyle name="Comma 8 6 2 3 2 4" xfId="42511" xr:uid="{05C38E7F-D43B-4A56-AD13-9926D0943CC7}"/>
    <cellStyle name="Comma 8 6 2 3 2 5" xfId="46519" xr:uid="{D8E40A59-E8BD-4491-907D-DB5FDF0D8CC8}"/>
    <cellStyle name="Comma 8 6 2 3 2 6" xfId="35684" xr:uid="{C78881A1-1AFE-42DC-88F0-A44CEDB3A4F2}"/>
    <cellStyle name="Comma 8 6 2 3 3" xfId="40272" xr:uid="{D97F5806-38FD-4FE4-BFCB-4B8C0784D682}"/>
    <cellStyle name="Comma 8 6 2 3 3 2" xfId="43121" xr:uid="{DA2572CE-5432-4963-BF03-8292D963645C}"/>
    <cellStyle name="Comma 8 6 2 3 3 3" xfId="46520" xr:uid="{1834F771-69E1-4EFF-8C61-ECE610929A10}"/>
    <cellStyle name="Comma 8 6 2 3 4" xfId="38753" xr:uid="{7165856C-D20E-4845-B74D-79CBF34030AE}"/>
    <cellStyle name="Comma 8 6 2 3 5" xfId="41793" xr:uid="{D82192D8-8562-4712-BBA8-84FF537687B8}"/>
    <cellStyle name="Comma 8 6 2 3 6" xfId="46521" xr:uid="{37230CAB-9985-4279-8FE2-B50A5D5196EF}"/>
    <cellStyle name="Comma 8 6 2 3 7" xfId="12221" xr:uid="{61D825C4-1803-4675-A6EF-B57C6D8CFBFD}"/>
    <cellStyle name="Comma 8 6 2 4" xfId="5814" xr:uid="{71174C9A-2CDC-4AF2-82A3-9F62785DFEEF}"/>
    <cellStyle name="Comma 8 6 2 4 2" xfId="40137" xr:uid="{60B00DF0-FE3C-4909-AF57-4610D7115A18}"/>
    <cellStyle name="Comma 8 6 2 4 2 2" xfId="43006" xr:uid="{03D2A3F4-F028-4386-8A8D-06BBD83A90BA}"/>
    <cellStyle name="Comma 8 6 2 4 2 3" xfId="46522" xr:uid="{55703FD1-5959-40EC-B2FF-44B183DCC91C}"/>
    <cellStyle name="Comma 8 6 2 4 3" xfId="38181" xr:uid="{0522D365-9647-435D-8977-C5B894B9D113}"/>
    <cellStyle name="Comma 8 6 2 4 4" xfId="41678" xr:uid="{07B792E6-E29B-45C8-953C-9B8FF3A88E36}"/>
    <cellStyle name="Comma 8 6 2 4 5" xfId="46523" xr:uid="{528A8FB1-0B6E-4BF7-A990-BD7675D79503}"/>
    <cellStyle name="Comma 8 6 2 4 6" xfId="15898" xr:uid="{6F3034A7-7724-4174-9946-3014E03093E4}"/>
    <cellStyle name="Comma 8 6 2 5" xfId="6273" xr:uid="{F5C49111-A07C-4F61-8804-7ADBA49FC929}"/>
    <cellStyle name="Comma 8 6 2 5 2" xfId="40682" xr:uid="{62AFF971-4347-4895-88EB-AB4E9FBAD927}"/>
    <cellStyle name="Comma 8 6 2 5 2 2" xfId="43468" xr:uid="{E5629F02-2CEE-4296-8FE3-4F0528CDE9BF}"/>
    <cellStyle name="Comma 8 6 2 5 2 3" xfId="46524" xr:uid="{26D43753-23A5-4623-B5F6-1BB6E3E09B84}"/>
    <cellStyle name="Comma 8 6 2 5 3" xfId="39114" xr:uid="{6BF30035-C9A3-4CC1-ADE1-720EC7A5C117}"/>
    <cellStyle name="Comma 8 6 2 5 4" xfId="42140" xr:uid="{958E2E94-D10A-4891-98AB-F8281C6CF991}"/>
    <cellStyle name="Comma 8 6 2 5 5" xfId="46525" xr:uid="{5788260D-45A7-4749-9D07-376D9F833DB2}"/>
    <cellStyle name="Comma 8 6 2 5 6" xfId="30396" xr:uid="{7D9C4D6A-865B-4D36-B0CD-2403CD3034FB}"/>
    <cellStyle name="Comma 8 6 2 6" xfId="30995" xr:uid="{F4396D57-64FA-440F-8B34-7A6D56682BF5}"/>
    <cellStyle name="Comma 8 6 2 6 2" xfId="40989" xr:uid="{DE7E99EC-9399-4978-952D-D8476125B1CA}"/>
    <cellStyle name="Comma 8 6 2 6 2 2" xfId="43724" xr:uid="{4929593E-48A8-46C0-BFE3-E8321BCEFB2F}"/>
    <cellStyle name="Comma 8 6 2 6 2 3" xfId="46526" xr:uid="{375BFF58-5C6F-46B9-81DC-B02DC6323762}"/>
    <cellStyle name="Comma 8 6 2 6 3" xfId="39418" xr:uid="{84800710-DCAE-43C6-9140-70D4851CA1CD}"/>
    <cellStyle name="Comma 8 6 2 6 4" xfId="42396" xr:uid="{8FA8CDCC-7BFD-461C-B5EB-C6DE83E8571B}"/>
    <cellStyle name="Comma 8 6 2 6 5" xfId="46527" xr:uid="{2824D818-F5A3-4886-AF34-788114FD0C7B}"/>
    <cellStyle name="Comma 8 6 2 7" xfId="32219" xr:uid="{4DCA3184-4CE6-42B5-AF13-91AACA92F700}"/>
    <cellStyle name="Comma 8 6 2 7 2" xfId="39979" xr:uid="{587F218C-A154-4B1B-9FD5-A38CEF29313C}"/>
    <cellStyle name="Comma 8 6 2 7 3" xfId="42867" xr:uid="{23210740-4EF7-4D0B-9EB9-6EC5EF8CE25B}"/>
    <cellStyle name="Comma 8 6 2 7 4" xfId="46528" xr:uid="{C8BB6931-084A-465F-AB9A-20103808294A}"/>
    <cellStyle name="Comma 8 6 2 8" xfId="32861" xr:uid="{72052A3C-1D74-4A48-B46B-09F1281CC5FD}"/>
    <cellStyle name="Comma 8 6 2 9" xfId="34073" xr:uid="{3FB035B8-3668-4D5E-98E5-53633CC85D0D}"/>
    <cellStyle name="Comma 8 6 3" xfId="5159" xr:uid="{71F0055C-C449-4888-B70A-A721841DAF95}"/>
    <cellStyle name="Comma 8 6 3 10" xfId="12932" xr:uid="{80A328FF-C72C-48A8-9897-645915C9E19D}"/>
    <cellStyle name="Comma 8 6 3 2" xfId="6128" xr:uid="{9C22D023-6BC2-4E04-B7BF-0E5176DA8A8D}"/>
    <cellStyle name="Comma 8 6 3 2 2" xfId="40442" xr:uid="{CCAA6A99-3600-48C1-A55A-D436825FF5E4}"/>
    <cellStyle name="Comma 8 6 3 2 2 2" xfId="43260" xr:uid="{EC92FB39-5EFB-4F48-B261-2B4FC32AD45A}"/>
    <cellStyle name="Comma 8 6 3 2 2 3" xfId="46529" xr:uid="{97C82B2E-5DDB-489A-9221-141CFC7D3337}"/>
    <cellStyle name="Comma 8 6 3 2 3" xfId="38893" xr:uid="{C06EAB4A-219C-49CD-A6D7-0675AED01DCA}"/>
    <cellStyle name="Comma 8 6 3 2 4" xfId="41932" xr:uid="{6632435F-FCDB-4BB9-88F0-B412D029B7B1}"/>
    <cellStyle name="Comma 8 6 3 2 5" xfId="46530" xr:uid="{07D936C6-A4FE-4654-965E-EAF19EFD8BA2}"/>
    <cellStyle name="Comma 8 6 3 2 6" xfId="31514" xr:uid="{27AC766B-3341-4CB4-9D83-27917F5E45BA}"/>
    <cellStyle name="Comma 8 6 3 3" xfId="6448" xr:uid="{16ADDB40-23C3-4F74-97AF-44C2EF2064CE}"/>
    <cellStyle name="Comma 8 6 3 3 2" xfId="40828" xr:uid="{EA58EE6D-5796-4245-9304-970FCAB3BAA6}"/>
    <cellStyle name="Comma 8 6 3 3 2 2" xfId="43583" xr:uid="{5426289A-13FC-46A2-B5C6-F2443AF3BD60}"/>
    <cellStyle name="Comma 8 6 3 3 2 3" xfId="46531" xr:uid="{16CE1693-8956-4D5A-9490-E48A6EFE9BCD}"/>
    <cellStyle name="Comma 8 6 3 3 3" xfId="39265" xr:uid="{002754BD-CF3E-4464-9FD4-D4A5E5D7996D}"/>
    <cellStyle name="Comma 8 6 3 3 4" xfId="42255" xr:uid="{CB0ACB09-C5EF-4E4E-A266-DBB98039706F}"/>
    <cellStyle name="Comma 8 6 3 3 5" xfId="46532" xr:uid="{5DDA4C16-1BD8-48C6-88FC-796B46E35B9B}"/>
    <cellStyle name="Comma 8 6 3 3 6" xfId="33367" xr:uid="{108091BF-B174-4260-9462-3A5BA3BDAD30}"/>
    <cellStyle name="Comma 8 6 3 4" xfId="35191" xr:uid="{2F1C849C-14B0-4B11-9E26-516C7B12B2DE}"/>
    <cellStyle name="Comma 8 6 3 4 2" xfId="41298" xr:uid="{53534B2A-5961-4416-AE91-ABB5F1399853}"/>
    <cellStyle name="Comma 8 6 3 4 2 2" xfId="43978" xr:uid="{5B39F6CA-A13E-4AFD-81A0-398A92982281}"/>
    <cellStyle name="Comma 8 6 3 4 2 3" xfId="46533" xr:uid="{2E1A559C-8AAC-49C6-9DA8-7F2799214863}"/>
    <cellStyle name="Comma 8 6 3 4 3" xfId="39715" xr:uid="{534ACF0F-C74E-490E-A2CC-5E778CFAE697}"/>
    <cellStyle name="Comma 8 6 3 4 4" xfId="42650" xr:uid="{AB4D3C81-B8C6-434B-B6CF-164B141DB55E}"/>
    <cellStyle name="Comma 8 6 3 4 5" xfId="46534" xr:uid="{6DCB939D-3C7B-48DE-9163-3C275A8497D0}"/>
    <cellStyle name="Comma 8 6 3 5" xfId="36114" xr:uid="{C9626D1F-75FE-4F1A-AAAF-FEEDF1FB4056}"/>
    <cellStyle name="Comma 8 6 3 5 2" xfId="39925" xr:uid="{04A26973-64A5-48F3-9EE3-E86B60B3B099}"/>
    <cellStyle name="Comma 8 6 3 5 3" xfId="42824" xr:uid="{18009ED3-6A26-450A-B40D-78CEA340A18E}"/>
    <cellStyle name="Comma 8 6 3 5 4" xfId="46535" xr:uid="{D36A27BA-89C9-4683-89A5-27747DC49225}"/>
    <cellStyle name="Comma 8 6 3 6" xfId="36414" xr:uid="{5CCBAEEA-7BCE-4DC2-80B4-2E2775A9265C}"/>
    <cellStyle name="Comma 8 6 3 7" xfId="37550" xr:uid="{DA6A5E9D-90E0-4B58-A32F-5298C2900940}"/>
    <cellStyle name="Comma 8 6 3 8" xfId="41496" xr:uid="{604952D3-7B59-4B92-9FFC-3E8C1830C345}"/>
    <cellStyle name="Comma 8 6 3 9" xfId="46536" xr:uid="{201177A0-B015-4396-88AD-A8E3E3AD3660}"/>
    <cellStyle name="Comma 8 6 4" xfId="4500" xr:uid="{672CEBCA-52E3-45A6-8F3D-D8FE2B03FFB3}"/>
    <cellStyle name="Comma 8 6 4 2" xfId="5951" xr:uid="{C926ADF0-DC1A-4359-8D19-634A59268E70}"/>
    <cellStyle name="Comma 8 6 4 2 2" xfId="41126" xr:uid="{5ADC69DE-1EEF-4071-A1BD-4C743522F519}"/>
    <cellStyle name="Comma 8 6 4 2 2 2" xfId="43838" xr:uid="{F340171E-3059-4DBF-99F2-0DDC04250696}"/>
    <cellStyle name="Comma 8 6 4 2 2 3" xfId="46537" xr:uid="{C9CDF61B-1AE2-4E18-A4D0-FDFF41EB2DEE}"/>
    <cellStyle name="Comma 8 6 4 2 3" xfId="39550" xr:uid="{49D0A556-7513-45F7-B05C-6E81E7FB6C04}"/>
    <cellStyle name="Comma 8 6 4 2 4" xfId="42510" xr:uid="{4F7A1CBE-871F-4A9F-999C-C378B090BB3D}"/>
    <cellStyle name="Comma 8 6 4 2 5" xfId="46538" xr:uid="{49FD5877-F321-4B40-BC13-25771DDDF183}"/>
    <cellStyle name="Comma 8 6 4 2 6" xfId="35683" xr:uid="{8CC5CDCE-B49B-4862-936E-930B540D3077}"/>
    <cellStyle name="Comma 8 6 4 3" xfId="40271" xr:uid="{14CF6C6F-A691-42F2-A896-E7B1C3B88617}"/>
    <cellStyle name="Comma 8 6 4 3 2" xfId="43120" xr:uid="{D7FEC569-F626-4722-9BB9-26E9DF62DC73}"/>
    <cellStyle name="Comma 8 6 4 3 3" xfId="46539" xr:uid="{715825D6-FFA9-40AB-9548-5CA66808C97E}"/>
    <cellStyle name="Comma 8 6 4 4" xfId="38752" xr:uid="{C63D2292-CDB0-4830-8056-193FE1EC68C0}"/>
    <cellStyle name="Comma 8 6 4 5" xfId="41792" xr:uid="{776AAA63-2B01-4B38-ABC1-980F7A48E925}"/>
    <cellStyle name="Comma 8 6 4 6" xfId="46540" xr:uid="{26140D3A-ABF6-454A-BCF8-E692318C3551}"/>
    <cellStyle name="Comma 8 6 4 7" xfId="12149" xr:uid="{EF417E37-ADC1-4F37-AF23-CD06FE16B414}"/>
    <cellStyle name="Comma 8 6 5" xfId="5813" xr:uid="{C1AD6443-4C91-449A-B4CD-0375EB891642}"/>
    <cellStyle name="Comma 8 6 5 2" xfId="40136" xr:uid="{6400E237-DD47-4341-B66C-7E35BA4BC91B}"/>
    <cellStyle name="Comma 8 6 5 2 2" xfId="43005" xr:uid="{A5005A64-9334-494E-A9A6-FC1CB04D0F2D}"/>
    <cellStyle name="Comma 8 6 5 2 3" xfId="46541" xr:uid="{0F47195B-7A79-4F95-B98D-9C3A2E53D311}"/>
    <cellStyle name="Comma 8 6 5 3" xfId="38180" xr:uid="{8EFACDB7-BCB9-42C4-883A-85EA0EC9465C}"/>
    <cellStyle name="Comma 8 6 5 4" xfId="41677" xr:uid="{063ED2BB-6416-45E7-8C32-2EC582E4A49A}"/>
    <cellStyle name="Comma 8 6 5 5" xfId="46542" xr:uid="{36FA786B-B848-4F1A-B828-0EA02F96B768}"/>
    <cellStyle name="Comma 8 6 5 6" xfId="15897" xr:uid="{5B1643D7-5ACA-4972-944C-0EC12244EC21}"/>
    <cellStyle name="Comma 8 6 6" xfId="6272" xr:uid="{6BF2973A-F864-46CE-AC3F-718CFBBE7EEC}"/>
    <cellStyle name="Comma 8 6 6 2" xfId="40681" xr:uid="{C2776C3D-A96E-4C5D-B4CD-3D7BFE8469CD}"/>
    <cellStyle name="Comma 8 6 6 2 2" xfId="43467" xr:uid="{1261CA59-4E11-4A03-ADD0-546B3BF677AA}"/>
    <cellStyle name="Comma 8 6 6 2 3" xfId="46543" xr:uid="{DFA93343-C85D-45E2-935F-8B601660C26B}"/>
    <cellStyle name="Comma 8 6 6 3" xfId="39113" xr:uid="{AAAE4EA0-C588-4AE9-9C1F-93D8DF9D57A7}"/>
    <cellStyle name="Comma 8 6 6 4" xfId="42139" xr:uid="{B7B5ED2C-0B58-45FE-B5D9-891B66A1272D}"/>
    <cellStyle name="Comma 8 6 6 5" xfId="46544" xr:uid="{05A72C74-28D3-452C-AC1E-81AED5C12E28}"/>
    <cellStyle name="Comma 8 6 6 6" xfId="30395" xr:uid="{860647AD-6B39-470A-AD3E-9A5A49A460B8}"/>
    <cellStyle name="Comma 8 6 7" xfId="30923" xr:uid="{E195019F-3D34-4D1F-91A7-E1D684C6EC7F}"/>
    <cellStyle name="Comma 8 6 7 2" xfId="40988" xr:uid="{6B060C6F-13D6-4B17-AF38-3A0C3C0170E0}"/>
    <cellStyle name="Comma 8 6 7 2 2" xfId="43723" xr:uid="{25049EC7-B739-413C-8627-7B0EC376A50B}"/>
    <cellStyle name="Comma 8 6 7 2 3" xfId="46545" xr:uid="{ED4737FE-AA13-44EC-B37A-27D05A890787}"/>
    <cellStyle name="Comma 8 6 7 3" xfId="39417" xr:uid="{75A8E1CF-5F3F-44ED-B5FD-98CA51414607}"/>
    <cellStyle name="Comma 8 6 7 4" xfId="42395" xr:uid="{3B6EAE09-8A2D-4881-980C-AB057583C64C}"/>
    <cellStyle name="Comma 8 6 7 5" xfId="46546" xr:uid="{25534BF2-2D4F-44E3-9716-4A695A5B9410}"/>
    <cellStyle name="Comma 8 6 8" xfId="32218" xr:uid="{AE990982-3B69-41FE-8062-C5F94F15C6E7}"/>
    <cellStyle name="Comma 8 6 8 2" xfId="39843" xr:uid="{F5542039-9F4A-400D-8F17-89A707C9145D}"/>
    <cellStyle name="Comma 8 6 8 3" xfId="42751" xr:uid="{A3985A18-1DB0-4247-A46F-37E5513F5438}"/>
    <cellStyle name="Comma 8 6 8 4" xfId="46547" xr:uid="{6C36BCF7-4E67-4E9F-9C35-9B6B4F3CDC44}"/>
    <cellStyle name="Comma 8 6 9" xfId="32860" xr:uid="{73DFFFFC-41ED-4AC4-9A63-9BFE5B08E73A}"/>
    <cellStyle name="Comma 8 7" xfId="2850" xr:uid="{792D2CB9-8AED-4F02-85BF-AC5EC722B238}"/>
    <cellStyle name="Comma 8 7 10" xfId="34587" xr:uid="{9C7EAF21-6E57-4083-B143-36763E24BAEE}"/>
    <cellStyle name="Comma 8 7 11" xfId="35412" xr:uid="{D77A7AC7-09F3-404D-A118-2D76EF4218FA}"/>
    <cellStyle name="Comma 8 7 12" xfId="36275" xr:uid="{0C84DCC3-6A37-4D1D-A7D1-31DA51E97300}"/>
    <cellStyle name="Comma 8 7 13" xfId="37466" xr:uid="{B0015E63-B6AB-4083-9FC1-37A7342EB2DC}"/>
    <cellStyle name="Comma 8 7 14" xfId="41413" xr:uid="{DB6388C8-1544-4F28-BDBC-926A8C29A4A1}"/>
    <cellStyle name="Comma 8 7 15" xfId="46548" xr:uid="{A9AC8462-D226-4712-9213-2D028BE043AA}"/>
    <cellStyle name="Comma 8 7 16" xfId="8920" xr:uid="{903E5A92-B283-4D30-A34D-004C5F7FAF30}"/>
    <cellStyle name="Comma 8 7 2" xfId="5161" xr:uid="{A98E62C2-43BD-4910-BF7D-957467512399}"/>
    <cellStyle name="Comma 8 7 2 10" xfId="12919" xr:uid="{E1DDB0C6-3B64-44DE-AD9E-6D9DA31C3538}"/>
    <cellStyle name="Comma 8 7 2 2" xfId="6130" xr:uid="{12904916-A0F5-4DAC-94BC-ABB0CABD4BA2}"/>
    <cellStyle name="Comma 8 7 2 2 2" xfId="40444" xr:uid="{C4876014-84EC-4336-876F-678ADABCF3E3}"/>
    <cellStyle name="Comma 8 7 2 2 2 2" xfId="43262" xr:uid="{1084AB29-A5CA-40C7-B319-00C7C70A257D}"/>
    <cellStyle name="Comma 8 7 2 2 2 3" xfId="46549" xr:uid="{C79A3864-1134-496B-832C-4B1795C340D8}"/>
    <cellStyle name="Comma 8 7 2 2 3" xfId="38895" xr:uid="{72714E7C-30FD-4AF8-A258-E8A74C20E377}"/>
    <cellStyle name="Comma 8 7 2 2 4" xfId="41934" xr:uid="{BAFAA0D8-176C-4954-975A-D58DDD7D6002}"/>
    <cellStyle name="Comma 8 7 2 2 5" xfId="46550" xr:uid="{8EFC6A63-A4A4-4CC1-9D9A-6D36A5105301}"/>
    <cellStyle name="Comma 8 7 2 2 6" xfId="31501" xr:uid="{ED03E98A-CFBC-4B92-A4FF-FAA42608AFF0}"/>
    <cellStyle name="Comma 8 7 2 3" xfId="6450" xr:uid="{E81E5768-1C62-4CD1-A734-F48C27F38DF1}"/>
    <cellStyle name="Comma 8 7 2 3 2" xfId="40830" xr:uid="{720E56EB-7173-408E-9737-DA9398538195}"/>
    <cellStyle name="Comma 8 7 2 3 2 2" xfId="43585" xr:uid="{12916FE5-3FFA-44F3-B5F2-09A72F553BB1}"/>
    <cellStyle name="Comma 8 7 2 3 2 3" xfId="46551" xr:uid="{41B40323-B92A-4B80-9866-666E380A8F7D}"/>
    <cellStyle name="Comma 8 7 2 3 3" xfId="39267" xr:uid="{7EB03123-7BCA-4087-8123-AE7D7CFB76A2}"/>
    <cellStyle name="Comma 8 7 2 3 4" xfId="42257" xr:uid="{B27E371E-CDC5-4841-8A28-EB23EA65920E}"/>
    <cellStyle name="Comma 8 7 2 3 5" xfId="46552" xr:uid="{99640E05-9602-410E-8FE9-3262908E5B0F}"/>
    <cellStyle name="Comma 8 7 2 3 6" xfId="33354" xr:uid="{F5A80F5B-B8EB-476B-95A2-72EC67BB7AB9}"/>
    <cellStyle name="Comma 8 7 2 4" xfId="35178" xr:uid="{2505F76B-148A-41B9-B403-D5E890DE4BC7}"/>
    <cellStyle name="Comma 8 7 2 4 2" xfId="41300" xr:uid="{16706226-67C3-4524-B331-18132E98D554}"/>
    <cellStyle name="Comma 8 7 2 4 2 2" xfId="43980" xr:uid="{60F31FD0-1D26-43C5-A5E4-24BD04398274}"/>
    <cellStyle name="Comma 8 7 2 4 2 3" xfId="46553" xr:uid="{FD34E8E9-0E96-49AC-9293-63FEBC177DFF}"/>
    <cellStyle name="Comma 8 7 2 4 3" xfId="39717" xr:uid="{A7008DF7-5744-4509-AEEA-780F8A28A2C6}"/>
    <cellStyle name="Comma 8 7 2 4 4" xfId="42652" xr:uid="{D50288A4-13D1-49C3-921C-6E2FC1DF9419}"/>
    <cellStyle name="Comma 8 7 2 4 5" xfId="46554" xr:uid="{2FF2838A-1D5B-4BB4-8412-FB8DCDC51DC1}"/>
    <cellStyle name="Comma 8 7 2 5" xfId="36116" xr:uid="{A24A02B4-DC6E-462C-9BC4-6A41788FE2D9}"/>
    <cellStyle name="Comma 8 7 2 5 2" xfId="39970" xr:uid="{CCED11B4-1A5B-43C2-A9B6-FB4231CD2DF2}"/>
    <cellStyle name="Comma 8 7 2 5 3" xfId="42858" xr:uid="{CAD815D5-559F-486B-A14E-46E1AAA56F80}"/>
    <cellStyle name="Comma 8 7 2 5 4" xfId="46555" xr:uid="{36C250D2-FC2C-466A-95FA-4313F7D86FF6}"/>
    <cellStyle name="Comma 8 7 2 6" xfId="36416" xr:uid="{11EF4D3A-ECC1-4A70-9F71-3C1D5C1F5B5F}"/>
    <cellStyle name="Comma 8 7 2 7" xfId="37584" xr:uid="{0A787DC3-6EE8-4E9C-9E99-4B73F39C2F33}"/>
    <cellStyle name="Comma 8 7 2 8" xfId="41530" xr:uid="{3F07A812-FDA5-488E-86FC-A75CC8D2ABED}"/>
    <cellStyle name="Comma 8 7 2 9" xfId="46556" xr:uid="{669A5AA8-423F-4E24-AC01-9901FCF8970A}"/>
    <cellStyle name="Comma 8 7 3" xfId="4502" xr:uid="{EBC6515A-A5F3-49D3-8A48-E4D708F8E864}"/>
    <cellStyle name="Comma 8 7 3 2" xfId="5953" xr:uid="{8E5ECA31-8F55-40A8-BB5B-C0E85FB4B77F}"/>
    <cellStyle name="Comma 8 7 3 2 2" xfId="41128" xr:uid="{B2F1E359-8E5F-4B82-9E66-D2F176DB3BAE}"/>
    <cellStyle name="Comma 8 7 3 2 2 2" xfId="43840" xr:uid="{AFEEC446-49E2-4DC1-8F7D-D456C819744F}"/>
    <cellStyle name="Comma 8 7 3 2 2 3" xfId="46557" xr:uid="{9F989EA2-9A3F-4908-9A30-73EFAFBDEE6D}"/>
    <cellStyle name="Comma 8 7 3 2 3" xfId="39552" xr:uid="{A794783F-07C9-4FA1-B7A4-6DDF3DD2F77F}"/>
    <cellStyle name="Comma 8 7 3 2 4" xfId="42512" xr:uid="{AF7F8A11-86F9-4241-80A1-8D5FEDA9D68F}"/>
    <cellStyle name="Comma 8 7 3 2 5" xfId="46558" xr:uid="{D6005B3F-3AAF-4B60-A991-B0BD42804849}"/>
    <cellStyle name="Comma 8 7 3 2 6" xfId="35685" xr:uid="{5024D08E-AE20-43D9-9A17-9B7EB1BCAF9B}"/>
    <cellStyle name="Comma 8 7 3 3" xfId="40273" xr:uid="{E25C9361-BA12-4E86-9573-63AD5D128077}"/>
    <cellStyle name="Comma 8 7 3 3 2" xfId="43122" xr:uid="{5B532920-656E-43A4-9A1D-E2FB433E21D9}"/>
    <cellStyle name="Comma 8 7 3 3 3" xfId="46559" xr:uid="{78FF4F79-5323-4D56-89EE-99FD74D6A30C}"/>
    <cellStyle name="Comma 8 7 3 4" xfId="38754" xr:uid="{51DABF92-44C9-4AF0-8ED6-E8736CCFE5C8}"/>
    <cellStyle name="Comma 8 7 3 5" xfId="41794" xr:uid="{C0197AD1-A6C0-4BF1-9B2A-0C8954CDD11D}"/>
    <cellStyle name="Comma 8 7 3 6" xfId="46560" xr:uid="{87433E75-D05F-4806-BC06-72B2128C2011}"/>
    <cellStyle name="Comma 8 7 3 7" xfId="12136" xr:uid="{C66478FE-2B68-434E-AD2E-326D5E2DCF53}"/>
    <cellStyle name="Comma 8 7 4" xfId="5815" xr:uid="{15F19A57-BCAE-44E5-9C08-3DA26BAEE2B8}"/>
    <cellStyle name="Comma 8 7 4 2" xfId="40138" xr:uid="{2D7D0B34-7E96-4EA7-9B88-2DCD10842AC0}"/>
    <cellStyle name="Comma 8 7 4 2 2" xfId="43007" xr:uid="{B63EA4A3-491D-49CA-97DA-7FF4BE738529}"/>
    <cellStyle name="Comma 8 7 4 2 3" xfId="46561" xr:uid="{9DE6EA24-9E95-4DB4-8067-6640C5B19AD6}"/>
    <cellStyle name="Comma 8 7 4 3" xfId="38182" xr:uid="{38174BC6-0EEE-41F1-908E-CF9018BF2802}"/>
    <cellStyle name="Comma 8 7 4 4" xfId="41679" xr:uid="{6769C254-02ED-4923-B167-ED99A96FE789}"/>
    <cellStyle name="Comma 8 7 4 5" xfId="46562" xr:uid="{00FD740B-3059-4803-9575-9683D5B6783D}"/>
    <cellStyle name="Comma 8 7 4 6" xfId="15900" xr:uid="{36DE9FC2-14DC-480C-B023-7D0D474C0645}"/>
    <cellStyle name="Comma 8 7 5" xfId="6274" xr:uid="{1CF2FFD1-2286-4E3B-A4CD-DA3FF52419D1}"/>
    <cellStyle name="Comma 8 7 5 2" xfId="40683" xr:uid="{D2F9FDA7-B5C5-43D5-96F2-ADB0AA16B567}"/>
    <cellStyle name="Comma 8 7 5 2 2" xfId="43469" xr:uid="{7051B2C9-8219-4770-BF0C-97F172A14637}"/>
    <cellStyle name="Comma 8 7 5 2 3" xfId="46563" xr:uid="{C8118AED-DED7-45F5-AF11-AF459633B57F}"/>
    <cellStyle name="Comma 8 7 5 3" xfId="39115" xr:uid="{01C9BE09-4A7C-4DBE-BBE7-15125851B95A}"/>
    <cellStyle name="Comma 8 7 5 4" xfId="42141" xr:uid="{D7A0C66D-B4A0-4AB7-B348-322BD9D8E45E}"/>
    <cellStyle name="Comma 8 7 5 5" xfId="46564" xr:uid="{6EF99CE3-6C53-4970-82E7-A3E5E0406FB0}"/>
    <cellStyle name="Comma 8 7 5 6" xfId="30398" xr:uid="{2799F57A-CA56-4075-9B8D-6C1B21D27E4A}"/>
    <cellStyle name="Comma 8 7 6" xfId="30910" xr:uid="{DFFE5330-7E12-4B64-903B-3005F8226164}"/>
    <cellStyle name="Comma 8 7 6 2" xfId="40990" xr:uid="{20976559-80EF-48DD-B81E-A08BB7A15EE3}"/>
    <cellStyle name="Comma 8 7 6 2 2" xfId="43725" xr:uid="{9BEA44FF-4C77-4427-89CA-9E9933B1B083}"/>
    <cellStyle name="Comma 8 7 6 2 3" xfId="46565" xr:uid="{79058A97-EDA2-4BC7-AE80-793FEE0AEE56}"/>
    <cellStyle name="Comma 8 7 6 3" xfId="39419" xr:uid="{0FB1F820-6C37-4004-80C1-52B58EAA430D}"/>
    <cellStyle name="Comma 8 7 6 4" xfId="42397" xr:uid="{18B19C43-1679-4B83-ABAF-85C428FD8B47}"/>
    <cellStyle name="Comma 8 7 6 5" xfId="46566" xr:uid="{890551EF-B3A8-48EC-A674-C87AC7AA49AA}"/>
    <cellStyle name="Comma 8 7 7" xfId="32221" xr:uid="{520C972D-82CF-4DB2-8A10-6220387C077F}"/>
    <cellStyle name="Comma 8 7 7 2" xfId="39833" xr:uid="{DEBD8AC9-85DD-4A51-AE2B-B4E31864E026}"/>
    <cellStyle name="Comma 8 7 7 3" xfId="42741" xr:uid="{BDC9D1CF-FA9F-4641-BA76-EAA2DDCC39C7}"/>
    <cellStyle name="Comma 8 7 7 4" xfId="46567" xr:uid="{477C6294-07B4-40FD-8258-3C32F97FA5D6}"/>
    <cellStyle name="Comma 8 7 8" xfId="32863" xr:uid="{9CFF53C1-F368-4697-8313-65648978776E}"/>
    <cellStyle name="Comma 8 7 9" xfId="34075" xr:uid="{4DE16FBC-DADD-4226-8FB8-97EFB574DABF}"/>
    <cellStyle name="Comma 8 8" xfId="5137" xr:uid="{357F229E-4998-4D1F-AD07-E44F3B24D52B}"/>
    <cellStyle name="Comma 8 8 10" xfId="34662" xr:uid="{FC621CBA-21C5-40C6-97C7-0E018BAE3CB8}"/>
    <cellStyle name="Comma 8 8 11" xfId="36092" xr:uid="{9CBDA515-D1F0-4346-8085-D4A08BD3EED9}"/>
    <cellStyle name="Comma 8 8 12" xfId="36392" xr:uid="{EBCB2393-6B61-4B39-B704-0953F4A92509}"/>
    <cellStyle name="Comma 8 8 13" xfId="37540" xr:uid="{55C93C52-8EFA-4C00-BF4C-720DF73BA6B3}"/>
    <cellStyle name="Comma 8 8 14" xfId="41486" xr:uid="{AA7B6660-4C6B-4CD4-82E2-A6FD210E0C7A}"/>
    <cellStyle name="Comma 8 8 15" xfId="46568" xr:uid="{8E405CB7-B9C3-444D-B1D9-41199D297C7E}"/>
    <cellStyle name="Comma 8 8 16" xfId="11548" xr:uid="{CB31ABBD-2E9D-4D33-AC7F-97A6EDE3FCB7}"/>
    <cellStyle name="Comma 8 8 2" xfId="6106" xr:uid="{4953EE40-7640-4108-9C60-537D94B777C6}"/>
    <cellStyle name="Comma 8 8 2 10" xfId="37330" xr:uid="{AA48F6F7-BC6A-40A3-A5BD-CFE2EA2D9A36}"/>
    <cellStyle name="Comma 8 8 2 11" xfId="38871" xr:uid="{FF657209-704E-49E5-B12D-9D8F7C299CEC}"/>
    <cellStyle name="Comma 8 8 2 12" xfId="41910" xr:uid="{00AE1F62-BEF9-41A2-ADB8-EF1CA3F12D99}"/>
    <cellStyle name="Comma 8 8 2 13" xfId="46569" xr:uid="{0E390848-F265-44E8-806F-DD1457323F41}"/>
    <cellStyle name="Comma 8 8 2 14" xfId="15169" xr:uid="{4C4B00F6-9EB7-47CC-9E5C-FFF1517EECB6}"/>
    <cellStyle name="Comma 8 8 2 2" xfId="15902" xr:uid="{257059D2-3C13-42A2-8C44-483E790B678B}"/>
    <cellStyle name="Comma 8 8 2 2 2" xfId="40420" xr:uid="{4A7D1C88-0D5B-4545-876F-81AFB9D83F46}"/>
    <cellStyle name="Comma 8 8 2 2 3" xfId="43238" xr:uid="{6DD8D9A6-D6D0-4A1B-B556-42D266E168C6}"/>
    <cellStyle name="Comma 8 8 2 2 4" xfId="46570" xr:uid="{B8AC7E9E-4A95-45FE-A6B2-EC5E121BED2B}"/>
    <cellStyle name="Comma 8 8 2 3" xfId="30400" xr:uid="{96D35FB9-0F5B-48C5-8642-E3CC04870768}"/>
    <cellStyle name="Comma 8 8 2 4" xfId="31576" xr:uid="{15F77A0D-467E-4C50-B0C6-A3594A196D8E}"/>
    <cellStyle name="Comma 8 8 2 5" xfId="32223" xr:uid="{3268A36D-DEDD-4205-912E-347465A182C5}"/>
    <cellStyle name="Comma 8 8 2 6" xfId="32865" xr:uid="{90AD6BDF-E947-4E68-A2ED-B223D983B107}"/>
    <cellStyle name="Comma 8 8 2 7" xfId="33429" xr:uid="{37281213-629E-4727-B373-EA6E2A6A4157}"/>
    <cellStyle name="Comma 8 8 2 8" xfId="34077" xr:uid="{1C7E024D-A4A3-4372-86B9-4C8EA612B6B0}"/>
    <cellStyle name="Comma 8 8 2 9" xfId="35253" xr:uid="{467AA35D-DA44-4D1C-9993-66B631666B86}"/>
    <cellStyle name="Comma 8 8 3" xfId="6426" xr:uid="{FAAC14AC-AFDE-453B-9C32-75F8123CEE1E}"/>
    <cellStyle name="Comma 8 8 3 2" xfId="40659" xr:uid="{DF9A30CD-1DB9-4BCE-9249-F11478A97E3E}"/>
    <cellStyle name="Comma 8 8 3 2 2" xfId="43445" xr:uid="{6E9C064B-4753-4760-A4B3-058E409E19A1}"/>
    <cellStyle name="Comma 8 8 3 2 3" xfId="46571" xr:uid="{343A861E-37B3-439F-87A2-62CF545CD8F2}"/>
    <cellStyle name="Comma 8 8 3 3" xfId="39091" xr:uid="{6E81EBA2-333D-4097-9F21-BC72FA226CC1}"/>
    <cellStyle name="Comma 8 8 3 4" xfId="42117" xr:uid="{9A9DC937-1521-4B57-8E74-93DF86386028}"/>
    <cellStyle name="Comma 8 8 3 5" xfId="46572" xr:uid="{9AB371CE-F832-44E2-BD85-0F2407915CB8}"/>
    <cellStyle name="Comma 8 8 3 6" xfId="12211" xr:uid="{87D1C9D4-7C3C-49A6-80F7-9BCB2534AC4F}"/>
    <cellStyle name="Comma 8 8 4" xfId="15901" xr:uid="{CEA17DC4-403E-4425-8EEC-D1B4D0AEB539}"/>
    <cellStyle name="Comma 8 8 4 2" xfId="41276" xr:uid="{EB886AEF-6234-4DF7-8E1D-45C5AAF7455B}"/>
    <cellStyle name="Comma 8 8 4 2 2" xfId="43956" xr:uid="{7583C2C1-F6C6-4C94-8B82-E59F8769D0C5}"/>
    <cellStyle name="Comma 8 8 4 2 3" xfId="46573" xr:uid="{CC5424B5-64A9-4B35-A95D-AE1EF920F819}"/>
    <cellStyle name="Comma 8 8 4 3" xfId="39693" xr:uid="{E28881B6-86FB-4282-A02D-F1587DA64BED}"/>
    <cellStyle name="Comma 8 8 4 4" xfId="42628" xr:uid="{5181BFB9-2A39-4C5A-85C0-56A59F6B7A61}"/>
    <cellStyle name="Comma 8 8 4 5" xfId="46574" xr:uid="{4ED3A2B2-BEE7-43B3-AD3B-A1FDC292D8D5}"/>
    <cellStyle name="Comma 8 8 5" xfId="30399" xr:uid="{CE46AC31-22BE-4DBE-A31C-4217F931E902}"/>
    <cellStyle name="Comma 8 8 5 2" xfId="39915" xr:uid="{3D923BCD-C457-452F-A41A-5EE567163D24}"/>
    <cellStyle name="Comma 8 8 5 3" xfId="42814" xr:uid="{CADA726A-2A4D-444F-B0A9-4AB9999B6538}"/>
    <cellStyle name="Comma 8 8 5 4" xfId="46575" xr:uid="{A74FD402-73AE-4761-B0EE-BEF252127078}"/>
    <cellStyle name="Comma 8 8 6" xfId="30985" xr:uid="{597CC2B0-F001-4C9F-996E-194A827A4768}"/>
    <cellStyle name="Comma 8 8 7" xfId="32222" xr:uid="{D29A51CA-9E36-4AF2-9C1E-38CCE0D54497}"/>
    <cellStyle name="Comma 8 8 8" xfId="32864" xr:uid="{E34F3727-DF1F-4D83-8616-B629FF64E3BA}"/>
    <cellStyle name="Comma 8 8 9" xfId="34076" xr:uid="{62C8C7CC-ED79-44C2-9E02-6CBE61E53A00}"/>
    <cellStyle name="Comma 8 9" xfId="4478" xr:uid="{E3005509-1A55-4C73-9CD3-B01901A98D9B}"/>
    <cellStyle name="Comma 8 9 10" xfId="12267" xr:uid="{1A1D4211-74A3-460E-9C40-D0B1B6B4F1A4}"/>
    <cellStyle name="Comma 8 9 2" xfId="5929" xr:uid="{380F0307-C515-406A-BB02-5D3170151F16}"/>
    <cellStyle name="Comma 8 9 2 2" xfId="40767" xr:uid="{218F9A65-9232-49BB-8B7C-A7CF20F82824}"/>
    <cellStyle name="Comma 8 9 2 2 2" xfId="43530" xr:uid="{E6D49B94-6932-44A9-BC28-297F8C8FF294}"/>
    <cellStyle name="Comma 8 9 2 2 3" xfId="46576" xr:uid="{2F0605A7-694C-4FC3-BB3C-D5ED2577C7AB}"/>
    <cellStyle name="Comma 8 9 2 3" xfId="39194" xr:uid="{E7386F12-4BA1-42C6-A6A7-1875DB58E8F9}"/>
    <cellStyle name="Comma 8 9 2 4" xfId="42202" xr:uid="{B5188AC1-E2B8-46A9-BFF8-53B8016032E4}"/>
    <cellStyle name="Comma 8 9 2 5" xfId="46577" xr:uid="{7A647066-E198-4390-A75C-A492BF602208}"/>
    <cellStyle name="Comma 8 9 2 6" xfId="31040" xr:uid="{58E93267-BA22-4025-A129-2EC70B964AEC}"/>
    <cellStyle name="Comma 8 9 3" xfId="32909" xr:uid="{F39A0F84-6040-409A-860D-6E4230965660}"/>
    <cellStyle name="Comma 8 9 3 2" xfId="41104" xr:uid="{B0CCD06D-480F-4C9F-A3DB-61F9707C8163}"/>
    <cellStyle name="Comma 8 9 3 2 2" xfId="43816" xr:uid="{449F9B33-0DA4-40A3-BB9B-0386782697F5}"/>
    <cellStyle name="Comma 8 9 3 2 3" xfId="46578" xr:uid="{0E1A47C4-4365-4517-A350-45D3116A0840}"/>
    <cellStyle name="Comma 8 9 3 3" xfId="39528" xr:uid="{B497E199-2491-4D93-B3F4-022F6EF84EE3}"/>
    <cellStyle name="Comma 8 9 3 4" xfId="42488" xr:uid="{17E80817-F65A-4C08-B9FC-D958F0AA3D1B}"/>
    <cellStyle name="Comma 8 9 3 5" xfId="46579" xr:uid="{6290E1C7-C166-452F-8728-FA3F6490A501}"/>
    <cellStyle name="Comma 8 9 4" xfId="34717" xr:uid="{B1FFD650-EA91-4D7A-83CF-D1D00A636443}"/>
    <cellStyle name="Comma 8 9 4 2" xfId="40249" xr:uid="{14B21387-DD3F-4C10-9339-E93DDE092378}"/>
    <cellStyle name="Comma 8 9 4 3" xfId="43098" xr:uid="{E344C1FD-B66C-4403-BE3D-83C2922E718D}"/>
    <cellStyle name="Comma 8 9 4 4" xfId="46580" xr:uid="{306509EB-282F-425A-BCED-331039B5CBC7}"/>
    <cellStyle name="Comma 8 9 5" xfId="35661" xr:uid="{7A02583D-2F63-4691-BCE8-709D57C10D14}"/>
    <cellStyle name="Comma 8 9 6" xfId="36825" xr:uid="{DD56E3CD-972A-4324-A9AF-0EF0F8B2524A}"/>
    <cellStyle name="Comma 8 9 7" xfId="38730" xr:uid="{0DBD7228-FC88-4153-8863-3156406D189A}"/>
    <cellStyle name="Comma 8 9 8" xfId="41770" xr:uid="{41AF7C98-3DA6-4E77-976B-4973095E1B30}"/>
    <cellStyle name="Comma 8 9 9" xfId="46581" xr:uid="{75E2D08C-400B-4AF7-834B-EDBC748E2E0F}"/>
    <cellStyle name="Comma 9" xfId="2851" xr:uid="{15AB945B-C1C1-46A4-99A9-C47794215C13}"/>
    <cellStyle name="Comma 9 10" xfId="30450" xr:uid="{B56FB0F0-C62A-4F9E-8578-27C797B91A2D}"/>
    <cellStyle name="Comma 9 11" xfId="32224" xr:uid="{354A1E30-2210-47FA-AD30-276130445552}"/>
    <cellStyle name="Comma 9 12" xfId="32866" xr:uid="{C5CAC536-4AD0-4798-A2BD-D327198712C1}"/>
    <cellStyle name="Comma 9 13" xfId="34078" xr:uid="{E0666072-5FC4-40D7-AEB8-916BC3E81A60}"/>
    <cellStyle name="Comma 9 14" xfId="34127" xr:uid="{601F2390-A3F8-4313-AA5C-9D2ECD4A9956}"/>
    <cellStyle name="Comma 9 15" xfId="35413" xr:uid="{C621E4F1-4B7D-4802-8A4C-ED9922BFBA37}"/>
    <cellStyle name="Comma 9 16" xfId="36276" xr:uid="{EAD01A6E-D68C-4766-9930-9FBF7A68E734}"/>
    <cellStyle name="Comma 9 17" xfId="37477" xr:uid="{8BA04032-3788-4457-9F66-C37579E30594}"/>
    <cellStyle name="Comma 9 18" xfId="41424" xr:uid="{F6AE3311-FC20-456A-8D0D-98FB3497BF8B}"/>
    <cellStyle name="Comma 9 19" xfId="46582" xr:uid="{C1A5FEA4-02C6-462F-96B6-77B2D23F082C}"/>
    <cellStyle name="Comma 9 2" xfId="2852" xr:uid="{8FB28DA6-DB33-4378-A091-E63A3455D4FC}"/>
    <cellStyle name="Comma 9 2 10" xfId="32225" xr:uid="{B1A45279-C8D0-40B3-9399-FFAC468C22F2}"/>
    <cellStyle name="Comma 9 2 11" xfId="32867" xr:uid="{AB7F152B-C8B5-4555-A7D3-DFC716F9F7DB}"/>
    <cellStyle name="Comma 9 2 12" xfId="34079" xr:uid="{30863F84-8B5C-49E6-951A-458B6C209924}"/>
    <cellStyle name="Comma 9 2 13" xfId="34165" xr:uid="{43704290-3EA5-4674-BF10-572290460BD5}"/>
    <cellStyle name="Comma 9 2 14" xfId="35414" xr:uid="{6D5EABE2-004F-4328-887E-E8E8C5E726DF}"/>
    <cellStyle name="Comma 9 2 15" xfId="36277" xr:uid="{236670BD-F0E1-4BAA-9211-836BEA1F9189}"/>
    <cellStyle name="Comma 9 2 16" xfId="37478" xr:uid="{1FC3D6C8-C027-40EF-8BA0-652D41ECED29}"/>
    <cellStyle name="Comma 9 2 17" xfId="41425" xr:uid="{A3068E2A-CAB9-4CAE-B020-972551B5A924}"/>
    <cellStyle name="Comma 9 2 18" xfId="46583" xr:uid="{538A6FA7-32C4-48B6-9F12-540874E501E3}"/>
    <cellStyle name="Comma 9 2 19" xfId="6678" xr:uid="{6140737D-31DC-41E4-95C3-987E1AF31887}"/>
    <cellStyle name="Comma 9 2 2" xfId="5163" xr:uid="{85355D0B-4347-46AD-AC30-A807554C425F}"/>
    <cellStyle name="Comma 9 2 2 10" xfId="34080" xr:uid="{073214AC-B9D6-4DA8-9D71-102CA401D996}"/>
    <cellStyle name="Comma 9 2 2 11" xfId="34317" xr:uid="{CC60DF58-3C15-4A0A-B05D-B97E53627719}"/>
    <cellStyle name="Comma 9 2 2 12" xfId="36118" xr:uid="{0728D44C-DE1E-4C54-84E2-CCED37357D7F}"/>
    <cellStyle name="Comma 9 2 2 13" xfId="36418" xr:uid="{8547AC37-27AA-42BC-8BE7-CF22C26A49B6}"/>
    <cellStyle name="Comma 9 2 2 14" xfId="37552" xr:uid="{0D045677-F46D-4308-A3D1-00ECCB30AB36}"/>
    <cellStyle name="Comma 9 2 2 15" xfId="41498" xr:uid="{9DDD959A-385C-4C44-BD91-25C9B4E688AF}"/>
    <cellStyle name="Comma 9 2 2 16" xfId="46584" xr:uid="{778F9681-327A-4457-AE43-7E5A81676AEE}"/>
    <cellStyle name="Comma 9 2 2 17" xfId="8554" xr:uid="{D403A556-1D34-4B5F-80F8-4FB4095FF5A7}"/>
    <cellStyle name="Comma 9 2 2 2" xfId="6132" xr:uid="{B7BF4497-DE75-4548-933B-62502A028A65}"/>
    <cellStyle name="Comma 9 2 2 2 10" xfId="34603" xr:uid="{248A1490-3DCF-4130-B739-20BBFF53AEA8}"/>
    <cellStyle name="Comma 9 2 2 2 11" xfId="36732" xr:uid="{0B08BD98-6DB7-47DB-96D6-49A73F3F9864}"/>
    <cellStyle name="Comma 9 2 2 2 12" xfId="38897" xr:uid="{9BAF7E38-7E75-45A6-BFA2-16F6FAA40DE6}"/>
    <cellStyle name="Comma 9 2 2 2 13" xfId="41936" xr:uid="{9053D74E-EBA9-4657-AAF1-77F5C49CF4B8}"/>
    <cellStyle name="Comma 9 2 2 2 14" xfId="46585" xr:uid="{3103A004-1978-416D-AF5C-DCA31E8446A1}"/>
    <cellStyle name="Comma 9 2 2 2 15" xfId="8936" xr:uid="{21CD4862-22DD-402A-B4B5-7CC8817CEEED}"/>
    <cellStyle name="Comma 9 2 2 2 2" xfId="12935" xr:uid="{441BE992-4D54-4588-A3D3-BFA2726AD771}"/>
    <cellStyle name="Comma 9 2 2 2 2 2" xfId="31517" xr:uid="{0FEFF816-27B3-4130-9D11-2FF9ED63B35D}"/>
    <cellStyle name="Comma 9 2 2 2 2 3" xfId="33370" xr:uid="{52A0EBAA-B6BE-4BD4-87D7-5FFEB27C127C}"/>
    <cellStyle name="Comma 9 2 2 2 2 4" xfId="35194" xr:uid="{81B59855-2797-4028-A0A7-3E0D4B90A0A4}"/>
    <cellStyle name="Comma 9 2 2 2 2 5" xfId="37274" xr:uid="{8F239A82-08E8-4612-8F74-BB2C201A9913}"/>
    <cellStyle name="Comma 9 2 2 2 2 6" xfId="40446" xr:uid="{E1F47536-2E78-47E0-97D0-32F933EADB86}"/>
    <cellStyle name="Comma 9 2 2 2 2 7" xfId="43264" xr:uid="{3EA9C405-9641-497D-9439-8DBA28D34E33}"/>
    <cellStyle name="Comma 9 2 2 2 2 8" xfId="46586" xr:uid="{73BB7D67-6007-48E9-B496-643C02FB35D2}"/>
    <cellStyle name="Comma 9 2 2 2 3" xfId="12152" xr:uid="{DEC0E5CE-76E4-45AB-9F7F-284FDEC31590}"/>
    <cellStyle name="Comma 9 2 2 2 4" xfId="15906" xr:uid="{B90B00F8-D132-433E-8832-33F02A2B04E4}"/>
    <cellStyle name="Comma 9 2 2 2 5" xfId="30404" xr:uid="{4CACF393-A48E-4751-B53A-9C6EBA914CE5}"/>
    <cellStyle name="Comma 9 2 2 2 6" xfId="30926" xr:uid="{414F57AC-C14A-44F9-B905-6F3130B9FFBC}"/>
    <cellStyle name="Comma 9 2 2 2 7" xfId="32227" xr:uid="{B7DE965A-064B-490B-827B-743123E3966C}"/>
    <cellStyle name="Comma 9 2 2 2 8" xfId="32869" xr:uid="{E04E3E59-7C55-42D1-A216-352CEF20BD7C}"/>
    <cellStyle name="Comma 9 2 2 2 9" xfId="34081" xr:uid="{54A7862A-5606-40E8-B3C5-24AEAEBCF5E8}"/>
    <cellStyle name="Comma 9 2 2 3" xfId="6452" xr:uid="{7AA72564-110C-4A26-9236-36D19077BF7F}"/>
    <cellStyle name="Comma 9 2 2 3 2" xfId="31231" xr:uid="{98F4CBD9-0FEE-4E30-A1A3-3E1B923A374D}"/>
    <cellStyle name="Comma 9 2 2 3 2 2" xfId="40831" xr:uid="{518EA00D-067B-4F7C-9562-7BB99F065E1C}"/>
    <cellStyle name="Comma 9 2 2 3 2 3" xfId="43586" xr:uid="{CB659E11-6D68-40F4-AD70-1139C5F6449B}"/>
    <cellStyle name="Comma 9 2 2 3 2 4" xfId="46587" xr:uid="{43C6CBE5-0D40-408A-8DF7-FAE990AAC328}"/>
    <cellStyle name="Comma 9 2 2 3 3" xfId="33085" xr:uid="{2EF952BA-3082-4042-88DF-D7CFF7C231BE}"/>
    <cellStyle name="Comma 9 2 2 3 4" xfId="34908" xr:uid="{93601A85-BB16-4AFA-A2B7-8030623B15B1}"/>
    <cellStyle name="Comma 9 2 2 3 5" xfId="37006" xr:uid="{E2CA5CCB-D767-434E-BFB8-9A10CA437D64}"/>
    <cellStyle name="Comma 9 2 2 3 6" xfId="39268" xr:uid="{27EDDE15-40D4-448E-87F8-0210B5661573}"/>
    <cellStyle name="Comma 9 2 2 3 7" xfId="42258" xr:uid="{C815ADD4-E826-44CC-8567-ABF798B9068D}"/>
    <cellStyle name="Comma 9 2 2 3 8" xfId="46588" xr:uid="{1CC6AA2B-352D-4A5E-A4DB-2A290D723963}"/>
    <cellStyle name="Comma 9 2 2 3 9" xfId="12589" xr:uid="{6FBD31F6-0068-4B1A-ACE6-F1666A3291BE}"/>
    <cellStyle name="Comma 9 2 2 4" xfId="11866" xr:uid="{F1B5FBD9-74F9-4F8D-9295-48053976D2B3}"/>
    <cellStyle name="Comma 9 2 2 4 2" xfId="41302" xr:uid="{D19CBA08-77F4-4D90-8876-CA567D43AD19}"/>
    <cellStyle name="Comma 9 2 2 4 2 2" xfId="43982" xr:uid="{8DFD0142-BC06-4A8F-9250-51A81B64E12B}"/>
    <cellStyle name="Comma 9 2 2 4 2 3" xfId="46589" xr:uid="{2B630CDA-9A0A-4D69-9A1A-F604B56959DB}"/>
    <cellStyle name="Comma 9 2 2 4 3" xfId="39719" xr:uid="{306BE7BA-683E-4F2A-AB7E-AE52EBC8AC4C}"/>
    <cellStyle name="Comma 9 2 2 4 4" xfId="42654" xr:uid="{203D8214-6F17-44EC-811E-C7C8A73F8D43}"/>
    <cellStyle name="Comma 9 2 2 4 5" xfId="46590" xr:uid="{45300D0F-50F8-463D-999E-0CF4127BA0EB}"/>
    <cellStyle name="Comma 9 2 2 5" xfId="15905" xr:uid="{5E9D747B-1585-4229-8F10-21389CC43680}"/>
    <cellStyle name="Comma 9 2 2 5 2" xfId="39927" xr:uid="{A32D7B17-2332-4120-B887-CCAC17A6CD92}"/>
    <cellStyle name="Comma 9 2 2 5 3" xfId="42826" xr:uid="{EA59CE35-3775-48E5-BF12-A5B6B0A57900}"/>
    <cellStyle name="Comma 9 2 2 5 4" xfId="46591" xr:uid="{8FFE9F9E-EF9C-4F2D-B1E6-C382B251CED8}"/>
    <cellStyle name="Comma 9 2 2 6" xfId="30403" xr:uid="{461A8F39-2008-497E-94DC-21414897133F}"/>
    <cellStyle name="Comma 9 2 2 7" xfId="30640" xr:uid="{704EC54B-19E1-4812-BC32-F0DC14BF3E00}"/>
    <cellStyle name="Comma 9 2 2 8" xfId="32226" xr:uid="{3A7304F8-840B-4973-BD22-7900300B65E7}"/>
    <cellStyle name="Comma 9 2 2 9" xfId="32868" xr:uid="{1849F9A2-D84D-4241-822C-A000E51AF1EF}"/>
    <cellStyle name="Comma 9 2 3" xfId="4504" xr:uid="{ACDD4DBF-7C88-46C6-BF06-5617CEAECF9C}"/>
    <cellStyle name="Comma 9 2 3 10" xfId="34602" xr:uid="{AF5A5C4B-279E-470A-B7E3-3C3F8501D3FA}"/>
    <cellStyle name="Comma 9 2 3 11" xfId="35687" xr:uid="{F0581F59-A9E4-4C97-ABB8-AB979C75FC69}"/>
    <cellStyle name="Comma 9 2 3 12" xfId="36731" xr:uid="{4EC0480D-67C9-48B5-879B-603F24B5FC82}"/>
    <cellStyle name="Comma 9 2 3 13" xfId="38756" xr:uid="{971D5FB5-B84C-449F-9F1B-8B618541ABEC}"/>
    <cellStyle name="Comma 9 2 3 14" xfId="41796" xr:uid="{77E1984F-47D9-4A6A-96F6-BC1EF71CFEBE}"/>
    <cellStyle name="Comma 9 2 3 15" xfId="46592" xr:uid="{C69F2C8A-FB08-4085-AC82-0F43961B0A4F}"/>
    <cellStyle name="Comma 9 2 3 16" xfId="8935" xr:uid="{00FB3D2A-C010-4F3B-80A2-AFE0D30DB409}"/>
    <cellStyle name="Comma 9 2 3 2" xfId="5955" xr:uid="{686C9731-3CEF-4A99-A977-A078A6E1737C}"/>
    <cellStyle name="Comma 9 2 3 2 2" xfId="31516" xr:uid="{82D55C22-ED78-46D9-85AC-108FCB80050E}"/>
    <cellStyle name="Comma 9 2 3 2 2 2" xfId="41130" xr:uid="{9D0F6641-E1AF-4680-9C2F-B5F6C44AB24C}"/>
    <cellStyle name="Comma 9 2 3 2 2 3" xfId="43842" xr:uid="{D1B58431-4175-4F82-8151-48C57268809D}"/>
    <cellStyle name="Comma 9 2 3 2 2 4" xfId="46593" xr:uid="{EEEEDEB5-88B4-4362-A161-8FFA8EFD0698}"/>
    <cellStyle name="Comma 9 2 3 2 3" xfId="33369" xr:uid="{50E4F2B4-ECAE-4394-8F3B-9FBFBA2DCE68}"/>
    <cellStyle name="Comma 9 2 3 2 4" xfId="35193" xr:uid="{1E147C4C-CBBC-47AB-A41A-D9D324D41120}"/>
    <cellStyle name="Comma 9 2 3 2 5" xfId="37273" xr:uid="{41091DD4-D89E-4A2B-8D19-4B898A787F1C}"/>
    <cellStyle name="Comma 9 2 3 2 6" xfId="39554" xr:uid="{A2FE45AB-52AC-4160-961B-EEB9AFEBCE36}"/>
    <cellStyle name="Comma 9 2 3 2 7" xfId="42514" xr:uid="{80A8B944-AD9C-41C5-A960-EDC3489D2F45}"/>
    <cellStyle name="Comma 9 2 3 2 8" xfId="46594" xr:uid="{CDC6F215-EB87-4917-BC0E-2B46D73F6C69}"/>
    <cellStyle name="Comma 9 2 3 2 9" xfId="12934" xr:uid="{535748B4-8184-4A87-8649-C74468E845BF}"/>
    <cellStyle name="Comma 9 2 3 3" xfId="12151" xr:uid="{653295F1-C95E-448B-AFE6-ED9ABE24000D}"/>
    <cellStyle name="Comma 9 2 3 3 2" xfId="40275" xr:uid="{C513BA59-1B41-46C6-BD36-41B3B7E7FFE6}"/>
    <cellStyle name="Comma 9 2 3 3 3" xfId="43124" xr:uid="{44E41DD8-AC3F-4147-A5B0-6B7844FA659A}"/>
    <cellStyle name="Comma 9 2 3 3 4" xfId="46595" xr:uid="{EC515295-75DC-4111-9EF8-BF1795EFE8DD}"/>
    <cellStyle name="Comma 9 2 3 4" xfId="15907" xr:uid="{28F4F59A-4CD1-4008-A51D-04AEBE035F30}"/>
    <cellStyle name="Comma 9 2 3 5" xfId="30405" xr:uid="{0EB4467D-6F3C-436B-8C91-B7F12BA5C984}"/>
    <cellStyle name="Comma 9 2 3 6" xfId="30925" xr:uid="{A22BAAE4-2921-4524-AF22-547C2F8565A3}"/>
    <cellStyle name="Comma 9 2 3 7" xfId="32228" xr:uid="{8722893C-EC12-4C38-B763-6E4F2D80526A}"/>
    <cellStyle name="Comma 9 2 3 8" xfId="32870" xr:uid="{41D05716-6E14-43B1-AD2A-203D6D94B35F}"/>
    <cellStyle name="Comma 9 2 3 9" xfId="34082" xr:uid="{EB0C0D34-C4B1-455C-AB46-908321CBBDB7}"/>
    <cellStyle name="Comma 9 2 4" xfId="5817" xr:uid="{70BCD908-515A-4C9F-8B19-5625D2B9E6C3}"/>
    <cellStyle name="Comma 9 2 4 10" xfId="34674" xr:uid="{329786DE-36B2-4269-B5EF-CC37F5461D96}"/>
    <cellStyle name="Comma 9 2 4 11" xfId="36782" xr:uid="{A5EAA9DD-BCF0-4806-AD25-9FB8D5EC0B2F}"/>
    <cellStyle name="Comma 9 2 4 12" xfId="38184" xr:uid="{0A80467B-67C0-4AA1-B1CA-6D29C5EBC2F9}"/>
    <cellStyle name="Comma 9 2 4 13" xfId="41681" xr:uid="{5B165B62-EC0D-410E-BC53-0690F1A1BD81}"/>
    <cellStyle name="Comma 9 2 4 14" xfId="46596" xr:uid="{4DF05081-94E2-4FC9-A581-1DF2F2EE4AC7}"/>
    <cellStyle name="Comma 9 2 4 15" xfId="11560" xr:uid="{1C197505-8123-493B-B6D2-FFB8F4B67076}"/>
    <cellStyle name="Comma 9 2 4 2" xfId="15181" xr:uid="{2EE452B7-7187-459B-B73E-D411AD257A74}"/>
    <cellStyle name="Comma 9 2 4 2 2" xfId="31588" xr:uid="{E29A4487-320F-4FC7-A193-8FE6F2A0B728}"/>
    <cellStyle name="Comma 9 2 4 2 3" xfId="33441" xr:uid="{BBCCC4CC-9B45-4EA8-BAD8-39CB73429153}"/>
    <cellStyle name="Comma 9 2 4 2 4" xfId="35265" xr:uid="{F7FC85B1-FBCD-47F9-AF41-E9DED50E42A0}"/>
    <cellStyle name="Comma 9 2 4 2 5" xfId="37339" xr:uid="{52FE4D01-3344-4D22-A4F6-05F5EED20D62}"/>
    <cellStyle name="Comma 9 2 4 2 6" xfId="40140" xr:uid="{58D2DD68-8C1E-4BD6-870F-8B47A5208628}"/>
    <cellStyle name="Comma 9 2 4 2 7" xfId="43009" xr:uid="{5278A31C-02CB-4C55-A403-EBC7F29B0853}"/>
    <cellStyle name="Comma 9 2 4 2 8" xfId="46597" xr:uid="{D5CCCF92-B23C-4C84-8345-29482BFE4D0A}"/>
    <cellStyle name="Comma 9 2 4 3" xfId="12223" xr:uid="{F3C9675F-88A1-4333-B9D7-4048CEA44729}"/>
    <cellStyle name="Comma 9 2 4 4" xfId="15908" xr:uid="{721555D3-A10A-491C-B1EB-6DD3ED455AE9}"/>
    <cellStyle name="Comma 9 2 4 5" xfId="30406" xr:uid="{28D7F23A-82A0-4CAD-8D87-139C7F38FDA3}"/>
    <cellStyle name="Comma 9 2 4 6" xfId="30997" xr:uid="{E716220A-F1A6-44CA-965D-A8B28F8C80FF}"/>
    <cellStyle name="Comma 9 2 4 7" xfId="32229" xr:uid="{0CBD2C0D-FD7A-4648-B4EA-90C0693D39F8}"/>
    <cellStyle name="Comma 9 2 4 8" xfId="32871" xr:uid="{D0F2A7D1-1776-4820-A601-F3183A4E31FC}"/>
    <cellStyle name="Comma 9 2 4 9" xfId="34083" xr:uid="{AB7BE658-2990-4E70-B8BB-63CCB4345406}"/>
    <cellStyle name="Comma 9 2 5" xfId="6276" xr:uid="{2C1A007B-8FDE-4B5B-B4E8-FDCD855AFDC8}"/>
    <cellStyle name="Comma 9 2 5 2" xfId="31079" xr:uid="{6F80A9F2-8B62-480A-8A2D-041E53F3D426}"/>
    <cellStyle name="Comma 9 2 5 2 2" xfId="40685" xr:uid="{D97F2EFD-4E72-4E32-B1EE-021B7EFF208D}"/>
    <cellStyle name="Comma 9 2 5 2 3" xfId="43471" xr:uid="{DF5B3C91-7497-49D2-B43D-A6A392C7C701}"/>
    <cellStyle name="Comma 9 2 5 2 4" xfId="46598" xr:uid="{CFB2D26B-457E-4AFE-AF32-5BA6C3671BB6}"/>
    <cellStyle name="Comma 9 2 5 3" xfId="32941" xr:uid="{9061CA9A-1D25-4C40-91BD-757BBC1F0905}"/>
    <cellStyle name="Comma 9 2 5 4" xfId="34756" xr:uid="{C736A3CF-84E7-4FBB-8AD0-2A3C82F83113}"/>
    <cellStyle name="Comma 9 2 5 5" xfId="36862" xr:uid="{EA2E2CA0-2E21-48DA-9989-EDE5613BD330}"/>
    <cellStyle name="Comma 9 2 5 6" xfId="39117" xr:uid="{A7453355-71E3-4DE9-A2A1-CC47618917AC}"/>
    <cellStyle name="Comma 9 2 5 7" xfId="42143" xr:uid="{FF6469AF-D69F-484F-8562-3143370BB395}"/>
    <cellStyle name="Comma 9 2 5 8" xfId="46599" xr:uid="{B3FB616C-0F28-469A-9C32-7CBA270F5A04}"/>
    <cellStyle name="Comma 9 2 5 9" xfId="12306" xr:uid="{A76B2D93-18EE-472D-B8DE-7AA5945DD8C8}"/>
    <cellStyle name="Comma 9 2 6" xfId="11713" xr:uid="{66234C80-BEC7-47DE-B63D-48AA9FD5C5EB}"/>
    <cellStyle name="Comma 9 2 6 2" xfId="40992" xr:uid="{F4E44776-43CC-46E3-9628-C1A9DBDA60F2}"/>
    <cellStyle name="Comma 9 2 6 2 2" xfId="43727" xr:uid="{3632DC0B-6925-4DC1-A961-188228BE7FF8}"/>
    <cellStyle name="Comma 9 2 6 2 3" xfId="46600" xr:uid="{109038CD-50E7-4061-B7E0-ED6795A30D75}"/>
    <cellStyle name="Comma 9 2 6 3" xfId="39421" xr:uid="{F8D98F06-A0D5-4305-8548-C261DBEA75D5}"/>
    <cellStyle name="Comma 9 2 6 4" xfId="42399" xr:uid="{EE3C70D2-810A-4DBF-877A-A3B62E49D1AD}"/>
    <cellStyle name="Comma 9 2 6 5" xfId="46601" xr:uid="{F0AD2949-11EB-4F88-8E9E-96984424EFC0}"/>
    <cellStyle name="Comma 9 2 7" xfId="15904" xr:uid="{989E9C6F-6786-470C-9576-9EB4602C567E}"/>
    <cellStyle name="Comma 9 2 7 2" xfId="39845" xr:uid="{A798CD56-BAE1-4887-A40A-CF599CD6A4C4}"/>
    <cellStyle name="Comma 9 2 7 3" xfId="42753" xr:uid="{A7A394F7-A963-49EA-AC60-5491224E26ED}"/>
    <cellStyle name="Comma 9 2 7 4" xfId="46602" xr:uid="{0FA2E669-BC22-4008-AC28-0DDD16492087}"/>
    <cellStyle name="Comma 9 2 8" xfId="30402" xr:uid="{724C55C1-1C6B-435C-8F94-1CE198E6D1A6}"/>
    <cellStyle name="Comma 9 2 9" xfId="30488" xr:uid="{C2FE7400-E135-4895-9D54-33EEE64C9585}"/>
    <cellStyle name="Comma 9 20" xfId="6566" xr:uid="{37944731-FD48-4238-9D98-DE3E821CF2D3}"/>
    <cellStyle name="Comma 9 3" xfId="2853" xr:uid="{FF763BE5-C0BF-40F3-9FD9-A4FA20A0CF7D}"/>
    <cellStyle name="Comma 9 3 10" xfId="34084" xr:uid="{53E6A05C-0CBC-4F02-840A-BDF3F1726473}"/>
    <cellStyle name="Comma 9 3 11" xfId="34278" xr:uid="{3EB521A4-7DDC-447B-860A-49265DA811D8}"/>
    <cellStyle name="Comma 9 3 12" xfId="35415" xr:uid="{537EECA6-4597-4B72-8A32-1012181EFA2F}"/>
    <cellStyle name="Comma 9 3 13" xfId="36278" xr:uid="{CAF06A1D-911B-4F44-B605-AFA149DF60EC}"/>
    <cellStyle name="Comma 9 3 14" xfId="37594" xr:uid="{A130DAF6-A803-4A96-A876-79DA0EBE9700}"/>
    <cellStyle name="Comma 9 3 15" xfId="41540" xr:uid="{EBAEC974-B718-402C-9C0B-A1BB2D2CA673}"/>
    <cellStyle name="Comma 9 3 16" xfId="46603" xr:uid="{D1C51745-099D-4A5F-B633-D84199749D06}"/>
    <cellStyle name="Comma 9 3 17" xfId="8441" xr:uid="{7288E061-85A6-4CCF-B9B5-6169E1C37015}"/>
    <cellStyle name="Comma 9 3 2" xfId="5164" xr:uid="{9D3F2272-BC70-4B38-9D45-56E3C620F8C6}"/>
    <cellStyle name="Comma 9 3 2 10" xfId="34604" xr:uid="{4228F187-C756-48B8-8031-ACAA8628BBB9}"/>
    <cellStyle name="Comma 9 3 2 11" xfId="36119" xr:uid="{EE6D1954-9371-4C22-A719-6E7311B7BE5B}"/>
    <cellStyle name="Comma 9 3 2 12" xfId="36419" xr:uid="{E9B7B524-14E3-4184-A48B-2FBBA73B3F71}"/>
    <cellStyle name="Comma 9 3 2 13" xfId="38898" xr:uid="{D3B0024E-802B-4068-B1B9-C59239C4E3E1}"/>
    <cellStyle name="Comma 9 3 2 14" xfId="41937" xr:uid="{DBD2E971-A1F1-4A86-A0C6-BB1FFB02D0E3}"/>
    <cellStyle name="Comma 9 3 2 15" xfId="46604" xr:uid="{41B4E0A9-76A8-402A-A4A5-20D71F9EA466}"/>
    <cellStyle name="Comma 9 3 2 16" xfId="8937" xr:uid="{7CF13315-DEF9-4AAD-8A77-D0B1F7FCAB0D}"/>
    <cellStyle name="Comma 9 3 2 2" xfId="6133" xr:uid="{A64A1766-D315-4B47-8F26-5BB7C6C7AA18}"/>
    <cellStyle name="Comma 9 3 2 2 2" xfId="31518" xr:uid="{2D51A0EB-75D9-48E0-B8E5-05D509FBD86B}"/>
    <cellStyle name="Comma 9 3 2 2 2 2" xfId="40832" xr:uid="{B212B582-D6FE-43E9-A65E-E9B1CF69075C}"/>
    <cellStyle name="Comma 9 3 2 2 2 3" xfId="43587" xr:uid="{54AC6AF5-204F-4535-90BA-BE90763E4F5A}"/>
    <cellStyle name="Comma 9 3 2 2 2 4" xfId="46605" xr:uid="{C7781723-0F02-49C2-A510-9E1DB618EFE6}"/>
    <cellStyle name="Comma 9 3 2 2 3" xfId="33371" xr:uid="{9DC03291-B4A8-4E08-9BAB-1CD1573ACF89}"/>
    <cellStyle name="Comma 9 3 2 2 4" xfId="35195" xr:uid="{ED6B864E-067A-4096-89A6-445EB69CDB37}"/>
    <cellStyle name="Comma 9 3 2 2 5" xfId="37275" xr:uid="{E93ECDD0-1863-4D26-99DA-4B3E9EE1E19E}"/>
    <cellStyle name="Comma 9 3 2 2 6" xfId="39269" xr:uid="{CA034871-5345-404F-B6AD-C5459C382042}"/>
    <cellStyle name="Comma 9 3 2 2 7" xfId="42259" xr:uid="{F894600A-9D21-450D-8765-E8F772909EA0}"/>
    <cellStyle name="Comma 9 3 2 2 8" xfId="46606" xr:uid="{ACCE16D0-624D-4EE0-8FBE-CEE04F403FE4}"/>
    <cellStyle name="Comma 9 3 2 2 9" xfId="12936" xr:uid="{0B48FF02-C5E9-465E-A620-C24844472F65}"/>
    <cellStyle name="Comma 9 3 2 3" xfId="6453" xr:uid="{4EB21447-49A6-472C-B2C8-64DE067D7318}"/>
    <cellStyle name="Comma 9 3 2 3 2" xfId="41303" xr:uid="{A9EAE417-19BB-4827-BEE9-11B80518597C}"/>
    <cellStyle name="Comma 9 3 2 3 2 2" xfId="43983" xr:uid="{04D8F9E4-110B-4F8E-AE21-FCE6B104FFD0}"/>
    <cellStyle name="Comma 9 3 2 3 2 3" xfId="46607" xr:uid="{5FBA037A-1C23-4ADD-AA69-13BE072E140A}"/>
    <cellStyle name="Comma 9 3 2 3 3" xfId="39720" xr:uid="{63E2B6CF-0274-41B4-8A7A-F460B007AD70}"/>
    <cellStyle name="Comma 9 3 2 3 4" xfId="42655" xr:uid="{2AFDEED7-6063-4B28-AA93-2571B7C5F911}"/>
    <cellStyle name="Comma 9 3 2 3 5" xfId="46608" xr:uid="{4E217B78-C375-4185-AA66-2230EC2F292B}"/>
    <cellStyle name="Comma 9 3 2 3 6" xfId="12153" xr:uid="{1F334488-3539-4403-888F-E20AFAACF926}"/>
    <cellStyle name="Comma 9 3 2 4" xfId="15910" xr:uid="{EA583947-8AD9-40DA-9308-EFB5205047A9}"/>
    <cellStyle name="Comma 9 3 2 4 2" xfId="40447" xr:uid="{48A8CC28-3FAA-4E15-A5C9-8DD01985EB71}"/>
    <cellStyle name="Comma 9 3 2 4 3" xfId="43265" xr:uid="{1F0F40E6-96BF-4F11-855A-375C1743364E}"/>
    <cellStyle name="Comma 9 3 2 4 4" xfId="46609" xr:uid="{F7ED4ED2-1A98-4E19-9D87-ABCF26C6C82B}"/>
    <cellStyle name="Comma 9 3 2 5" xfId="30408" xr:uid="{0E1CF67A-0C48-4417-8F68-E879FDEB51E4}"/>
    <cellStyle name="Comma 9 3 2 6" xfId="30927" xr:uid="{A3DD0ECC-28CE-45CA-A10F-F212451D2007}"/>
    <cellStyle name="Comma 9 3 2 7" xfId="32231" xr:uid="{387DE62A-6488-4E01-B19F-167A68555EBC}"/>
    <cellStyle name="Comma 9 3 2 8" xfId="32873" xr:uid="{4B15E4A3-85D1-46BD-BBB8-20451AFF94E8}"/>
    <cellStyle name="Comma 9 3 2 9" xfId="34085" xr:uid="{7CE1F2FD-DDA8-4947-924B-A7DE998BF8C7}"/>
    <cellStyle name="Comma 9 3 3" xfId="4505" xr:uid="{2EB38EC2-D48A-427B-9E03-F66C97902673}"/>
    <cellStyle name="Comma 9 3 3 10" xfId="12549" xr:uid="{4CF12184-F0E4-4B1F-8BA6-053D0EBAAAA9}"/>
    <cellStyle name="Comma 9 3 3 2" xfId="5956" xr:uid="{DDE59504-0F36-471A-BACE-D22795783C63}"/>
    <cellStyle name="Comma 9 3 3 2 2" xfId="41131" xr:uid="{315E44EB-070C-42D7-A4E3-4A5F8469EE9E}"/>
    <cellStyle name="Comma 9 3 3 2 2 2" xfId="43843" xr:uid="{94E62E8C-B10C-4E46-BE01-9BEACFE8F400}"/>
    <cellStyle name="Comma 9 3 3 2 2 3" xfId="46610" xr:uid="{09C11C74-370B-4B21-BA0E-B48EF943E28D}"/>
    <cellStyle name="Comma 9 3 3 2 3" xfId="39555" xr:uid="{5B883C44-61C2-4232-8924-24B19BA5CD8A}"/>
    <cellStyle name="Comma 9 3 3 2 4" xfId="42515" xr:uid="{3F92675E-77BF-4CF0-BFA5-19342A45BA33}"/>
    <cellStyle name="Comma 9 3 3 2 5" xfId="46611" xr:uid="{A838CEF2-45DA-46F5-84ED-239199FCCA45}"/>
    <cellStyle name="Comma 9 3 3 2 6" xfId="31192" xr:uid="{448743F5-D70B-41F1-B783-1E9AF195F8FF}"/>
    <cellStyle name="Comma 9 3 3 3" xfId="33048" xr:uid="{5E9FA152-1072-49A7-B160-76A8A110D788}"/>
    <cellStyle name="Comma 9 3 3 3 2" xfId="40276" xr:uid="{10958730-348C-4CAB-A03E-3D3421AE5DBF}"/>
    <cellStyle name="Comma 9 3 3 3 3" xfId="43125" xr:uid="{0674313E-E2BD-4D25-91AA-EE6586800836}"/>
    <cellStyle name="Comma 9 3 3 3 4" xfId="46612" xr:uid="{353FB3EC-F013-4E81-A33A-AF43E8842694}"/>
    <cellStyle name="Comma 9 3 3 4" xfId="34869" xr:uid="{C3756EE7-3833-4127-B297-6069AF5D5025}"/>
    <cellStyle name="Comma 9 3 3 5" xfId="35688" xr:uid="{DF1CBC62-5C86-4F81-89E2-C0A73E47D90A}"/>
    <cellStyle name="Comma 9 3 3 6" xfId="36969" xr:uid="{09C65A78-D89D-4E48-B356-4D3E604D86F4}"/>
    <cellStyle name="Comma 9 3 3 7" xfId="38757" xr:uid="{8F53784D-552A-441F-A138-30DD02D52DD8}"/>
    <cellStyle name="Comma 9 3 3 8" xfId="41797" xr:uid="{10A8CBAB-F770-4E80-8520-3DF103B12534}"/>
    <cellStyle name="Comma 9 3 3 9" xfId="46613" xr:uid="{BFC83C8E-EDD2-49C9-AC95-170E6FAC194A}"/>
    <cellStyle name="Comma 9 3 4" xfId="5818" xr:uid="{67FBC15F-0ED0-4E80-8BB5-C32D8457D6DC}"/>
    <cellStyle name="Comma 9 3 4 2" xfId="40141" xr:uid="{B01168D3-300E-410C-8CA6-CEA4EC139E39}"/>
    <cellStyle name="Comma 9 3 4 2 2" xfId="43010" xr:uid="{9D4585EB-1950-4D6B-8B11-1F42F6420D8D}"/>
    <cellStyle name="Comma 9 3 4 2 3" xfId="46614" xr:uid="{C0DE466F-6F67-42A0-A1EF-38095565EFAC}"/>
    <cellStyle name="Comma 9 3 4 3" xfId="38185" xr:uid="{F9ECAD27-15E8-4C03-966F-EE9684782D88}"/>
    <cellStyle name="Comma 9 3 4 4" xfId="41682" xr:uid="{14DC5610-BAC6-46CE-97D0-C6B2A9C87333}"/>
    <cellStyle name="Comma 9 3 4 5" xfId="46615" xr:uid="{2415A449-3C32-4124-9F7F-2FD7F25BDEB0}"/>
    <cellStyle name="Comma 9 3 4 6" xfId="11827" xr:uid="{A2FBC404-96EE-45D4-BBDC-D42BD7576BC6}"/>
    <cellStyle name="Comma 9 3 5" xfId="6277" xr:uid="{97BE33E4-CF02-40B2-8802-D4650BF362E3}"/>
    <cellStyle name="Comma 9 3 5 2" xfId="40686" xr:uid="{291EF3EC-B62B-4717-9F2F-79E3A4A051F1}"/>
    <cellStyle name="Comma 9 3 5 2 2" xfId="43472" xr:uid="{BA7B93CE-CAFA-4D54-AE3C-28B51A0AD13B}"/>
    <cellStyle name="Comma 9 3 5 2 3" xfId="46616" xr:uid="{988FCFF3-CAB4-4DE2-9E5E-5025B6C33983}"/>
    <cellStyle name="Comma 9 3 5 3" xfId="39118" xr:uid="{D1836B74-5C7E-4818-9B2D-5A39F1BD9EAD}"/>
    <cellStyle name="Comma 9 3 5 4" xfId="42144" xr:uid="{1FAB6F51-91A8-45D0-82D1-2963E5228C58}"/>
    <cellStyle name="Comma 9 3 5 5" xfId="46617" xr:uid="{4D60D2D8-A2FA-4A58-AEA9-1FBB4AB6EB2A}"/>
    <cellStyle name="Comma 9 3 5 6" xfId="15909" xr:uid="{BE18A667-74A1-4F60-A5EF-569473C3DF4F}"/>
    <cellStyle name="Comma 9 3 6" xfId="30407" xr:uid="{B9742D07-6FBF-4408-8BD3-E52B0B63DBEC}"/>
    <cellStyle name="Comma 9 3 6 2" xfId="40993" xr:uid="{1EE3E675-CF05-4C07-97C4-54623C738DB1}"/>
    <cellStyle name="Comma 9 3 6 2 2" xfId="43728" xr:uid="{4A8A5648-3B85-4463-9478-012EF11F03E2}"/>
    <cellStyle name="Comma 9 3 6 2 3" xfId="46618" xr:uid="{00F9896E-0044-4BDF-88EC-3E8CD8234E04}"/>
    <cellStyle name="Comma 9 3 6 3" xfId="39422" xr:uid="{6D4B7820-E404-4944-BE38-4B9BC33462FF}"/>
    <cellStyle name="Comma 9 3 6 4" xfId="42400" xr:uid="{7D02FD1E-EF5E-48D2-A7B9-FC4CFDF0402C}"/>
    <cellStyle name="Comma 9 3 6 5" xfId="46619" xr:uid="{7E1A45D4-A35F-4BF4-9E7E-ABFD30731309}"/>
    <cellStyle name="Comma 9 3 7" xfId="30601" xr:uid="{7B3817B6-DE08-44FF-BAA1-7C78A158FF02}"/>
    <cellStyle name="Comma 9 3 7 2" xfId="39980" xr:uid="{74A9D022-F3E3-4687-BABF-2B573A8F1691}"/>
    <cellStyle name="Comma 9 3 7 3" xfId="42868" xr:uid="{CDC4DBC3-4A26-4EF8-ADAF-703870E77FEC}"/>
    <cellStyle name="Comma 9 3 7 4" xfId="46620" xr:uid="{A4C69983-6282-4C78-A3B7-DA48BDC32109}"/>
    <cellStyle name="Comma 9 3 8" xfId="32230" xr:uid="{0D76AE36-D6D7-48D7-AED2-3D256767C6C5}"/>
    <cellStyle name="Comma 9 3 9" xfId="32872" xr:uid="{FE7B0F7A-C5E4-48B7-8508-76E25222675E}"/>
    <cellStyle name="Comma 9 4" xfId="5162" xr:uid="{F2F4C978-1ABC-4264-BD2C-F9A189E1CBE5}"/>
    <cellStyle name="Comma 9 4 10" xfId="34601" xr:uid="{78F41C57-49FA-40D5-8397-350809DF2222}"/>
    <cellStyle name="Comma 9 4 11" xfId="36117" xr:uid="{1195ED88-1A33-4EF6-A15F-91349B77FA60}"/>
    <cellStyle name="Comma 9 4 12" xfId="36417" xr:uid="{4E788D81-39F7-4C50-90B2-DBAF3B25882A}"/>
    <cellStyle name="Comma 9 4 13" xfId="37551" xr:uid="{93E0AB20-FCEC-4CEF-B220-AD3564936E1E}"/>
    <cellStyle name="Comma 9 4 14" xfId="41497" xr:uid="{C5FD68BB-6495-4EE3-8619-A69362AE4B6C}"/>
    <cellStyle name="Comma 9 4 15" xfId="46621" xr:uid="{27C5CC4B-A97D-4BE0-95EE-2C5117A8F106}"/>
    <cellStyle name="Comma 9 4 16" xfId="8934" xr:uid="{E3F07F05-3A6B-4A95-8B3B-4D1AE84A662E}"/>
    <cellStyle name="Comma 9 4 2" xfId="6131" xr:uid="{F4AF5110-343C-48D0-95FA-B39668F89B17}"/>
    <cellStyle name="Comma 9 4 2 2" xfId="31515" xr:uid="{191DD87C-B965-461B-83B9-F5E3DE2A42DD}"/>
    <cellStyle name="Comma 9 4 2 2 2" xfId="40445" xr:uid="{44866652-E09E-4A30-9103-1605E5B588FD}"/>
    <cellStyle name="Comma 9 4 2 2 3" xfId="43263" xr:uid="{3F68336E-FA32-4EC1-BAD9-E142A642A6EC}"/>
    <cellStyle name="Comma 9 4 2 2 4" xfId="46622" xr:uid="{4F4954B3-EBA7-4005-992D-6BF155BFB54B}"/>
    <cellStyle name="Comma 9 4 2 3" xfId="33368" xr:uid="{0FD34D0D-F504-425D-B420-DB38AB012FED}"/>
    <cellStyle name="Comma 9 4 2 4" xfId="35192" xr:uid="{1A64EAA2-05C5-41DD-BF62-232FEE0C15CB}"/>
    <cellStyle name="Comma 9 4 2 5" xfId="37272" xr:uid="{C19A4203-9B82-4020-8B73-284D54A9A493}"/>
    <cellStyle name="Comma 9 4 2 6" xfId="38896" xr:uid="{449B71FF-12BD-4B24-B0E6-0CEEB608A40A}"/>
    <cellStyle name="Comma 9 4 2 7" xfId="41935" xr:uid="{3E6A6030-60AA-463A-B7B1-453D07D9B6D8}"/>
    <cellStyle name="Comma 9 4 2 8" xfId="46623" xr:uid="{8B1CEBE9-52DA-4009-B932-8571EEC2FFA9}"/>
    <cellStyle name="Comma 9 4 2 9" xfId="12933" xr:uid="{AE265992-C844-4BA5-9169-0AD6ABF202D9}"/>
    <cellStyle name="Comma 9 4 3" xfId="6451" xr:uid="{E72C33FA-A639-4074-BF22-C744E6E76B0A}"/>
    <cellStyle name="Comma 9 4 3 2" xfId="40684" xr:uid="{DF413E48-7FEC-418F-A6D7-3C71F39BC3BA}"/>
    <cellStyle name="Comma 9 4 3 2 2" xfId="43470" xr:uid="{06C665E0-DC15-4166-B5A8-100D30C0E0CA}"/>
    <cellStyle name="Comma 9 4 3 2 3" xfId="46624" xr:uid="{8380ECF7-1E22-4516-8B34-1780E14F7C3C}"/>
    <cellStyle name="Comma 9 4 3 3" xfId="39116" xr:uid="{19CFC52D-045D-4387-B479-4DA747C1B100}"/>
    <cellStyle name="Comma 9 4 3 4" xfId="42142" xr:uid="{8C14C7BC-F84C-4F96-BD46-A9EED4E0F6F1}"/>
    <cellStyle name="Comma 9 4 3 5" xfId="46625" xr:uid="{B10B29B7-96CD-4357-B833-1545E0DB4DE7}"/>
    <cellStyle name="Comma 9 4 3 6" xfId="12150" xr:uid="{717E26E1-C671-4A3B-AB98-9D2D7881DE1B}"/>
    <cellStyle name="Comma 9 4 4" xfId="15911" xr:uid="{F6B99C8E-5491-4BF0-8359-361EDFDDD515}"/>
    <cellStyle name="Comma 9 4 4 2" xfId="41301" xr:uid="{7E6D1F03-4092-49AA-94BA-2B607E05AF7E}"/>
    <cellStyle name="Comma 9 4 4 2 2" xfId="43981" xr:uid="{869EC040-CCFF-46AF-9165-6178887CEC34}"/>
    <cellStyle name="Comma 9 4 4 2 3" xfId="46626" xr:uid="{0AAB0030-BBA6-4E2F-89CA-C6F70BD61316}"/>
    <cellStyle name="Comma 9 4 4 3" xfId="39718" xr:uid="{F3539786-F911-433C-B5EB-8999D38C4C19}"/>
    <cellStyle name="Comma 9 4 4 4" xfId="42653" xr:uid="{408B029E-8C69-4F94-AA0A-95B4EAD18828}"/>
    <cellStyle name="Comma 9 4 4 5" xfId="46627" xr:uid="{1D7E41E5-55A6-4593-8AB6-1177F6569990}"/>
    <cellStyle name="Comma 9 4 5" xfId="30409" xr:uid="{54EC3BF5-1D80-4139-9F79-E3CE6DCC06FC}"/>
    <cellStyle name="Comma 9 4 5 2" xfId="39926" xr:uid="{2C43540E-6693-48FB-8DF1-31DE19C0C032}"/>
    <cellStyle name="Comma 9 4 5 3" xfId="42825" xr:uid="{E74DE1DC-D9AF-416A-A280-B82FD098D26C}"/>
    <cellStyle name="Comma 9 4 5 4" xfId="46628" xr:uid="{555DC244-58FF-4D02-BE91-EFC8017C11F7}"/>
    <cellStyle name="Comma 9 4 6" xfId="30924" xr:uid="{12DC81B2-AC0B-435D-BD51-B3157EE7E23A}"/>
    <cellStyle name="Comma 9 4 7" xfId="32232" xr:uid="{F8A95C6B-2A33-453A-A7D6-AF61DEB3E19B}"/>
    <cellStyle name="Comma 9 4 8" xfId="32874" xr:uid="{877ECFBF-B8AC-4343-9BAD-E6B4B2525FBB}"/>
    <cellStyle name="Comma 9 4 9" xfId="34086" xr:uid="{92ADD9CF-3157-452B-B81B-F3638C8085EC}"/>
    <cellStyle name="Comma 9 5" xfId="4503" xr:uid="{5061119E-E7C1-4A58-94A7-CBDDDF085CB3}"/>
    <cellStyle name="Comma 9 5 10" xfId="34673" xr:uid="{443ADC1D-4310-419F-AF49-63E31410D4C7}"/>
    <cellStyle name="Comma 9 5 11" xfId="35686" xr:uid="{78A9578A-5480-4D9F-98E5-5A9022B9453E}"/>
    <cellStyle name="Comma 9 5 12" xfId="36781" xr:uid="{154497E4-F019-4792-9A19-EB4B4F5676AE}"/>
    <cellStyle name="Comma 9 5 13" xfId="38755" xr:uid="{F1753A0A-8159-492A-A500-FCC80847DC77}"/>
    <cellStyle name="Comma 9 5 14" xfId="41795" xr:uid="{D0AF6D67-F500-4BDD-A5E7-8493BB4AFCD7}"/>
    <cellStyle name="Comma 9 5 15" xfId="46629" xr:uid="{2500665D-F1BB-4687-91DD-105142DE9C47}"/>
    <cellStyle name="Comma 9 5 16" xfId="11559" xr:uid="{98534010-A72A-4943-80BD-F7D04F49484D}"/>
    <cellStyle name="Comma 9 5 2" xfId="5954" xr:uid="{FBACBFF9-E17B-4EAA-BC57-439DC2D99017}"/>
    <cellStyle name="Comma 9 5 2 10" xfId="37338" xr:uid="{6900DC9B-AA9E-4874-9885-BFDE7374E789}"/>
    <cellStyle name="Comma 9 5 2 11" xfId="39202" xr:uid="{0BF0DEC2-2D65-4876-B692-DED41DACD86E}"/>
    <cellStyle name="Comma 9 5 2 12" xfId="42210" xr:uid="{C09E4BCF-6AA9-457D-91F2-D30111E6B6CD}"/>
    <cellStyle name="Comma 9 5 2 13" xfId="46630" xr:uid="{8C5C9138-F13B-496E-865A-8B07C3CFC4B2}"/>
    <cellStyle name="Comma 9 5 2 14" xfId="15180" xr:uid="{E954C298-F562-48BC-BF2E-D2737F5CD8BF}"/>
    <cellStyle name="Comma 9 5 2 2" xfId="15913" xr:uid="{B1B68435-BD2B-44EE-B040-B54BCBABE849}"/>
    <cellStyle name="Comma 9 5 2 2 2" xfId="40775" xr:uid="{20D79430-74C0-4E81-BBE5-7334BDAFF1CB}"/>
    <cellStyle name="Comma 9 5 2 2 3" xfId="43538" xr:uid="{253A1141-B31A-4113-9570-A16E0688AADF}"/>
    <cellStyle name="Comma 9 5 2 2 4" xfId="46631" xr:uid="{F827A1F8-9163-40AB-A90D-204C415E2D5F}"/>
    <cellStyle name="Comma 9 5 2 3" xfId="30411" xr:uid="{FC43D900-E927-43DC-A5B9-2BB36587FC5B}"/>
    <cellStyle name="Comma 9 5 2 4" xfId="31587" xr:uid="{596E334D-554C-499C-81FC-BC8A304A4A77}"/>
    <cellStyle name="Comma 9 5 2 5" xfId="32234" xr:uid="{2322BCFC-F182-453E-80B1-AE86014AE41F}"/>
    <cellStyle name="Comma 9 5 2 6" xfId="32876" xr:uid="{1C631449-B537-4DCC-A13D-0C389B8377EF}"/>
    <cellStyle name="Comma 9 5 2 7" xfId="33440" xr:uid="{7D133838-2EBB-406A-A815-6F32ADB039D8}"/>
    <cellStyle name="Comma 9 5 2 8" xfId="34088" xr:uid="{4DDF1BC5-0AEE-4BFB-8F1E-CD86EDDDA99B}"/>
    <cellStyle name="Comma 9 5 2 9" xfId="35264" xr:uid="{FA16B582-3BB6-4178-97B4-C417B10DAFB8}"/>
    <cellStyle name="Comma 9 5 3" xfId="12222" xr:uid="{FAD79858-8512-4897-ACFF-14757EE96786}"/>
    <cellStyle name="Comma 9 5 3 2" xfId="41129" xr:uid="{12C8774E-DF09-4ECE-8E54-253B5AD2FE18}"/>
    <cellStyle name="Comma 9 5 3 2 2" xfId="43841" xr:uid="{AC2ABA8B-80A8-403D-A0ED-AF7D661407E2}"/>
    <cellStyle name="Comma 9 5 3 2 3" xfId="46632" xr:uid="{C205F1B4-7CF5-4E85-82E4-5D9CCEFE1CEA}"/>
    <cellStyle name="Comma 9 5 3 3" xfId="39553" xr:uid="{60DD0529-0648-4F6D-BB0C-C76CADAEE289}"/>
    <cellStyle name="Comma 9 5 3 4" xfId="42513" xr:uid="{5CC34B92-496E-4A40-8180-C4AA0807A90F}"/>
    <cellStyle name="Comma 9 5 3 5" xfId="46633" xr:uid="{66D2090C-8026-4EAA-B287-007D75B08B7A}"/>
    <cellStyle name="Comma 9 5 4" xfId="15912" xr:uid="{4A6C8850-F674-4777-9031-7EC8145C546F}"/>
    <cellStyle name="Comma 9 5 4 2" xfId="40274" xr:uid="{C5A72802-9B5C-468D-A9DA-0975D297C71F}"/>
    <cellStyle name="Comma 9 5 4 3" xfId="43123" xr:uid="{9590E375-BBE5-4D53-BC4C-E718A3AC5216}"/>
    <cellStyle name="Comma 9 5 4 4" xfId="46634" xr:uid="{0801CA57-11FF-4217-B5CB-0609E008BC40}"/>
    <cellStyle name="Comma 9 5 5" xfId="30410" xr:uid="{37E9A7EB-D1C6-4FED-A617-4C94DDBFC276}"/>
    <cellStyle name="Comma 9 5 6" xfId="30996" xr:uid="{9B862765-63C2-424A-A79D-8ABA8A0DE8E8}"/>
    <cellStyle name="Comma 9 5 7" xfId="32233" xr:uid="{695E9B46-6B9A-4EB4-A167-C53B54E9DCB8}"/>
    <cellStyle name="Comma 9 5 8" xfId="32875" xr:uid="{B9F638E1-3554-4D22-991A-D3D358307E24}"/>
    <cellStyle name="Comma 9 5 9" xfId="34087" xr:uid="{0A543ADA-DFE9-4EAA-86F9-C3513EDFE463}"/>
    <cellStyle name="Comma 9 6" xfId="5816" xr:uid="{932FCA4E-1249-466C-BA58-C16665722963}"/>
    <cellStyle name="Comma 9 6 2" xfId="31041" xr:uid="{FA1DDDAE-24C2-412B-B8AB-823A884680F9}"/>
    <cellStyle name="Comma 9 6 2 2" xfId="40139" xr:uid="{AF9578BD-019D-4EDF-BDBF-C4C2789F6E9C}"/>
    <cellStyle name="Comma 9 6 2 3" xfId="43008" xr:uid="{7386082D-2992-4713-BBB9-479711C993DF}"/>
    <cellStyle name="Comma 9 6 2 4" xfId="46635" xr:uid="{A596AE1A-C3BD-4637-B21C-3D92BE833B98}"/>
    <cellStyle name="Comma 9 6 3" xfId="32910" xr:uid="{838C7824-2FFC-4450-A2DF-1FE816B033C4}"/>
    <cellStyle name="Comma 9 6 4" xfId="34718" xr:uid="{E2F22513-ECAE-414C-A955-9C71D6B1717B}"/>
    <cellStyle name="Comma 9 6 5" xfId="36826" xr:uid="{2DDD50E9-8203-4EC6-A14F-4ED0E82EC6C2}"/>
    <cellStyle name="Comma 9 6 6" xfId="38183" xr:uid="{723C42EE-82EC-47DF-B5C2-AFEBE368CC33}"/>
    <cellStyle name="Comma 9 6 7" xfId="41680" xr:uid="{189E6D8F-DF05-4C34-ADDB-7D1E2BDB14E6}"/>
    <cellStyle name="Comma 9 6 8" xfId="46636" xr:uid="{20848AD6-1052-4640-95A4-915340FFA42C}"/>
    <cellStyle name="Comma 9 6 9" xfId="12268" xr:uid="{1A0C5ABD-C309-40C0-91D3-27DBD34B6AE1}"/>
    <cellStyle name="Comma 9 7" xfId="6275" xr:uid="{A8703BE7-02BE-4D44-95E0-4624CFCC5982}"/>
    <cellStyle name="Comma 9 7 2" xfId="40531" xr:uid="{5BFDC91F-BB1D-4F91-B0B8-A276BF23F26E}"/>
    <cellStyle name="Comma 9 7 2 2" xfId="43332" xr:uid="{2F7CA73F-101A-473D-81D6-011663196CC5}"/>
    <cellStyle name="Comma 9 7 2 3" xfId="46637" xr:uid="{9A45D12D-72CC-4C67-B167-125865229574}"/>
    <cellStyle name="Comma 9 7 3" xfId="38973" xr:uid="{31370667-7D1A-4B02-961A-04045970123D}"/>
    <cellStyle name="Comma 9 7 4" xfId="42004" xr:uid="{F222A853-0F8B-48FD-9A60-B710313EFE27}"/>
    <cellStyle name="Comma 9 7 5" xfId="46638" xr:uid="{AF53DCE0-B859-49CC-9C00-CF58DCCC4048}"/>
    <cellStyle name="Comma 9 7 6" xfId="11674" xr:uid="{8704BD3A-965B-4A0D-B14B-2794F31FC61F}"/>
    <cellStyle name="Comma 9 8" xfId="15903" xr:uid="{856DFDA8-1314-4E20-B785-36100975F6A6}"/>
    <cellStyle name="Comma 9 8 2" xfId="40991" xr:uid="{BB9450CB-66E5-48F9-B35E-5F6F979CF57B}"/>
    <cellStyle name="Comma 9 8 2 2" xfId="43726" xr:uid="{5C36ED66-BC7D-4CC5-A12B-41062E59C393}"/>
    <cellStyle name="Comma 9 8 2 3" xfId="46639" xr:uid="{8E86B134-F182-435A-BE66-BC505F3C1617}"/>
    <cellStyle name="Comma 9 8 3" xfId="39420" xr:uid="{F3B4DFB6-F5E7-4AAE-8E59-34488238984E}"/>
    <cellStyle name="Comma 9 8 4" xfId="42398" xr:uid="{C7826711-F7ED-4525-B43B-7684768FC535}"/>
    <cellStyle name="Comma 9 8 5" xfId="46640" xr:uid="{B9014CFB-6319-4811-80EF-A8E4FA06AC16}"/>
    <cellStyle name="Comma 9 9" xfId="30401" xr:uid="{BB5D1FA5-F1FB-4D40-857F-76FC5598687C}"/>
    <cellStyle name="Comma 9 9 2" xfId="39844" xr:uid="{D1AC9B53-CABC-4F2D-B8E0-8A0D3FA034FF}"/>
    <cellStyle name="Comma 9 9 3" xfId="42752" xr:uid="{1975B2CD-C97B-4440-A779-E1F4ADB82B45}"/>
    <cellStyle name="Comma 9 9 4" xfId="46641" xr:uid="{EFB28DFA-FCBB-43F4-BC53-0E3F0A0B88B0}"/>
    <cellStyle name="Cor1" xfId="1043" xr:uid="{6EDBB587-AAD5-438E-A9DF-9BFBEB2FEF1E}"/>
    <cellStyle name="Cor2" xfId="1044" xr:uid="{2F842F94-1623-4945-830B-E5A8EEB4A4E8}"/>
    <cellStyle name="Cor3" xfId="1045" xr:uid="{B532414A-6F65-441A-9D50-F79A063C30BE}"/>
    <cellStyle name="Cor4" xfId="1046" xr:uid="{177F89A0-E4A4-45C9-8E45-0100B97BF9A3}"/>
    <cellStyle name="Cor5" xfId="1047" xr:uid="{17331788-C473-4F99-81EC-ECE157B9B239}"/>
    <cellStyle name="Cor6" xfId="1048" xr:uid="{3CDEFD95-C979-412A-9805-5614F95B58CF}"/>
    <cellStyle name="Correcto" xfId="1049" xr:uid="{954856ED-661D-40E7-BB6A-DC521D1481B2}"/>
    <cellStyle name="CustomizationCells" xfId="1050" xr:uid="{1E001494-629A-42D4-90DC-D5EDDBB815BB}"/>
    <cellStyle name="CustomizationGreenCells" xfId="1051" xr:uid="{4B6668AF-CE98-4BA5-97A9-346007FE35CC}"/>
    <cellStyle name="DADOS" xfId="1052" xr:uid="{B14DD9C1-2574-49B7-8F6C-A8C3ACC6DF3D}"/>
    <cellStyle name="Empty_L_border" xfId="1053" xr:uid="{9C1D0DDB-435F-4FF2-A7D0-14000EF139BB}"/>
    <cellStyle name="Entrada" xfId="1054" xr:uid="{27AB50C2-A4DF-4D77-98CD-3238867A5666}"/>
    <cellStyle name="Entrada 2" xfId="1055" xr:uid="{0B506045-D3A5-44C6-A5E8-7C323244B8E5}"/>
    <cellStyle name="Euro" xfId="1056" xr:uid="{57AF28B2-1132-4D74-ABD4-60A929C1B8BD}"/>
    <cellStyle name="Euro 10" xfId="1057" xr:uid="{A472A45E-F683-46CF-A987-032F74C5234E}"/>
    <cellStyle name="Euro 10 2" xfId="1058" xr:uid="{4A7601C7-6831-463C-900C-B59D2F57260A}"/>
    <cellStyle name="Euro 10 2 2" xfId="2855" xr:uid="{1FAC1226-4AF7-4947-83F1-A51E8CBFCC41}"/>
    <cellStyle name="Euro 10 2 3" xfId="4558" xr:uid="{B4C41B3A-E94D-4CCC-B677-A7903729A877}"/>
    <cellStyle name="Euro 10 2 4" xfId="37629" xr:uid="{A3D3B7BA-6B2B-4E11-B747-B86916CB2374}"/>
    <cellStyle name="Euro 10 3" xfId="1059" xr:uid="{EAE70350-0997-493C-99C1-AFB8CAAEE123}"/>
    <cellStyle name="Euro 10 3 2" xfId="2856" xr:uid="{4C147B72-A986-4A3D-ADE0-4349A46BE165}"/>
    <cellStyle name="Euro 10 3 3" xfId="4559" xr:uid="{8771E73C-461B-4877-BCD3-B41C12F86835}"/>
    <cellStyle name="Euro 10 3 4" xfId="37630" xr:uid="{9E7559C2-76A4-461E-B2ED-CC5532475052}"/>
    <cellStyle name="Euro 10 4" xfId="1060" xr:uid="{28F8DBB7-2997-488D-8987-63D787C8C0ED}"/>
    <cellStyle name="Euro 10 4 2" xfId="2857" xr:uid="{ACB6F530-8068-4FE0-A863-05E24B886271}"/>
    <cellStyle name="Euro 10 4 3" xfId="4560" xr:uid="{91E6956D-5ED5-4565-A906-8BC0FC4B113F}"/>
    <cellStyle name="Euro 10 4 4" xfId="37631" xr:uid="{DE69127D-2FDC-4511-BBC2-2AD8CCB6F4F5}"/>
    <cellStyle name="Euro 10 5" xfId="2854" xr:uid="{8D342453-7668-4C25-88F2-44CC4C7C96AF}"/>
    <cellStyle name="Euro 10 6" xfId="4557" xr:uid="{356C918F-7FAF-4E43-B8CA-A1DDA331D6A3}"/>
    <cellStyle name="Euro 10 7" xfId="37628" xr:uid="{222F0972-865B-4CBE-9DA5-7F4D37382CF1}"/>
    <cellStyle name="Euro 11" xfId="1061" xr:uid="{3403B899-DEA4-4DD5-93FD-2F98F700C311}"/>
    <cellStyle name="Euro 11 2" xfId="1062" xr:uid="{42A1CAC5-70D5-4623-8CED-D61FDEC73EE4}"/>
    <cellStyle name="Euro 11 2 2" xfId="2859" xr:uid="{FED2D113-1CBE-432D-A1F3-3E49E3B7197C}"/>
    <cellStyle name="Euro 11 2 3" xfId="4562" xr:uid="{B37335A4-5537-41A7-9787-C0D7A22EABED}"/>
    <cellStyle name="Euro 11 2 4" xfId="37633" xr:uid="{A83C8C82-632F-41CB-A697-2D16B3128366}"/>
    <cellStyle name="Euro 11 3" xfId="1063" xr:uid="{81F83136-CA55-4048-A804-F8A245C8AC55}"/>
    <cellStyle name="Euro 11 3 2" xfId="2860" xr:uid="{362DA834-61A4-4831-9B91-9F895F6DA4ED}"/>
    <cellStyle name="Euro 11 3 3" xfId="4563" xr:uid="{5AD775AC-C2E5-4FF4-BC6E-04A454326A08}"/>
    <cellStyle name="Euro 11 3 4" xfId="37634" xr:uid="{A6915DB7-6AC6-478D-A404-C89BEE1DAD25}"/>
    <cellStyle name="Euro 11 4" xfId="1064" xr:uid="{F00F4F87-0941-4585-B7D2-01ACCA07B821}"/>
    <cellStyle name="Euro 11 4 2" xfId="2861" xr:uid="{0354498A-3705-4AFA-A02C-6968E48BE268}"/>
    <cellStyle name="Euro 11 4 3" xfId="4564" xr:uid="{57186DDF-71D8-4262-8EBF-DA1CBEF5DC1F}"/>
    <cellStyle name="Euro 11 4 4" xfId="37635" xr:uid="{DDE66852-68EC-4315-971A-F2F80F2A6975}"/>
    <cellStyle name="Euro 11 5" xfId="2858" xr:uid="{CB8CA262-2260-46A2-9E20-BF3232899847}"/>
    <cellStyle name="Euro 11 6" xfId="4561" xr:uid="{930BDB9D-CF2D-4299-A810-EFA20897D3B8}"/>
    <cellStyle name="Euro 11 7" xfId="37632" xr:uid="{C0ABB9DF-F493-4735-A12F-B8751718FF4A}"/>
    <cellStyle name="Euro 12" xfId="1065" xr:uid="{2EE129CE-D20A-468C-8EB1-77D7EEEEED6F}"/>
    <cellStyle name="Euro 12 2" xfId="1066" xr:uid="{54A1509F-19D9-4741-8446-E8C3B3ED4013}"/>
    <cellStyle name="Euro 12 2 2" xfId="2863" xr:uid="{BCB3ABE5-2855-4143-8570-78FEB7083601}"/>
    <cellStyle name="Euro 12 2 3" xfId="4566" xr:uid="{9D3B4C76-AC9B-4AE8-B3F3-BBB1A26A501E}"/>
    <cellStyle name="Euro 12 2 4" xfId="37637" xr:uid="{1D1EF56E-8E31-4E01-9546-A926FA32098E}"/>
    <cellStyle name="Euro 12 3" xfId="1067" xr:uid="{E6DEB27E-1A4A-4036-A989-19558A6424AC}"/>
    <cellStyle name="Euro 12 3 2" xfId="2864" xr:uid="{B4251BAD-C4B4-4BE8-BA55-03D4D971F45B}"/>
    <cellStyle name="Euro 12 3 3" xfId="4567" xr:uid="{51B90464-36EE-45E4-80D1-0B1ACA84A0C3}"/>
    <cellStyle name="Euro 12 3 4" xfId="37638" xr:uid="{D6B0CB81-FB5E-4A76-9E04-8073C71038E3}"/>
    <cellStyle name="Euro 12 4" xfId="1068" xr:uid="{21542CB8-3215-4897-8F30-0D17171FE6D1}"/>
    <cellStyle name="Euro 12 4 2" xfId="2865" xr:uid="{CFA64406-6457-446C-9737-10E784F45231}"/>
    <cellStyle name="Euro 12 4 3" xfId="4568" xr:uid="{93990C5F-D9F2-4CDA-84C4-54FDC8AFBA7D}"/>
    <cellStyle name="Euro 12 4 4" xfId="37639" xr:uid="{1F6508D9-73D3-4D79-8315-23D9629A0014}"/>
    <cellStyle name="Euro 12 5" xfId="2862" xr:uid="{63CB11A3-7B71-4AB7-AB73-4B8D8BDBABC5}"/>
    <cellStyle name="Euro 12 6" xfId="4565" xr:uid="{E5EA2CAC-837D-4332-9DCC-5B4E9FA19785}"/>
    <cellStyle name="Euro 12 7" xfId="37636" xr:uid="{2E9C9BF3-8181-48E9-8C1F-9A3F7BFEAD22}"/>
    <cellStyle name="Euro 13" xfId="1069" xr:uid="{A1E5DE72-DEBC-472F-AA8E-5BFC3F276DE6}"/>
    <cellStyle name="Euro 13 2" xfId="1070" xr:uid="{153E1AC1-8F2B-4CEA-871B-D6FE4D3936ED}"/>
    <cellStyle name="Euro 13 2 2" xfId="2867" xr:uid="{9B8A8D8A-9BFD-43E3-A0E5-606694D16194}"/>
    <cellStyle name="Euro 13 2 3" xfId="4570" xr:uid="{E2BB1ED7-B06B-41C4-99D2-B56A7B79ECA0}"/>
    <cellStyle name="Euro 13 2 4" xfId="37641" xr:uid="{21C02C27-017C-443E-96B7-327D280CAF07}"/>
    <cellStyle name="Euro 13 3" xfId="1071" xr:uid="{F6002728-FBBC-41FF-9C42-D127CB1BF7E0}"/>
    <cellStyle name="Euro 13 3 2" xfId="2868" xr:uid="{02DEDC70-D5BB-4050-AB2D-1A289ADFAB2F}"/>
    <cellStyle name="Euro 13 3 3" xfId="4571" xr:uid="{553FEB44-CC7A-4FFF-BFB8-49E25AE09FEE}"/>
    <cellStyle name="Euro 13 3 4" xfId="37642" xr:uid="{7858F522-C797-460F-802D-E1235F60BF4E}"/>
    <cellStyle name="Euro 13 4" xfId="1072" xr:uid="{348E78A6-72A4-400C-921A-18AC1882D88F}"/>
    <cellStyle name="Euro 13 4 2" xfId="2869" xr:uid="{4D62AFA8-1188-48A6-B4C5-ACA2E3D7850A}"/>
    <cellStyle name="Euro 13 4 3" xfId="4572" xr:uid="{F9E8CB4F-BD45-4380-BDBF-1C99C93812D4}"/>
    <cellStyle name="Euro 13 4 4" xfId="37643" xr:uid="{08D4D99A-289B-46B8-8A30-5C10C7168DD9}"/>
    <cellStyle name="Euro 13 5" xfId="2866" xr:uid="{8DCDBB21-ED29-4690-A480-C32B7B77AF20}"/>
    <cellStyle name="Euro 13 6" xfId="4569" xr:uid="{0A5B0EA8-78C3-452D-85B9-CAD92DEE54E9}"/>
    <cellStyle name="Euro 13 7" xfId="37640" xr:uid="{9E9651EA-4797-4EE2-B6BF-AA7B7A9EC460}"/>
    <cellStyle name="Euro 14" xfId="1073" xr:uid="{0F3FBC6F-E9B5-4B1F-8429-F3E16FF2FF83}"/>
    <cellStyle name="Euro 14 2" xfId="1074" xr:uid="{332F0C85-343C-4AD5-9720-68AB9FE98B6A}"/>
    <cellStyle name="Euro 14 2 2" xfId="2871" xr:uid="{6F35745C-4F96-4BA0-9329-FA05BA11B875}"/>
    <cellStyle name="Euro 14 2 3" xfId="4574" xr:uid="{6D5E8724-1F89-46C6-9089-AA84FE389A62}"/>
    <cellStyle name="Euro 14 2 4" xfId="37645" xr:uid="{C09E1F1F-4BD2-425D-8326-589AA8310CE5}"/>
    <cellStyle name="Euro 14 3" xfId="1075" xr:uid="{58B2D4B6-A5F0-43EF-885D-9FF50ACBAF19}"/>
    <cellStyle name="Euro 14 3 2" xfId="2872" xr:uid="{3E0AD854-908A-442C-BA2B-AF924E696B7C}"/>
    <cellStyle name="Euro 14 3 3" xfId="4575" xr:uid="{CD1F2B66-77D8-4C28-AAD7-3103CCF8DCB2}"/>
    <cellStyle name="Euro 14 3 4" xfId="37646" xr:uid="{73BE976F-DAAA-4E9F-B999-BC4CD7C68058}"/>
    <cellStyle name="Euro 14 4" xfId="1076" xr:uid="{D4EEBBE2-0562-49B2-8D0E-CBD9EE6E1B82}"/>
    <cellStyle name="Euro 14 4 2" xfId="2873" xr:uid="{B5446167-2E6E-4B29-BB60-A8524549A3BF}"/>
    <cellStyle name="Euro 14 4 3" xfId="4576" xr:uid="{66580110-340E-415A-8AEC-FCA9A5FFE5A5}"/>
    <cellStyle name="Euro 14 4 4" xfId="37647" xr:uid="{0C10ED32-B951-4D52-A164-F6E269DE9A79}"/>
    <cellStyle name="Euro 14 5" xfId="2870" xr:uid="{3802794B-D5A0-40E5-9982-AA76BD1CD8C0}"/>
    <cellStyle name="Euro 14 6" xfId="4573" xr:uid="{FB0591A5-BDBB-46E6-B4AB-3362DB91FE61}"/>
    <cellStyle name="Euro 14 7" xfId="37644" xr:uid="{F3A3A6CC-8199-4131-B140-6BB9786AC9D3}"/>
    <cellStyle name="Euro 15" xfId="1077" xr:uid="{532B004E-FDA0-4C9F-BC3F-60E753B76AAE}"/>
    <cellStyle name="Euro 15 2" xfId="1078" xr:uid="{DFB0C6EF-8DBE-4228-ACED-5220D582D535}"/>
    <cellStyle name="Euro 15 2 2" xfId="2875" xr:uid="{CEE2A49F-EE9B-4B26-B822-B7EAF05DBFC3}"/>
    <cellStyle name="Euro 15 2 3" xfId="4578" xr:uid="{BF85472A-62ED-488A-98C8-402C6A0B406E}"/>
    <cellStyle name="Euro 15 2 4" xfId="37649" xr:uid="{C3D369D6-347C-4104-A78D-0D263FA8FFB2}"/>
    <cellStyle name="Euro 15 3" xfId="1079" xr:uid="{8DC2DDDB-6217-4516-8D2D-AEC60AEE6773}"/>
    <cellStyle name="Euro 15 3 2" xfId="2876" xr:uid="{F76DA463-AB69-40A1-A46F-DC96BE844739}"/>
    <cellStyle name="Euro 15 3 3" xfId="4579" xr:uid="{CD2FDE66-906D-4116-9C55-B8EE1656B008}"/>
    <cellStyle name="Euro 15 3 4" xfId="37650" xr:uid="{63459499-400E-4AE3-9368-9FCDC4151027}"/>
    <cellStyle name="Euro 15 4" xfId="1080" xr:uid="{3D343DDC-DEB0-4BDB-9343-485A6688D987}"/>
    <cellStyle name="Euro 15 4 2" xfId="2877" xr:uid="{9BAF2AD1-87F9-4F89-912D-91B9C6AA27E4}"/>
    <cellStyle name="Euro 15 4 3" xfId="4580" xr:uid="{6AFEE7E0-7332-41E7-AAE0-1DE156520124}"/>
    <cellStyle name="Euro 15 4 4" xfId="37651" xr:uid="{F4F21232-A563-422C-8675-954E612E06A7}"/>
    <cellStyle name="Euro 15 5" xfId="2874" xr:uid="{96FF7D66-B1E8-43D0-9A84-89BBE22CD022}"/>
    <cellStyle name="Euro 15 6" xfId="4577" xr:uid="{B53780B9-F84F-465B-9D53-737AF1AC37AD}"/>
    <cellStyle name="Euro 15 7" xfId="37648" xr:uid="{3A0F2272-FA22-46FA-A61B-FFBA932F64DE}"/>
    <cellStyle name="Euro 16" xfId="1081" xr:uid="{4C887985-C3EC-495E-BCAC-FEB92CDC9A75}"/>
    <cellStyle name="Euro 16 2" xfId="1082" xr:uid="{F05AF414-ADCE-4B2B-AAE8-0DCAD4D7166C}"/>
    <cellStyle name="Euro 16 2 2" xfId="2879" xr:uid="{6B68A431-D15E-4C27-B538-506D666C5D95}"/>
    <cellStyle name="Euro 16 2 3" xfId="4582" xr:uid="{E3060838-68E8-463F-ACD1-9E938DED20C1}"/>
    <cellStyle name="Euro 16 2 4" xfId="37653" xr:uid="{4E565835-FA13-45BC-B2A1-9F98381E70B8}"/>
    <cellStyle name="Euro 16 3" xfId="1083" xr:uid="{DCF0F209-F4B8-4922-AF2D-6FCFB2EA5485}"/>
    <cellStyle name="Euro 16 3 2" xfId="2880" xr:uid="{5D26255B-BCC5-4E72-B91A-51105CB7B799}"/>
    <cellStyle name="Euro 16 3 3" xfId="4583" xr:uid="{ACE61367-A69E-4E7B-A493-D7173E29E69B}"/>
    <cellStyle name="Euro 16 3 4" xfId="37654" xr:uid="{9EF200BE-6DEB-4E08-89FF-E13E7C38FB1C}"/>
    <cellStyle name="Euro 16 4" xfId="1084" xr:uid="{4930EBF8-8185-4B3C-BE28-44B987664675}"/>
    <cellStyle name="Euro 16 4 2" xfId="2881" xr:uid="{B40A3E57-871D-4A27-8029-82A5AC635C15}"/>
    <cellStyle name="Euro 16 4 3" xfId="4584" xr:uid="{133A026B-7B26-4A1B-BA25-8EC9406F3478}"/>
    <cellStyle name="Euro 16 4 4" xfId="37655" xr:uid="{986CD946-541B-426F-A9CD-9D675D10686F}"/>
    <cellStyle name="Euro 16 5" xfId="2878" xr:uid="{2EECD1F1-8CEB-4C07-A10C-8D29982ECC04}"/>
    <cellStyle name="Euro 16 6" xfId="4581" xr:uid="{9BFF0870-D151-418B-BF09-8E2F38DFA26C}"/>
    <cellStyle name="Euro 16 7" xfId="37652" xr:uid="{8E771256-109B-4CD8-A39D-F5B003FCDF1E}"/>
    <cellStyle name="Euro 17" xfId="1085" xr:uid="{1AFA353D-4211-417E-8767-BE7B13EAEE95}"/>
    <cellStyle name="Euro 17 2" xfId="1086" xr:uid="{6C411513-4286-4A56-B2D0-04D3205A0CC3}"/>
    <cellStyle name="Euro 17 2 2" xfId="2883" xr:uid="{0F200E0E-F2DC-4537-BF98-FEAEF734ADEA}"/>
    <cellStyle name="Euro 17 2 3" xfId="4586" xr:uid="{A45353A6-3CF0-4874-8924-4DEC65B60EA6}"/>
    <cellStyle name="Euro 17 2 4" xfId="37657" xr:uid="{5695136C-726C-4347-8AEF-93142EC8A469}"/>
    <cellStyle name="Euro 17 3" xfId="1087" xr:uid="{E42BFC68-4014-428E-A359-DBDB32FB7AB6}"/>
    <cellStyle name="Euro 17 3 2" xfId="2884" xr:uid="{AA377627-0E78-40C6-90E0-ED8D754B738E}"/>
    <cellStyle name="Euro 17 3 3" xfId="4587" xr:uid="{EE1264DF-55B2-43F0-9071-46683351D6CC}"/>
    <cellStyle name="Euro 17 3 4" xfId="37658" xr:uid="{C16F7F29-AFA6-4B43-9809-0F5E27DBBDA6}"/>
    <cellStyle name="Euro 17 4" xfId="1088" xr:uid="{24780F24-4A76-4DEB-B298-C73C884EEB32}"/>
    <cellStyle name="Euro 17 4 2" xfId="2885" xr:uid="{E674542C-A060-403A-BE8B-E2228359933A}"/>
    <cellStyle name="Euro 17 4 3" xfId="4588" xr:uid="{5C39BD8E-210B-415F-943C-641BC2F6DE53}"/>
    <cellStyle name="Euro 17 4 4" xfId="37659" xr:uid="{7BF5A9DB-F9A9-43A9-BCB2-464E8E91D393}"/>
    <cellStyle name="Euro 17 5" xfId="2882" xr:uid="{BD7997DC-36CA-4831-8D83-713F7E68AD19}"/>
    <cellStyle name="Euro 17 6" xfId="4585" xr:uid="{012C56C5-6391-4EE3-A2B9-0EFBA0F5A40B}"/>
    <cellStyle name="Euro 17 7" xfId="37656" xr:uid="{874E420E-6551-4F17-BF35-2CA499C91758}"/>
    <cellStyle name="Euro 18" xfId="1089" xr:uid="{BF21B703-B88A-41A1-A50D-253A93FB7581}"/>
    <cellStyle name="Euro 18 10" xfId="4589" xr:uid="{ACA46086-7C02-408F-9A21-B1B303B5E883}"/>
    <cellStyle name="Euro 18 11" xfId="37660" xr:uid="{9E4B10DD-DD2B-4E5B-BC94-8FB505016EE8}"/>
    <cellStyle name="Euro 18 2" xfId="1090" xr:uid="{9801F7F4-A72F-4FC7-9D37-404A11346D2C}"/>
    <cellStyle name="Euro 18 2 2" xfId="2888" xr:uid="{C19198AA-CE9C-4467-BB0F-6AD00D4D1ACC}"/>
    <cellStyle name="Euro 18 2 2 2" xfId="5165" xr:uid="{4399148D-2A11-45C5-8A50-B3DE1DE6A8F2}"/>
    <cellStyle name="Euro 18 2 2 3" xfId="38186" xr:uid="{83500E84-DD9F-4D23-9783-A2006C30F99A}"/>
    <cellStyle name="Euro 18 2 3" xfId="2889" xr:uid="{F31681FE-11A0-43A6-B009-41F60F9D9E20}"/>
    <cellStyle name="Euro 18 2 3 2" xfId="5166" xr:uid="{AC1FEB52-70B5-4C82-9B4D-F377C1F87B29}"/>
    <cellStyle name="Euro 18 2 3 3" xfId="38187" xr:uid="{7535FDDD-FDFA-4C6C-A33A-0DE7D455479A}"/>
    <cellStyle name="Euro 18 2 4" xfId="2887" xr:uid="{B4808621-15E8-4915-8C64-4D55639207D8}"/>
    <cellStyle name="Euro 18 2 5" xfId="4590" xr:uid="{1041D34F-2DFC-4046-A9D2-F4EBBCD5A1A5}"/>
    <cellStyle name="Euro 18 2 6" xfId="37661" xr:uid="{9C8EAA78-EA44-4420-9210-931B6F2E5A14}"/>
    <cellStyle name="Euro 18 3" xfId="1091" xr:uid="{1A50CB95-1D29-401D-BEFD-4A1751C1E1EC}"/>
    <cellStyle name="Euro 18 3 2" xfId="2891" xr:uid="{326B6469-A2C8-4787-AFE5-04FE0B3F12B1}"/>
    <cellStyle name="Euro 18 3 2 2" xfId="5167" xr:uid="{BC82AD06-2773-481A-A858-7E8C8A60BBE3}"/>
    <cellStyle name="Euro 18 3 2 3" xfId="38188" xr:uid="{A1F6EEE3-F7EE-4F64-8540-B67D4B392B6E}"/>
    <cellStyle name="Euro 18 3 3" xfId="2892" xr:uid="{24829432-D1CE-4F11-BC3C-B48D2F97FB4D}"/>
    <cellStyle name="Euro 18 3 3 2" xfId="5168" xr:uid="{6A350DD3-4E3F-4E91-9276-F2CBF5998351}"/>
    <cellStyle name="Euro 18 3 3 3" xfId="38189" xr:uid="{D0CE75C1-70FC-4C71-8EC6-7CE30C8E415B}"/>
    <cellStyle name="Euro 18 3 4" xfId="2890" xr:uid="{14ACF20E-7352-4026-B002-87802335BA26}"/>
    <cellStyle name="Euro 18 3 5" xfId="4591" xr:uid="{41C3979D-A85A-4F30-AF2A-A2ADD0E614D7}"/>
    <cellStyle name="Euro 18 3 6" xfId="37662" xr:uid="{29B9CAE4-C152-4DE0-9B82-DC4B7FA75F0D}"/>
    <cellStyle name="Euro 18 4" xfId="1092" xr:uid="{833EB7F9-48C0-4030-B210-74A07CDC0C56}"/>
    <cellStyle name="Euro 18 4 2" xfId="2893" xr:uid="{188EF990-507F-4513-9640-DA5C545653D5}"/>
    <cellStyle name="Euro 18 4 3" xfId="4592" xr:uid="{86A75F78-2046-4E42-B1B0-44EAE4119F0D}"/>
    <cellStyle name="Euro 18 4 4" xfId="37663" xr:uid="{70B92DF3-DF2E-423E-90DE-336FE5F99EB9}"/>
    <cellStyle name="Euro 18 5" xfId="2894" xr:uid="{19457C64-A534-425C-AC56-2E3C187804C5}"/>
    <cellStyle name="Euro 18 5 2" xfId="5169" xr:uid="{8B2633BC-2799-4D5C-ACDA-99815A3B6ED6}"/>
    <cellStyle name="Euro 18 5 3" xfId="38190" xr:uid="{FA86C9FA-7841-44AE-ABDC-71AA110AD6EE}"/>
    <cellStyle name="Euro 18 6" xfId="2895" xr:uid="{42224940-5C21-4013-9B98-0E7B241D5FA4}"/>
    <cellStyle name="Euro 18 6 2" xfId="5170" xr:uid="{6FD91C78-3B21-4C01-9729-4CAE346EBCE9}"/>
    <cellStyle name="Euro 18 6 3" xfId="38191" xr:uid="{9E5AB4E2-CD6D-4A5F-8FED-57D40AF06F30}"/>
    <cellStyle name="Euro 18 7" xfId="2896" xr:uid="{930D3458-DF8D-498B-977C-5F5CEF731172}"/>
    <cellStyle name="Euro 18 7 2" xfId="5171" xr:uid="{A68027F5-E3AA-4CD6-9030-73C1C2BA0EB7}"/>
    <cellStyle name="Euro 18 7 3" xfId="38192" xr:uid="{30E40861-BE63-4583-BE83-1CF42C75CD82}"/>
    <cellStyle name="Euro 18 8" xfId="2897" xr:uid="{722B1873-D499-4DB2-9A47-97349475CA85}"/>
    <cellStyle name="Euro 18 8 2" xfId="5172" xr:uid="{9F6CE575-8003-4312-B779-3B2FE61D257A}"/>
    <cellStyle name="Euro 18 8 3" xfId="38193" xr:uid="{FB3616E8-126B-4245-BC87-1C87297FB5F3}"/>
    <cellStyle name="Euro 18 9" xfId="2886" xr:uid="{14D32666-2121-42CD-B859-CADB8E738122}"/>
    <cellStyle name="Euro 19" xfId="1093" xr:uid="{8920D953-D757-4E38-98AA-3CF431B56601}"/>
    <cellStyle name="Euro 19 10" xfId="4593" xr:uid="{69C64E40-27FA-4D0A-8BEF-236DC1260904}"/>
    <cellStyle name="Euro 19 11" xfId="37664" xr:uid="{CE375465-1357-4603-8F4D-82471C3DA9E4}"/>
    <cellStyle name="Euro 19 2" xfId="1094" xr:uid="{1DECD4BD-95F1-4B1A-B6C9-216F85ECE41E}"/>
    <cellStyle name="Euro 19 2 2" xfId="2900" xr:uid="{6A46B54B-73F2-4BA8-8EC4-1DC7E64B667A}"/>
    <cellStyle name="Euro 19 2 2 2" xfId="5173" xr:uid="{61B4ED53-714E-4DE6-A19F-A60AA17E54C7}"/>
    <cellStyle name="Euro 19 2 2 3" xfId="38194" xr:uid="{9F755379-DE03-4837-AB33-D7F9F1DBA44E}"/>
    <cellStyle name="Euro 19 2 3" xfId="2901" xr:uid="{9D3C6311-68B1-4358-AEEB-27C5C62EA9BF}"/>
    <cellStyle name="Euro 19 2 3 2" xfId="5174" xr:uid="{A254E243-23D4-4E8F-A78C-D42DDEB9CAD5}"/>
    <cellStyle name="Euro 19 2 3 3" xfId="38195" xr:uid="{CBD4ADAF-0471-422B-8B14-21D89401C24C}"/>
    <cellStyle name="Euro 19 2 4" xfId="2899" xr:uid="{6D2EB61E-3780-42C9-A5E6-CAE04559BFDD}"/>
    <cellStyle name="Euro 19 2 5" xfId="4594" xr:uid="{20DB53E8-5751-40A0-BAEC-DA22310C8DBF}"/>
    <cellStyle name="Euro 19 2 6" xfId="37665" xr:uid="{110814CA-AA4C-4EE0-A320-C1DB71713717}"/>
    <cellStyle name="Euro 19 3" xfId="1095" xr:uid="{73B748E2-B390-4496-B480-E1D778321E32}"/>
    <cellStyle name="Euro 19 3 2" xfId="2903" xr:uid="{39EB0EAA-B042-4D34-9857-6B4D97ED1B23}"/>
    <cellStyle name="Euro 19 3 2 2" xfId="5175" xr:uid="{9694C02F-4D7B-41D4-AE89-8F26CD16C06E}"/>
    <cellStyle name="Euro 19 3 2 3" xfId="38196" xr:uid="{52AAFA4D-829E-43DF-A132-C201F9E4D794}"/>
    <cellStyle name="Euro 19 3 3" xfId="2904" xr:uid="{B9B9EE2D-8910-4C99-A752-833479A6544B}"/>
    <cellStyle name="Euro 19 3 3 2" xfId="5176" xr:uid="{6FC43E5E-19C6-4729-9B34-8F0074362F7E}"/>
    <cellStyle name="Euro 19 3 3 3" xfId="38197" xr:uid="{2A02B379-E208-4251-8114-1317462BE87E}"/>
    <cellStyle name="Euro 19 3 4" xfId="2902" xr:uid="{9C91883C-6581-4063-B1DA-00B7E3FD45D5}"/>
    <cellStyle name="Euro 19 3 5" xfId="4595" xr:uid="{8B643973-6858-4BDA-A22B-E112EB045ECB}"/>
    <cellStyle name="Euro 19 3 6" xfId="37666" xr:uid="{1F75560B-BDE7-4659-B615-79A09B9BB5F1}"/>
    <cellStyle name="Euro 19 4" xfId="1096" xr:uid="{AF6D3021-1BE6-4F01-A82D-C351BF5F439E}"/>
    <cellStyle name="Euro 19 4 2" xfId="2905" xr:uid="{8CB5B92D-275F-4568-8310-F66208B790B7}"/>
    <cellStyle name="Euro 19 4 3" xfId="4596" xr:uid="{79450124-58BC-4994-8D59-C5E83653513B}"/>
    <cellStyle name="Euro 19 4 4" xfId="37667" xr:uid="{44D3DDD2-FB39-450E-A74D-A006F093F3F4}"/>
    <cellStyle name="Euro 19 5" xfId="2906" xr:uid="{D24B262F-248D-4D25-AFCD-2C7A2411CEB7}"/>
    <cellStyle name="Euro 19 5 2" xfId="5177" xr:uid="{FB0EDD62-3295-4A7B-B20E-A1D8CE3720DE}"/>
    <cellStyle name="Euro 19 5 3" xfId="38198" xr:uid="{7AC64193-8442-4361-95B8-739D872F0805}"/>
    <cellStyle name="Euro 19 6" xfId="2907" xr:uid="{2829C057-F2E5-49A2-9C0C-F60F38D2EF52}"/>
    <cellStyle name="Euro 19 6 2" xfId="5178" xr:uid="{C5829A16-5F5E-41E5-9F44-926D3938C297}"/>
    <cellStyle name="Euro 19 6 3" xfId="38199" xr:uid="{894C961C-6956-4600-9359-9BBF6CC7A9B7}"/>
    <cellStyle name="Euro 19 7" xfId="2908" xr:uid="{A2511930-EA70-4A74-B377-2883732885BF}"/>
    <cellStyle name="Euro 19 7 2" xfId="5179" xr:uid="{F5A06312-5F24-4F8C-94C7-9708FA573F4F}"/>
    <cellStyle name="Euro 19 7 3" xfId="38200" xr:uid="{492886B0-B559-4FFD-9A77-599042A9C6A6}"/>
    <cellStyle name="Euro 19 8" xfId="2909" xr:uid="{9F32A233-0B18-4455-96AE-AC167FBD49BE}"/>
    <cellStyle name="Euro 19 8 2" xfId="5180" xr:uid="{2970E1BB-3946-4942-8B01-A57514A5AC1D}"/>
    <cellStyle name="Euro 19 8 3" xfId="38201" xr:uid="{5E658587-CEA9-4583-B2BE-8A3ACDB5FAB2}"/>
    <cellStyle name="Euro 19 9" xfId="2898" xr:uid="{E1BA8786-2AC0-4733-95F9-B3EC952D7B60}"/>
    <cellStyle name="Euro 2" xfId="1097" xr:uid="{F5651501-97E5-45EA-9241-DEE34D74521C}"/>
    <cellStyle name="Euro 2 10" xfId="1098" xr:uid="{D437A81F-6900-47B8-8AB7-7CEE9218E33F}"/>
    <cellStyle name="Euro 2 10 2" xfId="2911" xr:uid="{91732AF5-50CD-4172-8BEF-6A16C3E30BB4}"/>
    <cellStyle name="Euro 2 10 3" xfId="4598" xr:uid="{554C3E37-E123-4181-AEDE-2B905EFD2319}"/>
    <cellStyle name="Euro 2 10 4" xfId="7350" xr:uid="{D0534397-7AF5-4A87-AC05-8A16163EAA5D}"/>
    <cellStyle name="Euro 2 11" xfId="1099" xr:uid="{B8E23734-CE8E-460A-A10E-84C4CD6E617F}"/>
    <cellStyle name="Euro 2 11 2" xfId="2912" xr:uid="{CC4BC9EF-ED69-42F2-A8AB-8E361C48108A}"/>
    <cellStyle name="Euro 2 11 3" xfId="4599" xr:uid="{A26EDE8E-611D-4D4A-A8C9-D04B4C833423}"/>
    <cellStyle name="Euro 2 11 4" xfId="37668" xr:uid="{DFB59620-D321-4E2F-AD96-3FB97E354F28}"/>
    <cellStyle name="Euro 2 12" xfId="1100" xr:uid="{BAFDDD75-C26E-4F9A-8959-9D1279436FC9}"/>
    <cellStyle name="Euro 2 12 2" xfId="2913" xr:uid="{65361264-639D-4AA0-A55F-4880DADE5E20}"/>
    <cellStyle name="Euro 2 12 3" xfId="4600" xr:uid="{59DA24CF-B04B-4033-8350-1AF388807C49}"/>
    <cellStyle name="Euro 2 12 4" xfId="37669" xr:uid="{B50792A1-F2D5-49DD-9B68-60CA3DDA8E4B}"/>
    <cellStyle name="Euro 2 13" xfId="1101" xr:uid="{8C33EE3F-6FDE-4813-A2BA-739789470FC6}"/>
    <cellStyle name="Euro 2 13 2" xfId="2914" xr:uid="{061BC0B7-076A-4215-8CBE-FB9BD65A2C01}"/>
    <cellStyle name="Euro 2 13 3" xfId="4601" xr:uid="{D16BEA9C-F172-4FBC-860D-5CD0A5CF62A5}"/>
    <cellStyle name="Euro 2 13 4" xfId="37670" xr:uid="{CC81CC53-7AB0-4F73-8AAD-7D295289E721}"/>
    <cellStyle name="Euro 2 14" xfId="1102" xr:uid="{462A0A98-422D-46AD-9A90-E615CC1E28F1}"/>
    <cellStyle name="Euro 2 14 2" xfId="2915" xr:uid="{A7E1AD14-5D2B-43DE-83C2-D5D7F9EF8A7D}"/>
    <cellStyle name="Euro 2 14 3" xfId="4602" xr:uid="{34EF8128-928A-40D4-8853-699B47B9A7C0}"/>
    <cellStyle name="Euro 2 14 4" xfId="37671" xr:uid="{C1D7DF52-09FC-4782-9C19-15AAE9C1281B}"/>
    <cellStyle name="Euro 2 15" xfId="1103" xr:uid="{F73AEF7D-8294-4A17-9C72-2C6D24121F12}"/>
    <cellStyle name="Euro 2 15 2" xfId="2916" xr:uid="{25154A5F-54B9-4A5F-B54B-EAAF7F7220DE}"/>
    <cellStyle name="Euro 2 15 3" xfId="4603" xr:uid="{BE9DD4F9-1F48-4999-B831-BCDA8B3FC895}"/>
    <cellStyle name="Euro 2 15 4" xfId="37672" xr:uid="{A2787427-619C-445D-86BE-651AE61144CD}"/>
    <cellStyle name="Euro 2 16" xfId="1104" xr:uid="{69619502-C444-470D-A28B-B54F28059394}"/>
    <cellStyle name="Euro 2 16 2" xfId="2917" xr:uid="{BA7F8BDB-F6E6-4428-9D53-9A646E9A7167}"/>
    <cellStyle name="Euro 2 16 3" xfId="4604" xr:uid="{0A0134F3-F056-45DD-A23E-FB346D10320D}"/>
    <cellStyle name="Euro 2 16 4" xfId="37673" xr:uid="{795DD8A7-A23B-4968-98E1-C8BF9237DD87}"/>
    <cellStyle name="Euro 2 17" xfId="1105" xr:uid="{B1241C71-086B-4EF2-87B5-13EA21708A0D}"/>
    <cellStyle name="Euro 2 17 2" xfId="2918" xr:uid="{2728D8ED-30F4-4C15-8EDF-1A9D3F36343F}"/>
    <cellStyle name="Euro 2 17 3" xfId="4605" xr:uid="{6AC51D30-3856-4ECC-83C2-0629123A2E7A}"/>
    <cellStyle name="Euro 2 17 4" xfId="37674" xr:uid="{97AEC11A-5F4C-46F4-BE66-B9CA80208589}"/>
    <cellStyle name="Euro 2 18" xfId="1106" xr:uid="{1E9E443D-98B8-48C6-9F63-5282FF4FFBD5}"/>
    <cellStyle name="Euro 2 18 2" xfId="2919" xr:uid="{D1B9BDB5-0909-4237-91E2-2A3DA873F39F}"/>
    <cellStyle name="Euro 2 18 3" xfId="4606" xr:uid="{80ECF296-DCB6-4635-8ED2-80EF56C5D6F5}"/>
    <cellStyle name="Euro 2 18 4" xfId="37675" xr:uid="{3F944FF3-BD70-46E7-A606-893957908115}"/>
    <cellStyle name="Euro 2 19" xfId="1107" xr:uid="{F8644B82-FF1E-4708-B0A7-D33AEDC6D268}"/>
    <cellStyle name="Euro 2 19 2" xfId="2920" xr:uid="{CA1459C1-ECBF-4A61-8189-9B9901268EAA}"/>
    <cellStyle name="Euro 2 19 3" xfId="4607" xr:uid="{52BEF679-2BE6-4761-9D32-8CA20ED2B2FB}"/>
    <cellStyle name="Euro 2 19 4" xfId="37676" xr:uid="{338600A1-49F9-4C59-9748-D340328343CA}"/>
    <cellStyle name="Euro 2 2" xfId="1108" xr:uid="{06576534-51E8-4E4A-B040-2CDC4ABB0E31}"/>
    <cellStyle name="Euro 2 2 10" xfId="4608" xr:uid="{5C0638D4-B994-4B34-A1C2-C9FFE5A7D593}"/>
    <cellStyle name="Euro 2 2 11" xfId="5686" xr:uid="{AABB2C15-3612-4362-9C36-1009B4F3C7A7}"/>
    <cellStyle name="Euro 2 2 2" xfId="1109" xr:uid="{35888026-29D9-4CE4-8465-632741AF4238}"/>
    <cellStyle name="Euro 2 2 2 2" xfId="2922" xr:uid="{E17DB59B-1111-4AEB-BE49-7CAC6253303C}"/>
    <cellStyle name="Euro 2 2 2 3" xfId="4609" xr:uid="{DBAFBE0E-8FCF-4259-AAF7-0C136C54E3B6}"/>
    <cellStyle name="Euro 2 2 2 4" xfId="37677" xr:uid="{8F187915-6CFF-49BA-8555-2C79ED35295E}"/>
    <cellStyle name="Euro 2 2 3" xfId="1110" xr:uid="{00C09FAB-D37E-4A03-BB1C-164203B2A4D7}"/>
    <cellStyle name="Euro 2 2 3 2" xfId="2923" xr:uid="{647B2D8B-F990-45D7-910C-80FAB98DE373}"/>
    <cellStyle name="Euro 2 2 3 3" xfId="4610" xr:uid="{7D1EC570-B660-432B-9F7E-034DD7444D39}"/>
    <cellStyle name="Euro 2 2 3 4" xfId="37678" xr:uid="{2AA20FC6-8DC0-4238-A13D-223C3D71DD46}"/>
    <cellStyle name="Euro 2 2 4" xfId="1111" xr:uid="{99CF4F4E-6A1E-439D-9046-AEEFC0C8D089}"/>
    <cellStyle name="Euro 2 2 4 2" xfId="2924" xr:uid="{CDDD08BE-5817-459F-A534-C6678058B62A}"/>
    <cellStyle name="Euro 2 2 4 3" xfId="4611" xr:uid="{A12A3CCC-0CD0-437D-945C-2D0C2F02D061}"/>
    <cellStyle name="Euro 2 2 4 4" xfId="37679" xr:uid="{F5D0B631-CA24-4F53-B90A-7C5BF5CDCA0A}"/>
    <cellStyle name="Euro 2 2 5" xfId="2925" xr:uid="{E07549A9-05B3-4C27-AE18-19773BB2609E}"/>
    <cellStyle name="Euro 2 2 5 2" xfId="5181" xr:uid="{6DD6F421-9B29-4758-814D-2DF94F252A84}"/>
    <cellStyle name="Euro 2 2 5 3" xfId="38202" xr:uid="{01AEB852-5D21-41F5-86B6-3929A5EBE77B}"/>
    <cellStyle name="Euro 2 2 6" xfId="2926" xr:uid="{CB03ACF3-404D-4E17-A455-04EBA9A8CB51}"/>
    <cellStyle name="Euro 2 2 6 2" xfId="5182" xr:uid="{76521009-FEF1-4FBF-B5E8-5CDDF59ABF6E}"/>
    <cellStyle name="Euro 2 2 6 3" xfId="38203" xr:uid="{C78B6394-4454-4BA3-8D39-7B31287299A0}"/>
    <cellStyle name="Euro 2 2 7" xfId="2927" xr:uid="{D9055129-D8A5-44A5-8E09-2B768044DB2B}"/>
    <cellStyle name="Euro 2 2 7 2" xfId="5183" xr:uid="{EE362459-03A9-45B4-9468-B9BEE2D4C90E}"/>
    <cellStyle name="Euro 2 2 7 3" xfId="38204" xr:uid="{9EAB4E73-9248-4E0C-9379-1C8CD552CA88}"/>
    <cellStyle name="Euro 2 2 8" xfId="2928" xr:uid="{46095639-58FD-4A88-BC91-B561D47AE036}"/>
    <cellStyle name="Euro 2 2 8 2" xfId="5184" xr:uid="{3DD37A45-3821-4E9E-A7BE-B82D4781FF09}"/>
    <cellStyle name="Euro 2 2 8 3" xfId="38205" xr:uid="{2B00837D-814F-430C-8663-E649E92B9AC3}"/>
    <cellStyle name="Euro 2 2 9" xfId="2921" xr:uid="{C0B91BD0-F611-4164-8269-0C123303572D}"/>
    <cellStyle name="Euro 2 20" xfId="1112" xr:uid="{D576520E-39E7-45C0-BD89-68B07A06BE1D}"/>
    <cellStyle name="Euro 2 20 2" xfId="2929" xr:uid="{8DBF6EAE-BF43-4CDC-81E3-F366BBA840AB}"/>
    <cellStyle name="Euro 2 20 3" xfId="4612" xr:uid="{4899AE69-4CC3-4B68-8522-0653563DE9B0}"/>
    <cellStyle name="Euro 2 20 4" xfId="37680" xr:uid="{EDF04852-41C2-46F0-83E2-29E1566DA58F}"/>
    <cellStyle name="Euro 2 21" xfId="1113" xr:uid="{0DFEE1EF-EF5B-4FA2-966B-C555117B2EEA}"/>
    <cellStyle name="Euro 2 21 2" xfId="1114" xr:uid="{A195B6C7-6FE6-43BE-8DD3-75B072DB42FD}"/>
    <cellStyle name="Euro 2 21 2 2" xfId="2931" xr:uid="{544C3D1F-64B6-4EB9-9BC1-92B473B7B323}"/>
    <cellStyle name="Euro 2 21 2 3" xfId="4614" xr:uid="{EA1AFC27-8200-4ECB-8FC2-304E00937883}"/>
    <cellStyle name="Euro 2 21 2 4" xfId="37682" xr:uid="{2B43D168-62D7-4360-912C-359CA9533BAE}"/>
    <cellStyle name="Euro 2 21 3" xfId="2930" xr:uid="{D866772F-F9D5-4687-B326-11DB9FA96E82}"/>
    <cellStyle name="Euro 2 21 4" xfId="4613" xr:uid="{3D92FA44-B50B-43BF-9BDA-4B1F12DB303B}"/>
    <cellStyle name="Euro 2 21 5" xfId="37681" xr:uid="{12975238-3B21-409E-8315-1A7DD152036F}"/>
    <cellStyle name="Euro 2 22" xfId="1115" xr:uid="{6B6C0185-9F16-4001-8E19-D7475AE0B2D7}"/>
    <cellStyle name="Euro 2 22 2" xfId="2932" xr:uid="{124395CA-979E-4B06-BBD7-405515BED4CF}"/>
    <cellStyle name="Euro 2 22 3" xfId="4615" xr:uid="{B1FC2000-2248-464E-A8A0-9774D0452D89}"/>
    <cellStyle name="Euro 2 22 4" xfId="37683" xr:uid="{EFD1F078-B1C3-4E60-8A4D-98A074C0B5D3}"/>
    <cellStyle name="Euro 2 23" xfId="2933" xr:uid="{BF67A327-FA01-4CEC-98D2-93D89AEDF3DC}"/>
    <cellStyle name="Euro 2 23 2" xfId="5185" xr:uid="{0A7D721F-A305-4CD7-A7DD-98F9E80574D2}"/>
    <cellStyle name="Euro 2 23 3" xfId="38206" xr:uid="{E8C20CD9-AB39-4C4B-8B74-D41AD6408FCE}"/>
    <cellStyle name="Euro 2 24" xfId="2910" xr:uid="{6D7780B1-89AB-48D7-9130-53464DB2C620}"/>
    <cellStyle name="Euro 2 25" xfId="4597" xr:uid="{9CAA1756-EA5A-40DE-A2DC-DFEA262A33A2}"/>
    <cellStyle name="Euro 2 26" xfId="5685" xr:uid="{172B202E-450D-4EB3-8495-F16F768C3D04}"/>
    <cellStyle name="Euro 2 3" xfId="1116" xr:uid="{0F41A799-EC15-430C-A29B-F672698D9179}"/>
    <cellStyle name="Euro 2 3 2" xfId="2934" xr:uid="{35C23BDA-4AE0-4C4B-BBB6-3102F7A29E83}"/>
    <cellStyle name="Euro 2 3 3" xfId="4616" xr:uid="{994FEE4F-EC51-4CD0-A0EE-EC00A47E11A3}"/>
    <cellStyle name="Euro 2 3 4" xfId="5687" xr:uid="{291A10DF-EC59-4C37-AE63-92E4F1B69A73}"/>
    <cellStyle name="Euro 2 4" xfId="1117" xr:uid="{96F44C0E-A8B9-4C25-8A72-72BDAA1F0881}"/>
    <cellStyle name="Euro 2 4 2" xfId="2935" xr:uid="{CBA42D7F-58F5-4FEF-9BD7-154EEF9E6A57}"/>
    <cellStyle name="Euro 2 4 3" xfId="4617" xr:uid="{6BEBD4D8-FCA7-4E50-B078-35A92AFCD2D9}"/>
    <cellStyle name="Euro 2 4 4" xfId="37684" xr:uid="{88F3231C-2F01-44F4-82E2-DECD2B2E3CCF}"/>
    <cellStyle name="Euro 2 5" xfId="1118" xr:uid="{273380A0-A330-4325-BD9A-D77CE723DBF9}"/>
    <cellStyle name="Euro 2 5 2" xfId="2936" xr:uid="{9BB06878-E296-4C44-9DDE-F1935CBBE4A5}"/>
    <cellStyle name="Euro 2 5 3" xfId="4618" xr:uid="{6453E8D2-BB3A-4C7C-B01E-9D5ACB23B3E3}"/>
    <cellStyle name="Euro 2 5 4" xfId="37685" xr:uid="{6B480203-F621-47C0-9C0E-C6DE3077D3DB}"/>
    <cellStyle name="Euro 2 6" xfId="1119" xr:uid="{76180AFD-642D-426D-9390-4A5C958D2392}"/>
    <cellStyle name="Euro 2 6 2" xfId="2937" xr:uid="{57FDE779-6A7F-4B8F-BAA2-6B5A817967AB}"/>
    <cellStyle name="Euro 2 6 3" xfId="4619" xr:uid="{E6E17DA6-3FC3-44F3-A646-69145BFAF0AA}"/>
    <cellStyle name="Euro 2 6 4" xfId="37686" xr:uid="{C9AF07BC-710C-4CE7-BEE1-36FABF263D0E}"/>
    <cellStyle name="Euro 2 7" xfId="1120" xr:uid="{DCDA7369-1ED8-445B-BBAB-1B92DCC915D9}"/>
    <cellStyle name="Euro 2 7 2" xfId="2938" xr:uid="{8F84627C-EC2D-4DD9-AA3C-9DAB28390099}"/>
    <cellStyle name="Euro 2 7 3" xfId="4620" xr:uid="{9A9B7C7D-D9F5-4EA0-9685-601A1A742A34}"/>
    <cellStyle name="Euro 2 7 4" xfId="37687" xr:uid="{D54CEAA3-01E7-4B62-B082-EFB2CBE61E65}"/>
    <cellStyle name="Euro 2 8" xfId="1121" xr:uid="{70DA8442-64D0-4FB8-B757-9F2B53920B1D}"/>
    <cellStyle name="Euro 2 8 2" xfId="2939" xr:uid="{91692CFB-E260-4F24-96B6-B365C21E903B}"/>
    <cellStyle name="Euro 2 8 3" xfId="4621" xr:uid="{7ADA9863-3F6A-4507-97DA-D1C290B97050}"/>
    <cellStyle name="Euro 2 8 4" xfId="37688" xr:uid="{891AA408-FDB6-4202-9AC7-6A4C6073AE65}"/>
    <cellStyle name="Euro 2 9" xfId="1122" xr:uid="{7715C6C1-191F-4F28-ABA3-DEFE1C35F680}"/>
    <cellStyle name="Euro 2 9 2" xfId="2940" xr:uid="{3D52D54A-EFFA-4436-91D1-C6BB9AAAF2D6}"/>
    <cellStyle name="Euro 2 9 3" xfId="4622" xr:uid="{B25C72F0-272C-487A-BF99-50BF5F308443}"/>
    <cellStyle name="Euro 2 9 4" xfId="7351" xr:uid="{D1D788A5-6B6E-4949-AB1C-5005927B811B}"/>
    <cellStyle name="Euro 20" xfId="1123" xr:uid="{63233CFE-7BCB-4E3F-9828-86BF9714A85A}"/>
    <cellStyle name="Euro 20 10" xfId="4623" xr:uid="{D26106FD-0D3C-4F50-A9CA-7203FDEC693F}"/>
    <cellStyle name="Euro 20 11" xfId="37689" xr:uid="{165575FE-3BE4-4C59-9F90-E818D96BB8F4}"/>
    <cellStyle name="Euro 20 2" xfId="1124" xr:uid="{3CFBBF98-8596-4BC9-B03B-22C0DF4C99EC}"/>
    <cellStyle name="Euro 20 2 2" xfId="2943" xr:uid="{E20EC028-40BE-4E5B-B861-18A2ADC3B568}"/>
    <cellStyle name="Euro 20 2 2 2" xfId="5186" xr:uid="{D133457E-A5C2-4AD7-89F8-7B8DF27DBCCF}"/>
    <cellStyle name="Euro 20 2 2 3" xfId="38207" xr:uid="{1B8E2DE0-6157-4DA7-948B-0165538118D9}"/>
    <cellStyle name="Euro 20 2 3" xfId="2944" xr:uid="{0188C39A-8D80-4780-8ACD-0153D83255B0}"/>
    <cellStyle name="Euro 20 2 3 2" xfId="5187" xr:uid="{5D517290-0FA3-4128-A1E9-23D60FB8A12B}"/>
    <cellStyle name="Euro 20 2 3 3" xfId="38208" xr:uid="{6696AD0B-6A1B-4AE2-A598-564E4A80AC6B}"/>
    <cellStyle name="Euro 20 2 4" xfId="2942" xr:uid="{24DB4B73-3F22-457A-A740-945428633B63}"/>
    <cellStyle name="Euro 20 2 5" xfId="4624" xr:uid="{AE4D2297-4CD5-4D0D-AC0A-09960FF2504E}"/>
    <cellStyle name="Euro 20 2 6" xfId="37690" xr:uid="{6DE3B9FA-A69B-4EC2-A711-651441B6EA13}"/>
    <cellStyle name="Euro 20 3" xfId="1125" xr:uid="{1E7C7622-5551-45D0-A076-0DBB20D1FA6D}"/>
    <cellStyle name="Euro 20 3 2" xfId="2946" xr:uid="{7281721A-4FC3-4D23-ABCD-A331DDF96589}"/>
    <cellStyle name="Euro 20 3 2 2" xfId="5188" xr:uid="{95E44562-D863-4FFC-B046-A58734541032}"/>
    <cellStyle name="Euro 20 3 2 3" xfId="38209" xr:uid="{2A93DD66-B6C1-44F2-836E-987D635C8701}"/>
    <cellStyle name="Euro 20 3 3" xfId="2947" xr:uid="{8B488DDC-6202-41A3-A5ED-50F5901FE6EF}"/>
    <cellStyle name="Euro 20 3 3 2" xfId="5189" xr:uid="{B27D6AF9-E530-4CA3-8AC6-11BCFC4092FC}"/>
    <cellStyle name="Euro 20 3 3 3" xfId="38210" xr:uid="{FCABA061-D313-4A4C-B2F7-6DD0C9396CDF}"/>
    <cellStyle name="Euro 20 3 4" xfId="2945" xr:uid="{0C4F58E0-235A-4567-8AFF-67D6069612FB}"/>
    <cellStyle name="Euro 20 3 5" xfId="4625" xr:uid="{B98A1893-B89A-48CD-BBFD-6C687C3F972E}"/>
    <cellStyle name="Euro 20 3 6" xfId="37691" xr:uid="{35EDE3DF-E958-43E9-85EA-0EE3665DC2F4}"/>
    <cellStyle name="Euro 20 4" xfId="1126" xr:uid="{C8AE60A4-DEB7-4CFB-B9C2-BDB3DEFEA36F}"/>
    <cellStyle name="Euro 20 4 2" xfId="2948" xr:uid="{5BCA99FC-9CB8-4B30-B957-6AD7A2D73861}"/>
    <cellStyle name="Euro 20 4 3" xfId="4626" xr:uid="{B13DA0B4-EC33-4748-98A7-6D348D43B6EF}"/>
    <cellStyle name="Euro 20 4 4" xfId="37692" xr:uid="{94C8A7BD-EEC8-4250-B667-C8F61F49D5FE}"/>
    <cellStyle name="Euro 20 5" xfId="2949" xr:uid="{12CD6696-ABD7-4B8A-B137-27D1AC530046}"/>
    <cellStyle name="Euro 20 5 2" xfId="5190" xr:uid="{0E9C35D3-AB72-44D8-8638-229A236DAD66}"/>
    <cellStyle name="Euro 20 5 3" xfId="38211" xr:uid="{DCDE78F6-362F-48BE-B7AD-182F220E2031}"/>
    <cellStyle name="Euro 20 6" xfId="2950" xr:uid="{31631A6F-265E-4C9F-8752-E4FC64A9DD19}"/>
    <cellStyle name="Euro 20 6 2" xfId="5191" xr:uid="{D47B8D37-AE56-488A-8457-0486C4B0212B}"/>
    <cellStyle name="Euro 20 6 3" xfId="38212" xr:uid="{96515086-E8C3-41FF-B5D6-6E6217310227}"/>
    <cellStyle name="Euro 20 7" xfId="2951" xr:uid="{9B7A33F1-4A5B-4AF9-BC3C-619A77341C11}"/>
    <cellStyle name="Euro 20 7 2" xfId="5192" xr:uid="{98B28A99-9365-4AB6-AC18-E88FB4085E38}"/>
    <cellStyle name="Euro 20 7 3" xfId="38213" xr:uid="{3C244E80-731A-4934-9619-BBD080D60B9A}"/>
    <cellStyle name="Euro 20 8" xfId="2952" xr:uid="{6D380EEF-D213-4C9A-B47F-8D51A2DF0766}"/>
    <cellStyle name="Euro 20 8 2" xfId="5193" xr:uid="{CAF3A1ED-63D7-4C30-AE41-46AEB280D86F}"/>
    <cellStyle name="Euro 20 8 3" xfId="38214" xr:uid="{E8CC020D-9840-4CDA-87A0-5419B76FF01B}"/>
    <cellStyle name="Euro 20 9" xfId="2941" xr:uid="{12D9E1BE-D0AC-4841-9135-14A64D95A37F}"/>
    <cellStyle name="Euro 21" xfId="1127" xr:uid="{A42F05BC-9446-4EAB-842C-5B8C10ADACB0}"/>
    <cellStyle name="Euro 21 10" xfId="4627" xr:uid="{40E460E1-0850-473C-B92D-20C022AD7891}"/>
    <cellStyle name="Euro 21 11" xfId="37693" xr:uid="{13A791C6-AE9A-4B63-A715-B5C2E0A3EA3D}"/>
    <cellStyle name="Euro 21 2" xfId="1128" xr:uid="{7AA940E7-016D-4FB5-A515-C7D2397246F8}"/>
    <cellStyle name="Euro 21 2 2" xfId="2954" xr:uid="{F93937AD-5DEF-4AD6-9384-BA80B5AC9D81}"/>
    <cellStyle name="Euro 21 2 3" xfId="4628" xr:uid="{97259542-D2C4-4148-A5C7-3E08C3C343DB}"/>
    <cellStyle name="Euro 21 2 4" xfId="37694" xr:uid="{6EE83462-BE8D-4BCF-8CB9-CD051CEF73F6}"/>
    <cellStyle name="Euro 21 3" xfId="2955" xr:uid="{708B6EAF-BC42-4E0F-B1F0-34F4F53F7FEC}"/>
    <cellStyle name="Euro 21 3 2" xfId="5194" xr:uid="{487D76CB-ADD3-4FAD-A3FF-C7B96767CD9F}"/>
    <cellStyle name="Euro 21 3 3" xfId="38215" xr:uid="{66E38163-CF26-4F23-9A1A-E5F30CBE0A62}"/>
    <cellStyle name="Euro 21 4" xfId="2956" xr:uid="{689784E2-C9DE-4ACD-8038-13BE05E09734}"/>
    <cellStyle name="Euro 21 4 2" xfId="5195" xr:uid="{5BC78D1E-5311-4DA5-81F0-2FD0CD86467C}"/>
    <cellStyle name="Euro 21 4 3" xfId="38216" xr:uid="{B8779B3B-1563-4F6C-B095-7D0543BDEBBA}"/>
    <cellStyle name="Euro 21 5" xfId="2957" xr:uid="{3D640246-EFA2-4DD9-AD58-318B29E2C045}"/>
    <cellStyle name="Euro 21 5 2" xfId="5196" xr:uid="{665310E3-5126-4D10-9281-A24C979C0C94}"/>
    <cellStyle name="Euro 21 5 3" xfId="38217" xr:uid="{2466CBBB-5944-4364-B493-2468CBAE0345}"/>
    <cellStyle name="Euro 21 6" xfId="2958" xr:uid="{1617F91E-8EAF-48DD-9D5F-243BAB1225C4}"/>
    <cellStyle name="Euro 21 6 2" xfId="5197" xr:uid="{1A7F3AEE-E514-4BF7-9B2A-F62CB3E826B6}"/>
    <cellStyle name="Euro 21 6 3" xfId="38218" xr:uid="{6311E609-78A2-4AB0-ADE8-4104F950D0B9}"/>
    <cellStyle name="Euro 21 7" xfId="2959" xr:uid="{EF0661CA-CA96-4777-A6C9-699E945D439A}"/>
    <cellStyle name="Euro 21 7 2" xfId="5198" xr:uid="{C24D69CE-E4AC-4EF1-9C3B-AABBBB72E6AF}"/>
    <cellStyle name="Euro 21 7 3" xfId="38219" xr:uid="{448DBB43-1214-4D69-8B1E-2ADB2D975060}"/>
    <cellStyle name="Euro 21 8" xfId="2960" xr:uid="{31B9C8C5-E97A-474C-84E3-D6168C465263}"/>
    <cellStyle name="Euro 21 8 2" xfId="5199" xr:uid="{9FA8BA0E-7B73-4CA1-B765-095B16AA7F43}"/>
    <cellStyle name="Euro 21 8 3" xfId="38220" xr:uid="{BAE877DD-158C-410D-866A-8B94B686183F}"/>
    <cellStyle name="Euro 21 9" xfId="2953" xr:uid="{B1CBEF8F-EB3E-4220-9E84-33B8215F98D7}"/>
    <cellStyle name="Euro 22" xfId="1129" xr:uid="{96549DDF-38F1-4780-B456-F5E47CA69832}"/>
    <cellStyle name="Euro 22 10" xfId="4629" xr:uid="{19295183-FA3B-4F25-A7FD-7403997666A5}"/>
    <cellStyle name="Euro 22 11" xfId="37695" xr:uid="{F2FB64FF-327C-4A26-BB14-9444CA7F09C3}"/>
    <cellStyle name="Euro 22 2" xfId="1130" xr:uid="{611E6865-D6F7-4D93-B971-F5A5B6D7462C}"/>
    <cellStyle name="Euro 22 2 2" xfId="2962" xr:uid="{9166DD3D-60FB-47A8-9CBC-C1F4C183ED39}"/>
    <cellStyle name="Euro 22 2 3" xfId="4630" xr:uid="{8EEC5CE2-D4A0-4726-96B8-CA4DB9ACD384}"/>
    <cellStyle name="Euro 22 2 4" xfId="37696" xr:uid="{2F12717E-8883-46FB-936E-DD76E7FF636F}"/>
    <cellStyle name="Euro 22 3" xfId="2963" xr:uid="{517380F3-0C68-4E66-8C46-57B240572C38}"/>
    <cellStyle name="Euro 22 3 2" xfId="5200" xr:uid="{70FD160C-44BC-403C-A30D-00F472D442A8}"/>
    <cellStyle name="Euro 22 3 3" xfId="38221" xr:uid="{17FD9A14-4FE5-4248-BD66-E25AA27EB147}"/>
    <cellStyle name="Euro 22 4" xfId="2964" xr:uid="{0739FBB0-56DF-4D0A-B95F-2F96DFFB9784}"/>
    <cellStyle name="Euro 22 4 2" xfId="5201" xr:uid="{E3E622E1-71FF-4581-BC4D-89CF354A128A}"/>
    <cellStyle name="Euro 22 4 3" xfId="38222" xr:uid="{EE2E78CA-838D-4054-8D2B-A9A3A320A969}"/>
    <cellStyle name="Euro 22 5" xfId="2965" xr:uid="{2926C4EF-7A1A-4723-B3E8-0D280D8D5E25}"/>
    <cellStyle name="Euro 22 5 2" xfId="5202" xr:uid="{E6F2D23A-9C46-42E1-A5AD-A9408588C6AA}"/>
    <cellStyle name="Euro 22 5 3" xfId="38223" xr:uid="{A5F72EFF-C73C-441A-8155-DE8B5732262C}"/>
    <cellStyle name="Euro 22 6" xfId="2966" xr:uid="{26638D74-C947-4D9C-BB19-689DCB97C6A0}"/>
    <cellStyle name="Euro 22 6 2" xfId="5203" xr:uid="{03F3F1F0-4388-4C51-B253-AE66287225D1}"/>
    <cellStyle name="Euro 22 6 3" xfId="38224" xr:uid="{6775F1BD-5FC1-410D-91AD-2F76B9FBF73B}"/>
    <cellStyle name="Euro 22 7" xfId="2967" xr:uid="{2F7C9964-AAC4-48FD-9752-1361CF18A408}"/>
    <cellStyle name="Euro 22 7 2" xfId="5204" xr:uid="{545AB7A2-6A94-40A9-8E6E-410CEC60724A}"/>
    <cellStyle name="Euro 22 7 3" xfId="38225" xr:uid="{34AB0ED5-DADD-41FA-9BA5-0B63C4F294FF}"/>
    <cellStyle name="Euro 22 8" xfId="2968" xr:uid="{0B14BD68-4162-4936-8F09-55A900FD35F1}"/>
    <cellStyle name="Euro 22 8 2" xfId="5205" xr:uid="{5A997854-0AEC-4628-9206-F9090C7FD5B4}"/>
    <cellStyle name="Euro 22 8 3" xfId="38226" xr:uid="{CC1A1D8E-9558-4B02-9AD4-17ACF40FCD4F}"/>
    <cellStyle name="Euro 22 9" xfId="2961" xr:uid="{6C348B69-1113-4BAB-963E-33750AB6A860}"/>
    <cellStyle name="Euro 23" xfId="1131" xr:uid="{29D85A18-D9B5-4763-BA4F-204197AC942C}"/>
    <cellStyle name="Euro 23 10" xfId="4631" xr:uid="{A52898A6-0009-4A12-B1CD-41F755D66456}"/>
    <cellStyle name="Euro 23 11" xfId="37697" xr:uid="{4CA0F858-41F7-48F4-AB4B-76279E2B6D4B}"/>
    <cellStyle name="Euro 23 2" xfId="1132" xr:uid="{7A1923DB-0685-4791-BAE9-0DFA2934C181}"/>
    <cellStyle name="Euro 23 2 2" xfId="2970" xr:uid="{97F9DEBB-35ED-43DC-B9F3-2FA46F2FC323}"/>
    <cellStyle name="Euro 23 2 3" xfId="4632" xr:uid="{74028EBE-346E-49B5-A411-BCA1840E3697}"/>
    <cellStyle name="Euro 23 2 4" xfId="37698" xr:uid="{61038174-6A9A-4AB9-8296-2622781E74D3}"/>
    <cellStyle name="Euro 23 3" xfId="2971" xr:uid="{BEF63F87-4156-45C4-98A7-749C87BBD4C8}"/>
    <cellStyle name="Euro 23 3 2" xfId="5206" xr:uid="{C255A69D-A881-4EB5-8E80-AF3E68390729}"/>
    <cellStyle name="Euro 23 3 3" xfId="38227" xr:uid="{12B46499-BFB4-4C38-9CFE-C631C343ACFF}"/>
    <cellStyle name="Euro 23 4" xfId="2972" xr:uid="{9B4AB535-0B19-4FE9-A88C-34C496E8DA32}"/>
    <cellStyle name="Euro 23 4 2" xfId="5207" xr:uid="{B2BF6B22-D2AE-42CF-8CFD-A0D426037BCE}"/>
    <cellStyle name="Euro 23 4 3" xfId="38228" xr:uid="{E9076909-8A97-4114-A56A-B68D02C1AD73}"/>
    <cellStyle name="Euro 23 5" xfId="2973" xr:uid="{6344490A-E099-4889-A380-252C7039F3A4}"/>
    <cellStyle name="Euro 23 5 2" xfId="5208" xr:uid="{EAD4CC12-A3E9-448B-9364-E386370FBB29}"/>
    <cellStyle name="Euro 23 5 3" xfId="38229" xr:uid="{C2DC43F0-7A58-4E2D-9D5D-C691CDA94B86}"/>
    <cellStyle name="Euro 23 6" xfId="2974" xr:uid="{2EA2DAB8-A2BE-4B4B-BFB7-4BE8501584F6}"/>
    <cellStyle name="Euro 23 6 2" xfId="5209" xr:uid="{A5F228F2-7095-4A29-B4FE-B9AECC3493A9}"/>
    <cellStyle name="Euro 23 6 3" xfId="38230" xr:uid="{DAF314CC-9E8E-4ED3-B132-0D9348C91C89}"/>
    <cellStyle name="Euro 23 7" xfId="2975" xr:uid="{7ECF187B-A7E8-4553-9776-5F3EEAC66931}"/>
    <cellStyle name="Euro 23 7 2" xfId="5210" xr:uid="{777D9CC7-E8F4-4650-9DAF-1A3934636D0A}"/>
    <cellStyle name="Euro 23 7 3" xfId="38231" xr:uid="{C899F883-138C-4B75-A1F3-38FD22A2E1FA}"/>
    <cellStyle name="Euro 23 8" xfId="2976" xr:uid="{316D1804-9BF8-469F-B2EC-11E0D90A240D}"/>
    <cellStyle name="Euro 23 8 2" xfId="5211" xr:uid="{BBE1802B-FB18-4BAF-AAF2-B84F2BC7BFB3}"/>
    <cellStyle name="Euro 23 8 3" xfId="38232" xr:uid="{59BE50B4-561A-4FD7-9A78-9741142D0EB2}"/>
    <cellStyle name="Euro 23 9" xfId="2969" xr:uid="{52D78A7D-5051-4443-B639-35F72A392612}"/>
    <cellStyle name="Euro 24" xfId="1133" xr:uid="{2226FED1-6FD3-43FC-8B83-D7B5EC1ADF42}"/>
    <cellStyle name="Euro 24 10" xfId="4633" xr:uid="{9DE07B22-5DA2-4A01-8024-944901FAC1BF}"/>
    <cellStyle name="Euro 24 11" xfId="37699" xr:uid="{8E9C93B5-520B-4A0F-A120-EB879023E6A7}"/>
    <cellStyle name="Euro 24 2" xfId="1134" xr:uid="{1A39930B-FEE9-40F6-8202-D69B9534C410}"/>
    <cellStyle name="Euro 24 2 2" xfId="2978" xr:uid="{8E25C25B-C6DA-4A6A-9A81-45BBEB603370}"/>
    <cellStyle name="Euro 24 2 3" xfId="4634" xr:uid="{25A1C8CD-2F80-41C9-91D1-F584B7C7091A}"/>
    <cellStyle name="Euro 24 2 4" xfId="37700" xr:uid="{CABDD8DC-507E-4548-A28B-3DAB3F65820A}"/>
    <cellStyle name="Euro 24 3" xfId="1135" xr:uid="{6DFC904D-D80E-4E33-A374-8C742D176EA6}"/>
    <cellStyle name="Euro 24 3 2" xfId="2979" xr:uid="{3CAB3872-26F7-4181-8617-F7F808A6EB09}"/>
    <cellStyle name="Euro 24 3 3" xfId="4635" xr:uid="{8ECE9AB0-201F-4F54-BBEA-8B5242348AF4}"/>
    <cellStyle name="Euro 24 3 4" xfId="37701" xr:uid="{D05FA69B-13AF-4147-8DF5-FA839951553D}"/>
    <cellStyle name="Euro 24 4" xfId="2980" xr:uid="{668AB562-140C-4957-87B6-0A7D2D3C1D35}"/>
    <cellStyle name="Euro 24 4 2" xfId="5212" xr:uid="{2614381B-DF78-406E-A27C-7EF64853B20C}"/>
    <cellStyle name="Euro 24 4 3" xfId="38233" xr:uid="{8918F8B5-8397-4F95-9AAB-E0572A11C6D2}"/>
    <cellStyle name="Euro 24 5" xfId="2981" xr:uid="{299A6F05-DBC0-43EC-BB0B-5F89BC0B16E8}"/>
    <cellStyle name="Euro 24 5 2" xfId="5213" xr:uid="{4B0DC732-F2E9-4C1E-84B3-D29CACC3A979}"/>
    <cellStyle name="Euro 24 5 3" xfId="38234" xr:uid="{A22A09B9-8A36-43CC-ADA3-3DDDD673FDBF}"/>
    <cellStyle name="Euro 24 6" xfId="2982" xr:uid="{604DCC5F-6CA5-4C8C-A10C-700055306EB3}"/>
    <cellStyle name="Euro 24 6 2" xfId="5214" xr:uid="{7D05FC2D-466E-4972-96FE-C9DCDF480042}"/>
    <cellStyle name="Euro 24 6 3" xfId="38235" xr:uid="{9C38EB5C-E8C2-48ED-A184-3A16A1A58594}"/>
    <cellStyle name="Euro 24 7" xfId="2983" xr:uid="{71A5DE29-4A7C-480A-A156-C6580FA7AD74}"/>
    <cellStyle name="Euro 24 7 2" xfId="5215" xr:uid="{43825C26-E420-4598-ACCC-B917FE9BD302}"/>
    <cellStyle name="Euro 24 7 3" xfId="38236" xr:uid="{40A3999B-EA7F-4E15-8DEA-4AEEEDE3D735}"/>
    <cellStyle name="Euro 24 8" xfId="2984" xr:uid="{9DA0EDF3-DFB1-4E7C-9EB6-E5C615570283}"/>
    <cellStyle name="Euro 24 8 2" xfId="5216" xr:uid="{5D91E8EB-A9F1-4BA6-A3F6-23C20E77AE08}"/>
    <cellStyle name="Euro 24 8 3" xfId="38237" xr:uid="{784511D0-75E4-479C-8FF2-C748B266FBD5}"/>
    <cellStyle name="Euro 24 9" xfId="2977" xr:uid="{EBCC8E85-5553-46C9-9F5A-1DD9420F5F4A}"/>
    <cellStyle name="Euro 25" xfId="1136" xr:uid="{86EE4339-C7C0-43D1-AB6E-0E2219111376}"/>
    <cellStyle name="Euro 25 10" xfId="4636" xr:uid="{13CD19AE-F0F7-4C2B-80CD-240CDDA6D34E}"/>
    <cellStyle name="Euro 25 11" xfId="37702" xr:uid="{CB070CFE-4047-477E-92CF-1F896342A1FC}"/>
    <cellStyle name="Euro 25 2" xfId="1137" xr:uid="{1BCBED9A-EB53-4DDC-B674-68C0A713B934}"/>
    <cellStyle name="Euro 25 2 2" xfId="2986" xr:uid="{03A726E4-099B-4796-B993-A2FD20FA4D8A}"/>
    <cellStyle name="Euro 25 2 3" xfId="4637" xr:uid="{1B14597B-9151-4941-9EA8-9A9483A2334E}"/>
    <cellStyle name="Euro 25 2 4" xfId="37703" xr:uid="{A17E738C-44C2-44CE-AF04-F64F571B57AF}"/>
    <cellStyle name="Euro 25 3" xfId="1138" xr:uid="{323AE850-9827-4FBD-8A1A-C91A7DF5E61E}"/>
    <cellStyle name="Euro 25 3 2" xfId="2987" xr:uid="{A936F51D-487A-41C8-AE1B-FAEC250EEB8A}"/>
    <cellStyle name="Euro 25 3 3" xfId="4638" xr:uid="{AF0B0DD0-F23C-4E2D-8832-72B2C5DF0B26}"/>
    <cellStyle name="Euro 25 3 4" xfId="37704" xr:uid="{6F68DD93-5105-4E98-9345-B2368332CE02}"/>
    <cellStyle name="Euro 25 4" xfId="2988" xr:uid="{9316A57A-93CE-4F1D-B4E2-23DED821412A}"/>
    <cellStyle name="Euro 25 4 2" xfId="5217" xr:uid="{286FA426-E1DC-42DD-B368-3CDF1F07C652}"/>
    <cellStyle name="Euro 25 4 3" xfId="38238" xr:uid="{226A7A34-12FD-4527-A7AC-AA9712E7AB6D}"/>
    <cellStyle name="Euro 25 5" xfId="2989" xr:uid="{6A51E0A0-0199-403B-8D05-F136456577D2}"/>
    <cellStyle name="Euro 25 5 2" xfId="5218" xr:uid="{F675680C-9FA3-46CA-9C97-53F1FEA0790F}"/>
    <cellStyle name="Euro 25 5 3" xfId="38239" xr:uid="{647226DC-E62A-46AB-9DF8-ACF42AC5EC1F}"/>
    <cellStyle name="Euro 25 6" xfId="2990" xr:uid="{85242331-F649-480E-A123-42057FC1E3A4}"/>
    <cellStyle name="Euro 25 6 2" xfId="5219" xr:uid="{9BC96C86-44A7-47DF-A590-FB188B955198}"/>
    <cellStyle name="Euro 25 6 3" xfId="38240" xr:uid="{507674D2-323E-466A-AB01-4B58CDAD436B}"/>
    <cellStyle name="Euro 25 7" xfId="2991" xr:uid="{64562133-FF26-408E-B8F1-307B8D524E24}"/>
    <cellStyle name="Euro 25 7 2" xfId="5220" xr:uid="{0EEAA726-8773-419D-BD0B-88234B309DD5}"/>
    <cellStyle name="Euro 25 7 3" xfId="38241" xr:uid="{3F8D0F78-FFA8-42A2-93C6-9F461C49F1AD}"/>
    <cellStyle name="Euro 25 8" xfId="2992" xr:uid="{EE4DD4A2-6EED-4750-A9C7-3B7704AA690B}"/>
    <cellStyle name="Euro 25 8 2" xfId="5221" xr:uid="{1653C5EE-107A-4AFD-B81C-99707976C3B1}"/>
    <cellStyle name="Euro 25 8 3" xfId="38242" xr:uid="{269D5501-A80E-4996-8E21-D6EE32924AEA}"/>
    <cellStyle name="Euro 25 9" xfId="2985" xr:uid="{304386FD-ECD1-485C-B964-1C65627105AE}"/>
    <cellStyle name="Euro 26" xfId="1139" xr:uid="{54AF129A-AADB-48F5-BBD9-AE6B691E36F2}"/>
    <cellStyle name="Euro 26 10" xfId="4639" xr:uid="{3A3C99EB-40B8-4E18-85C9-E9088F522CCF}"/>
    <cellStyle name="Euro 26 11" xfId="37705" xr:uid="{AD06B7A9-949E-44A8-87A9-D55E7153C867}"/>
    <cellStyle name="Euro 26 2" xfId="1140" xr:uid="{2A44447F-25B3-488D-AA65-41101C9596AD}"/>
    <cellStyle name="Euro 26 2 2" xfId="2994" xr:uid="{089136AB-B409-4B02-B0C2-28AC5712F747}"/>
    <cellStyle name="Euro 26 2 3" xfId="4640" xr:uid="{F55D09B1-F8BA-4E57-B324-E72F10547967}"/>
    <cellStyle name="Euro 26 2 4" xfId="37706" xr:uid="{10C95589-ACDB-4BFD-B019-6633D2BBE42E}"/>
    <cellStyle name="Euro 26 3" xfId="1141" xr:uid="{4C1E5E67-1493-4503-A8E1-C0E73380A076}"/>
    <cellStyle name="Euro 26 3 2" xfId="2995" xr:uid="{AFB046EB-E69D-45A3-AD55-E7DBFA267D0A}"/>
    <cellStyle name="Euro 26 3 3" xfId="4641" xr:uid="{130CB04D-BFC0-4B23-8793-AA5680A4DD49}"/>
    <cellStyle name="Euro 26 3 4" xfId="37707" xr:uid="{4402564B-8BFE-4ADB-A91B-466664586E80}"/>
    <cellStyle name="Euro 26 4" xfId="2996" xr:uid="{A0E8C66B-6999-4278-A9A3-A313F5DF378E}"/>
    <cellStyle name="Euro 26 4 2" xfId="5222" xr:uid="{1C094E7A-CF16-40D9-8A13-6DDB920AE3F7}"/>
    <cellStyle name="Euro 26 4 3" xfId="38243" xr:uid="{C1FC32AF-FF7E-4863-B703-C8E00456D70E}"/>
    <cellStyle name="Euro 26 5" xfId="2997" xr:uid="{91A469BB-2B3B-410E-ADCD-44033CFE2CCB}"/>
    <cellStyle name="Euro 26 5 2" xfId="5223" xr:uid="{D9E091BD-998F-4678-B80F-AAF0B17B2C4C}"/>
    <cellStyle name="Euro 26 5 3" xfId="38244" xr:uid="{9668F420-084A-47CE-8C1D-983F91EEDE7A}"/>
    <cellStyle name="Euro 26 6" xfId="2998" xr:uid="{DACEADB8-D3BF-4C15-B03D-718A2E9360AE}"/>
    <cellStyle name="Euro 26 6 2" xfId="5224" xr:uid="{57DD132E-DB0E-428D-B62B-4775CDF61D54}"/>
    <cellStyle name="Euro 26 6 3" xfId="38245" xr:uid="{E6869241-B005-40C4-99CA-7B515D63B1AE}"/>
    <cellStyle name="Euro 26 7" xfId="2999" xr:uid="{68DBF875-8E64-426D-8683-018E608212AA}"/>
    <cellStyle name="Euro 26 7 2" xfId="5225" xr:uid="{57131C21-4A79-4A2D-884A-EFD7CF61CFB5}"/>
    <cellStyle name="Euro 26 7 3" xfId="38246" xr:uid="{E12B46CE-FBE7-4F59-8089-6916EA31E231}"/>
    <cellStyle name="Euro 26 8" xfId="3000" xr:uid="{41B48A6F-E5FC-4E3F-BCA1-C8A4F753DBDA}"/>
    <cellStyle name="Euro 26 8 2" xfId="5226" xr:uid="{58087754-B8E0-4376-A00C-FE9F1A0960AE}"/>
    <cellStyle name="Euro 26 8 3" xfId="38247" xr:uid="{6B8C685F-B439-4C34-BAE5-2809B4C3EF7A}"/>
    <cellStyle name="Euro 26 9" xfId="2993" xr:uid="{7B87E3AE-CCC4-4073-8548-5CA5A379C9A1}"/>
    <cellStyle name="Euro 27" xfId="1142" xr:uid="{43E314DD-B386-4ED1-A332-1A3FB08F1215}"/>
    <cellStyle name="Euro 27 2" xfId="1143" xr:uid="{5F1A1C28-3201-4CBE-8168-4885FCEACE69}"/>
    <cellStyle name="Euro 27 2 2" xfId="3002" xr:uid="{45C2D200-8A21-478C-9714-F8D9F8C18E57}"/>
    <cellStyle name="Euro 27 2 3" xfId="4643" xr:uid="{63472571-C861-4EF5-9AE5-348668931D74}"/>
    <cellStyle name="Euro 27 2 4" xfId="37709" xr:uid="{FFCE04E1-A5A4-41DA-9F8A-FCAF74111CCD}"/>
    <cellStyle name="Euro 27 3" xfId="1144" xr:uid="{72D54B1E-F5FE-4516-A7E1-3F8D9191429D}"/>
    <cellStyle name="Euro 27 3 2" xfId="3003" xr:uid="{26CB34EC-B595-4781-A77D-876D109DF195}"/>
    <cellStyle name="Euro 27 3 3" xfId="4644" xr:uid="{5C605625-77BF-46CC-994A-4E7F06E1D9F7}"/>
    <cellStyle name="Euro 27 3 4" xfId="37710" xr:uid="{4A2FA3D5-0C3F-4444-9657-9C0F99A15A16}"/>
    <cellStyle name="Euro 27 4" xfId="3004" xr:uid="{AECB3CC8-E47E-47FD-80E4-1B47F8766357}"/>
    <cellStyle name="Euro 27 4 2" xfId="5227" xr:uid="{CF6CC03B-1DD0-44AA-891F-2F814CE99F85}"/>
    <cellStyle name="Euro 27 4 3" xfId="38248" xr:uid="{67AF1821-6252-4476-B4EB-23F2797D589E}"/>
    <cellStyle name="Euro 27 5" xfId="3005" xr:uid="{6A565091-F520-491D-A628-CEE05AC4D95E}"/>
    <cellStyle name="Euro 27 5 2" xfId="5228" xr:uid="{B04F788F-503D-4B4A-A5D3-094D5F537003}"/>
    <cellStyle name="Euro 27 5 3" xfId="38249" xr:uid="{905897E0-3ADB-4000-AECE-5BD58FC0FA84}"/>
    <cellStyle name="Euro 27 6" xfId="3006" xr:uid="{0722FB66-2D06-4FDC-8022-AFE66FD15179}"/>
    <cellStyle name="Euro 27 6 2" xfId="5229" xr:uid="{FCFDCDF3-8DF0-4D75-982A-C326B2C294A8}"/>
    <cellStyle name="Euro 27 6 3" xfId="38250" xr:uid="{5B30350E-F9A1-4258-9872-97803428FA20}"/>
    <cellStyle name="Euro 27 7" xfId="3001" xr:uid="{53ECF95E-4845-4FC7-9968-4EBA8BD894B3}"/>
    <cellStyle name="Euro 27 8" xfId="4642" xr:uid="{058E005D-12B8-4D38-9ECC-1DD5C07FF0C8}"/>
    <cellStyle name="Euro 27 9" xfId="37708" xr:uid="{4E655FD2-970C-445C-A98B-4EB16C67D032}"/>
    <cellStyle name="Euro 28" xfId="1145" xr:uid="{FE26AF87-0D63-46CD-997C-FEF5AC2CEA8C}"/>
    <cellStyle name="Euro 28 2" xfId="1146" xr:uid="{B23B4052-342E-41A9-B4C9-DC6E5CE20E2C}"/>
    <cellStyle name="Euro 28 2 2" xfId="3008" xr:uid="{B1BDD2A2-B27A-40F0-AE87-627B0B2F0215}"/>
    <cellStyle name="Euro 28 2 3" xfId="4646" xr:uid="{B620D05C-4FFC-4FCA-95EC-054BF3EB3BB4}"/>
    <cellStyle name="Euro 28 2 4" xfId="37712" xr:uid="{EE20331F-7842-4A6F-9CA9-BDC0431A5545}"/>
    <cellStyle name="Euro 28 3" xfId="1147" xr:uid="{2AFD0FBA-9CD9-4A5D-83D5-9285A8C7F9B0}"/>
    <cellStyle name="Euro 28 3 2" xfId="3009" xr:uid="{1131811C-2109-4E80-81A6-D1CA0A7861FF}"/>
    <cellStyle name="Euro 28 3 3" xfId="4647" xr:uid="{37DA05E0-9E65-49E9-83BF-D75AFC7A90A3}"/>
    <cellStyle name="Euro 28 3 4" xfId="37713" xr:uid="{34CB659E-C281-407A-AC49-E175A5545357}"/>
    <cellStyle name="Euro 28 4" xfId="3010" xr:uid="{A47AC7E6-BC78-4282-B75C-1C6285045EA7}"/>
    <cellStyle name="Euro 28 4 2" xfId="5230" xr:uid="{A2AF5FD1-D1BB-4D12-831F-243A8678E78B}"/>
    <cellStyle name="Euro 28 4 3" xfId="38251" xr:uid="{E9AFB539-48E5-425B-8126-BB783C8E4BBB}"/>
    <cellStyle name="Euro 28 5" xfId="3011" xr:uid="{08A5BC50-89A2-45B8-BC36-D5C8071D6BDA}"/>
    <cellStyle name="Euro 28 5 2" xfId="5231" xr:uid="{0CB90B44-4B49-482D-8C35-FDB84F9E6E7D}"/>
    <cellStyle name="Euro 28 5 3" xfId="38252" xr:uid="{049DF1CE-8699-4569-9D90-878BE6410A0D}"/>
    <cellStyle name="Euro 28 6" xfId="3012" xr:uid="{5B9FE523-7397-49D4-BE57-18A4E941DD41}"/>
    <cellStyle name="Euro 28 6 2" xfId="5232" xr:uid="{BDC4FEC0-9DE5-43E2-9FC3-4D9390705E9A}"/>
    <cellStyle name="Euro 28 6 3" xfId="38253" xr:uid="{4C933B77-6E88-4FE1-B2DD-1AFB88D0CA15}"/>
    <cellStyle name="Euro 28 7" xfId="3007" xr:uid="{97FC6118-4118-4285-9C0D-61707DC2209D}"/>
    <cellStyle name="Euro 28 8" xfId="4645" xr:uid="{F6429375-FED0-429C-A302-DF747CE22A35}"/>
    <cellStyle name="Euro 28 9" xfId="37711" xr:uid="{DB6A671D-BF90-45B5-887D-5FAA0543DFB3}"/>
    <cellStyle name="Euro 29" xfId="1148" xr:uid="{CBB2B88F-4129-4F02-98A4-95DD36F33DA7}"/>
    <cellStyle name="Euro 29 2" xfId="1149" xr:uid="{F7862E33-137F-4893-87A0-DD449883FC36}"/>
    <cellStyle name="Euro 29 2 2" xfId="3014" xr:uid="{B1A6C857-4552-42B2-BDC0-6303AF18B9CA}"/>
    <cellStyle name="Euro 29 2 3" xfId="4649" xr:uid="{15A84401-A04C-4D54-BD61-0D3798BD20C1}"/>
    <cellStyle name="Euro 29 2 4" xfId="37715" xr:uid="{C3C48D4F-66B9-421F-8980-969003E250B8}"/>
    <cellStyle name="Euro 29 3" xfId="1150" xr:uid="{7C4841DF-F1E7-46AD-994E-B838F7DF089E}"/>
    <cellStyle name="Euro 29 3 2" xfId="3015" xr:uid="{6A623706-7F23-4A78-8CC3-BED83E1E5F81}"/>
    <cellStyle name="Euro 29 3 3" xfId="4650" xr:uid="{5C10BC28-F274-4574-AB25-4F226D1BB056}"/>
    <cellStyle name="Euro 29 3 4" xfId="37716" xr:uid="{D9E00664-3813-4B12-99B5-5F8A6C5C11F7}"/>
    <cellStyle name="Euro 29 4" xfId="3016" xr:uid="{5A4D45CD-0C86-4FDD-B188-0F08C9D14E20}"/>
    <cellStyle name="Euro 29 4 2" xfId="5233" xr:uid="{F10CFCD6-532B-42B4-A39E-E4D9A0F27211}"/>
    <cellStyle name="Euro 29 4 3" xfId="38254" xr:uid="{B8F64C63-4CFB-43F0-AE76-E43D32C22000}"/>
    <cellStyle name="Euro 29 5" xfId="3017" xr:uid="{AD256B8A-AA9E-45A4-96E0-94A722525435}"/>
    <cellStyle name="Euro 29 5 2" xfId="5234" xr:uid="{D1D4D36F-AEC1-4ACC-8B27-6A4C8DD227B6}"/>
    <cellStyle name="Euro 29 5 3" xfId="38255" xr:uid="{D4FA6AD3-5EEC-46A4-AAAC-011D4834DC92}"/>
    <cellStyle name="Euro 29 6" xfId="3018" xr:uid="{841B8D47-151A-4252-AC2D-9E5ABCECC272}"/>
    <cellStyle name="Euro 29 6 2" xfId="5235" xr:uid="{97135A3F-BF76-4256-8581-0333C22D7CD7}"/>
    <cellStyle name="Euro 29 6 3" xfId="38256" xr:uid="{E426D093-A4C8-48F7-9CDC-32CC15A0E926}"/>
    <cellStyle name="Euro 29 7" xfId="3013" xr:uid="{F887F53D-77F4-4BF7-801A-F1578EC3BF60}"/>
    <cellStyle name="Euro 29 8" xfId="4648" xr:uid="{90ED7DE7-70B6-4ED8-A466-631A2BBEAC68}"/>
    <cellStyle name="Euro 29 9" xfId="37714" xr:uid="{27D32BE0-FC29-458F-8A8D-FD907B9BBCD6}"/>
    <cellStyle name="Euro 3" xfId="1151" xr:uid="{67462EC1-ACF3-4CFC-80C6-0839B69901CC}"/>
    <cellStyle name="Euro 3 10" xfId="3020" xr:uid="{F106DF0D-5F80-46E2-828B-B2B923C1576A}"/>
    <cellStyle name="Euro 3 10 2" xfId="5236" xr:uid="{2B7D0FD9-8EA1-452F-BD80-1C1103536BCE}"/>
    <cellStyle name="Euro 3 10 3" xfId="38257" xr:uid="{722734C5-7E1B-4631-B35C-E70CC1E101F5}"/>
    <cellStyle name="Euro 3 11" xfId="3021" xr:uid="{6CDA410C-F6BA-4DEE-AB55-92B6B11E9AEE}"/>
    <cellStyle name="Euro 3 11 2" xfId="5237" xr:uid="{14035638-F9EA-45EA-B1D1-BF1EC3F464DC}"/>
    <cellStyle name="Euro 3 11 3" xfId="8118" xr:uid="{95F6139B-4F8D-40E0-ACF8-F50212508683}"/>
    <cellStyle name="Euro 3 11 3 2" xfId="38258" xr:uid="{003076DB-99C1-4E7E-A6C3-C4E9E938FA2A}"/>
    <cellStyle name="Euro 3 12" xfId="3022" xr:uid="{510F6B12-11A0-44A9-8510-B898F578DC1D}"/>
    <cellStyle name="Euro 3 12 2" xfId="5238" xr:uid="{138B077C-4CAC-4258-88CC-0DA70CC776ED}"/>
    <cellStyle name="Euro 3 12 3" xfId="8119" xr:uid="{7145A84A-1E4B-4D00-BEBF-8FCD7F66D431}"/>
    <cellStyle name="Euro 3 12 3 2" xfId="12429" xr:uid="{6FD2657E-4CA1-4143-9F63-8A38EA10D75A}"/>
    <cellStyle name="Euro 3 12 3 2 2" xfId="15914" xr:uid="{60CA7FAC-8C90-46AB-800F-609096FF77E4}"/>
    <cellStyle name="Euro 3 13" xfId="3023" xr:uid="{8BF92B56-71FD-4A91-88CF-F9DF9F715F14}"/>
    <cellStyle name="Euro 3 13 2" xfId="5239" xr:uid="{0473CD7C-7A90-445E-A212-8940D9674AB8}"/>
    <cellStyle name="Euro 3 14" xfId="3019" xr:uid="{E187A7F5-5332-4794-B7DA-A47C387F8572}"/>
    <cellStyle name="Euro 3 15" xfId="5688" xr:uid="{1086FEC6-F06F-433F-8E36-31285E7D80F7}"/>
    <cellStyle name="Euro 3 2" xfId="1152" xr:uid="{CE779673-518D-43DA-A1F4-25FB3AEB8B1F}"/>
    <cellStyle name="Euro 3 2 2" xfId="3025" xr:uid="{A02DD7AC-ABDD-4B63-B1D2-DBB82F6F7CA3}"/>
    <cellStyle name="Euro 3 2 2 2" xfId="5240" xr:uid="{C10BC868-83DE-4053-AB4E-77819A383F4F}"/>
    <cellStyle name="Euro 3 2 2 3" xfId="38259" xr:uid="{F8147715-5EFE-460E-BCC1-2150D5FBA3D6}"/>
    <cellStyle name="Euro 3 2 3" xfId="3024" xr:uid="{0178F916-7347-442A-A684-BE01FD9B649A}"/>
    <cellStyle name="Euro 3 2 4" xfId="4651" xr:uid="{85D71B55-3279-4919-9859-9893D42F4293}"/>
    <cellStyle name="Euro 3 2 5" xfId="37717" xr:uid="{43C391ED-42A6-4E1A-9B0B-78026E9F90C6}"/>
    <cellStyle name="Euro 3 3" xfId="1153" xr:uid="{EDF3ED2C-4520-4282-A83C-9DEED441C7A6}"/>
    <cellStyle name="Euro 3 3 2" xfId="3026" xr:uid="{49F10317-C011-4980-ADD2-10B6F3397AA6}"/>
    <cellStyle name="Euro 3 3 3" xfId="4652" xr:uid="{B2E6F6EC-DC11-4D10-BACD-1DF07621F8B5}"/>
    <cellStyle name="Euro 3 3 4" xfId="37718" xr:uid="{4C2EC453-B8F7-4E34-90E0-CAD7F43BEADF}"/>
    <cellStyle name="Euro 3 4" xfId="1154" xr:uid="{D4FF6B3D-C78A-49E4-8E8C-E84F13BD0F53}"/>
    <cellStyle name="Euro 3 4 2" xfId="1155" xr:uid="{7F2A8E97-2570-4924-876B-299E26CA5B8A}"/>
    <cellStyle name="Euro 3 4 2 2" xfId="1156" xr:uid="{128A3E81-5854-4D0C-8ABB-A9EA758D1E5F}"/>
    <cellStyle name="Euro 3 4 2 2 2" xfId="3029" xr:uid="{869083F6-202F-4AA6-837A-0FE496722568}"/>
    <cellStyle name="Euro 3 4 2 2 3" xfId="4655" xr:uid="{C5F57B88-82AD-4926-81A2-E7148B7F9D13}"/>
    <cellStyle name="Euro 3 4 2 2 4" xfId="37720" xr:uid="{5D97B08B-B062-44C7-BBDE-1CE8C24408E0}"/>
    <cellStyle name="Euro 3 4 2 3" xfId="3028" xr:uid="{44B04D3A-392F-4F5F-9BC4-EE3EAB6E311B}"/>
    <cellStyle name="Euro 3 4 2 4" xfId="4654" xr:uid="{62BE66A8-8F6E-4E54-B089-DA5E870B1789}"/>
    <cellStyle name="Euro 3 4 2 5" xfId="37719" xr:uid="{4E902E43-42F5-48D9-8C7C-FE6525621EB3}"/>
    <cellStyle name="Euro 3 4 3" xfId="1157" xr:uid="{9264227E-6751-4024-8F36-AC5FE4BC219D}"/>
    <cellStyle name="Euro 3 4 3 2" xfId="3030" xr:uid="{EAFF8D7B-34E0-4E15-9095-332459C997A6}"/>
    <cellStyle name="Euro 3 4 3 3" xfId="4656" xr:uid="{ABA1396E-5CEE-4699-B011-E1F40964B6E1}"/>
    <cellStyle name="Euro 3 4 3 4" xfId="37721" xr:uid="{A98BBD32-16FB-40D3-AF9B-9FF508C1952F}"/>
    <cellStyle name="Euro 3 4 4" xfId="3031" xr:uid="{CF73BB9F-C8F0-4B27-B5F0-21ED9334067A}"/>
    <cellStyle name="Euro 3 4 4 2" xfId="5241" xr:uid="{7B2752AA-1C89-4A7D-AAF7-91F81E5CCCC3}"/>
    <cellStyle name="Euro 3 4 4 3" xfId="15915" xr:uid="{B0634E67-05D1-405B-8563-4635B6DDDBA4}"/>
    <cellStyle name="Euro 3 4 4 3 2" xfId="38260" xr:uid="{566AC0F8-7841-46E2-919C-C4E6BB54E69A}"/>
    <cellStyle name="Euro 3 4 5" xfId="3032" xr:uid="{75A57DB0-0AF6-4E4C-AAD6-37D48BA49422}"/>
    <cellStyle name="Euro 3 4 5 2" xfId="5242" xr:uid="{6443F502-F264-4121-A08A-40F6EFB274C4}"/>
    <cellStyle name="Euro 3 4 5 2 2" xfId="15182" xr:uid="{FBCEC64B-6765-47B7-B220-6472A2B5BB33}"/>
    <cellStyle name="Euro 3 4 5 2 2 2" xfId="15916" xr:uid="{9F522CDB-7B37-4B60-AE80-719C2F0C4945}"/>
    <cellStyle name="Euro 3 4 6" xfId="3027" xr:uid="{17B760AA-0E05-4C75-86EC-F053AD04FA80}"/>
    <cellStyle name="Euro 3 4 7" xfId="4653" xr:uid="{BCE0A6AA-600B-464A-918A-E889973B38F7}"/>
    <cellStyle name="Euro 3 4 8" xfId="39203" xr:uid="{DD43A14A-5A7B-4F5E-B761-DCF58A0970AF}"/>
    <cellStyle name="Euro 3 5" xfId="1158" xr:uid="{1BC4AFF1-8763-4F36-840D-D435E4E11ECA}"/>
    <cellStyle name="Euro 3 5 2" xfId="3033" xr:uid="{65848A26-A87C-4360-B935-58856635C62A}"/>
    <cellStyle name="Euro 3 5 3" xfId="4657" xr:uid="{0D08F958-536F-48FF-B2DD-489800CC812B}"/>
    <cellStyle name="Euro 3 5 4" xfId="37722" xr:uid="{5FECAA84-FCB3-47D2-9266-F47E844C8B74}"/>
    <cellStyle name="Euro 3 6" xfId="1159" xr:uid="{8923E7CA-4034-4A37-8256-59EBA761D308}"/>
    <cellStyle name="Euro 3 6 2" xfId="1160" xr:uid="{121CD4B3-9D91-4513-945C-E7EA881B2FAB}"/>
    <cellStyle name="Euro 3 6 2 2" xfId="3035" xr:uid="{6899830C-05F8-440A-BC66-31FF9588ABF0}"/>
    <cellStyle name="Euro 3 6 2 3" xfId="4659" xr:uid="{A8AFE002-F019-44D2-B7E7-911824318385}"/>
    <cellStyle name="Euro 3 6 2 4" xfId="37724" xr:uid="{476451D6-B867-4AE1-8CD2-D21F3EDEFB97}"/>
    <cellStyle name="Euro 3 6 3" xfId="3034" xr:uid="{D81B6724-F4A3-43E3-A8CE-6EC6A62CA331}"/>
    <cellStyle name="Euro 3 6 4" xfId="4658" xr:uid="{45150211-E160-4661-BCB4-1422A004E79A}"/>
    <cellStyle name="Euro 3 6 5" xfId="37723" xr:uid="{ABE02CB7-E8CF-46B3-A87C-6750E148E4F5}"/>
    <cellStyle name="Euro 3 7" xfId="1161" xr:uid="{9B923E58-E992-4AF1-82BF-F922E1C8518B}"/>
    <cellStyle name="Euro 3 7 2" xfId="3037" xr:uid="{2A797C87-0C4C-45A6-BB22-00F538DA145C}"/>
    <cellStyle name="Euro 3 7 2 2" xfId="5243" xr:uid="{D4AD145A-74BA-4597-8694-CF68D252BBC2}"/>
    <cellStyle name="Euro 3 7 2 3" xfId="8120" xr:uid="{E26C5D24-A930-4C4E-B37B-1AB175EECBFA}"/>
    <cellStyle name="Euro 3 7 2 3 2" xfId="38261" xr:uid="{48F7C4CE-2A29-493F-AFA5-DF980E33E503}"/>
    <cellStyle name="Euro 3 7 3" xfId="3038" xr:uid="{5E2673E0-0631-4C7C-B586-C7CB409E4AEC}"/>
    <cellStyle name="Euro 3 7 3 2" xfId="5244" xr:uid="{AD8EA457-5016-43F8-AE07-479CD788FC00}"/>
    <cellStyle name="Euro 3 7 3 3" xfId="38262" xr:uid="{E3696EF5-B191-4A7A-815D-0B7E47B23B6C}"/>
    <cellStyle name="Euro 3 7 4" xfId="3039" xr:uid="{AF23CD12-FCA1-428A-9799-AF4BBBDF568D}"/>
    <cellStyle name="Euro 3 7 4 2" xfId="5245" xr:uid="{C73A52D3-CF6F-4896-92FC-F54D33A0C8D3}"/>
    <cellStyle name="Euro 3 7 4 3" xfId="38263" xr:uid="{89BF9CD8-8CB2-47BE-9F6B-F0823C0A865E}"/>
    <cellStyle name="Euro 3 7 5" xfId="3036" xr:uid="{C77904A0-F0A0-4A17-A8B6-3831203DA4EF}"/>
    <cellStyle name="Euro 3 7 6" xfId="4660" xr:uid="{152017D7-7BE0-415F-974D-17CB72B5831E}"/>
    <cellStyle name="Euro 3 7 7" xfId="37725" xr:uid="{77466B28-3BF4-4CBA-A8E2-E407FB0A2450}"/>
    <cellStyle name="Euro 3 8" xfId="3040" xr:uid="{76116572-612F-473A-A322-91DC904844BB}"/>
    <cellStyle name="Euro 3 8 2" xfId="3041" xr:uid="{1AA8D797-C458-443E-8F86-D55FB9F35498}"/>
    <cellStyle name="Euro 3 8 2 2" xfId="5247" xr:uid="{899414CE-8206-4177-BD7C-C70B39D05FF8}"/>
    <cellStyle name="Euro 3 8 2 3" xfId="38264" xr:uid="{5DAFAA57-AC11-4B49-9A01-3FFEA2CAE747}"/>
    <cellStyle name="Euro 3 8 3" xfId="3042" xr:uid="{735EE686-FCE9-44D1-AAD2-F900D200B715}"/>
    <cellStyle name="Euro 3 8 3 2" xfId="5248" xr:uid="{AA0EB9B2-9BC8-46B2-9C17-5DADE9BD60D0}"/>
    <cellStyle name="Euro 3 8 3 3" xfId="38265" xr:uid="{A3B4F1ED-A355-45EF-9BAA-198D52791584}"/>
    <cellStyle name="Euro 3 8 4" xfId="5246" xr:uid="{AC4ED6F6-1E75-42B4-B3AC-4E01D94BBDBE}"/>
    <cellStyle name="Euro 3 8 4 2" xfId="15183" xr:uid="{CEFAB9E4-A1E1-4361-BED3-E163C3761534}"/>
    <cellStyle name="Euro 3 8 4 2 2" xfId="15917" xr:uid="{B42C1370-2D56-4CEF-8E1D-57385C849A1D}"/>
    <cellStyle name="Euro 3 8 5" xfId="39204" xr:uid="{3EFF5326-E145-40B0-9D5F-A01104CEA0CD}"/>
    <cellStyle name="Euro 3 9" xfId="3043" xr:uid="{4E3D3AF7-C10F-4871-B5E9-62F0E7F55078}"/>
    <cellStyle name="Euro 3 9 2" xfId="5249" xr:uid="{870CE225-2B10-4BEF-AC1E-0A3488AB1D3F}"/>
    <cellStyle name="Euro 3 9 3" xfId="38266" xr:uid="{0C130F3B-F8E0-4DD0-B552-7967B1BD5808}"/>
    <cellStyle name="Euro 30" xfId="1162" xr:uid="{D3FD894D-554C-47D8-844D-891C57795DF3}"/>
    <cellStyle name="Euro 30 2" xfId="1163" xr:uid="{F2A33EAA-4D97-4867-B61F-EB8123F48CDD}"/>
    <cellStyle name="Euro 30 2 2" xfId="3045" xr:uid="{B50254F9-09BC-41CC-A3E4-452F62C80D08}"/>
    <cellStyle name="Euro 30 2 3" xfId="4662" xr:uid="{8020215D-1FC0-42A0-86DD-0640EC402CA4}"/>
    <cellStyle name="Euro 30 2 4" xfId="37727" xr:uid="{CB4E65F1-A6B1-443F-8C92-EE7009C82879}"/>
    <cellStyle name="Euro 30 3" xfId="1164" xr:uid="{AB41A179-6EA9-4EC2-8BD6-2E5AFDDF6D97}"/>
    <cellStyle name="Euro 30 3 2" xfId="3046" xr:uid="{57D2840D-B478-4F85-984E-02CCEA71E55B}"/>
    <cellStyle name="Euro 30 3 3" xfId="4663" xr:uid="{3B2C63D4-E12E-4408-B83F-6F7E06E47E63}"/>
    <cellStyle name="Euro 30 3 4" xfId="37728" xr:uid="{01BADD53-3C23-49E6-94D8-0BCCEF69B32C}"/>
    <cellStyle name="Euro 30 4" xfId="3047" xr:uid="{4F98F6FD-E8AF-4C15-9B13-2BFB9FEDA3EE}"/>
    <cellStyle name="Euro 30 4 2" xfId="5250" xr:uid="{A5A5530D-2543-4791-AFC8-2A692ED9C8D1}"/>
    <cellStyle name="Euro 30 4 3" xfId="38267" xr:uid="{6AA16F1A-05F9-4596-9579-68DA5DD27C6B}"/>
    <cellStyle name="Euro 30 5" xfId="3048" xr:uid="{EF261012-937F-4229-87B0-73B00F3EB184}"/>
    <cellStyle name="Euro 30 5 2" xfId="5251" xr:uid="{4E30DD8E-5729-41D3-80C2-529EC84B7CE3}"/>
    <cellStyle name="Euro 30 5 3" xfId="38268" xr:uid="{3472D161-D025-4657-A03B-F9DFC91A1613}"/>
    <cellStyle name="Euro 30 6" xfId="3049" xr:uid="{5859AD30-F4C4-435D-AFE4-334264723D99}"/>
    <cellStyle name="Euro 30 6 2" xfId="5252" xr:uid="{021D01F9-E887-401C-990E-1D810DDF8C3A}"/>
    <cellStyle name="Euro 30 6 3" xfId="38269" xr:uid="{C452CBEB-C7D9-42BF-97C0-70407919D64F}"/>
    <cellStyle name="Euro 30 7" xfId="3044" xr:uid="{C7FFB178-C4F3-4736-9208-F4B60AA05F3F}"/>
    <cellStyle name="Euro 30 8" xfId="4661" xr:uid="{3BE04271-B2A0-4B6B-AA40-5FC1A04F5EDD}"/>
    <cellStyle name="Euro 30 9" xfId="37726" xr:uid="{E3AB5ED3-E75C-4CDD-910D-D1C22748AF44}"/>
    <cellStyle name="Euro 31" xfId="1165" xr:uid="{12FFBDD3-4158-4E1D-9330-E780454EAF86}"/>
    <cellStyle name="Euro 31 2" xfId="1166" xr:uid="{804DEA1C-C0E1-4D33-9143-D673B030E16A}"/>
    <cellStyle name="Euro 31 2 2" xfId="3051" xr:uid="{D3ACD5B8-EDDA-4B15-8C7D-6109D5683F25}"/>
    <cellStyle name="Euro 31 2 3" xfId="4665" xr:uid="{0A8878D6-6A77-4083-8CC7-83024C369005}"/>
    <cellStyle name="Euro 31 2 4" xfId="37730" xr:uid="{630D2B84-240C-4889-AC71-31901A331724}"/>
    <cellStyle name="Euro 31 3" xfId="1167" xr:uid="{0F9AB001-7230-4A43-A366-A6041FD9941E}"/>
    <cellStyle name="Euro 31 3 2" xfId="3052" xr:uid="{F6D6C87D-DAF3-4D15-875B-FDF92363A01E}"/>
    <cellStyle name="Euro 31 3 3" xfId="4666" xr:uid="{AA255B46-8A50-4E9D-88EC-2CB8DA0D65BD}"/>
    <cellStyle name="Euro 31 3 4" xfId="37731" xr:uid="{882A8540-B45D-4988-B196-87D1546B2D92}"/>
    <cellStyle name="Euro 31 4" xfId="3053" xr:uid="{B5112065-747B-4C2B-B4FE-D9BD4326C7B4}"/>
    <cellStyle name="Euro 31 4 2" xfId="5253" xr:uid="{82F075CE-8D14-4EA1-8E01-9E53F0415634}"/>
    <cellStyle name="Euro 31 4 3" xfId="38270" xr:uid="{3BEFC6DC-8957-4EA5-9017-73D3BBE2B4C0}"/>
    <cellStyle name="Euro 31 5" xfId="3054" xr:uid="{6A9F5152-C308-4871-913C-5741E2471B5D}"/>
    <cellStyle name="Euro 31 5 2" xfId="5254" xr:uid="{EC5F58C1-0D45-4755-9EB4-28F4A726A972}"/>
    <cellStyle name="Euro 31 5 3" xfId="38271" xr:uid="{C26553C8-9898-4156-ADF4-4A95C0F43C85}"/>
    <cellStyle name="Euro 31 6" xfId="3055" xr:uid="{77E253EF-C17F-4F8D-B540-FD35E6735281}"/>
    <cellStyle name="Euro 31 6 2" xfId="5255" xr:uid="{3B79180B-C0C6-4E55-8235-F236FC3014D3}"/>
    <cellStyle name="Euro 31 6 3" xfId="38272" xr:uid="{895AD36E-D810-4A70-B9BD-02C980625703}"/>
    <cellStyle name="Euro 31 7" xfId="3050" xr:uid="{EC7FBEA8-8CE7-4A9E-AC12-8F4F02D5292C}"/>
    <cellStyle name="Euro 31 8" xfId="4664" xr:uid="{CEB14B76-1A0F-4C0A-9B59-0D33B52A5E76}"/>
    <cellStyle name="Euro 31 9" xfId="37729" xr:uid="{D7FA002E-4D18-4244-8CAE-169B7DCA689B}"/>
    <cellStyle name="Euro 32" xfId="1168" xr:uid="{DA6B6CCA-1E17-4079-9192-AB06DD4D31EA}"/>
    <cellStyle name="Euro 32 10" xfId="7352" xr:uid="{67DC3C89-8CE9-48E5-960A-9F0974695012}"/>
    <cellStyle name="Euro 32 11" xfId="7353" xr:uid="{645B5690-DBB5-4EF3-8496-016AF07C4EFF}"/>
    <cellStyle name="Euro 32 12" xfId="7354" xr:uid="{020B0FDD-0EA4-431A-8E88-06B7229A3728}"/>
    <cellStyle name="Euro 32 2" xfId="3057" xr:uid="{F9412318-87D2-49E4-AD98-6EFF4433A857}"/>
    <cellStyle name="Euro 32 2 2" xfId="5256" xr:uid="{4C974DC0-49AB-44C8-A9F0-9A731B4C943A}"/>
    <cellStyle name="Euro 32 2 3" xfId="38273" xr:uid="{5067ABFA-180A-4D90-B478-549A9EFB3E14}"/>
    <cellStyle name="Euro 32 3" xfId="3056" xr:uid="{6B08D067-3E24-44E1-8C5A-B87447A227F4}"/>
    <cellStyle name="Euro 32 4" xfId="4667" xr:uid="{9D90AAA2-CCDF-441E-B915-4FC2FE9CD93D}"/>
    <cellStyle name="Euro 32 5" xfId="7355" xr:uid="{35B2E037-6793-4C8C-A960-DD2933E025A0}"/>
    <cellStyle name="Euro 32 6" xfId="7356" xr:uid="{23DE8DDD-E7F6-4B3F-80F2-BB3A113BF194}"/>
    <cellStyle name="Euro 32 7" xfId="7357" xr:uid="{A0DFC7A9-4909-40E6-8C68-B9E5272BFBE6}"/>
    <cellStyle name="Euro 32 8" xfId="7358" xr:uid="{BBD10FE2-B7C6-480B-A11B-2CF6C04E5123}"/>
    <cellStyle name="Euro 32 9" xfId="7359" xr:uid="{8440DD99-268A-44B6-83AE-D34604FBD5FB}"/>
    <cellStyle name="Euro 33" xfId="1169" xr:uid="{DB750432-7EBB-45E8-B9C7-E6F7A63DBEA0}"/>
    <cellStyle name="Euro 33 10" xfId="7360" xr:uid="{AF1A54E2-2579-4623-AA23-C623DC1524DE}"/>
    <cellStyle name="Euro 33 11" xfId="7361" xr:uid="{9A78B905-C7C9-4736-BADD-5F614AEF188E}"/>
    <cellStyle name="Euro 33 12" xfId="7362" xr:uid="{DDBDDB22-D831-4976-9DDB-CBEDA5A442D1}"/>
    <cellStyle name="Euro 33 2" xfId="3059" xr:uid="{8CC281AF-FCF6-4621-A345-5D4741007285}"/>
    <cellStyle name="Euro 33 2 2" xfId="5257" xr:uid="{8FE96DAE-607E-4473-847B-D6383AF6310F}"/>
    <cellStyle name="Euro 33 2 3" xfId="38274" xr:uid="{F38A19F5-C329-4910-9A34-CE98EC5AE330}"/>
    <cellStyle name="Euro 33 3" xfId="3058" xr:uid="{33D965A4-345B-4801-9F0B-80B76A5E6B42}"/>
    <cellStyle name="Euro 33 4" xfId="4668" xr:uid="{5DB3BC0E-E6A8-4BDA-BCB1-47684A450B5A}"/>
    <cellStyle name="Euro 33 5" xfId="7363" xr:uid="{DEC78BE9-6F81-4847-B34D-0C40037B1896}"/>
    <cellStyle name="Euro 33 6" xfId="7364" xr:uid="{74412E42-8565-4C84-9F9A-D49FE21F3EC8}"/>
    <cellStyle name="Euro 33 7" xfId="7365" xr:uid="{09050AB0-BDA6-49E0-8928-DD12C82586EB}"/>
    <cellStyle name="Euro 33 8" xfId="7366" xr:uid="{BB9A88B6-ACE5-4FE8-8311-5F4299A61B82}"/>
    <cellStyle name="Euro 33 9" xfId="7367" xr:uid="{E372047F-09B0-4EAA-BC49-CF2A05B86AEE}"/>
    <cellStyle name="Euro 34" xfId="1170" xr:uid="{1F2758EE-CFAD-4EDB-B431-5D19EE538C41}"/>
    <cellStyle name="Euro 34 2" xfId="3061" xr:uid="{31E1EC4B-421F-4BCA-87A9-3C10F8A332D6}"/>
    <cellStyle name="Euro 34 2 2" xfId="5258" xr:uid="{5838BABB-A3D4-47C0-A899-DBE18040BE24}"/>
    <cellStyle name="Euro 34 2 3" xfId="38275" xr:uid="{A90F6C6F-33B8-42EF-8699-6C51831673C8}"/>
    <cellStyle name="Euro 34 3" xfId="3060" xr:uid="{4CC573CD-EE39-4410-980B-98211288F43D}"/>
    <cellStyle name="Euro 34 4" xfId="4669" xr:uid="{9B7BE1E7-CFD8-4C75-8FFA-AD2060A8000E}"/>
    <cellStyle name="Euro 34 5" xfId="37732" xr:uid="{B73F4428-667E-48CF-B318-8869452DD372}"/>
    <cellStyle name="Euro 35" xfId="1171" xr:uid="{136DAF46-658C-40D7-B69F-34A982A41E7D}"/>
    <cellStyle name="Euro 35 2" xfId="3063" xr:uid="{B7E5E10A-1ABD-49E5-B994-99990F5F40B1}"/>
    <cellStyle name="Euro 35 2 2" xfId="5259" xr:uid="{AE0E0A9C-F326-456C-83BA-67C6151BE986}"/>
    <cellStyle name="Euro 35 2 3" xfId="38276" xr:uid="{92EDBA0A-BE25-45F3-A333-1A6B8308E6B7}"/>
    <cellStyle name="Euro 35 3" xfId="3062" xr:uid="{10458797-B989-41D0-939B-0BFB01C895D7}"/>
    <cellStyle name="Euro 35 4" xfId="4670" xr:uid="{50396015-DD9C-4683-AFC2-2505083FAE43}"/>
    <cellStyle name="Euro 35 5" xfId="37733" xr:uid="{CF618781-CC16-4E3F-9A8F-2CC85D72BD7D}"/>
    <cellStyle name="Euro 36" xfId="1172" xr:uid="{2DBA8B33-9653-4AC0-99B3-64BA78C2088B}"/>
    <cellStyle name="Euro 36 2" xfId="3065" xr:uid="{712C15FD-090C-4D67-8AC6-01D2CCD36A3D}"/>
    <cellStyle name="Euro 36 2 2" xfId="5260" xr:uid="{39B9039D-4395-45A1-9D9D-8BFE82AA7826}"/>
    <cellStyle name="Euro 36 2 3" xfId="38277" xr:uid="{CAD8700E-4C28-4FF6-B16E-F90452CFA902}"/>
    <cellStyle name="Euro 36 3" xfId="3064" xr:uid="{43719917-522B-4B8C-9AF5-939291E18729}"/>
    <cellStyle name="Euro 36 4" xfId="4671" xr:uid="{7DE103ED-12BD-4CC4-9343-522B2BBF1FFE}"/>
    <cellStyle name="Euro 36 5" xfId="37734" xr:uid="{E7DD65A5-D797-4099-8912-9C8991C72454}"/>
    <cellStyle name="Euro 37" xfId="1173" xr:uid="{374AE149-BC3B-49C4-AC0C-8C92342490BB}"/>
    <cellStyle name="Euro 37 2" xfId="3067" xr:uid="{911D0F38-6ED9-4C64-A872-F274EEDCF853}"/>
    <cellStyle name="Euro 37 2 2" xfId="5261" xr:uid="{7B22CC62-78C5-48B5-BB85-454D82DBD8AF}"/>
    <cellStyle name="Euro 37 2 3" xfId="38278" xr:uid="{0A0C10F0-391D-46B8-BDF0-66304D1D6AE0}"/>
    <cellStyle name="Euro 37 3" xfId="3066" xr:uid="{80144138-3212-4028-8C31-562FBE887DB3}"/>
    <cellStyle name="Euro 37 4" xfId="4672" xr:uid="{40CABBC5-1197-46A3-AD9A-FC46A8C77D4B}"/>
    <cellStyle name="Euro 37 5" xfId="37735" xr:uid="{856C4A8A-AED8-4864-8EC7-7D8DBEECC3C0}"/>
    <cellStyle name="Euro 38" xfId="1174" xr:uid="{CB14DCCA-18D5-438F-A36B-C779DE2BC01B}"/>
    <cellStyle name="Euro 38 2" xfId="3069" xr:uid="{73774CD5-6AC5-4A61-AB3E-1C6585CED152}"/>
    <cellStyle name="Euro 38 2 2" xfId="5262" xr:uid="{AA0CF7A6-B15B-407F-8B8D-5701BCAB1553}"/>
    <cellStyle name="Euro 38 2 3" xfId="38279" xr:uid="{C48DE63C-F039-48BF-B3D3-E21FAE29CBB2}"/>
    <cellStyle name="Euro 38 3" xfId="3068" xr:uid="{8B652782-E444-4ADA-8A64-D69C7C3B6D5E}"/>
    <cellStyle name="Euro 38 4" xfId="4673" xr:uid="{4E375BBF-E4F8-4B8C-8EC1-A2D141AC7896}"/>
    <cellStyle name="Euro 38 5" xfId="37736" xr:uid="{07DE9AD4-5B39-455C-849D-098614207138}"/>
    <cellStyle name="Euro 39" xfId="1175" xr:uid="{C269DF88-930D-40A0-87DB-8487694A671C}"/>
    <cellStyle name="Euro 39 2" xfId="1176" xr:uid="{40CEC20D-A103-4BED-86FC-E37CBDA522A5}"/>
    <cellStyle name="Euro 39 2 2" xfId="3071" xr:uid="{DE491CC0-DA3B-472E-B3B5-B06CDE60EFDE}"/>
    <cellStyle name="Euro 39 2 3" xfId="4675" xr:uid="{BB7DC9E5-F495-45CD-845D-663B85C0DFD8}"/>
    <cellStyle name="Euro 39 2 4" xfId="37738" xr:uid="{EBA59B77-D608-4162-89B5-92C67D2617A1}"/>
    <cellStyle name="Euro 39 3" xfId="1177" xr:uid="{AD3070F0-761C-4B5F-9D3C-1B214DC2179D}"/>
    <cellStyle name="Euro 39 3 2" xfId="3072" xr:uid="{2088DADB-A874-4C0D-A9E5-D5F80DDA32A3}"/>
    <cellStyle name="Euro 39 3 3" xfId="4676" xr:uid="{9E39A7AA-4132-4B91-97C6-19B9621A9B95}"/>
    <cellStyle name="Euro 39 3 4" xfId="37739" xr:uid="{816322C6-58B6-47EF-A2F1-D419148DCEB6}"/>
    <cellStyle name="Euro 39 4" xfId="3070" xr:uid="{160554CA-0469-422A-805F-0ECF0A35766F}"/>
    <cellStyle name="Euro 39 5" xfId="4674" xr:uid="{3188010C-B37B-4394-9D28-25D1FF2CA330}"/>
    <cellStyle name="Euro 39 6" xfId="37737" xr:uid="{363124B1-2615-4107-838C-C090CFF7C566}"/>
    <cellStyle name="Euro 4" xfId="1178" xr:uid="{C3DE578B-7F98-489A-B5D7-0F4B40F9C70C}"/>
    <cellStyle name="Euro 4 2" xfId="1179" xr:uid="{B2D8BCF1-4038-47DC-8321-598E383A3334}"/>
    <cellStyle name="Euro 4 2 2" xfId="1180" xr:uid="{491E3C07-2512-4A64-AB73-B44C033E96BA}"/>
    <cellStyle name="Euro 4 2 2 2" xfId="1181" xr:uid="{A2A3D1D5-2479-455E-A262-94D1BD83E235}"/>
    <cellStyle name="Euro 4 2 2 2 2" xfId="3076" xr:uid="{05E1EA49-6C4A-4D2C-8CA1-58DF27E1A74E}"/>
    <cellStyle name="Euro 4 2 2 2 3" xfId="4679" xr:uid="{FCEB96CF-B8E0-492D-BD34-699D3A999284}"/>
    <cellStyle name="Euro 4 2 2 2 4" xfId="37741" xr:uid="{D1FA0B71-9433-41C9-9517-2C30DE5A1F25}"/>
    <cellStyle name="Euro 4 2 2 3" xfId="3075" xr:uid="{914D5030-C645-4F6C-80B5-6B626960ED3C}"/>
    <cellStyle name="Euro 4 2 2 3 2" xfId="35416" xr:uid="{71F22DBC-6560-4FDC-B900-758F6D882696}"/>
    <cellStyle name="Euro 4 2 2 3 3" xfId="8121" xr:uid="{3BBBB90C-6F02-4612-8119-5DF347499E1A}"/>
    <cellStyle name="Euro 4 2 2 4" xfId="4678" xr:uid="{C03E2E9C-73E1-4BF6-817C-359585DFFEFA}"/>
    <cellStyle name="Euro 4 2 2 5" xfId="37740" xr:uid="{9A6556D2-860F-4010-B53F-459F5C477496}"/>
    <cellStyle name="Euro 4 2 3" xfId="1182" xr:uid="{E815DB23-FAF2-4B9E-B51B-5C707B2560F7}"/>
    <cellStyle name="Euro 4 2 3 2" xfId="3077" xr:uid="{A633770C-84EA-4CEF-813B-EBB8C1E3E785}"/>
    <cellStyle name="Euro 4 2 3 3" xfId="4680" xr:uid="{D90B3804-4FD7-4A92-825C-DD5DCD4459FE}"/>
    <cellStyle name="Euro 4 2 3 4" xfId="37742" xr:uid="{0AD89D6C-E2B7-4E8F-979A-367A12D2024B}"/>
    <cellStyle name="Euro 4 2 4" xfId="3078" xr:uid="{4186975E-1AF2-47B3-8674-E2547705EE49}"/>
    <cellStyle name="Euro 4 2 4 2" xfId="5263" xr:uid="{17FEF9C2-B39E-4CD1-A448-91011736DBAF}"/>
    <cellStyle name="Euro 4 2 4 3" xfId="8122" xr:uid="{2675BB1A-D921-48A0-9DC5-0C7CE3200063}"/>
    <cellStyle name="Euro 4 2 4 3 2" xfId="12430" xr:uid="{9FE00073-8C8D-4C1B-BDD9-7630CE365210}"/>
    <cellStyle name="Euro 4 2 4 3 2 2" xfId="15918" xr:uid="{94870288-5EC9-4248-B96E-71798C05F429}"/>
    <cellStyle name="Euro 4 2 4 3 3" xfId="38280" xr:uid="{B7503816-3342-4D4A-90C7-0F9A0D8D3529}"/>
    <cellStyle name="Euro 4 2 5" xfId="3079" xr:uid="{A40FE080-48CE-41C6-89C9-97C1588A56C7}"/>
    <cellStyle name="Euro 4 2 5 2" xfId="5264" xr:uid="{0F09CC79-AD14-47AC-9663-82938C89D053}"/>
    <cellStyle name="Euro 4 2 5 3" xfId="38281" xr:uid="{E1ABC871-8630-4914-905B-AA2747C8147F}"/>
    <cellStyle name="Euro 4 2 6" xfId="3080" xr:uid="{F06BCE81-B1A7-4218-9A74-0485F2619D6E}"/>
    <cellStyle name="Euro 4 2 6 2" xfId="5265" xr:uid="{2C38EAA1-8071-4DC3-8DA5-BB9BE36F21F6}"/>
    <cellStyle name="Euro 4 2 6 2 2" xfId="15184" xr:uid="{F0682560-2D78-4289-B8FC-6D839ABCBE28}"/>
    <cellStyle name="Euro 4 2 6 2 2 2" xfId="15919" xr:uid="{3744CEAE-8ECD-4CE4-982A-C8B8F6057FB3}"/>
    <cellStyle name="Euro 4 2 6 3" xfId="8938" xr:uid="{6854A224-56C3-4AB9-9712-FEB248BED09C}"/>
    <cellStyle name="Euro 4 2 7" xfId="3074" xr:uid="{C9830293-89A4-4BED-995C-70A9DC903E69}"/>
    <cellStyle name="Euro 4 2 8" xfId="4677" xr:uid="{DBC8FB6E-0790-4895-89B3-BD8A684F12DB}"/>
    <cellStyle name="Euro 4 2 9" xfId="39205" xr:uid="{C564D268-9372-4D44-980C-9BFC9F373B6B}"/>
    <cellStyle name="Euro 4 3" xfId="1183" xr:uid="{E52254CC-C388-4D14-A473-66B674BDE82A}"/>
    <cellStyle name="Euro 4 3 2" xfId="3081" xr:uid="{896BE273-4F5D-4261-96C4-3871E2CD067F}"/>
    <cellStyle name="Euro 4 3 3" xfId="4681" xr:uid="{9E0A90B4-42E4-4D13-920F-0381B009381F}"/>
    <cellStyle name="Euro 4 3 4" xfId="37743" xr:uid="{96554ADE-5811-4B04-9314-EFB5AF9EF43F}"/>
    <cellStyle name="Euro 4 4" xfId="1184" xr:uid="{4EDC9F75-E673-4815-BEC7-99828A15D9A8}"/>
    <cellStyle name="Euro 4 4 2" xfId="3082" xr:uid="{F59354E1-0E78-48C8-B5C0-DA8EF4900C2C}"/>
    <cellStyle name="Euro 4 4 3" xfId="4682" xr:uid="{FEB03CB5-F0FE-4D2D-A673-5C6E8256A539}"/>
    <cellStyle name="Euro 4 4 4" xfId="37744" xr:uid="{187D6898-C9F1-487E-8B79-D00D92891EB5}"/>
    <cellStyle name="Euro 4 5" xfId="1185" xr:uid="{D62E4728-6696-49B4-808A-39E065B3C84A}"/>
    <cellStyle name="Euro 4 5 2" xfId="1186" xr:uid="{E711D763-0915-43ED-9E39-9D37EE9BB0B0}"/>
    <cellStyle name="Euro 4 5 2 2" xfId="3085" xr:uid="{BB542BAD-5166-4304-84A2-499884418617}"/>
    <cellStyle name="Euro 4 5 2 2 2" xfId="5266" xr:uid="{8839A2FE-0498-4425-80A1-7ED21C95F308}"/>
    <cellStyle name="Euro 4 5 2 2 3" xfId="38282" xr:uid="{93D98A87-70E1-460F-ADC6-31FB4D6EA7AF}"/>
    <cellStyle name="Euro 4 5 2 3" xfId="3084" xr:uid="{87CD1A6C-A8F9-45C9-A7B9-C3CC79C96A55}"/>
    <cellStyle name="Euro 4 5 2 4" xfId="4684" xr:uid="{59E8A4ED-20F9-4B35-8495-B0D050FD1A2B}"/>
    <cellStyle name="Euro 4 5 2 5" xfId="37746" xr:uid="{D88261B8-439C-47BF-B6BD-F727C03BD482}"/>
    <cellStyle name="Euro 4 5 2 5 2" xfId="39206" xr:uid="{8CB4A9BB-77E2-4F18-AC38-30A1FFCD0C55}"/>
    <cellStyle name="Euro 4 5 3" xfId="3086" xr:uid="{E54EA41F-DFA2-446E-A56A-295119347730}"/>
    <cellStyle name="Euro 4 5 3 2" xfId="5267" xr:uid="{2C9D616F-E0F3-4B01-8545-94BE2D8E5374}"/>
    <cellStyle name="Euro 4 5 3 3" xfId="38283" xr:uid="{42FFAAAF-69FE-4CE4-A94A-C89C633A6C01}"/>
    <cellStyle name="Euro 4 5 4" xfId="3083" xr:uid="{272F9DF5-F924-4567-9555-0B2154CEDC50}"/>
    <cellStyle name="Euro 4 5 5" xfId="4683" xr:uid="{1FCEC06C-AD07-4DC5-98A2-5901D7C9F326}"/>
    <cellStyle name="Euro 4 5 6" xfId="37745" xr:uid="{25336A4B-746A-48D0-9CFC-234FBC295B6F}"/>
    <cellStyle name="Euro 4 6" xfId="1187" xr:uid="{D199B186-9645-4596-AB48-7C5BD6598997}"/>
    <cellStyle name="Euro 4 6 2" xfId="3087" xr:uid="{84F0BC32-5025-47EC-9E10-3885FAF32986}"/>
    <cellStyle name="Euro 4 6 3" xfId="4685" xr:uid="{791F1891-8964-43AC-A026-3380108B0E36}"/>
    <cellStyle name="Euro 4 6 3 2" xfId="12431" xr:uid="{075089C1-47E8-4F46-8C7A-63D759C66952}"/>
    <cellStyle name="Euro 4 6 3 2 2" xfId="15920" xr:uid="{C9C2B92A-A03F-4305-9F6A-5C8E8BB5E162}"/>
    <cellStyle name="Euro 4 6 4" xfId="39207" xr:uid="{ACD89428-4807-415A-B3E3-C1B5B0862078}"/>
    <cellStyle name="Euro 4 7" xfId="3088" xr:uid="{950515B2-ED30-4A71-A8D5-E0A35B19DA99}"/>
    <cellStyle name="Euro 4 7 2" xfId="5268" xr:uid="{1ABB9947-49E7-4035-ADB3-48516E598B25}"/>
    <cellStyle name="Euro 4 8" xfId="3073" xr:uid="{79547AF2-CB15-457B-97B5-1DDFDAE38BD6}"/>
    <cellStyle name="Euro 4 9" xfId="5689" xr:uid="{5ACD1AF4-1405-4ABB-B6C5-A7A1C2A783A5}"/>
    <cellStyle name="Euro 40" xfId="1188" xr:uid="{1C222103-E0B5-48FF-89ED-B615EC073697}"/>
    <cellStyle name="Euro 40 2" xfId="1189" xr:uid="{8DAFA350-B153-4C1C-B0E1-3E49B82BA447}"/>
    <cellStyle name="Euro 40 2 2" xfId="3090" xr:uid="{219CCE5A-E486-4110-92B2-B49ACBF2E42F}"/>
    <cellStyle name="Euro 40 2 3" xfId="4687" xr:uid="{287B5FE6-82FF-4EEC-B501-DED4F833F24F}"/>
    <cellStyle name="Euro 40 2 4" xfId="37748" xr:uid="{0D37A7DC-EB9B-4FBE-9717-EC759947BE0D}"/>
    <cellStyle name="Euro 40 3" xfId="1190" xr:uid="{16F4D606-17FB-4EBA-8FF3-581677038C52}"/>
    <cellStyle name="Euro 40 3 2" xfId="3091" xr:uid="{AD8C3DF4-2D21-4044-9438-F03DC27B32D0}"/>
    <cellStyle name="Euro 40 3 3" xfId="4688" xr:uid="{6E063E6F-3E83-411A-9679-FC2B3E6DABFE}"/>
    <cellStyle name="Euro 40 3 4" xfId="37749" xr:uid="{08C34F72-2A82-43E4-B954-E5A23605BF43}"/>
    <cellStyle name="Euro 40 4" xfId="3089" xr:uid="{DCBDACC3-764F-43FA-B2F8-9F949B2632EB}"/>
    <cellStyle name="Euro 40 5" xfId="4686" xr:uid="{1C646F08-02F3-493C-8987-81E66F83BAD4}"/>
    <cellStyle name="Euro 40 6" xfId="37747" xr:uid="{CC4EE13A-9C71-4036-8431-9FC92624CC9A}"/>
    <cellStyle name="Euro 41" xfId="1191" xr:uid="{384608A6-30C2-4B04-AC2F-DCEAC393A303}"/>
    <cellStyle name="Euro 41 2" xfId="1192" xr:uid="{F9F4D114-CF2C-4057-914F-BE375202195A}"/>
    <cellStyle name="Euro 41 2 2" xfId="3093" xr:uid="{EFB7D69B-4EB6-4CF8-9F8F-390C1BCD1794}"/>
    <cellStyle name="Euro 41 2 3" xfId="4690" xr:uid="{615FD9B7-E693-46B5-BD26-2E3AF924A919}"/>
    <cellStyle name="Euro 41 2 4" xfId="37751" xr:uid="{BA58A1D4-5AAE-4A4E-BC39-0D0061576CB7}"/>
    <cellStyle name="Euro 41 3" xfId="1193" xr:uid="{F3FEFBEB-04BA-4CC5-B749-6819D3F6314E}"/>
    <cellStyle name="Euro 41 3 2" xfId="3094" xr:uid="{DEC92D32-6511-4DC8-AE71-C57C88CF9AB0}"/>
    <cellStyle name="Euro 41 3 3" xfId="4691" xr:uid="{C6A0EEA9-7C8D-4010-9417-45213EC35449}"/>
    <cellStyle name="Euro 41 3 4" xfId="37752" xr:uid="{57771053-C93F-4553-8CBA-6BD8AEF928FD}"/>
    <cellStyle name="Euro 41 4" xfId="3092" xr:uid="{6DDA12F7-09C1-4A99-8A2A-438595201CCF}"/>
    <cellStyle name="Euro 41 5" xfId="4689" xr:uid="{A929FF83-E699-4500-836C-1021656F83AE}"/>
    <cellStyle name="Euro 41 6" xfId="37750" xr:uid="{6AE3AD68-9D58-47E1-9FAC-6F87788C4BE5}"/>
    <cellStyle name="Euro 42" xfId="1194" xr:uid="{C3C59EC1-04D6-4531-BE15-0345FB8F6D53}"/>
    <cellStyle name="Euro 42 2" xfId="1195" xr:uid="{EBD7BB6A-5C2A-4D3C-B634-28EAFEF7A395}"/>
    <cellStyle name="Euro 42 2 2" xfId="3096" xr:uid="{C1F76BFD-BC0E-4504-9FAC-203E1F494925}"/>
    <cellStyle name="Euro 42 2 3" xfId="4693" xr:uid="{3810DEEB-7C44-403A-82F1-2447B5E0B9A9}"/>
    <cellStyle name="Euro 42 2 4" xfId="37754" xr:uid="{F0A8D3BA-C5F5-4D79-BF28-06F5220D7FB1}"/>
    <cellStyle name="Euro 42 3" xfId="1196" xr:uid="{35FF8EF0-1AA8-4896-B421-AD073576945C}"/>
    <cellStyle name="Euro 42 3 2" xfId="3097" xr:uid="{2D1466B4-E7F8-4767-B8E3-E71208E620A1}"/>
    <cellStyle name="Euro 42 3 3" xfId="4694" xr:uid="{B44D31F5-55EA-47C9-B522-B65862550F7A}"/>
    <cellStyle name="Euro 42 3 4" xfId="37755" xr:uid="{104130F1-8D9A-4BB2-8849-0F33827FD724}"/>
    <cellStyle name="Euro 42 4" xfId="3095" xr:uid="{8BE5BA4B-FA54-42D8-9E7B-6710EBCF9384}"/>
    <cellStyle name="Euro 42 5" xfId="4692" xr:uid="{4CD5BEAD-B4FA-4EB8-BAE2-C98F6E1C4883}"/>
    <cellStyle name="Euro 42 6" xfId="37753" xr:uid="{479DA4DF-C041-457D-92AE-7A5DE10529FD}"/>
    <cellStyle name="Euro 43" xfId="1197" xr:uid="{6C7A4A94-7733-4616-8CD3-8A12CEA5A6BC}"/>
    <cellStyle name="Euro 43 2" xfId="1198" xr:uid="{F6493350-D558-423B-BC62-6FB21A352A5B}"/>
    <cellStyle name="Euro 43 2 2" xfId="3099" xr:uid="{DA1904BD-18F1-48B3-9159-EC625A428E57}"/>
    <cellStyle name="Euro 43 2 3" xfId="4696" xr:uid="{C01EEA17-9E7E-4003-BCBC-91977DFB709F}"/>
    <cellStyle name="Euro 43 2 4" xfId="37757" xr:uid="{F2EB12AB-21CA-46EC-B2A4-7737506E5D15}"/>
    <cellStyle name="Euro 43 3" xfId="1199" xr:uid="{65F9500C-EA90-4F6E-BBBD-0013D7C3E178}"/>
    <cellStyle name="Euro 43 3 2" xfId="3100" xr:uid="{DDDCCD2D-DC40-4AB3-A88A-ADD4F9446B59}"/>
    <cellStyle name="Euro 43 3 3" xfId="4697" xr:uid="{2CFB9FAF-3AE8-4DE8-BE66-0F6145895314}"/>
    <cellStyle name="Euro 43 3 4" xfId="37758" xr:uid="{E7C80A03-733C-4D20-BB4E-2D1790DC715C}"/>
    <cellStyle name="Euro 43 4" xfId="3098" xr:uid="{6FD630C9-961D-4850-A57D-FCF95345D214}"/>
    <cellStyle name="Euro 43 5" xfId="4695" xr:uid="{4F929572-AABB-43CA-B4CF-91E45BBBD3F0}"/>
    <cellStyle name="Euro 43 6" xfId="37756" xr:uid="{7A13D3A3-8BB4-49B6-94B3-C85F3BEF6C0C}"/>
    <cellStyle name="Euro 44" xfId="1200" xr:uid="{3654C0C4-4EF4-4973-B3F0-53CFF84F8287}"/>
    <cellStyle name="Euro 44 2" xfId="1201" xr:uid="{DAC15B2E-E9E0-4E10-A9C2-4CA446E48C5C}"/>
    <cellStyle name="Euro 44 2 2" xfId="3102" xr:uid="{2606F891-C0A6-4692-B65D-7A258D04C557}"/>
    <cellStyle name="Euro 44 2 3" xfId="4699" xr:uid="{EB03208C-6FF7-41AA-9CF4-257EF1CB8313}"/>
    <cellStyle name="Euro 44 2 4" xfId="37760" xr:uid="{4DC906B8-60ED-46C2-A80C-96E703123459}"/>
    <cellStyle name="Euro 44 3" xfId="1202" xr:uid="{5591BF9E-3AA1-43E3-917F-69C1ABA6ECFD}"/>
    <cellStyle name="Euro 44 3 2" xfId="3103" xr:uid="{A47AC75E-4935-4D1E-9CAB-FC0ED1157FE9}"/>
    <cellStyle name="Euro 44 3 3" xfId="4700" xr:uid="{E807E097-312D-42E6-957E-485A3C0B8539}"/>
    <cellStyle name="Euro 44 3 4" xfId="37761" xr:uid="{C92CF5AD-1882-411D-A1B7-92ABFBAA8D35}"/>
    <cellStyle name="Euro 44 4" xfId="3101" xr:uid="{488A64F2-0C21-42B1-B7BA-7B86E252051A}"/>
    <cellStyle name="Euro 44 5" xfId="4698" xr:uid="{90CBDFF9-E41E-42E3-BE61-F25FA44E39FD}"/>
    <cellStyle name="Euro 44 6" xfId="37759" xr:uid="{C5E3108A-B6C0-4FED-9A73-D81843B60343}"/>
    <cellStyle name="Euro 45" xfId="1203" xr:uid="{929CE922-C686-4ACB-88F3-070D11807151}"/>
    <cellStyle name="Euro 45 2" xfId="3104" xr:uid="{5DAEBE07-9ECA-4BDE-B43E-043D2FB5BE5F}"/>
    <cellStyle name="Euro 45 3" xfId="4701" xr:uid="{1EDA724C-6EEA-4D46-B8C4-80C425C1134B}"/>
    <cellStyle name="Euro 45 4" xfId="7368" xr:uid="{4B264AB3-3F1A-4E3C-9F7A-0805DB7A78FA}"/>
    <cellStyle name="Euro 46" xfId="1204" xr:uid="{2671BC6F-60BC-487E-B2AF-1B70E964E2B2}"/>
    <cellStyle name="Euro 46 2" xfId="3105" xr:uid="{E4B8939B-5AA7-49A9-B9FB-A9D6569FA0D3}"/>
    <cellStyle name="Euro 46 3" xfId="4702" xr:uid="{310FE322-D855-4020-A2E9-B3AC319BD89E}"/>
    <cellStyle name="Euro 46 4" xfId="7369" xr:uid="{DC736076-96DA-4008-A65A-51C204865791}"/>
    <cellStyle name="Euro 47" xfId="1205" xr:uid="{033407DC-5D6F-4DDA-97AE-C0C0541A13E9}"/>
    <cellStyle name="Euro 47 2" xfId="3107" xr:uid="{DED97F6B-FD07-4005-9BDD-31532343F9CC}"/>
    <cellStyle name="Euro 47 2 2" xfId="5269" xr:uid="{48BF9E26-E204-4B0C-A8B7-76F042103F7D}"/>
    <cellStyle name="Euro 47 2 3" xfId="38284" xr:uid="{5B5CC3E6-1CC1-4E71-94DB-8559A745F9B5}"/>
    <cellStyle name="Euro 47 3" xfId="3108" xr:uid="{7139D7AF-4BFB-4A9F-AE5B-B424BF7CC36A}"/>
    <cellStyle name="Euro 47 3 2" xfId="5270" xr:uid="{602DE4E9-FDAC-4991-B98C-3580CF96D4F5}"/>
    <cellStyle name="Euro 47 3 3" xfId="38285" xr:uid="{EBDA3617-3104-44F5-AFE8-0682AE703B4D}"/>
    <cellStyle name="Euro 47 4" xfId="3109" xr:uid="{259662C8-E93F-41A3-B633-5A579DCE25A5}"/>
    <cellStyle name="Euro 47 4 2" xfId="5271" xr:uid="{CEE18748-5E66-40CC-A5D7-49444BF90496}"/>
    <cellStyle name="Euro 47 4 3" xfId="38286" xr:uid="{93862943-F496-4749-9D96-353F0AF91622}"/>
    <cellStyle name="Euro 47 5" xfId="3110" xr:uid="{7E47FF86-647E-438D-9B65-CD9C7CFE5CF3}"/>
    <cellStyle name="Euro 47 5 2" xfId="5272" xr:uid="{2B465778-A70B-4CA5-9BBC-E23F39152540}"/>
    <cellStyle name="Euro 47 5 3" xfId="38287" xr:uid="{7A74DEC0-53C3-4A28-80F2-64E9A5091A26}"/>
    <cellStyle name="Euro 47 6" xfId="3111" xr:uid="{2E498E45-BE7D-4EBC-A219-0C5E27D89ACC}"/>
    <cellStyle name="Euro 47 6 2" xfId="5273" xr:uid="{22A5B4DE-CC8A-416C-B7A6-D58EFF1082D3}"/>
    <cellStyle name="Euro 47 6 3" xfId="38288" xr:uid="{E959D7D9-DAFD-46E3-B933-736174660DA7}"/>
    <cellStyle name="Euro 47 7" xfId="3106" xr:uid="{9F105191-0527-4511-9160-25EC52B29752}"/>
    <cellStyle name="Euro 47 8" xfId="4703" xr:uid="{E75343D0-9526-4898-B920-52E830343013}"/>
    <cellStyle name="Euro 47 9" xfId="37762" xr:uid="{E9D93FFC-1FF4-42C8-9962-085ABB179338}"/>
    <cellStyle name="Euro 48" xfId="1206" xr:uid="{8EBD962D-0856-40F7-BA6B-44ADE39669E1}"/>
    <cellStyle name="Euro 48 2" xfId="3113" xr:uid="{B2CAC713-E437-42F6-BA28-1A717AF7BEA1}"/>
    <cellStyle name="Euro 48 2 2" xfId="5274" xr:uid="{1E366BB4-9065-4F12-8A9A-98696494633A}"/>
    <cellStyle name="Euro 48 2 3" xfId="38289" xr:uid="{64665E05-1EFE-4A90-A9FB-873EB7AC1DD6}"/>
    <cellStyle name="Euro 48 3" xfId="3114" xr:uid="{8995EB8D-568C-4D8C-8D4C-3F5E65EF6E4F}"/>
    <cellStyle name="Euro 48 3 2" xfId="5275" xr:uid="{FEE1A85E-642E-425A-B555-318029613620}"/>
    <cellStyle name="Euro 48 3 3" xfId="38290" xr:uid="{55017675-C320-4585-AB91-978C1DFEE1D8}"/>
    <cellStyle name="Euro 48 4" xfId="3115" xr:uid="{3E6CE1CC-92BF-48F4-B17A-E1B6BC93AC85}"/>
    <cellStyle name="Euro 48 4 2" xfId="5276" xr:uid="{DCB4D5F6-A155-4B0B-AD14-D078AF2106B1}"/>
    <cellStyle name="Euro 48 4 3" xfId="38291" xr:uid="{E554B7CF-F2DC-4D9B-8AC6-DAD10958F678}"/>
    <cellStyle name="Euro 48 5" xfId="3116" xr:uid="{8D3AD003-B655-4E10-AE83-C5A608D5643C}"/>
    <cellStyle name="Euro 48 5 2" xfId="5277" xr:uid="{ACC4DFA8-4517-47DA-80A4-03C8DE52D43A}"/>
    <cellStyle name="Euro 48 5 3" xfId="38292" xr:uid="{1BA92C55-970B-4473-898C-47AB59F83827}"/>
    <cellStyle name="Euro 48 6" xfId="3117" xr:uid="{E1425F7B-BBE7-436B-9880-D223759E2F77}"/>
    <cellStyle name="Euro 48 6 2" xfId="5278" xr:uid="{01662382-B6E4-4CB9-9A94-5EFA3239BDE3}"/>
    <cellStyle name="Euro 48 6 3" xfId="38293" xr:uid="{A60FA4C3-BB50-489A-B3B7-C9CC9B507D9F}"/>
    <cellStyle name="Euro 48 7" xfId="3112" xr:uid="{2E7C301F-5A42-4EAA-AD6D-9EC0647C581D}"/>
    <cellStyle name="Euro 48 8" xfId="4704" xr:uid="{C232F5B8-0BCD-41C7-85BC-6E66D8DC158B}"/>
    <cellStyle name="Euro 48 9" xfId="37763" xr:uid="{81A0F254-5A9B-44AF-B40D-0A1908A47A45}"/>
    <cellStyle name="Euro 49" xfId="1207" xr:uid="{06189133-1F9F-47E8-8496-81BFE30F6B08}"/>
    <cellStyle name="Euro 49 2" xfId="3118" xr:uid="{367F0DA4-51DD-4BD5-9EA4-7A2E3793A4A7}"/>
    <cellStyle name="Euro 49 3" xfId="4705" xr:uid="{73E334C4-F2B0-4C15-A444-8F9DFEC36687}"/>
    <cellStyle name="Euro 49 4" xfId="7370" xr:uid="{E3544B24-595B-4791-BD9C-AE90C4232360}"/>
    <cellStyle name="Euro 5" xfId="1208" xr:uid="{7526D18C-6413-4CFF-882D-D2133C4DF7A7}"/>
    <cellStyle name="Euro 5 2" xfId="1209" xr:uid="{4691D779-3707-430F-A6DC-353A25725495}"/>
    <cellStyle name="Euro 5 2 2" xfId="3121" xr:uid="{FA46A020-832F-4B3A-9D60-1C20803F7152}"/>
    <cellStyle name="Euro 5 2 2 2" xfId="5279" xr:uid="{9CF9DAC1-024E-4693-BB91-695A4B69B561}"/>
    <cellStyle name="Euro 5 2 2 3" xfId="8123" xr:uid="{9FA35B2C-2100-4CBB-991C-4FB4DDD50CDD}"/>
    <cellStyle name="Euro 5 2 2 3 2" xfId="38294" xr:uid="{A0D390F4-3F95-46CF-8FCC-C6317782B7E6}"/>
    <cellStyle name="Euro 5 2 3" xfId="3122" xr:uid="{7D125AA0-351B-4E69-960D-A86DFE651300}"/>
    <cellStyle name="Euro 5 2 3 2" xfId="5280" xr:uid="{01E3FB75-039F-46C9-BD8C-56AE561F3182}"/>
    <cellStyle name="Euro 5 2 3 3" xfId="38295" xr:uid="{01529F0A-AB12-4AC9-A3D7-80FC6EB34190}"/>
    <cellStyle name="Euro 5 2 4" xfId="3123" xr:uid="{EFBE4648-4B55-414F-98E1-D08F69BD280D}"/>
    <cellStyle name="Euro 5 2 4 2" xfId="5281" xr:uid="{597FC44F-35FE-4FD6-8905-05A071A757DE}"/>
    <cellStyle name="Euro 5 2 4 3" xfId="38296" xr:uid="{E0114A5A-0F1F-422B-8EFE-5045B5795D71}"/>
    <cellStyle name="Euro 5 2 5" xfId="3120" xr:uid="{466B960C-D6B7-4867-BD69-282A408F8099}"/>
    <cellStyle name="Euro 5 2 6" xfId="4707" xr:uid="{B815B255-5DC9-4D68-A463-8531F76A185B}"/>
    <cellStyle name="Euro 5 2 7" xfId="37765" xr:uid="{EFDA0D1C-8D38-4FAD-B1F1-E218971FC5A3}"/>
    <cellStyle name="Euro 5 3" xfId="1210" xr:uid="{AFCC5A24-17E9-41BE-815D-F5558E72875F}"/>
    <cellStyle name="Euro 5 3 2" xfId="3124" xr:uid="{CF5E6C19-E750-4886-B4DD-9AF016AE25EC}"/>
    <cellStyle name="Euro 5 3 3" xfId="4708" xr:uid="{7F2FD6AA-409A-4DD8-8631-FF7FC40F6A78}"/>
    <cellStyle name="Euro 5 3 4" xfId="37766" xr:uid="{5F52438F-ED4D-4907-A95B-AF8C290A462C}"/>
    <cellStyle name="Euro 5 4" xfId="1211" xr:uid="{13DC6DBF-A05D-416C-A7EF-3B2930CE05D2}"/>
    <cellStyle name="Euro 5 4 2" xfId="3125" xr:uid="{605CD220-CC24-4865-80ED-F8BA6A336568}"/>
    <cellStyle name="Euro 5 4 3" xfId="4709" xr:uid="{5FFC876E-ACDA-4F3B-AE00-5D4B9C6D4B66}"/>
    <cellStyle name="Euro 5 4 4" xfId="37767" xr:uid="{73F3668C-0693-4384-B43E-2F288FCAA12C}"/>
    <cellStyle name="Euro 5 5" xfId="3126" xr:uid="{50CB8EB3-834E-457B-8197-D3D4BD2B3555}"/>
    <cellStyle name="Euro 5 5 2" xfId="5282" xr:uid="{174B5BED-5822-4B48-9EC6-662555D12E69}"/>
    <cellStyle name="Euro 5 5 3" xfId="8124" xr:uid="{99792727-9E1C-49CD-9E18-CB2D45CC6A10}"/>
    <cellStyle name="Euro 5 5 3 2" xfId="38297" xr:uid="{A37ECEB2-CAAE-4B5B-9399-682B9E7FEC9F}"/>
    <cellStyle name="Euro 5 6" xfId="3119" xr:uid="{944F8CC1-298D-4E99-92D0-F730BFBAE0BD}"/>
    <cellStyle name="Euro 5 7" xfId="4706" xr:uid="{74453B30-0601-49CA-9D3D-74D9584300C7}"/>
    <cellStyle name="Euro 5 8" xfId="37764" xr:uid="{E321B4AA-3FD1-4E82-AF8F-328DEFF1CB6E}"/>
    <cellStyle name="Euro 50" xfId="1212" xr:uid="{F38C6DE5-900C-4457-927C-56D90122C112}"/>
    <cellStyle name="Euro 50 2" xfId="3128" xr:uid="{6E31C454-DE94-465C-9050-60EE2745631A}"/>
    <cellStyle name="Euro 50 2 2" xfId="5283" xr:uid="{8E737D36-583C-4A34-948D-2AFBD363339D}"/>
    <cellStyle name="Euro 50 2 3" xfId="38298" xr:uid="{EECB253B-24AE-46CD-B6C7-B9A43CD48132}"/>
    <cellStyle name="Euro 50 3" xfId="3129" xr:uid="{C87DE8FD-90A5-4B43-9057-6574E4681A63}"/>
    <cellStyle name="Euro 50 3 2" xfId="5284" xr:uid="{4A270E95-66C2-4EA7-A1FE-1B85413AAF29}"/>
    <cellStyle name="Euro 50 3 3" xfId="38299" xr:uid="{92DC7964-A7D4-4D27-A8AB-146050F3D3C3}"/>
    <cellStyle name="Euro 50 4" xfId="3130" xr:uid="{1686EDC6-607F-4510-9406-9115BF4CCC41}"/>
    <cellStyle name="Euro 50 4 2" xfId="5285" xr:uid="{B82BD02D-0EF1-412E-ABFC-09AA67A1167B}"/>
    <cellStyle name="Euro 50 4 3" xfId="38300" xr:uid="{3CAE6506-5D1C-4BBF-87BF-7E81C3DCA2DF}"/>
    <cellStyle name="Euro 50 5" xfId="3131" xr:uid="{1A1C4109-7C5D-4361-8FD1-55BAC7EA947C}"/>
    <cellStyle name="Euro 50 5 2" xfId="5286" xr:uid="{90303036-B05A-4D12-85B3-83886234ADA5}"/>
    <cellStyle name="Euro 50 5 3" xfId="38301" xr:uid="{BDA53182-1F6F-44A8-A32A-3D16534B005E}"/>
    <cellStyle name="Euro 50 6" xfId="3132" xr:uid="{65C4C0FE-DBAA-4A37-8C1C-73ACA432A76C}"/>
    <cellStyle name="Euro 50 6 2" xfId="5287" xr:uid="{F57E5B57-C00F-407F-AE2A-C12B9DE627AA}"/>
    <cellStyle name="Euro 50 6 3" xfId="38302" xr:uid="{DB7607A5-1E8F-4AD6-AD22-322AF8D8E56F}"/>
    <cellStyle name="Euro 50 7" xfId="3127" xr:uid="{3B3E586B-D87F-4CA3-82BF-C9F104BBCA97}"/>
    <cellStyle name="Euro 50 8" xfId="4710" xr:uid="{A744A1E7-6E1C-4C7E-8642-934AA787AE50}"/>
    <cellStyle name="Euro 50 9" xfId="37768" xr:uid="{5901279E-7FB6-4454-A291-E9EBB8C41EA2}"/>
    <cellStyle name="Euro 51" xfId="1213" xr:uid="{F3F8BA35-F6CD-4B12-BE3D-D66E1B46033C}"/>
    <cellStyle name="Euro 51 2" xfId="3134" xr:uid="{F23BBCCF-6104-40EF-B1D4-FB2299226716}"/>
    <cellStyle name="Euro 51 2 2" xfId="5288" xr:uid="{4D6FEEB8-0C52-446D-ACD7-3E84A772C108}"/>
    <cellStyle name="Euro 51 2 3" xfId="38303" xr:uid="{C136CDE8-7710-4AD8-84DD-0CBA437A0E63}"/>
    <cellStyle name="Euro 51 3" xfId="3135" xr:uid="{3BA0EDD1-7029-46EB-BD90-F270C771612F}"/>
    <cellStyle name="Euro 51 3 2" xfId="5289" xr:uid="{E12C4C7D-14CD-48EB-9890-CB8A79697DF9}"/>
    <cellStyle name="Euro 51 3 3" xfId="38304" xr:uid="{B4864EE6-0928-481C-A02E-C5DD8A56687D}"/>
    <cellStyle name="Euro 51 4" xfId="3136" xr:uid="{D96D802E-9A96-4B11-B0C8-119591DBF7DC}"/>
    <cellStyle name="Euro 51 4 2" xfId="5290" xr:uid="{8C85283A-0EC2-4FE2-A631-AAF9CC416C78}"/>
    <cellStyle name="Euro 51 4 3" xfId="38305" xr:uid="{820AA3AA-1825-4062-B8C4-6BD16365278E}"/>
    <cellStyle name="Euro 51 5" xfId="3137" xr:uid="{EDB919E3-1AF9-4E63-8120-9B58AD9145E0}"/>
    <cellStyle name="Euro 51 5 2" xfId="5291" xr:uid="{BFDBD083-9155-403C-A6E5-365D35E7AE49}"/>
    <cellStyle name="Euro 51 5 3" xfId="38306" xr:uid="{E214423A-4D54-4265-B010-7816675DBB85}"/>
    <cellStyle name="Euro 51 6" xfId="3138" xr:uid="{88583B20-283A-43A7-8195-CF9DA1E5D5EA}"/>
    <cellStyle name="Euro 51 6 2" xfId="5292" xr:uid="{5871C152-BDC6-48EB-84E4-DB3E07B702F2}"/>
    <cellStyle name="Euro 51 6 3" xfId="38307" xr:uid="{D27D513E-47B2-4E3B-9E13-8FCFE29D7027}"/>
    <cellStyle name="Euro 51 7" xfId="3133" xr:uid="{A54ADECD-7525-40B3-BE85-6E01819F1A25}"/>
    <cellStyle name="Euro 51 8" xfId="4711" xr:uid="{803F5BF0-D7E1-43D4-B1F1-25CCC3176B89}"/>
    <cellStyle name="Euro 51 9" xfId="37769" xr:uid="{D20BBACF-6088-4ACD-A414-F41CD8BAFC8F}"/>
    <cellStyle name="Euro 52" xfId="1214" xr:uid="{79A12F5B-3D78-4956-8ECB-1B41E4EBAD25}"/>
    <cellStyle name="Euro 52 2" xfId="3140" xr:uid="{B17DA27B-D950-46AA-8424-ED9D71A17878}"/>
    <cellStyle name="Euro 52 2 2" xfId="5293" xr:uid="{50495A62-1D57-4BBB-BA07-3C32772A60AE}"/>
    <cellStyle name="Euro 52 2 3" xfId="38308" xr:uid="{3E5E0FF9-A516-4F33-B8F1-520494A77661}"/>
    <cellStyle name="Euro 52 3" xfId="3141" xr:uid="{3D7EDAAE-F82F-4F1A-B2E8-7B2811A9EB38}"/>
    <cellStyle name="Euro 52 3 2" xfId="5294" xr:uid="{5CF0C260-C7F5-453B-A1A1-65703317959C}"/>
    <cellStyle name="Euro 52 3 3" xfId="38309" xr:uid="{5D69345A-82FC-4CE5-A87C-65B8CD9CD597}"/>
    <cellStyle name="Euro 52 4" xfId="3142" xr:uid="{B8BB9E94-2C18-4425-A97D-0657EC01B38A}"/>
    <cellStyle name="Euro 52 4 2" xfId="5295" xr:uid="{B2DD9205-27E7-48EB-8B36-5AD95F0C369B}"/>
    <cellStyle name="Euro 52 4 3" xfId="38310" xr:uid="{6F68D9A1-B3B1-4629-B5DA-6BFDFD358599}"/>
    <cellStyle name="Euro 52 5" xfId="3143" xr:uid="{C2C1B3A7-E909-498E-AA4D-1A13F794355D}"/>
    <cellStyle name="Euro 52 5 2" xfId="5296" xr:uid="{DC6E3469-A9E9-48D7-8B62-E865A65129F1}"/>
    <cellStyle name="Euro 52 5 3" xfId="38311" xr:uid="{AC4CAFEE-461D-4E03-9561-891D5FC414A4}"/>
    <cellStyle name="Euro 52 6" xfId="3144" xr:uid="{025761E9-B6C3-4B6C-9C5A-A9E771A10D39}"/>
    <cellStyle name="Euro 52 6 2" xfId="5297" xr:uid="{CC48FD8C-1208-4582-AE16-49AC8A8C220C}"/>
    <cellStyle name="Euro 52 6 3" xfId="38312" xr:uid="{3DE00D67-6867-4430-BF24-23DC2DD45EA5}"/>
    <cellStyle name="Euro 52 7" xfId="3139" xr:uid="{1EF1C682-740E-4938-B33F-711C78DADEFA}"/>
    <cellStyle name="Euro 52 8" xfId="4712" xr:uid="{A9CCD24E-2628-44EC-8D14-291CA3116D92}"/>
    <cellStyle name="Euro 52 9" xfId="37770" xr:uid="{D63B43F9-895E-4FA3-B586-A85FCDB87485}"/>
    <cellStyle name="Euro 53" xfId="1215" xr:uid="{DD725CD5-F5A8-4A3F-AB40-69C68D44ECFF}"/>
    <cellStyle name="Euro 53 2" xfId="3146" xr:uid="{A5BDC53B-6D1F-4F2F-A82A-90F0A52E72B8}"/>
    <cellStyle name="Euro 53 2 2" xfId="5298" xr:uid="{10857775-FDB5-4839-881C-1F6BCB1918AF}"/>
    <cellStyle name="Euro 53 2 3" xfId="38313" xr:uid="{7E387017-3A41-4FB6-962B-5B092FEDB7B0}"/>
    <cellStyle name="Euro 53 3" xfId="3147" xr:uid="{562AA0B7-DBD5-401C-8FD6-B97159B2D2E6}"/>
    <cellStyle name="Euro 53 3 2" xfId="5299" xr:uid="{BD2A89E3-2076-4AD2-88F9-6741F1BCF963}"/>
    <cellStyle name="Euro 53 3 3" xfId="38314" xr:uid="{7127DC83-0F8D-4332-B5BD-6AB9275AF30A}"/>
    <cellStyle name="Euro 53 4" xfId="3148" xr:uid="{57CB5D76-789C-4D4B-BC57-515E2415FA9D}"/>
    <cellStyle name="Euro 53 4 2" xfId="5300" xr:uid="{2814A460-F071-4C63-8A40-15E2EFE286CC}"/>
    <cellStyle name="Euro 53 4 3" xfId="38315" xr:uid="{7CDCDE14-E803-4101-B800-3ED3805E2671}"/>
    <cellStyle name="Euro 53 5" xfId="3149" xr:uid="{12B6726E-2C14-4EEC-B817-E7B88E538B83}"/>
    <cellStyle name="Euro 53 5 2" xfId="5301" xr:uid="{77F78D2A-B9BE-4473-997D-17A830BCEBA6}"/>
    <cellStyle name="Euro 53 5 3" xfId="38316" xr:uid="{6AE311F0-1DE5-42BB-AFE3-A1C48179B14D}"/>
    <cellStyle name="Euro 53 6" xfId="3150" xr:uid="{BA5016BF-068B-48AC-AB98-B60ED43B2C20}"/>
    <cellStyle name="Euro 53 6 2" xfId="5302" xr:uid="{1DF61651-5568-4998-AAD7-7E5D03733D33}"/>
    <cellStyle name="Euro 53 6 3" xfId="38317" xr:uid="{7BEC9996-22B7-46EC-A0BC-ED2F2BA501AB}"/>
    <cellStyle name="Euro 53 7" xfId="3145" xr:uid="{756B420E-3694-4A48-AEE3-612FA58FD041}"/>
    <cellStyle name="Euro 53 8" xfId="4713" xr:uid="{F70732B3-A7BB-46EF-AD98-980EFA4E9819}"/>
    <cellStyle name="Euro 53 9" xfId="37771" xr:uid="{973AD0E4-F773-4CEC-ACA1-EB8BAD0E84A1}"/>
    <cellStyle name="Euro 54" xfId="1216" xr:uid="{62A72433-FF73-42B4-8061-90DAA94B93CD}"/>
    <cellStyle name="Euro 54 2" xfId="3152" xr:uid="{B3632B6A-719E-4E6B-B795-256008D8DF08}"/>
    <cellStyle name="Euro 54 2 2" xfId="5303" xr:uid="{A7A675C3-0D21-41C9-B063-FA754AE6B869}"/>
    <cellStyle name="Euro 54 2 3" xfId="38318" xr:uid="{D287D211-3672-4F5F-AC06-2F9480647AC8}"/>
    <cellStyle name="Euro 54 3" xfId="3153" xr:uid="{016B4EDB-BE47-4F0F-9C2A-85EAAB33E7CB}"/>
    <cellStyle name="Euro 54 3 2" xfId="5304" xr:uid="{B98DED92-F223-4740-97AC-5DAD36487D88}"/>
    <cellStyle name="Euro 54 3 3" xfId="38319" xr:uid="{4A3007CD-EFA0-40F0-A89D-286005F8BE49}"/>
    <cellStyle name="Euro 54 4" xfId="3154" xr:uid="{22925A70-0F88-4E9B-A8CF-240C0A76DC21}"/>
    <cellStyle name="Euro 54 4 2" xfId="5305" xr:uid="{586BA76A-9934-4850-9C47-592CA642325E}"/>
    <cellStyle name="Euro 54 4 3" xfId="38320" xr:uid="{CB5AD5BC-47AB-4788-BC0F-DB80F007B938}"/>
    <cellStyle name="Euro 54 5" xfId="3155" xr:uid="{44BEC8B4-1195-4FC7-B499-4A3D10401FF5}"/>
    <cellStyle name="Euro 54 5 2" xfId="5306" xr:uid="{F1DF4EE6-739E-40C9-88F7-08E4D3510CCE}"/>
    <cellStyle name="Euro 54 5 3" xfId="38321" xr:uid="{00962683-97AE-430D-83B6-CF097E50E520}"/>
    <cellStyle name="Euro 54 6" xfId="3156" xr:uid="{0A2BCC9B-D03E-4685-906C-0BC88153753B}"/>
    <cellStyle name="Euro 54 6 2" xfId="5307" xr:uid="{73A92237-E480-4C4C-8755-0CE7773F8230}"/>
    <cellStyle name="Euro 54 6 3" xfId="38322" xr:uid="{6DE8B1C4-FB2B-49B0-9E0E-6E1C194ECA0B}"/>
    <cellStyle name="Euro 54 7" xfId="3151" xr:uid="{86B5865D-812D-4096-89E0-3C492D55D843}"/>
    <cellStyle name="Euro 54 8" xfId="4714" xr:uid="{8BE41F12-087B-4EA6-BA6C-D068C9460DB1}"/>
    <cellStyle name="Euro 54 9" xfId="37772" xr:uid="{AFB2B94F-5964-4969-9934-A8680953E0FE}"/>
    <cellStyle name="Euro 55" xfId="1217" xr:uid="{6B7A9458-6EFB-4A2B-A119-25D75FD2FF5C}"/>
    <cellStyle name="Euro 55 2" xfId="3158" xr:uid="{25F073D4-9550-4C0C-84B6-E6EFA82BA5D3}"/>
    <cellStyle name="Euro 55 2 2" xfId="5308" xr:uid="{6ACFA5EB-B43F-404A-AF48-79FEA4FC4F83}"/>
    <cellStyle name="Euro 55 2 3" xfId="38323" xr:uid="{D7AE4455-4EBE-433A-9E15-2DCA832D93BE}"/>
    <cellStyle name="Euro 55 3" xfId="3159" xr:uid="{4A99FDC0-C94D-410D-BACD-485A4B0A16E7}"/>
    <cellStyle name="Euro 55 3 2" xfId="5309" xr:uid="{F503A919-1789-466F-B8D8-EDA69239111A}"/>
    <cellStyle name="Euro 55 3 3" xfId="38324" xr:uid="{58780987-BA10-4941-BB5E-995DCBA40AF0}"/>
    <cellStyle name="Euro 55 4" xfId="3160" xr:uid="{903AD22D-621A-4BE2-B493-B5775A80F204}"/>
    <cellStyle name="Euro 55 4 2" xfId="5310" xr:uid="{9B12B752-233B-47AC-B4DA-0828853C63F7}"/>
    <cellStyle name="Euro 55 4 3" xfId="38325" xr:uid="{75BF94AC-FD6B-484D-9CA5-A20A128F54E4}"/>
    <cellStyle name="Euro 55 5" xfId="3161" xr:uid="{92AA5B9E-9303-4D19-9F54-89A5CB5C9AFA}"/>
    <cellStyle name="Euro 55 5 2" xfId="5311" xr:uid="{BFD1663F-2117-4BA8-A579-575AE7C2B060}"/>
    <cellStyle name="Euro 55 5 3" xfId="38326" xr:uid="{D5282FA1-FEE2-4D45-8770-C76CD603C40D}"/>
    <cellStyle name="Euro 55 6" xfId="3162" xr:uid="{AA6FBAAC-0351-41CD-B499-27D1D4E04D1F}"/>
    <cellStyle name="Euro 55 6 2" xfId="5312" xr:uid="{370B857C-41EF-428A-BB76-5C2299DAE212}"/>
    <cellStyle name="Euro 55 6 3" xfId="38327" xr:uid="{76C13C8B-1679-45AC-824E-C93EA0B4117B}"/>
    <cellStyle name="Euro 55 7" xfId="3157" xr:uid="{810105AD-F5F3-4BBA-AFBD-B5365F1052A6}"/>
    <cellStyle name="Euro 55 8" xfId="4715" xr:uid="{C3DCA82E-67B2-452A-A23E-10240951B324}"/>
    <cellStyle name="Euro 55 9" xfId="37773" xr:uid="{CC381201-0595-4812-AE40-3A25664359BC}"/>
    <cellStyle name="Euro 56" xfId="1218" xr:uid="{954CBE01-67CE-45AD-9E5D-BB172D99FEC1}"/>
    <cellStyle name="Euro 56 2" xfId="3164" xr:uid="{2E4F719A-0CE8-49AE-99EA-0C5C51074D47}"/>
    <cellStyle name="Euro 56 2 2" xfId="5313" xr:uid="{3BAA86A8-621A-4242-B814-CA89D7BD3B30}"/>
    <cellStyle name="Euro 56 2 3" xfId="38328" xr:uid="{995A11CA-2246-4F78-8641-B46635A2D2E1}"/>
    <cellStyle name="Euro 56 3" xfId="3165" xr:uid="{C3A0C890-FB0F-421F-B48A-48820011BC09}"/>
    <cellStyle name="Euro 56 3 2" xfId="5314" xr:uid="{A789CC25-4282-448E-9CF7-D8B60BA474D6}"/>
    <cellStyle name="Euro 56 3 3" xfId="38329" xr:uid="{F3931384-26DA-41ED-806A-6F3702F55159}"/>
    <cellStyle name="Euro 56 4" xfId="3166" xr:uid="{26361390-77BF-44A1-9524-9DFD77FC06E6}"/>
    <cellStyle name="Euro 56 4 2" xfId="5315" xr:uid="{754A84E8-15C3-4721-8ECB-B338F2016B20}"/>
    <cellStyle name="Euro 56 4 3" xfId="38330" xr:uid="{C6BF79B1-368C-4B1A-81B5-56AAEA37F875}"/>
    <cellStyle name="Euro 56 5" xfId="3167" xr:uid="{B60D57C0-5271-499C-8F81-DC9F3BBC8C9D}"/>
    <cellStyle name="Euro 56 5 2" xfId="5316" xr:uid="{7D9C36AE-55D1-411A-8DFF-52AD61AF039A}"/>
    <cellStyle name="Euro 56 5 3" xfId="38331" xr:uid="{A18CB5C3-AD19-4BE8-893C-5BF8176C98AA}"/>
    <cellStyle name="Euro 56 6" xfId="3168" xr:uid="{421637EC-A6E9-420A-BCED-F01952828FC3}"/>
    <cellStyle name="Euro 56 6 2" xfId="5317" xr:uid="{5523B601-EE42-45E2-8F04-B9E3687E41AB}"/>
    <cellStyle name="Euro 56 6 3" xfId="38332" xr:uid="{3B285870-187B-4319-8EEC-4BD133B8453D}"/>
    <cellStyle name="Euro 56 7" xfId="3163" xr:uid="{D756A3CE-6837-45EA-9456-F9ABBC3803B5}"/>
    <cellStyle name="Euro 56 8" xfId="4716" xr:uid="{48AE2507-2BD5-485E-B3AE-5B39C751013E}"/>
    <cellStyle name="Euro 56 9" xfId="37774" xr:uid="{ADB73CF6-ED2E-4351-BF1B-3FA5306874FE}"/>
    <cellStyle name="Euro 57" xfId="1219" xr:uid="{55B5E493-7A8A-4A54-9AA7-BB4F96F20148}"/>
    <cellStyle name="Euro 57 2" xfId="3170" xr:uid="{2334C622-5897-47E0-8048-E226F3FF9801}"/>
    <cellStyle name="Euro 57 2 2" xfId="5318" xr:uid="{E1AD80E5-0DBA-4B68-BC7E-5A75AC56E9D4}"/>
    <cellStyle name="Euro 57 2 3" xfId="38333" xr:uid="{0042467E-E296-4CF5-A6FC-C34887E2C00E}"/>
    <cellStyle name="Euro 57 3" xfId="3171" xr:uid="{1A5F8F17-C331-4599-862C-F4B21E657E46}"/>
    <cellStyle name="Euro 57 3 2" xfId="5319" xr:uid="{3B746601-24AF-41D0-8D5B-D22E391C6197}"/>
    <cellStyle name="Euro 57 3 3" xfId="38334" xr:uid="{B18888D1-F281-4254-8B35-488B967DB904}"/>
    <cellStyle name="Euro 57 4" xfId="3172" xr:uid="{022CC74B-D463-434A-8BBA-B07EED6A470C}"/>
    <cellStyle name="Euro 57 4 2" xfId="5320" xr:uid="{549CC0BC-909F-4392-9323-7CFA3498681C}"/>
    <cellStyle name="Euro 57 4 3" xfId="38335" xr:uid="{81B85BCE-21BE-473C-AE7B-176EB3752F03}"/>
    <cellStyle name="Euro 57 5" xfId="3173" xr:uid="{8A1817BB-EE4F-4E7F-9AF6-8557D1297772}"/>
    <cellStyle name="Euro 57 5 2" xfId="5321" xr:uid="{74787746-73D1-499E-B221-BB8D0C8CEC63}"/>
    <cellStyle name="Euro 57 5 3" xfId="38336" xr:uid="{60880942-4F3F-4BC0-A688-82581C284DBF}"/>
    <cellStyle name="Euro 57 6" xfId="3174" xr:uid="{81D3CC05-68EC-4001-9709-9C116EF471A4}"/>
    <cellStyle name="Euro 57 6 2" xfId="5322" xr:uid="{1766ED19-B304-4207-B7C1-14F3F123C6D4}"/>
    <cellStyle name="Euro 57 6 3" xfId="38337" xr:uid="{A3147AE3-AD9B-4D7E-8A57-9D54AD8D1B6E}"/>
    <cellStyle name="Euro 57 7" xfId="3169" xr:uid="{6183D065-0DB9-4A24-B50B-DD9420ACB8E7}"/>
    <cellStyle name="Euro 57 8" xfId="4717" xr:uid="{64026687-1FFD-4EBD-A0AC-B30572F1468D}"/>
    <cellStyle name="Euro 57 9" xfId="37775" xr:uid="{0DE5E532-731C-40C6-8DB1-967CC367D3A4}"/>
    <cellStyle name="Euro 58" xfId="1220" xr:uid="{039CD693-0785-4ABB-B9A6-F0F393600C49}"/>
    <cellStyle name="Euro 58 2" xfId="3176" xr:uid="{4A0E44D3-AB0D-450E-9EEE-2F42E84EEF66}"/>
    <cellStyle name="Euro 58 2 2" xfId="5323" xr:uid="{CB679E29-DA52-4063-9BB2-9349D0F240EA}"/>
    <cellStyle name="Euro 58 2 3" xfId="38338" xr:uid="{81F5CC44-317F-446A-93E7-683A796F90C1}"/>
    <cellStyle name="Euro 58 3" xfId="3177" xr:uid="{13783E8B-621F-4FAD-AB8E-76709D3EAAAF}"/>
    <cellStyle name="Euro 58 3 2" xfId="5324" xr:uid="{1A80F8B5-7BC3-4CE6-BA76-27A96CB5410E}"/>
    <cellStyle name="Euro 58 3 3" xfId="38339" xr:uid="{CFF83CE8-BE1D-4166-BC69-428F2A73CF67}"/>
    <cellStyle name="Euro 58 4" xfId="3178" xr:uid="{19B9D09C-CAF3-4F60-8F3A-681851E9A791}"/>
    <cellStyle name="Euro 58 4 2" xfId="5325" xr:uid="{CA561CBB-1416-4C3A-AEB0-D33776C574C8}"/>
    <cellStyle name="Euro 58 4 3" xfId="38340" xr:uid="{EB05AC5D-761C-4E34-8F50-8AA67A09ABA4}"/>
    <cellStyle name="Euro 58 5" xfId="3179" xr:uid="{7920FD3F-7A95-4C98-9F6B-004C84BDA519}"/>
    <cellStyle name="Euro 58 5 2" xfId="5326" xr:uid="{4C768804-70A4-46CE-8510-22A47B3B479E}"/>
    <cellStyle name="Euro 58 5 3" xfId="38341" xr:uid="{518AC923-C7DA-41B5-A058-54113A15AFF7}"/>
    <cellStyle name="Euro 58 6" xfId="3180" xr:uid="{7CBAD84D-B98C-4CB1-8730-CACAA49AC5F1}"/>
    <cellStyle name="Euro 58 6 2" xfId="5327" xr:uid="{6D4850FB-CAC8-436F-9A67-7F843D3E264F}"/>
    <cellStyle name="Euro 58 6 3" xfId="38342" xr:uid="{D5899649-7832-4102-9F63-EAED7FA7099E}"/>
    <cellStyle name="Euro 58 7" xfId="3175" xr:uid="{5E02EB10-1BB6-43FA-9364-37CEDA2F6535}"/>
    <cellStyle name="Euro 58 8" xfId="4718" xr:uid="{3E14621D-0669-4372-B985-44F157223B40}"/>
    <cellStyle name="Euro 58 9" xfId="37776" xr:uid="{D9FED889-2E3C-4413-BDB5-0906DD863797}"/>
    <cellStyle name="Euro 59" xfId="1221" xr:uid="{F16015DE-F205-462C-8D2F-B1FCB42B7F04}"/>
    <cellStyle name="Euro 59 2" xfId="3182" xr:uid="{C55D52BB-60E4-4124-91F6-D30C1513E506}"/>
    <cellStyle name="Euro 59 2 2" xfId="5328" xr:uid="{176D7E40-340D-4623-BA6E-F0681C00A6B4}"/>
    <cellStyle name="Euro 59 2 3" xfId="38343" xr:uid="{A386BE93-6FBB-48E5-AEB9-B21AD34F8489}"/>
    <cellStyle name="Euro 59 3" xfId="3183" xr:uid="{ADB92B1F-2DB3-4F79-98B5-9AE6974742B4}"/>
    <cellStyle name="Euro 59 3 2" xfId="5329" xr:uid="{C4CA0923-C853-4673-828C-CAD58BB3BFC1}"/>
    <cellStyle name="Euro 59 3 3" xfId="38344" xr:uid="{5BF5D881-1F93-4DE1-BD59-E02B9BAF8369}"/>
    <cellStyle name="Euro 59 4" xfId="3184" xr:uid="{9EF2C338-279A-4A13-8765-5D5BC6031316}"/>
    <cellStyle name="Euro 59 4 2" xfId="5330" xr:uid="{A00038EC-CDF3-4525-BB58-2A2D9A278642}"/>
    <cellStyle name="Euro 59 4 2 2" xfId="15922" xr:uid="{ACA82E18-B3B0-4DE1-81AF-F3F2A567E29A}"/>
    <cellStyle name="Euro 59 4 3" xfId="15921" xr:uid="{BCD7F0E7-B0CD-4CB6-B76C-D41B2B98B275}"/>
    <cellStyle name="Euro 59 4 3 2" xfId="38345" xr:uid="{2C8D4974-596F-4989-A353-5F0524FEDFBF}"/>
    <cellStyle name="Euro 59 5" xfId="3185" xr:uid="{DE9FB75B-3215-43B3-AA03-23E838A3C225}"/>
    <cellStyle name="Euro 59 5 2" xfId="5331" xr:uid="{9623EE80-2C2E-464C-8D79-7AAF9DF1B685}"/>
    <cellStyle name="Euro 59 5 2 2" xfId="15924" xr:uid="{7EA649BD-B6CE-4979-B5CD-0B49C0612EF9}"/>
    <cellStyle name="Euro 59 5 3" xfId="15923" xr:uid="{A3C384E0-FC5D-4694-831E-6B9F446F531E}"/>
    <cellStyle name="Euro 59 5 3 2" xfId="38346" xr:uid="{44DD71EA-6F07-4368-B0BE-C97D40C3D3F0}"/>
    <cellStyle name="Euro 59 6" xfId="3186" xr:uid="{12E3F002-97B8-4684-9F1C-084B920AD5AE}"/>
    <cellStyle name="Euro 59 6 2" xfId="5332" xr:uid="{32A061C6-FDCE-4E39-A4FF-913F996760BE}"/>
    <cellStyle name="Euro 59 6 2 2" xfId="15926" xr:uid="{55B85ADF-BC96-49B0-B624-2D5F46423ED5}"/>
    <cellStyle name="Euro 59 6 3" xfId="15925" xr:uid="{D13CAABD-EAF7-460A-9E58-F95AB15F64A9}"/>
    <cellStyle name="Euro 59 6 3 2" xfId="38347" xr:uid="{91A0C5E8-873C-4723-B902-C5FF00916A14}"/>
    <cellStyle name="Euro 59 7" xfId="3181" xr:uid="{35FEFCB8-A98A-448C-B534-6918086719DC}"/>
    <cellStyle name="Euro 59 7 2" xfId="15927" xr:uid="{8B671AE2-7AF5-4E32-83CA-9C19044D3A01}"/>
    <cellStyle name="Euro 59 8" xfId="4719" xr:uid="{EFFB0DE9-D801-4FBD-A253-AAF22E6F5762}"/>
    <cellStyle name="Euro 59 9" xfId="37777" xr:uid="{D1561E96-EEBC-47AB-BA63-9CC414128106}"/>
    <cellStyle name="Euro 6" xfId="1222" xr:uid="{87F3B404-9645-4F8C-8F42-BDDB6086C0D4}"/>
    <cellStyle name="Euro 6 2" xfId="1223" xr:uid="{C4A17F74-98C2-4B43-BF45-BBD5F7F898F8}"/>
    <cellStyle name="Euro 6 2 2" xfId="3189" xr:uid="{80701BFE-9ACB-42E8-8EA2-7C5D30F0EC5D}"/>
    <cellStyle name="Euro 6 2 2 2" xfId="5333" xr:uid="{314AD1D1-FAD6-4248-81DA-160DD9C8BEBD}"/>
    <cellStyle name="Euro 6 2 2 2 2" xfId="15931" xr:uid="{8CD1B481-435E-49EA-A43D-A93887E66263}"/>
    <cellStyle name="Euro 6 2 2 3" xfId="8125" xr:uid="{A21C5F4A-801B-4231-B293-A52EA842C45C}"/>
    <cellStyle name="Euro 6 2 2 3 2" xfId="15932" xr:uid="{761CD24E-DC8F-41D0-82DF-A6FE617F18B5}"/>
    <cellStyle name="Euro 6 2 2 3 3" xfId="38348" xr:uid="{AD092F46-0C98-48DE-BCD9-37FA1BD99658}"/>
    <cellStyle name="Euro 6 2 2 4" xfId="15930" xr:uid="{B2443866-78E7-416C-AB4C-1F4782D4230A}"/>
    <cellStyle name="Euro 6 2 3" xfId="3190" xr:uid="{05F04719-AACE-4342-80C3-A8B4D8B146F7}"/>
    <cellStyle name="Euro 6 2 3 2" xfId="5334" xr:uid="{729F786A-0760-47B5-A2DB-07D089ECC752}"/>
    <cellStyle name="Euro 6 2 3 2 2" xfId="15934" xr:uid="{F9BB6C78-CB46-491A-ABF5-C4692E056927}"/>
    <cellStyle name="Euro 6 2 3 3" xfId="15933" xr:uid="{D23DADCB-A653-4C12-9B39-1D71E5270109}"/>
    <cellStyle name="Euro 6 2 3 3 2" xfId="38349" xr:uid="{CE47746F-A17A-4513-AD18-78D9434024F4}"/>
    <cellStyle name="Euro 6 2 4" xfId="3191" xr:uid="{92EE31C6-3D90-465B-A95D-227E94467478}"/>
    <cellStyle name="Euro 6 2 4 2" xfId="5335" xr:uid="{DBBDDE27-1DB8-4C66-8461-BADAD28A2053}"/>
    <cellStyle name="Euro 6 2 4 2 2" xfId="36120" xr:uid="{E559F6DD-DE4C-4F16-8476-C6695E8CEAE8}"/>
    <cellStyle name="Euro 6 2 4 2 3" xfId="15935" xr:uid="{6C242724-733F-41DB-B1EF-45946CB5D89B}"/>
    <cellStyle name="Euro 6 2 4 3" xfId="38350" xr:uid="{9D4CB16E-BE25-4E5F-B3F6-F97DFC72401E}"/>
    <cellStyle name="Euro 6 2 5" xfId="3188" xr:uid="{18E80F17-BB38-416C-8AA5-D001B350C02E}"/>
    <cellStyle name="Euro 6 2 5 2" xfId="35417" xr:uid="{5F8A16F2-3220-4F39-A47B-F98D85A556D6}"/>
    <cellStyle name="Euro 6 2 5 3" xfId="15929" xr:uid="{A1D6E156-A90F-4F88-BB61-3C70EE8A037F}"/>
    <cellStyle name="Euro 6 2 6" xfId="4721" xr:uid="{AAD4B4CF-9EF0-48E4-BE74-9AF023C37A43}"/>
    <cellStyle name="Euro 6 2 7" xfId="37779" xr:uid="{A8B02BF7-90B1-48D8-8FC0-E8EAF756FEF1}"/>
    <cellStyle name="Euro 6 3" xfId="1224" xr:uid="{040C451F-26A8-4595-846D-D0394F8BC673}"/>
    <cellStyle name="Euro 6 3 2" xfId="3192" xr:uid="{6CE69FC7-CA0B-45CE-B8D2-CA68141F17EB}"/>
    <cellStyle name="Euro 6 3 2 2" xfId="15937" xr:uid="{C75B94CC-5304-4F34-A7B6-3BC4B1A1BF23}"/>
    <cellStyle name="Euro 6 3 3" xfId="4722" xr:uid="{FAD5AEC4-1B89-4AE3-87C9-67E4151B3FE9}"/>
    <cellStyle name="Euro 6 3 3 2" xfId="35719" xr:uid="{85787FCD-A86D-4030-BC32-4A4113732AB3}"/>
    <cellStyle name="Euro 6 3 3 3" xfId="15936" xr:uid="{EAFB2858-9EB0-42DE-BFA0-54D3459A08D5}"/>
    <cellStyle name="Euro 6 3 4" xfId="37780" xr:uid="{536AE9B1-069F-48F3-A7E2-31D5D669F915}"/>
    <cellStyle name="Euro 6 4" xfId="1225" xr:uid="{398C28F5-8282-4994-BD1B-2FEFC67F7071}"/>
    <cellStyle name="Euro 6 4 2" xfId="3193" xr:uid="{40277F63-8CE5-4AD1-9735-457CFB49F4BD}"/>
    <cellStyle name="Euro 6 4 2 2" xfId="15939" xr:uid="{D43717FE-B7E8-4AB6-BEE8-A7743FB0CD97}"/>
    <cellStyle name="Euro 6 4 3" xfId="4723" xr:uid="{2BE7C35A-7889-4C98-ACFE-AEAEFC4EE84C}"/>
    <cellStyle name="Euro 6 4 3 2" xfId="35720" xr:uid="{F26292DE-8651-4E61-B17A-C993CB60253F}"/>
    <cellStyle name="Euro 6 4 3 3" xfId="15938" xr:uid="{34B2EF72-B929-4FD0-B32D-84AB88E6A3BD}"/>
    <cellStyle name="Euro 6 4 4" xfId="37781" xr:uid="{A349C7D1-6F29-4B91-87CA-E534616B9A69}"/>
    <cellStyle name="Euro 6 5" xfId="3194" xr:uid="{91DE814F-2FFE-48B2-BB60-26950DD32ECD}"/>
    <cellStyle name="Euro 6 5 2" xfId="5336" xr:uid="{F1885A44-3F9A-495F-A655-7E76DCD82C0F}"/>
    <cellStyle name="Euro 6 5 2 2" xfId="15941" xr:uid="{B396D528-4CA7-4F19-9C36-48A3BCF24206}"/>
    <cellStyle name="Euro 6 5 3" xfId="8126" xr:uid="{B8530BD6-3D75-4730-99DB-EA8835D4A981}"/>
    <cellStyle name="Euro 6 5 3 2" xfId="15942" xr:uid="{5482985C-99FD-4D17-8B88-5201E248BC52}"/>
    <cellStyle name="Euro 6 5 3 3" xfId="38351" xr:uid="{5BB3061F-4C28-49AF-87E6-0D9015E3A622}"/>
    <cellStyle name="Euro 6 5 4" xfId="15940" xr:uid="{860A27B9-19FF-4DE8-8BDC-A7D8BBA5C60F}"/>
    <cellStyle name="Euro 6 6" xfId="3187" xr:uid="{A7278B24-1602-4936-BB97-B595A9FF8CA5}"/>
    <cellStyle name="Euro 6 6 2" xfId="15943" xr:uid="{520DF484-0EF4-4112-8617-5BCEB2A7C055}"/>
    <cellStyle name="Euro 6 7" xfId="4720" xr:uid="{5582ECD7-AD97-4C51-91E7-5046C4A88552}"/>
    <cellStyle name="Euro 6 7 2" xfId="35718" xr:uid="{C4E37406-00D5-47E4-B424-6133716F7CA0}"/>
    <cellStyle name="Euro 6 7 3" xfId="15928" xr:uid="{B2845F14-074D-4750-A41D-AE35263C1084}"/>
    <cellStyle name="Euro 6 8" xfId="37778" xr:uid="{785A50A6-012E-4174-AA24-DC5CE4109699}"/>
    <cellStyle name="Euro 60" xfId="1226" xr:uid="{4ACCA391-4AE5-4CE6-888C-071C0A834F9D}"/>
    <cellStyle name="Euro 60 2" xfId="3196" xr:uid="{FFD86046-E912-4E6B-8C98-F19D48CE8FED}"/>
    <cellStyle name="Euro 60 2 2" xfId="5337" xr:uid="{4ADA4E4A-F19E-4E73-A5E3-AF7B5BE0E1DA}"/>
    <cellStyle name="Euro 60 2 2 2" xfId="15946" xr:uid="{32BC361E-FE46-46DC-9593-1E3A085C92EF}"/>
    <cellStyle name="Euro 60 2 3" xfId="15945" xr:uid="{443B3B0D-2E35-4F06-B726-7BA3C3B551CE}"/>
    <cellStyle name="Euro 60 2 3 2" xfId="38352" xr:uid="{56BB3349-819B-4765-B91D-55D096FE7CA4}"/>
    <cellStyle name="Euro 60 3" xfId="3197" xr:uid="{2681F102-9C96-49FC-B6C6-D20B49B75698}"/>
    <cellStyle name="Euro 60 3 2" xfId="5338" xr:uid="{5A51495E-2A6B-4653-8773-6184E7E01FE2}"/>
    <cellStyle name="Euro 60 3 2 2" xfId="15948" xr:uid="{4B60B6A5-6247-4E79-8DA9-113E15C1126E}"/>
    <cellStyle name="Euro 60 3 3" xfId="15947" xr:uid="{F8201B95-059F-464D-9699-3F242108DFAA}"/>
    <cellStyle name="Euro 60 3 3 2" xfId="38353" xr:uid="{935DB713-2000-4719-9EAB-71EF9E887550}"/>
    <cellStyle name="Euro 60 4" xfId="3198" xr:uid="{FBC07525-8382-4C83-86A1-D94D4C9FD9AD}"/>
    <cellStyle name="Euro 60 4 2" xfId="5339" xr:uid="{4247B6E3-AB3F-4E1B-B832-642A6F788CF1}"/>
    <cellStyle name="Euro 60 4 2 2" xfId="15950" xr:uid="{7B0F1E5A-D2C9-42B4-AADE-28CC06B0F12B}"/>
    <cellStyle name="Euro 60 4 3" xfId="15949" xr:uid="{9E84A85A-16F7-4EF3-8CCB-DE4486A8B2D2}"/>
    <cellStyle name="Euro 60 4 3 2" xfId="38354" xr:uid="{0786E24F-C664-4CF3-9E3D-582C7A535C16}"/>
    <cellStyle name="Euro 60 5" xfId="3199" xr:uid="{9300913F-ECE6-40FF-9349-97E5C9ABC786}"/>
    <cellStyle name="Euro 60 5 2" xfId="5340" xr:uid="{8619E5B3-458B-4D74-BB2D-610F4D270794}"/>
    <cellStyle name="Euro 60 5 2 2" xfId="15952" xr:uid="{33274EA3-3C0A-4B7B-BC50-F167FDE2626F}"/>
    <cellStyle name="Euro 60 5 3" xfId="15951" xr:uid="{706CD95E-938F-4A58-9C0A-4BF8EA5E75D3}"/>
    <cellStyle name="Euro 60 5 3 2" xfId="38355" xr:uid="{BA622DA0-FE55-482A-9C8E-3272B9F17EF4}"/>
    <cellStyle name="Euro 60 6" xfId="3200" xr:uid="{9BA31754-65AD-4988-B83F-EC6FA4FA4863}"/>
    <cellStyle name="Euro 60 6 2" xfId="5341" xr:uid="{CC65AF3B-E70F-4796-A240-D5F61589B05F}"/>
    <cellStyle name="Euro 60 6 2 2" xfId="15954" xr:uid="{69CA83B0-C88C-4BC8-88BD-C2292D5D99BF}"/>
    <cellStyle name="Euro 60 6 3" xfId="15953" xr:uid="{85813F5F-B615-4B7C-A702-D6AFFFC9B887}"/>
    <cellStyle name="Euro 60 6 3 2" xfId="38356" xr:uid="{6D298C3E-1F9F-4D64-8772-1674D81724CA}"/>
    <cellStyle name="Euro 60 7" xfId="3195" xr:uid="{1E245BC0-7BA2-4F21-9D58-BB603F9AEFF2}"/>
    <cellStyle name="Euro 60 7 2" xfId="15955" xr:uid="{48BC09CA-56D6-45DD-812F-20785A9124AC}"/>
    <cellStyle name="Euro 60 8" xfId="4724" xr:uid="{DABEB0D4-746B-43FE-BDAB-8E2C9B18EC49}"/>
    <cellStyle name="Euro 60 8 2" xfId="35721" xr:uid="{AF830CEC-8DAB-4305-BB2B-7361C354BCCE}"/>
    <cellStyle name="Euro 60 8 3" xfId="15944" xr:uid="{130D80AB-A4F4-4FEC-9668-C653FE8990E0}"/>
    <cellStyle name="Euro 60 9" xfId="37782" xr:uid="{5AC2930A-9B9E-477A-814B-72AE369E0003}"/>
    <cellStyle name="Euro 61" xfId="1227" xr:uid="{1E4DBD7E-E5AC-4D7C-90AB-F7D4EFAC1F1D}"/>
    <cellStyle name="Euro 61 2" xfId="3202" xr:uid="{FA6A459C-A704-452A-8DA5-F479817D9B02}"/>
    <cellStyle name="Euro 61 2 2" xfId="5342" xr:uid="{F48380F6-0385-45E1-80CF-D7B9C6C7C19A}"/>
    <cellStyle name="Euro 61 2 2 2" xfId="15959" xr:uid="{A0269CB8-F96E-4E75-9A18-B60B206A4925}"/>
    <cellStyle name="Euro 61 2 2 3" xfId="15960" xr:uid="{1AF15401-A94D-45F4-A4B2-35099F13C423}"/>
    <cellStyle name="Euro 61 2 2 4" xfId="15958" xr:uid="{E0FD7D18-8B0E-415A-90D6-297C784AE1BA}"/>
    <cellStyle name="Euro 61 2 3" xfId="15957" xr:uid="{3A7D4CD9-A76F-4D08-857C-AF1E49650987}"/>
    <cellStyle name="Euro 61 2 3 2" xfId="38357" xr:uid="{31673396-A8A1-4548-ACAB-AEFB5E2F63A8}"/>
    <cellStyle name="Euro 61 3" xfId="3203" xr:uid="{C751E126-5E25-42CD-B62F-E5BB9FCED688}"/>
    <cellStyle name="Euro 61 3 2" xfId="5343" xr:uid="{77FDB26B-ABAD-4E7F-BC7A-C4FAA6815F59}"/>
    <cellStyle name="Euro 61 3 2 2" xfId="15963" xr:uid="{7D424301-28EC-4C9A-82F0-11C474F37148}"/>
    <cellStyle name="Euro 61 3 2 3" xfId="15964" xr:uid="{E984CFD6-EF29-4E68-9B07-9F63F162D6DE}"/>
    <cellStyle name="Euro 61 3 2 4" xfId="15962" xr:uid="{18BA2391-F896-4098-A7FD-8B62C6A1EF1C}"/>
    <cellStyle name="Euro 61 3 3" xfId="15965" xr:uid="{3355A09D-E2F5-4F74-A16E-8F49DACA41B8}"/>
    <cellStyle name="Euro 61 3 3 2" xfId="38358" xr:uid="{9569FE5C-5CC8-4F28-AFC5-798817521600}"/>
    <cellStyle name="Euro 61 3 4" xfId="15966" xr:uid="{E5248D3A-36F6-4DC3-9D14-6F652335A688}"/>
    <cellStyle name="Euro 61 3 5" xfId="15961" xr:uid="{5A96510B-26B7-4F98-92E9-C85AF9F9D341}"/>
    <cellStyle name="Euro 61 4" xfId="3204" xr:uid="{398A139E-CF5A-4098-9005-5A13698130DE}"/>
    <cellStyle name="Euro 61 4 2" xfId="5344" xr:uid="{977DFB62-829B-4C96-A6B1-437977912B22}"/>
    <cellStyle name="Euro 61 4 2 2" xfId="15969" xr:uid="{555F0D6B-9E6F-4F52-AA34-3BB7961AD453}"/>
    <cellStyle name="Euro 61 4 2 3" xfId="15970" xr:uid="{E2848AD6-4C80-4652-85B9-D6EF72481F13}"/>
    <cellStyle name="Euro 61 4 2 4" xfId="15968" xr:uid="{30C0490D-24E1-4550-98FB-4FCAA2E07811}"/>
    <cellStyle name="Euro 61 4 3" xfId="15971" xr:uid="{6DB64D7A-E29F-4589-A17C-AFD61360841C}"/>
    <cellStyle name="Euro 61 4 3 2" xfId="38359" xr:uid="{31A10F5C-07D7-4800-A8A1-14143C54E68C}"/>
    <cellStyle name="Euro 61 4 4" xfId="15972" xr:uid="{C4052B76-0DF6-45E7-9467-22F40666EE50}"/>
    <cellStyle name="Euro 61 4 5" xfId="15967" xr:uid="{EC84EF30-E107-425D-A97D-FA14EDC35217}"/>
    <cellStyle name="Euro 61 5" xfId="3205" xr:uid="{FE932597-508A-4204-8134-A27538BF795F}"/>
    <cellStyle name="Euro 61 5 2" xfId="5345" xr:uid="{98497F68-EC6C-4668-86F6-088BF6321386}"/>
    <cellStyle name="Euro 61 5 2 2" xfId="15975" xr:uid="{66256D04-8B7E-4A69-AB0E-50D8475B7693}"/>
    <cellStyle name="Euro 61 5 2 3" xfId="15976" xr:uid="{A9093F4C-09E4-4BE4-9BEE-6B8A32A6D602}"/>
    <cellStyle name="Euro 61 5 2 4" xfId="15977" xr:uid="{DCAC3EE9-BB6E-4E75-A702-7C121121D053}"/>
    <cellStyle name="Euro 61 5 2 5" xfId="15974" xr:uid="{0D341FF9-C554-4A73-9739-0D66F876A60E}"/>
    <cellStyle name="Euro 61 5 3" xfId="15978" xr:uid="{56182586-7EC9-4638-8F9E-BB36FAD086BC}"/>
    <cellStyle name="Euro 61 5 3 2" xfId="38360" xr:uid="{1FEEAB2A-4847-427D-A506-7413C384AB1E}"/>
    <cellStyle name="Euro 61 5 4" xfId="15979" xr:uid="{9C4FDA49-D449-4632-9AF7-FFC5BF704F34}"/>
    <cellStyle name="Euro 61 5 5" xfId="15980" xr:uid="{E9B73839-9E51-4E70-B1A5-80E73D1595F0}"/>
    <cellStyle name="Euro 61 5 6" xfId="15973" xr:uid="{62A1D26D-43EC-4D55-9C10-459EF3D36D6F}"/>
    <cellStyle name="Euro 61 6" xfId="3206" xr:uid="{9F7F5B7C-B859-46AF-A50F-076AA72995D1}"/>
    <cellStyle name="Euro 61 6 2" xfId="5346" xr:uid="{D47D9AA1-9F1A-4884-A397-1EA0016402A9}"/>
    <cellStyle name="Euro 61 6 2 2" xfId="15983" xr:uid="{4805AD97-E0C2-4F26-A282-89222F49A202}"/>
    <cellStyle name="Euro 61 6 2 3" xfId="15984" xr:uid="{CA75C8FD-8661-4A4E-91EF-44E171967E8E}"/>
    <cellStyle name="Euro 61 6 2 4" xfId="15985" xr:uid="{0E6AF147-1D60-4EE9-9315-854BA78A3F39}"/>
    <cellStyle name="Euro 61 6 2 5" xfId="15982" xr:uid="{51290DDC-5380-42ED-8A58-229BF96A25CA}"/>
    <cellStyle name="Euro 61 6 3" xfId="15986" xr:uid="{82E0D44E-C73B-42F1-A204-B7A89FC8B814}"/>
    <cellStyle name="Euro 61 6 3 2" xfId="38361" xr:uid="{44A7F66B-813C-4EDE-97D9-464F0E91C963}"/>
    <cellStyle name="Euro 61 6 4" xfId="15987" xr:uid="{398C627E-259D-468C-837C-BC389DE829D1}"/>
    <cellStyle name="Euro 61 6 5" xfId="15988" xr:uid="{D5410397-00CD-436D-AB4F-06B42F199010}"/>
    <cellStyle name="Euro 61 6 6" xfId="15981" xr:uid="{FD8FBAC5-69E6-4BB5-81B5-1045A25EF3DB}"/>
    <cellStyle name="Euro 61 7" xfId="3201" xr:uid="{4D033A2B-16B2-4FC6-B471-060270B089C3}"/>
    <cellStyle name="Euro 61 7 2" xfId="15990" xr:uid="{01FC6200-785B-49BB-A9E3-AF48200D7E8A}"/>
    <cellStyle name="Euro 61 7 3" xfId="15991" xr:uid="{4D955CFB-4FCA-4F89-97E1-FBCEC8F64694}"/>
    <cellStyle name="Euro 61 7 4" xfId="15992" xr:uid="{4F7A48A5-6FDD-427B-8216-15A08414F2CD}"/>
    <cellStyle name="Euro 61 7 5" xfId="15989" xr:uid="{FD9D0FDF-4D50-4D38-B15F-83090D9D0CB3}"/>
    <cellStyle name="Euro 61 8" xfId="4725" xr:uid="{EEA0F167-E179-4B13-A9C8-066DC79F34DA}"/>
    <cellStyle name="Euro 61 8 2" xfId="35722" xr:uid="{B6ACADE8-EAD3-4752-824A-B9584FF6E6B2}"/>
    <cellStyle name="Euro 61 8 3" xfId="15956" xr:uid="{C64C8E3B-B3E0-4D92-A5CC-B57127D22609}"/>
    <cellStyle name="Euro 61 9" xfId="37783" xr:uid="{4BE1C4F2-0B4E-4F08-A97E-473FA0A6E343}"/>
    <cellStyle name="Euro 62" xfId="1228" xr:uid="{370233F7-B624-49CF-AA21-81BCBF92F847}"/>
    <cellStyle name="Euro 62 10" xfId="15994" xr:uid="{7D320787-7675-4DAB-833B-28C47AC8657A}"/>
    <cellStyle name="Euro 62 11" xfId="15993" xr:uid="{3DE98936-8F9F-4D8F-A05C-DD9FE5426FED}"/>
    <cellStyle name="Euro 62 2" xfId="3208" xr:uid="{ED308C1B-66C9-4602-B61E-E670F2A1DBE7}"/>
    <cellStyle name="Euro 62 2 2" xfId="5347" xr:uid="{F0CD40E1-9CF1-48C7-8B1E-341B5424CB48}"/>
    <cellStyle name="Euro 62 2 2 2" xfId="15997" xr:uid="{2522D3F0-B770-4477-8A91-EBD24FEFF5C6}"/>
    <cellStyle name="Euro 62 2 2 3" xfId="15998" xr:uid="{71601A90-35CB-4F86-96F6-0B26AE4A19A8}"/>
    <cellStyle name="Euro 62 2 2 4" xfId="15999" xr:uid="{4AF11769-39D1-4F1C-81D1-A5D89E48B8EA}"/>
    <cellStyle name="Euro 62 2 2 5" xfId="15996" xr:uid="{45C0399B-2F84-4E39-8A34-B6474F52FF57}"/>
    <cellStyle name="Euro 62 2 3" xfId="16000" xr:uid="{8753DE93-BB47-4336-B729-C4FA66878069}"/>
    <cellStyle name="Euro 62 2 3 2" xfId="38362" xr:uid="{F4D615FD-2735-46F3-AB66-2D6F0739DF9B}"/>
    <cellStyle name="Euro 62 2 4" xfId="16001" xr:uid="{62D1BDCD-37C1-47F4-87DF-87A69BB9F952}"/>
    <cellStyle name="Euro 62 2 5" xfId="16002" xr:uid="{F087F0D7-E09A-4214-9530-1F78EC2642A0}"/>
    <cellStyle name="Euro 62 2 6" xfId="15995" xr:uid="{BAFBB04F-F5CE-4A71-8B79-4145D2EB6F5D}"/>
    <cellStyle name="Euro 62 3" xfId="3209" xr:uid="{B04869CF-4C22-438B-92DB-AB5E4A6D50EA}"/>
    <cellStyle name="Euro 62 3 2" xfId="5348" xr:uid="{FB046C37-2562-493D-814E-4DD323B04159}"/>
    <cellStyle name="Euro 62 3 2 2" xfId="16005" xr:uid="{312682C8-763A-447E-8471-A38920EA9BE6}"/>
    <cellStyle name="Euro 62 3 2 3" xfId="16006" xr:uid="{56626693-3001-4590-9919-B8005776D3DE}"/>
    <cellStyle name="Euro 62 3 2 4" xfId="16007" xr:uid="{67489ADF-CBDE-4964-95D0-DA516723AA11}"/>
    <cellStyle name="Euro 62 3 2 5" xfId="16004" xr:uid="{987253A4-29BB-47AD-8892-EECBCDAE1643}"/>
    <cellStyle name="Euro 62 3 3" xfId="16008" xr:uid="{03926D8F-7475-49C3-9F98-CFDDE254952C}"/>
    <cellStyle name="Euro 62 3 3 2" xfId="38363" xr:uid="{DBD1D564-DA1A-4779-BADA-0302E0594379}"/>
    <cellStyle name="Euro 62 3 4" xfId="16009" xr:uid="{CB0362DD-6228-4388-9671-CB5369ADD6CB}"/>
    <cellStyle name="Euro 62 3 5" xfId="16010" xr:uid="{AFDEEA99-0C65-4F83-ACE3-08943BDF02A0}"/>
    <cellStyle name="Euro 62 3 6" xfId="16003" xr:uid="{866C19B5-38FD-45B9-86E2-CE42E20F3480}"/>
    <cellStyle name="Euro 62 4" xfId="3210" xr:uid="{4EAB4D3C-DD07-450B-B279-45DE2EFFF00C}"/>
    <cellStyle name="Euro 62 4 2" xfId="5349" xr:uid="{7AB011DD-0105-4741-87C7-25EF1AA517AD}"/>
    <cellStyle name="Euro 62 4 2 2" xfId="16013" xr:uid="{E5877B96-1925-4FA8-B112-7FD77C62771F}"/>
    <cellStyle name="Euro 62 4 2 3" xfId="16014" xr:uid="{0EB10275-9AE0-402F-A51E-1B68F9C9EB89}"/>
    <cellStyle name="Euro 62 4 2 4" xfId="16015" xr:uid="{69CCF5C9-3A82-43A1-9AFD-7C2FDF4E2FB0}"/>
    <cellStyle name="Euro 62 4 2 5" xfId="16012" xr:uid="{C1037635-2B11-405C-9B77-FFA97F1F8EA4}"/>
    <cellStyle name="Euro 62 4 3" xfId="16016" xr:uid="{A56E39E3-0632-4FFB-9744-CCB506C95777}"/>
    <cellStyle name="Euro 62 4 3 2" xfId="38364" xr:uid="{D2514BF5-2FC6-4188-9436-8D63C823A485}"/>
    <cellStyle name="Euro 62 4 4" xfId="16017" xr:uid="{BDCB40A0-C489-4CB5-BC96-9E5CBA4B5317}"/>
    <cellStyle name="Euro 62 4 5" xfId="16018" xr:uid="{078A9C3C-BFF2-45FD-937B-BF7E54A6CA47}"/>
    <cellStyle name="Euro 62 4 6" xfId="16011" xr:uid="{67188E38-A832-4BD0-A3F2-6672D998D0B3}"/>
    <cellStyle name="Euro 62 5" xfId="3211" xr:uid="{6C1A4022-BE05-436A-ADB8-791F2BB4DA2F}"/>
    <cellStyle name="Euro 62 5 2" xfId="5350" xr:uid="{0A7BBAE2-437E-4EAC-B4C9-6785CC85BBCF}"/>
    <cellStyle name="Euro 62 5 2 2" xfId="16021" xr:uid="{9C0F176D-8080-4614-ABEC-89F1532354F4}"/>
    <cellStyle name="Euro 62 5 2 3" xfId="16022" xr:uid="{D44505AC-25F5-459F-A2FE-8ECB79EDD2A2}"/>
    <cellStyle name="Euro 62 5 2 4" xfId="16023" xr:uid="{1D241BF2-7356-4CC0-BFB8-3E8166B2E209}"/>
    <cellStyle name="Euro 62 5 2 5" xfId="16020" xr:uid="{4D4E6430-1DEF-4D8B-9D75-45BEE7F28B82}"/>
    <cellStyle name="Euro 62 5 3" xfId="16024" xr:uid="{A20A6056-A8DF-4414-BF8E-0F964DB03339}"/>
    <cellStyle name="Euro 62 5 3 2" xfId="38365" xr:uid="{D2174B5E-0A72-43EE-BA7C-CB8B01199E0F}"/>
    <cellStyle name="Euro 62 5 4" xfId="16025" xr:uid="{C1EE306A-51C2-4BF0-AA5A-C7F70FB677F5}"/>
    <cellStyle name="Euro 62 5 5" xfId="16026" xr:uid="{6EA0A4EC-C6C8-425F-9B64-6AF4151566C9}"/>
    <cellStyle name="Euro 62 5 6" xfId="16019" xr:uid="{74C271CF-9466-4156-B1BD-7393812D176C}"/>
    <cellStyle name="Euro 62 6" xfId="3212" xr:uid="{E1789E7F-84DE-4DBB-B8AE-751EC4E3BE5A}"/>
    <cellStyle name="Euro 62 6 2" xfId="5351" xr:uid="{9D8559C1-3E23-48DC-8D20-8FC62057D2AF}"/>
    <cellStyle name="Euro 62 6 2 2" xfId="16029" xr:uid="{56559CE8-D6F1-4B96-8B1E-992C08F82551}"/>
    <cellStyle name="Euro 62 6 2 3" xfId="16030" xr:uid="{87561A3F-F8D0-4B4A-A23A-CDB140064DEA}"/>
    <cellStyle name="Euro 62 6 2 4" xfId="16031" xr:uid="{524E8D5D-BC87-44FF-9B07-59FF1B87F4EE}"/>
    <cellStyle name="Euro 62 6 2 5" xfId="16028" xr:uid="{AD51DD78-E581-49B5-85F7-D60AE8CF577F}"/>
    <cellStyle name="Euro 62 6 3" xfId="16032" xr:uid="{FC75275B-3553-4A8D-A431-A090A5326B90}"/>
    <cellStyle name="Euro 62 6 3 2" xfId="38366" xr:uid="{2D94618B-47F3-4D82-91CB-7EC040A1E958}"/>
    <cellStyle name="Euro 62 6 4" xfId="16033" xr:uid="{F2D5C1F2-FCE1-4CA4-B208-D0849BAEE74B}"/>
    <cellStyle name="Euro 62 6 5" xfId="16034" xr:uid="{4F3A14BB-DDB2-49EE-B75A-EDEB8D886AC9}"/>
    <cellStyle name="Euro 62 6 6" xfId="16027" xr:uid="{9F651234-121F-4EEE-903E-9136F99F4292}"/>
    <cellStyle name="Euro 62 7" xfId="3207" xr:uid="{9A58532B-0822-43A7-9C08-6EF82A9C9A6E}"/>
    <cellStyle name="Euro 62 7 2" xfId="16036" xr:uid="{67550732-D6B1-453F-A966-4EA987BEC707}"/>
    <cellStyle name="Euro 62 7 3" xfId="16037" xr:uid="{32FF2417-1F11-43F1-91EB-AC03B6FDD7D1}"/>
    <cellStyle name="Euro 62 7 4" xfId="16038" xr:uid="{9E7B8798-1B62-42A8-B5AA-D749D71F1F36}"/>
    <cellStyle name="Euro 62 7 5" xfId="16035" xr:uid="{09E826DC-2198-4947-BF0B-0E0CCE909A9F}"/>
    <cellStyle name="Euro 62 8" xfId="4726" xr:uid="{8B269B3C-9899-4A0C-BAB4-9A626CB81DD4}"/>
    <cellStyle name="Euro 62 8 2" xfId="35723" xr:uid="{C2248DF9-D9B7-4D65-A939-976C0060FE63}"/>
    <cellStyle name="Euro 62 8 3" xfId="16039" xr:uid="{2272AD1D-DBCD-4D36-BF6D-C98F7B3ABFEB}"/>
    <cellStyle name="Euro 62 9" xfId="16040" xr:uid="{FFE0EDC9-B8CE-4151-8400-187D5432265B}"/>
    <cellStyle name="Euro 62 9 2" xfId="37784" xr:uid="{29F957E9-3344-4DEB-BC86-2ACD8EB57CDE}"/>
    <cellStyle name="Euro 63" xfId="1229" xr:uid="{3A2C327B-6CFF-4481-8FB9-004DCBC9061D}"/>
    <cellStyle name="Euro 63 10" xfId="16042" xr:uid="{273E1DB3-694B-400E-AB98-D9E76244FE78}"/>
    <cellStyle name="Euro 63 11" xfId="16041" xr:uid="{281B7566-FE41-4701-9920-85ED0481D496}"/>
    <cellStyle name="Euro 63 2" xfId="3214" xr:uid="{DB23E678-0A52-43ED-ADEA-DF01A7E7E9F1}"/>
    <cellStyle name="Euro 63 2 2" xfId="5352" xr:uid="{05D9A6BB-F7BB-49F3-AE37-C95740521089}"/>
    <cellStyle name="Euro 63 2 2 2" xfId="16045" xr:uid="{3299531F-1276-48A9-8E97-3DCA9454E048}"/>
    <cellStyle name="Euro 63 2 2 3" xfId="16046" xr:uid="{D5EE7E5B-0DA5-4458-8380-C034E2CBC7AB}"/>
    <cellStyle name="Euro 63 2 2 4" xfId="16047" xr:uid="{BD623A11-CEA9-4E7F-86C6-E4BAF5CC5295}"/>
    <cellStyle name="Euro 63 2 2 5" xfId="16044" xr:uid="{10CADD6F-40E3-4C38-AE74-6607F5C5F82C}"/>
    <cellStyle name="Euro 63 2 3" xfId="16048" xr:uid="{DEA7A365-B4EE-42A7-8683-618A34F00D34}"/>
    <cellStyle name="Euro 63 2 3 2" xfId="38367" xr:uid="{6392BFE9-2156-4EAD-9F2E-24B082D1E845}"/>
    <cellStyle name="Euro 63 2 4" xfId="16049" xr:uid="{AEFEA140-755A-4296-B4A4-093FA94218B9}"/>
    <cellStyle name="Euro 63 2 5" xfId="16050" xr:uid="{3642DF16-51F6-48C7-ACF5-2A2A3F5EA5F4}"/>
    <cellStyle name="Euro 63 2 6" xfId="16043" xr:uid="{85B53939-1704-4D85-AAD2-E8A8FE8F17ED}"/>
    <cellStyle name="Euro 63 3" xfId="3215" xr:uid="{8936AE01-9C03-46E0-95BE-D6CF6B209192}"/>
    <cellStyle name="Euro 63 3 2" xfId="5353" xr:uid="{F1560DB7-CEAF-4181-BCEC-69EB35FC1E8D}"/>
    <cellStyle name="Euro 63 3 2 2" xfId="16053" xr:uid="{26284CFC-B1F2-4A66-B0F2-2EBFDBB298BD}"/>
    <cellStyle name="Euro 63 3 2 3" xfId="16054" xr:uid="{16D5CDCE-6C9A-4D2E-8CB0-3C6C537DA807}"/>
    <cellStyle name="Euro 63 3 2 4" xfId="16055" xr:uid="{11BAFAE4-BFB4-4C9E-847A-1AA60DAC04F5}"/>
    <cellStyle name="Euro 63 3 2 5" xfId="16052" xr:uid="{C511AD9D-885F-4EAE-BDD3-4B621AF36652}"/>
    <cellStyle name="Euro 63 3 3" xfId="16056" xr:uid="{C85C87A1-58CD-4BF1-9103-3B96A363D563}"/>
    <cellStyle name="Euro 63 3 3 2" xfId="38368" xr:uid="{0DEEF43E-F955-4E20-BDA7-3D2EEE279E72}"/>
    <cellStyle name="Euro 63 3 4" xfId="16057" xr:uid="{3DCB0950-4FD3-4A8A-ADB0-A570A20550AD}"/>
    <cellStyle name="Euro 63 3 5" xfId="16058" xr:uid="{C2E917E9-66D1-445D-BAAE-EDE96BD4EA0A}"/>
    <cellStyle name="Euro 63 3 6" xfId="16051" xr:uid="{12B9EB1B-96C9-44C4-BC89-9D61F5AED940}"/>
    <cellStyle name="Euro 63 4" xfId="3216" xr:uid="{AF88A77B-7001-4C02-A3F3-551B48449A56}"/>
    <cellStyle name="Euro 63 4 2" xfId="5354" xr:uid="{EC2A82BC-B7A1-4E7D-9D74-471D6CD23663}"/>
    <cellStyle name="Euro 63 4 2 2" xfId="16061" xr:uid="{F6C520A3-B21F-46B1-8E1E-1706F465D4F6}"/>
    <cellStyle name="Euro 63 4 2 3" xfId="16062" xr:uid="{1FEAA1C7-413A-4F6B-B3EB-104F191051AB}"/>
    <cellStyle name="Euro 63 4 2 4" xfId="16063" xr:uid="{20ED4A5C-39EE-49B9-A7C0-1A104737F241}"/>
    <cellStyle name="Euro 63 4 2 5" xfId="16060" xr:uid="{48FDC40E-633B-4535-9135-EEB926E5DCC7}"/>
    <cellStyle name="Euro 63 4 3" xfId="16064" xr:uid="{8B5C2E61-08B1-43F3-A0C0-E2F2927EE0F9}"/>
    <cellStyle name="Euro 63 4 3 2" xfId="38369" xr:uid="{07D22B60-5F2A-4EA4-A3AA-DB31945D3261}"/>
    <cellStyle name="Euro 63 4 4" xfId="16065" xr:uid="{E18A3117-5ED1-4F4D-A798-049551C0CD9D}"/>
    <cellStyle name="Euro 63 4 5" xfId="16066" xr:uid="{6BBA8D3C-37F7-4487-948B-8710D06EB564}"/>
    <cellStyle name="Euro 63 4 6" xfId="16059" xr:uid="{09434260-EDCA-4193-B979-238465EB352D}"/>
    <cellStyle name="Euro 63 5" xfId="3217" xr:uid="{0ADF97B0-9AB5-453C-A12F-F5E1A99791A2}"/>
    <cellStyle name="Euro 63 5 2" xfId="5355" xr:uid="{BF051D92-2E09-4855-8064-109186747954}"/>
    <cellStyle name="Euro 63 5 2 2" xfId="16069" xr:uid="{E3758AB0-48EA-42FF-A27D-4D7EB2272EAA}"/>
    <cellStyle name="Euro 63 5 2 3" xfId="16070" xr:uid="{7C94EA19-1875-443B-B93A-78B507FB3131}"/>
    <cellStyle name="Euro 63 5 2 4" xfId="16071" xr:uid="{9CE60A37-57D3-46E4-BA55-32E04D561C8D}"/>
    <cellStyle name="Euro 63 5 2 5" xfId="16072" xr:uid="{A1EEC021-3A6B-433B-B399-9ABEA859B228}"/>
    <cellStyle name="Euro 63 5 2 6" xfId="16068" xr:uid="{CB5ECBAC-3FB6-4488-938F-75A5C37C4160}"/>
    <cellStyle name="Euro 63 5 3" xfId="16073" xr:uid="{46DAFE5B-3B3B-4990-A811-E7D42E870F2B}"/>
    <cellStyle name="Euro 63 5 3 2" xfId="38370" xr:uid="{D04BA397-1866-46AF-939C-02BB08FB17A9}"/>
    <cellStyle name="Euro 63 5 4" xfId="16074" xr:uid="{5FF1AA2C-4CE7-427E-B436-1B29ED82652C}"/>
    <cellStyle name="Euro 63 5 5" xfId="16075" xr:uid="{E5A5B77A-04FA-48CF-B857-955F94287359}"/>
    <cellStyle name="Euro 63 5 6" xfId="16067" xr:uid="{090D56CF-905E-4875-A027-58F6FBAE47CD}"/>
    <cellStyle name="Euro 63 6" xfId="3218" xr:uid="{D500CC8E-6269-492E-9281-07323851860D}"/>
    <cellStyle name="Euro 63 6 2" xfId="5356" xr:uid="{D1F468C7-4E6F-4BFE-9167-5B63441A7806}"/>
    <cellStyle name="Euro 63 6 2 2" xfId="16078" xr:uid="{5BF593CC-437E-4431-B3C7-BA361127F8D5}"/>
    <cellStyle name="Euro 63 6 2 3" xfId="16079" xr:uid="{7C466D6F-42C7-41C6-8D35-7A19FC481818}"/>
    <cellStyle name="Euro 63 6 2 4" xfId="16080" xr:uid="{F8B31706-AE3A-41C2-8064-E8026EA3AE9A}"/>
    <cellStyle name="Euro 63 6 2 5" xfId="16081" xr:uid="{1C2BDC45-1B8F-4DEA-955B-D417B325608A}"/>
    <cellStyle name="Euro 63 6 2 6" xfId="16077" xr:uid="{565A9D06-F09D-4412-A102-1A5B60974DFB}"/>
    <cellStyle name="Euro 63 6 3" xfId="16082" xr:uid="{BC7A1144-7B81-476C-B849-E83962192A8D}"/>
    <cellStyle name="Euro 63 6 3 2" xfId="38371" xr:uid="{1ACA12ED-71BB-46B6-B459-FDFC959A0C67}"/>
    <cellStyle name="Euro 63 6 4" xfId="16083" xr:uid="{7940791D-24F5-4422-973E-735D79054118}"/>
    <cellStyle name="Euro 63 6 5" xfId="16084" xr:uid="{B2C9733E-2E6A-4746-90C7-E2DF333C0E0E}"/>
    <cellStyle name="Euro 63 6 6" xfId="16085" xr:uid="{5F515909-34BA-4ACB-8011-6CB4F5992848}"/>
    <cellStyle name="Euro 63 6 7" xfId="16076" xr:uid="{E839A085-3DB9-4641-8278-80C79E77DEAF}"/>
    <cellStyle name="Euro 63 7" xfId="3213" xr:uid="{DD24FF76-07C1-4D63-B19B-2D8462920044}"/>
    <cellStyle name="Euro 63 7 2" xfId="16087" xr:uid="{D1E0BBC9-94B7-4125-9550-B059C4AB1151}"/>
    <cellStyle name="Euro 63 7 3" xfId="16088" xr:uid="{019936C8-145E-4564-90E2-617CD1A1CEFB}"/>
    <cellStyle name="Euro 63 7 4" xfId="16089" xr:uid="{2363A7EC-70ED-43D7-8E7E-7AE60910262E}"/>
    <cellStyle name="Euro 63 7 5" xfId="16090" xr:uid="{72A39947-B1B0-4211-A109-F7652858139F}"/>
    <cellStyle name="Euro 63 7 6" xfId="16086" xr:uid="{A0662531-8AC0-4DFD-A6A6-C1D8174EC0E6}"/>
    <cellStyle name="Euro 63 8" xfId="4727" xr:uid="{7E8D6B11-8072-4364-8B32-9220181F2395}"/>
    <cellStyle name="Euro 63 8 2" xfId="35724" xr:uid="{3BFC76CB-3567-4E84-9F8C-5F23489425AF}"/>
    <cellStyle name="Euro 63 8 3" xfId="16091" xr:uid="{327CBE38-C4C3-4044-BFA6-02F7E0AE36E6}"/>
    <cellStyle name="Euro 63 9" xfId="16092" xr:uid="{B4B26F52-5112-466E-A025-76B99A2E54FC}"/>
    <cellStyle name="Euro 63 9 2" xfId="37785" xr:uid="{B1F9DD7F-2B20-4EFA-AEC6-F0C562AC7A6C}"/>
    <cellStyle name="Euro 64" xfId="1230" xr:uid="{5801C3AE-A8E2-4341-977B-AA15B39B1C90}"/>
    <cellStyle name="Euro 64 10" xfId="16094" xr:uid="{E79A3DA2-F802-4911-B76B-277A8713F890}"/>
    <cellStyle name="Euro 64 11" xfId="16095" xr:uid="{9AB329EB-F897-4C13-8C07-D395E8B21465}"/>
    <cellStyle name="Euro 64 12" xfId="16096" xr:uid="{F3314DBA-9262-4549-872D-E51DFEC0F6E3}"/>
    <cellStyle name="Euro 64 13" xfId="16093" xr:uid="{A8FD7A64-32A5-408B-807B-D54F2FC05369}"/>
    <cellStyle name="Euro 64 2" xfId="3220" xr:uid="{D60D2C1B-C407-49BF-85AC-726733E3F15D}"/>
    <cellStyle name="Euro 64 2 2" xfId="5357" xr:uid="{F43A351D-3F6E-4D45-BFAE-EA5EBF6FEB9E}"/>
    <cellStyle name="Euro 64 2 2 2" xfId="16099" xr:uid="{E325F329-760C-4666-83C7-D80352847C16}"/>
    <cellStyle name="Euro 64 2 2 3" xfId="16100" xr:uid="{311E0783-F5E9-462E-B8EB-5F7A871FE7B8}"/>
    <cellStyle name="Euro 64 2 2 4" xfId="16101" xr:uid="{040E5E3F-C0FA-4C42-ABEE-D8101B3EE4CE}"/>
    <cellStyle name="Euro 64 2 2 5" xfId="16102" xr:uid="{8A3F8E7D-7E45-46FE-94A1-00B42965A56E}"/>
    <cellStyle name="Euro 64 2 2 6" xfId="16098" xr:uid="{6AEB9F69-8D68-4D73-A9AF-D2D045B875C7}"/>
    <cellStyle name="Euro 64 2 3" xfId="16103" xr:uid="{8F5AD851-4954-4E24-BE1E-09B8A27BB09D}"/>
    <cellStyle name="Euro 64 2 3 2" xfId="38372" xr:uid="{C7A862EE-A301-48AF-9C6C-7F7CD6A8DE61}"/>
    <cellStyle name="Euro 64 2 4" xfId="16104" xr:uid="{3869AA5A-5A79-47CC-819D-8496271CA231}"/>
    <cellStyle name="Euro 64 2 5" xfId="16105" xr:uid="{4C8F8F6D-63AB-4DF4-850A-05157CA48F47}"/>
    <cellStyle name="Euro 64 2 6" xfId="16106" xr:uid="{56A904A0-B27D-43B6-9782-EE712788E6A3}"/>
    <cellStyle name="Euro 64 2 7" xfId="16097" xr:uid="{5431AC4B-DCC9-465E-AD6E-F347791F88F3}"/>
    <cellStyle name="Euro 64 3" xfId="3221" xr:uid="{0686AA4D-D286-4DA1-A1C1-B2B154B3B41E}"/>
    <cellStyle name="Euro 64 3 2" xfId="5358" xr:uid="{2831F722-4761-4438-812F-365652D11B67}"/>
    <cellStyle name="Euro 64 3 2 2" xfId="16109" xr:uid="{AF4F11AD-66AE-4AC5-9006-1C854A42EF12}"/>
    <cellStyle name="Euro 64 3 2 3" xfId="16110" xr:uid="{C53C5136-885B-4F94-9AF3-433E317CC364}"/>
    <cellStyle name="Euro 64 3 2 4" xfId="16111" xr:uid="{1C61D1F2-CF4C-4854-A661-AF86A5AD7C7B}"/>
    <cellStyle name="Euro 64 3 2 5" xfId="16112" xr:uid="{F0BF7D86-DE53-40ED-86CC-3FB298515E01}"/>
    <cellStyle name="Euro 64 3 2 6" xfId="16108" xr:uid="{4C3E7522-D7EA-4676-BBD4-F4442013AC2D}"/>
    <cellStyle name="Euro 64 3 3" xfId="16113" xr:uid="{27A2DCCA-C86F-46DE-B499-6279C5A4D1A3}"/>
    <cellStyle name="Euro 64 3 3 2" xfId="38373" xr:uid="{D8C9AD71-8941-4184-906F-00A357E0B102}"/>
    <cellStyle name="Euro 64 3 4" xfId="16114" xr:uid="{CBBF7877-E551-4E6D-9D39-885021D6C613}"/>
    <cellStyle name="Euro 64 3 5" xfId="16115" xr:uid="{F27D8E3C-80C6-4857-8B46-E8BBF286E008}"/>
    <cellStyle name="Euro 64 3 6" xfId="16116" xr:uid="{9B8D2BD8-FEF0-44F6-9CA0-9E84BD158F41}"/>
    <cellStyle name="Euro 64 3 7" xfId="16107" xr:uid="{6278D6F0-0AAB-4C77-939A-8F0D368A690A}"/>
    <cellStyle name="Euro 64 4" xfId="3222" xr:uid="{1894DA9D-A55C-44DF-BB20-6319D8B45ECE}"/>
    <cellStyle name="Euro 64 4 2" xfId="5359" xr:uid="{F6CF3F56-BAC9-4AAC-BC1C-FFAAEADC8E84}"/>
    <cellStyle name="Euro 64 4 2 2" xfId="16119" xr:uid="{F360DD41-180A-409A-81C7-4A3DF18E0D70}"/>
    <cellStyle name="Euro 64 4 2 3" xfId="16120" xr:uid="{8663D39C-28BC-4892-AF04-591DD3C00D3B}"/>
    <cellStyle name="Euro 64 4 2 4" xfId="16121" xr:uid="{92E1FCA3-3F17-427B-A2AC-D53B06C3C64B}"/>
    <cellStyle name="Euro 64 4 2 5" xfId="16122" xr:uid="{7C1BF170-3EE5-48A9-89C4-AE1D94C25D70}"/>
    <cellStyle name="Euro 64 4 2 6" xfId="16118" xr:uid="{E7DDC14A-BBD5-4830-BD46-470D16211B48}"/>
    <cellStyle name="Euro 64 4 3" xfId="16123" xr:uid="{DF5931C6-AD22-4055-BC81-E4ECBF095B17}"/>
    <cellStyle name="Euro 64 4 3 2" xfId="38374" xr:uid="{451F38B3-3448-4303-8621-C6EF8D3912A1}"/>
    <cellStyle name="Euro 64 4 4" xfId="16124" xr:uid="{AF13B8C8-CE7C-4841-BBE6-832D1193C02B}"/>
    <cellStyle name="Euro 64 4 5" xfId="16125" xr:uid="{0169C073-CFFE-4648-A479-41DD7A3A067D}"/>
    <cellStyle name="Euro 64 4 6" xfId="16126" xr:uid="{ABAFF900-3F19-4E2B-9EE5-C2EDD1FFCC01}"/>
    <cellStyle name="Euro 64 4 7" xfId="16117" xr:uid="{C3899E5B-4A6A-40FC-A0D0-539B5966EE26}"/>
    <cellStyle name="Euro 64 5" xfId="3223" xr:uid="{E6C6F69B-A15A-4478-A095-03E4E4EB2205}"/>
    <cellStyle name="Euro 64 5 2" xfId="5360" xr:uid="{726EB80E-98B1-4205-834E-8EED38A10B0E}"/>
    <cellStyle name="Euro 64 5 2 2" xfId="16129" xr:uid="{D04A2B7A-D54E-4163-ABF0-124D2E367868}"/>
    <cellStyle name="Euro 64 5 2 3" xfId="16130" xr:uid="{2FD525E3-7CF0-4DB8-8A53-8A3CD541CDD4}"/>
    <cellStyle name="Euro 64 5 2 4" xfId="16131" xr:uid="{78899E02-9ECE-42CD-81B5-BB62ED2F3D53}"/>
    <cellStyle name="Euro 64 5 2 5" xfId="16132" xr:uid="{B9F57DA4-4A87-4495-82FE-49EFF618BA7B}"/>
    <cellStyle name="Euro 64 5 2 6" xfId="16128" xr:uid="{C6447FC2-9507-4BC6-B950-C54A2FFA4809}"/>
    <cellStyle name="Euro 64 5 3" xfId="16133" xr:uid="{28E57309-3CB3-4CC1-B135-322269972477}"/>
    <cellStyle name="Euro 64 5 3 2" xfId="38375" xr:uid="{B8641DAB-042D-4E7C-B1FB-9BD7903EAFBC}"/>
    <cellStyle name="Euro 64 5 4" xfId="16134" xr:uid="{3166F1C8-1E70-4DDB-9073-A667AF24A02B}"/>
    <cellStyle name="Euro 64 5 5" xfId="16135" xr:uid="{86C9EEF5-D781-4743-8C53-2CD657C677B1}"/>
    <cellStyle name="Euro 64 5 6" xfId="16136" xr:uid="{F8473F0F-F054-4E78-AB1C-AAECEEA4597B}"/>
    <cellStyle name="Euro 64 5 7" xfId="16127" xr:uid="{2603DF0D-0C0E-4AFA-A1F1-C3F5BE642CE2}"/>
    <cellStyle name="Euro 64 6" xfId="3224" xr:uid="{A8C88C95-477A-4C63-BA55-F78D22B9CC8D}"/>
    <cellStyle name="Euro 64 6 2" xfId="5361" xr:uid="{02B997C6-ED74-4196-AD7B-B21E3293D58C}"/>
    <cellStyle name="Euro 64 6 2 2" xfId="16139" xr:uid="{2733AD21-1B48-4B23-AE01-576213AB34C0}"/>
    <cellStyle name="Euro 64 6 2 3" xfId="16140" xr:uid="{EA89908F-F9B5-449B-A74C-72215A0BA717}"/>
    <cellStyle name="Euro 64 6 2 4" xfId="16141" xr:uid="{F60F0783-0A78-4C3F-B939-99F1DFE4149D}"/>
    <cellStyle name="Euro 64 6 2 5" xfId="16142" xr:uid="{19F797DA-E61F-4F81-A453-8710664C288A}"/>
    <cellStyle name="Euro 64 6 2 6" xfId="16138" xr:uid="{2EEF55B4-4E3A-49B8-BDC2-1B8BCC52729B}"/>
    <cellStyle name="Euro 64 6 3" xfId="16143" xr:uid="{192DB7F0-886A-4BF1-B34E-FB5716A48A1D}"/>
    <cellStyle name="Euro 64 6 3 2" xfId="38376" xr:uid="{B31C77CB-70FA-4C81-BABF-5C999B48EAEF}"/>
    <cellStyle name="Euro 64 6 4" xfId="16144" xr:uid="{C1EEB3FC-C85F-4BBB-A4C3-D1151E4A0C0C}"/>
    <cellStyle name="Euro 64 6 5" xfId="16145" xr:uid="{B0364E4D-6041-43BA-B0B1-751604CD9473}"/>
    <cellStyle name="Euro 64 6 6" xfId="16146" xr:uid="{41759B4D-4A36-4904-A3E5-25055A998D9F}"/>
    <cellStyle name="Euro 64 6 7" xfId="16137" xr:uid="{93D52F78-4D23-4BB7-A125-5F270C713D6B}"/>
    <cellStyle name="Euro 64 7" xfId="3219" xr:uid="{A5988272-93A5-4E85-95DB-6CE2A21DFC0F}"/>
    <cellStyle name="Euro 64 7 2" xfId="16148" xr:uid="{9CF86DA4-48BE-40E9-B9E3-B3301AC60D1B}"/>
    <cellStyle name="Euro 64 7 3" xfId="16149" xr:uid="{84818197-19A3-44CF-BBC3-2E364AD9EA77}"/>
    <cellStyle name="Euro 64 7 4" xfId="16150" xr:uid="{5C60ABD9-F76F-4F57-914F-96BA45710CEB}"/>
    <cellStyle name="Euro 64 7 5" xfId="16151" xr:uid="{B44F7964-2623-47EB-845A-1B35D0CDE1CA}"/>
    <cellStyle name="Euro 64 7 6" xfId="16147" xr:uid="{1FBF8D58-E4EA-4D66-969B-65C4471E5C8B}"/>
    <cellStyle name="Euro 64 8" xfId="4728" xr:uid="{3CA3E390-A889-4871-A534-E02C2AEEE379}"/>
    <cellStyle name="Euro 64 8 2" xfId="35725" xr:uid="{745C3562-3214-4FD8-BD57-0165C7EBF8B6}"/>
    <cellStyle name="Euro 64 8 3" xfId="16152" xr:uid="{F993A7F3-5D44-4598-A3A6-7E183ED5B7D6}"/>
    <cellStyle name="Euro 64 9" xfId="16153" xr:uid="{CEA1A51C-3F29-4E95-884E-BE8C5A856694}"/>
    <cellStyle name="Euro 64 9 2" xfId="37786" xr:uid="{CB12A310-6232-4CD6-8308-5970CB60A166}"/>
    <cellStyle name="Euro 65" xfId="1231" xr:uid="{5244058E-483F-4C78-8B41-E9E4913E6A8C}"/>
    <cellStyle name="Euro 65 2" xfId="3225" xr:uid="{8E916DA9-FAB8-478E-9CF9-809439BB0A67}"/>
    <cellStyle name="Euro 65 2 2" xfId="16156" xr:uid="{D9ACD613-F1C4-4C5F-8E7B-BDA29C4890FF}"/>
    <cellStyle name="Euro 65 2 3" xfId="16157" xr:uid="{030F5A3A-D5FE-470C-9AD6-2BDE1D9E0B21}"/>
    <cellStyle name="Euro 65 2 4" xfId="16158" xr:uid="{1CB174D6-E8CF-4A39-B5CD-C0E94C7A43EF}"/>
    <cellStyle name="Euro 65 2 5" xfId="16159" xr:uid="{0E596B73-5256-4D57-96F6-FED8E49333D4}"/>
    <cellStyle name="Euro 65 2 6" xfId="16155" xr:uid="{6C35D913-AFEF-4327-8927-4BE8ECE92AD1}"/>
    <cellStyle name="Euro 65 3" xfId="4729" xr:uid="{4464D5E9-ADF0-45F0-9565-3DACC64E9678}"/>
    <cellStyle name="Euro 65 3 2" xfId="35726" xr:uid="{2BCBDE89-9A70-42D4-B581-BE7884FADC2C}"/>
    <cellStyle name="Euro 65 3 3" xfId="16160" xr:uid="{76EF4D24-9A67-4D6C-A811-7C551E4CA003}"/>
    <cellStyle name="Euro 65 4" xfId="16161" xr:uid="{DC930BAC-53A5-45CD-BBFF-F8405B437F41}"/>
    <cellStyle name="Euro 65 4 2" xfId="37787" xr:uid="{CA9656B8-A80C-4B1C-B20B-D7C5D364E5D9}"/>
    <cellStyle name="Euro 65 5" xfId="16162" xr:uid="{5D34FD2D-DB24-4B1D-85C7-ACCB25BBC5BD}"/>
    <cellStyle name="Euro 65 6" xfId="16163" xr:uid="{E576F075-93F8-4AAE-B46D-EEF28317B0A6}"/>
    <cellStyle name="Euro 65 7" xfId="16164" xr:uid="{DA5FF161-F8AB-4B4A-9319-8FE384EB5B1B}"/>
    <cellStyle name="Euro 65 8" xfId="16154" xr:uid="{6E3EB8CE-BD27-4B3A-B50C-CAE6B36DA018}"/>
    <cellStyle name="Euro 66" xfId="1232" xr:uid="{F090ED5A-6130-45E3-8B1B-E3F07836F109}"/>
    <cellStyle name="Euro 66 2" xfId="3226" xr:uid="{28DD936C-331A-4744-9100-49C96FCFEE1F}"/>
    <cellStyle name="Euro 66 2 2" xfId="16167" xr:uid="{6A043267-EDFE-4D69-AC80-D7ACC25CB103}"/>
    <cellStyle name="Euro 66 2 3" xfId="16168" xr:uid="{F2A8553A-24C9-49DD-8BD7-2AF44E94AF1D}"/>
    <cellStyle name="Euro 66 2 4" xfId="16169" xr:uid="{A8755D48-C470-4175-A79B-8361619698FD}"/>
    <cellStyle name="Euro 66 2 5" xfId="16170" xr:uid="{A0E89B9B-FEAC-47A1-B08A-1651206F90F5}"/>
    <cellStyle name="Euro 66 2 6" xfId="16166" xr:uid="{96695C14-C793-4819-A8F3-D12EF901D6F4}"/>
    <cellStyle name="Euro 66 3" xfId="4730" xr:uid="{6B2BBE3B-BD8B-49E6-87AF-9530ECDD00D2}"/>
    <cellStyle name="Euro 66 3 2" xfId="35727" xr:uid="{FF4BFEFC-E257-4CE7-8502-D82ACEDACACA}"/>
    <cellStyle name="Euro 66 3 3" xfId="16171" xr:uid="{DE7E3B11-4B9E-4686-A492-E17DFB0CBD9A}"/>
    <cellStyle name="Euro 66 4" xfId="16172" xr:uid="{21B14DF0-F30C-4992-9226-6C90FB932475}"/>
    <cellStyle name="Euro 66 4 2" xfId="37788" xr:uid="{71C9EB17-4710-4DB6-8E35-93B82E0AFF0A}"/>
    <cellStyle name="Euro 66 5" xfId="16173" xr:uid="{931A7DFE-43E5-4D40-AE69-B08163543387}"/>
    <cellStyle name="Euro 66 6" xfId="16174" xr:uid="{FB85F607-2897-4E0A-A5F8-C836046E4F1F}"/>
    <cellStyle name="Euro 66 7" xfId="16175" xr:uid="{3A664F7F-EEFF-437F-8FDA-915A68D250B9}"/>
    <cellStyle name="Euro 66 8" xfId="16165" xr:uid="{06951B42-D0EF-4440-9FC8-9D27A37BB364}"/>
    <cellStyle name="Euro 67" xfId="1233" xr:uid="{4037B540-F80E-444C-9A70-5107BE99B751}"/>
    <cellStyle name="Euro 67 2" xfId="3227" xr:uid="{9B28D41D-D71C-4C02-91D3-F0F0D5D58D4C}"/>
    <cellStyle name="Euro 67 2 2" xfId="16178" xr:uid="{712D6DD0-11A4-4B09-81DE-AF7977305626}"/>
    <cellStyle name="Euro 67 2 3" xfId="16179" xr:uid="{FE0F06E3-4AF7-4DB8-8A58-9D61D1560E32}"/>
    <cellStyle name="Euro 67 2 4" xfId="16180" xr:uid="{FFEECCAD-1CF4-475D-8902-89803267D695}"/>
    <cellStyle name="Euro 67 2 5" xfId="16181" xr:uid="{56611EAE-A278-4C53-A08E-BE706751BA5B}"/>
    <cellStyle name="Euro 67 2 6" xfId="16177" xr:uid="{FE6F25DD-A749-4F02-A4A5-023AE42E18EC}"/>
    <cellStyle name="Euro 67 3" xfId="4731" xr:uid="{877E6C9B-7EBD-4BE7-8710-9499797DC8F3}"/>
    <cellStyle name="Euro 67 3 2" xfId="35728" xr:uid="{B81721D7-E5F5-461B-BEFA-2842A5F990BB}"/>
    <cellStyle name="Euro 67 3 3" xfId="16182" xr:uid="{F255BE22-F4CC-42D4-8331-BBA3DC00FB20}"/>
    <cellStyle name="Euro 67 4" xfId="16183" xr:uid="{937FBCE9-A840-4ACA-A560-D12C3DE5D91E}"/>
    <cellStyle name="Euro 67 4 2" xfId="37789" xr:uid="{F98A7FAC-4A8A-498A-B0D6-6465BC9DDACC}"/>
    <cellStyle name="Euro 67 5" xfId="16184" xr:uid="{FD959030-4A13-4AD9-90E3-49665FC4B96E}"/>
    <cellStyle name="Euro 67 6" xfId="16185" xr:uid="{E01A01C5-71C9-4E15-9B6D-9575A32E8260}"/>
    <cellStyle name="Euro 67 7" xfId="16186" xr:uid="{4F9AD562-5A3A-4D14-A7D6-CDBE92FA41AC}"/>
    <cellStyle name="Euro 67 8" xfId="16176" xr:uid="{E110F9F7-8918-4B7F-8263-C64BD963DA7D}"/>
    <cellStyle name="Euro 68" xfId="1234" xr:uid="{A91AE32E-706A-4857-AECF-ADE5632C8ADE}"/>
    <cellStyle name="Euro 68 2" xfId="3228" xr:uid="{016CDE7B-AB84-46C7-B19C-F3FDA7637EDC}"/>
    <cellStyle name="Euro 68 2 2" xfId="16189" xr:uid="{096707DD-FE7C-4489-A55C-84851E727120}"/>
    <cellStyle name="Euro 68 2 3" xfId="16190" xr:uid="{19385002-BFF5-4E45-B439-28E383378448}"/>
    <cellStyle name="Euro 68 2 4" xfId="16191" xr:uid="{C38DFB66-4B66-4EE7-BAE6-2F945A29A077}"/>
    <cellStyle name="Euro 68 2 5" xfId="16192" xr:uid="{6346DE5E-C1B7-4167-B60C-92E90F6FF138}"/>
    <cellStyle name="Euro 68 2 6" xfId="16188" xr:uid="{8BE9BE93-5148-4A86-A0AC-E64830E3646F}"/>
    <cellStyle name="Euro 68 3" xfId="4732" xr:uid="{B6100AA7-DFF6-41D8-8567-9992C4AE7C5A}"/>
    <cellStyle name="Euro 68 3 2" xfId="35729" xr:uid="{0F329670-3570-454E-8602-0F40C25B070C}"/>
    <cellStyle name="Euro 68 3 3" xfId="16193" xr:uid="{3B2A5AEA-84A8-476D-8B44-F9B2AEBDDFBE}"/>
    <cellStyle name="Euro 68 4" xfId="16194" xr:uid="{6FE5A348-E6E8-47FA-B3B3-AE293A9656AA}"/>
    <cellStyle name="Euro 68 4 2" xfId="37790" xr:uid="{13EA2B43-B4F9-48CC-9870-E2D4E7941060}"/>
    <cellStyle name="Euro 68 5" xfId="16195" xr:uid="{404D9469-CB6C-4707-A426-D45DF0603FD3}"/>
    <cellStyle name="Euro 68 6" xfId="16196" xr:uid="{CBCA91D9-FF51-4C65-862A-FBFB157C71D2}"/>
    <cellStyle name="Euro 68 7" xfId="16197" xr:uid="{D223BB86-A9C0-4C4B-A87B-81EEE57BDA6F}"/>
    <cellStyle name="Euro 68 8" xfId="16187" xr:uid="{A3C35C41-A03A-4A25-AFFA-332CDDC63615}"/>
    <cellStyle name="Euro 69" xfId="1235" xr:uid="{C87C1381-C5B1-4234-ADB4-B52BAEDDCFAC}"/>
    <cellStyle name="Euro 69 10" xfId="16198" xr:uid="{5F7B64E7-108A-4556-8494-AB9BE3682C2A}"/>
    <cellStyle name="Euro 69 2" xfId="1236" xr:uid="{DB801A30-BDC6-4172-A84A-EE929E87CDAE}"/>
    <cellStyle name="Euro 69 2 2" xfId="3230" xr:uid="{CF15FDC7-526D-42CA-A8D6-A62EA1EA457A}"/>
    <cellStyle name="Euro 69 2 2 2" xfId="35418" xr:uid="{E8CA7AD3-B357-4550-B29A-3DFED8AC5A9B}"/>
    <cellStyle name="Euro 69 2 2 3" xfId="16200" xr:uid="{E5C0489C-2B9E-4F40-8080-28BFCB088E65}"/>
    <cellStyle name="Euro 69 2 3" xfId="4734" xr:uid="{B7530C29-0E31-4BEA-8B9A-FEF9E4BDB9E8}"/>
    <cellStyle name="Euro 69 2 3 2" xfId="35731" xr:uid="{73AC76A8-76A7-416F-BCA5-F517551CED77}"/>
    <cellStyle name="Euro 69 2 3 3" xfId="16201" xr:uid="{38DD6FE7-328C-455F-9C3B-FBE8831BFB59}"/>
    <cellStyle name="Euro 69 2 4" xfId="16202" xr:uid="{0055859B-31DF-459F-833D-89878FB64F10}"/>
    <cellStyle name="Euro 69 2 4 2" xfId="37792" xr:uid="{528B1D92-C00B-41E4-B0C6-F43CE67AB608}"/>
    <cellStyle name="Euro 69 2 5" xfId="16203" xr:uid="{F9072F1F-A554-4C71-A692-A7F5DD2ACE11}"/>
    <cellStyle name="Euro 69 2 6" xfId="16204" xr:uid="{6ACBBFB6-50E9-46FB-B3B8-B4D15D1A9719}"/>
    <cellStyle name="Euro 69 2 7" xfId="16199" xr:uid="{B1AB4B66-D736-43FA-A2C7-56730DA0AEDB}"/>
    <cellStyle name="Euro 69 3" xfId="1237" xr:uid="{E15DCA06-8B33-4330-BACB-32E7B45245FE}"/>
    <cellStyle name="Euro 69 3 10" xfId="16205" xr:uid="{E1840E63-894A-4E01-A62A-6BB7A068AF5D}"/>
    <cellStyle name="Euro 69 3 2" xfId="3231" xr:uid="{D82795A1-7524-4BD0-8A27-6B0B07E0C0FA}"/>
    <cellStyle name="Euro 69 3 2 2" xfId="16207" xr:uid="{23D4FC1E-3CD0-4D66-BF79-0B01F1A1F2F5}"/>
    <cellStyle name="Euro 69 3 2 3" xfId="16208" xr:uid="{54BF5D12-4DDF-4025-B6D0-0E6BCC941B96}"/>
    <cellStyle name="Euro 69 3 2 4" xfId="16209" xr:uid="{1ACCADCD-AAD4-40F1-A4B7-29E6D434DCB1}"/>
    <cellStyle name="Euro 69 3 2 5" xfId="16210" xr:uid="{E65667B0-7821-4E9A-A34C-19FDFECEF9F5}"/>
    <cellStyle name="Euro 69 3 2 6" xfId="16206" xr:uid="{55D3B831-004B-4705-90CD-917994D83AA8}"/>
    <cellStyle name="Euro 69 3 3" xfId="4735" xr:uid="{916008B3-7E7B-4758-841A-79EFBC9F7A0A}"/>
    <cellStyle name="Euro 69 3 3 2" xfId="35732" xr:uid="{10A94E9F-CA96-4C04-9256-0640A3DDDF27}"/>
    <cellStyle name="Euro 69 3 3 3" xfId="16211" xr:uid="{B1967F70-21C0-4293-9A9C-4581791222A2}"/>
    <cellStyle name="Euro 69 3 4" xfId="16212" xr:uid="{D373C0A0-A8DA-438B-AA35-0E8E5C4BB647}"/>
    <cellStyle name="Euro 69 3 4 2" xfId="37793" xr:uid="{CB8776C3-A61F-434D-95CD-18585D04DCF9}"/>
    <cellStyle name="Euro 69 3 5" xfId="16213" xr:uid="{524285D0-6A9A-46F7-8CEA-5F6B6E963A10}"/>
    <cellStyle name="Euro 69 3 6" xfId="16214" xr:uid="{4A36F817-7255-49A2-9D0A-351FE00B683B}"/>
    <cellStyle name="Euro 69 3 7" xfId="16215" xr:uid="{79E5D070-E42D-4516-A3B6-A898619431F0}"/>
    <cellStyle name="Euro 69 3 8" xfId="16216" xr:uid="{8079D666-29F6-4FDC-90F0-6D19B3E86F3B}"/>
    <cellStyle name="Euro 69 3 9" xfId="16217" xr:uid="{D8231667-D18B-4860-AB62-0CF304C0E24A}"/>
    <cellStyle name="Euro 69 4" xfId="3229" xr:uid="{50522C13-3CDB-4203-BC72-8F2954D698C1}"/>
    <cellStyle name="Euro 69 4 2" xfId="16219" xr:uid="{568A315F-CA11-49A6-9E3A-9DD7FD2F1DB8}"/>
    <cellStyle name="Euro 69 4 3" xfId="16220" xr:uid="{AAD16A93-205F-4A09-984D-3AEBD98F787C}"/>
    <cellStyle name="Euro 69 4 4" xfId="16221" xr:uid="{11DF7536-487F-483C-B61D-0F67B56F9122}"/>
    <cellStyle name="Euro 69 4 5" xfId="16222" xr:uid="{A0D39049-F105-46BE-ABF7-4829EDAD5104}"/>
    <cellStyle name="Euro 69 4 6" xfId="16218" xr:uid="{6B133211-32DF-4801-9FC1-3FE5598DC591}"/>
    <cellStyle name="Euro 69 5" xfId="4733" xr:uid="{6E7D9B82-3A60-416C-A36D-747EE66DAFEC}"/>
    <cellStyle name="Euro 69 5 2" xfId="35730" xr:uid="{FC71003F-B8AF-4DF4-A877-B75C4C017CED}"/>
    <cellStyle name="Euro 69 5 3" xfId="16223" xr:uid="{1FC0CB4C-03D6-420D-9BBE-E06E039E7497}"/>
    <cellStyle name="Euro 69 6" xfId="16224" xr:uid="{5A677D43-BFEF-4923-9EB7-13C030E12E8D}"/>
    <cellStyle name="Euro 69 6 2" xfId="37791" xr:uid="{2A5D5AB8-4B41-413E-88C1-82AF2473221A}"/>
    <cellStyle name="Euro 69 7" xfId="16225" xr:uid="{BD1F997D-DCB1-46F9-A078-921478FEDB28}"/>
    <cellStyle name="Euro 69 8" xfId="16226" xr:uid="{F9460CB1-3AE9-49B1-A6D2-2EE0C89A7DD7}"/>
    <cellStyle name="Euro 69 9" xfId="16227" xr:uid="{73ACBB0F-C3E5-4994-90D3-C2BCDD53BF9D}"/>
    <cellStyle name="Euro 7" xfId="1238" xr:uid="{D74841B9-386A-46C9-B1E7-E6E2846E1B9C}"/>
    <cellStyle name="Euro 7 10" xfId="16229" xr:uid="{2EF8C60F-8752-4A19-BF44-6228A89DFD1E}"/>
    <cellStyle name="Euro 7 11" xfId="16230" xr:uid="{FCB7E631-AEEA-4266-AA94-5C9A15EE20BA}"/>
    <cellStyle name="Euro 7 12" xfId="16228" xr:uid="{D4DA2EEC-837E-438F-A25E-2EF45F1A861D}"/>
    <cellStyle name="Euro 7 2" xfId="1239" xr:uid="{CE362E2C-5BFE-4EE1-AAD7-92B7FD6A949B}"/>
    <cellStyle name="Euro 7 2 10" xfId="16231" xr:uid="{1C7C1995-534C-4872-92D9-4C54CA6E7F6D}"/>
    <cellStyle name="Euro 7 2 2" xfId="3234" xr:uid="{152A23F1-8D71-46C6-B3A0-2091E0B90C7A}"/>
    <cellStyle name="Euro 7 2 2 2" xfId="5362" xr:uid="{A36FCAA5-1075-475C-990D-44E4180B5396}"/>
    <cellStyle name="Euro 7 2 2 2 2" xfId="16234" xr:uid="{FD6E8442-F17B-4E69-B5E0-0CFAD79AC2E4}"/>
    <cellStyle name="Euro 7 2 2 2 3" xfId="16235" xr:uid="{16B7C2A2-5CCA-4C3F-92D3-CBFBA001168F}"/>
    <cellStyle name="Euro 7 2 2 2 4" xfId="16236" xr:uid="{5B47760F-4594-4151-8604-41FF9FEE2340}"/>
    <cellStyle name="Euro 7 2 2 2 5" xfId="16237" xr:uid="{B9CE0D04-455E-41B3-835B-0E15559C9E13}"/>
    <cellStyle name="Euro 7 2 2 2 6" xfId="16233" xr:uid="{7225EA3D-875B-4ED3-B36E-46764E64D5D2}"/>
    <cellStyle name="Euro 7 2 2 3" xfId="8127" xr:uid="{7EBFC2F2-C718-46C0-8A2B-012B1FE389EC}"/>
    <cellStyle name="Euro 7 2 2 3 2" xfId="16239" xr:uid="{3725265B-027D-4366-8AE6-329879449AAC}"/>
    <cellStyle name="Euro 7 2 2 3 3" xfId="16240" xr:uid="{208205BF-FAEF-4FAD-B2E2-93183DB5E749}"/>
    <cellStyle name="Euro 7 2 2 3 4" xfId="16241" xr:uid="{0CF231D0-8FFE-4AC7-8BFE-1F84B879D602}"/>
    <cellStyle name="Euro 7 2 2 3 5" xfId="16242" xr:uid="{998ADA11-7324-4D88-AAA4-78C650528C47}"/>
    <cellStyle name="Euro 7 2 2 3 6" xfId="16238" xr:uid="{F28D4972-9941-41BF-9FDE-7DF370F1980A}"/>
    <cellStyle name="Euro 7 2 2 3 7" xfId="38377" xr:uid="{58EA4F49-BB8F-4649-B839-1D4034C441A2}"/>
    <cellStyle name="Euro 7 2 2 4" xfId="16243" xr:uid="{93BCEC7F-CBE5-48B1-880F-7878BEE1BC79}"/>
    <cellStyle name="Euro 7 2 2 5" xfId="16244" xr:uid="{E7126026-A01B-4400-A994-AFF6D126AFD0}"/>
    <cellStyle name="Euro 7 2 2 6" xfId="16245" xr:uid="{64D42FB6-3F88-418C-A609-04A30D64AD6B}"/>
    <cellStyle name="Euro 7 2 2 7" xfId="16246" xr:uid="{58D924E0-C2D6-44E5-A7DB-55B47959BC3D}"/>
    <cellStyle name="Euro 7 2 2 8" xfId="16232" xr:uid="{7253AF3E-DEA2-4387-B7F2-C4EAC4C7076E}"/>
    <cellStyle name="Euro 7 2 3" xfId="3235" xr:uid="{188EF5F6-F6AC-44DA-B733-58E5A3935A51}"/>
    <cellStyle name="Euro 7 2 3 2" xfId="5363" xr:uid="{84EA7856-9BC6-4F22-9569-FC3B1CADA5FA}"/>
    <cellStyle name="Euro 7 2 3 2 2" xfId="16249" xr:uid="{91B026D9-843F-4AF4-A387-D66C993690D0}"/>
    <cellStyle name="Euro 7 2 3 2 3" xfId="16250" xr:uid="{77338B5A-FBD8-4B26-9178-4BF5EDDA7BAA}"/>
    <cellStyle name="Euro 7 2 3 2 4" xfId="16251" xr:uid="{9EC75C86-170A-4F8C-91CA-6A260A9DFB0D}"/>
    <cellStyle name="Euro 7 2 3 2 5" xfId="16252" xr:uid="{014A6759-69BB-4E49-B688-9C8AF6457F5B}"/>
    <cellStyle name="Euro 7 2 3 2 6" xfId="16248" xr:uid="{E5547253-0CE5-4084-90E0-1CEBDE0F9A7D}"/>
    <cellStyle name="Euro 7 2 3 3" xfId="16253" xr:uid="{7A3D8B0D-2454-41BA-9DE2-B53DC5BF248A}"/>
    <cellStyle name="Euro 7 2 3 3 2" xfId="38378" xr:uid="{D71A31D3-0884-4C2D-86EB-3D0290D77A77}"/>
    <cellStyle name="Euro 7 2 3 4" xfId="16254" xr:uid="{4CC12C12-9DD7-49B3-9990-01C500F778DE}"/>
    <cellStyle name="Euro 7 2 3 5" xfId="16255" xr:uid="{8EDBB6E5-AA36-4E6E-91DF-57B5DA161886}"/>
    <cellStyle name="Euro 7 2 3 6" xfId="16256" xr:uid="{E1EECDBF-F545-4201-83B4-971E9D6BA01B}"/>
    <cellStyle name="Euro 7 2 3 7" xfId="16247" xr:uid="{BBC9F3C2-CB53-419A-A463-1EBC8A403BC6}"/>
    <cellStyle name="Euro 7 2 4" xfId="3236" xr:uid="{ADBDBE82-B3AF-436E-BCEC-AA3F92BFA9FB}"/>
    <cellStyle name="Euro 7 2 4 2" xfId="5364" xr:uid="{D357F7C7-454F-44EE-A902-AED263FB1934}"/>
    <cellStyle name="Euro 7 2 4 2 2" xfId="36121" xr:uid="{E79EC8B3-5BAB-4D4B-88FF-6260C4E02B0C}"/>
    <cellStyle name="Euro 7 2 4 2 3" xfId="16258" xr:uid="{F8CB6280-B5D4-4471-B449-A77D93F41775}"/>
    <cellStyle name="Euro 7 2 4 3" xfId="16259" xr:uid="{533B9B2C-6550-4EF1-B698-671A69151A9A}"/>
    <cellStyle name="Euro 7 2 4 3 2" xfId="38379" xr:uid="{D6B0D724-25CC-4195-8464-F77636604425}"/>
    <cellStyle name="Euro 7 2 4 4" xfId="16260" xr:uid="{80EA78DF-08FD-4338-B3F9-BE9848A6DCB3}"/>
    <cellStyle name="Euro 7 2 4 5" xfId="16261" xr:uid="{2FB92E32-0E43-44F9-8F02-FC5E8E3343EC}"/>
    <cellStyle name="Euro 7 2 4 6" xfId="16257" xr:uid="{2CE5BC4A-2C83-4990-946B-417154BDFF79}"/>
    <cellStyle name="Euro 7 2 5" xfId="3233" xr:uid="{574F0EB8-3C2A-4AFE-AC81-D9C664D6FF37}"/>
    <cellStyle name="Euro 7 2 5 2" xfId="35419" xr:uid="{C7382442-FCE5-4DFD-BD27-0D6941D1DCD5}"/>
    <cellStyle name="Euro 7 2 5 3" xfId="16262" xr:uid="{386D0058-BC16-40A1-9306-CA66F6288543}"/>
    <cellStyle name="Euro 7 2 6" xfId="4737" xr:uid="{578CFFCC-28D0-4F47-A61C-8162360775E0}"/>
    <cellStyle name="Euro 7 2 6 2" xfId="35734" xr:uid="{1B857E8C-C661-4EFB-907D-62D21BCFCEA2}"/>
    <cellStyle name="Euro 7 2 6 3" xfId="16263" xr:uid="{6A45A0F7-6240-40C1-B066-C1BFDB170E9E}"/>
    <cellStyle name="Euro 7 2 7" xfId="16264" xr:uid="{4D68156F-B5D2-4B14-A830-AF2CBC628C59}"/>
    <cellStyle name="Euro 7 2 7 2" xfId="37795" xr:uid="{96A37BBB-0ECE-497F-864B-5165104E0BEA}"/>
    <cellStyle name="Euro 7 2 8" xfId="16265" xr:uid="{674A7A88-5732-4F9C-BBD6-A94C94C3926D}"/>
    <cellStyle name="Euro 7 2 9" xfId="16266" xr:uid="{2D418F05-C35E-4656-B4B8-ACF7F11F649A}"/>
    <cellStyle name="Euro 7 3" xfId="1240" xr:uid="{93A1FD9B-3963-49D4-B61C-52037F747DDE}"/>
    <cellStyle name="Euro 7 3 2" xfId="3237" xr:uid="{8CFBB67C-21A0-47A8-B8CA-5A5A4973D4B5}"/>
    <cellStyle name="Euro 7 3 2 2" xfId="16269" xr:uid="{E1EF3C63-FA3B-4917-A1F4-8211EB98480F}"/>
    <cellStyle name="Euro 7 3 2 3" xfId="16270" xr:uid="{F18AA27E-82A3-4D33-BCA7-4A5AB78E1F54}"/>
    <cellStyle name="Euro 7 3 2 4" xfId="16271" xr:uid="{34194127-5E08-4133-A388-1CDADF6B29D6}"/>
    <cellStyle name="Euro 7 3 2 5" xfId="16272" xr:uid="{03114114-1613-4FEB-8568-8A62749507F4}"/>
    <cellStyle name="Euro 7 3 2 6" xfId="16268" xr:uid="{20D597E1-C112-4236-B32B-57748879BF87}"/>
    <cellStyle name="Euro 7 3 3" xfId="4738" xr:uid="{80ABFF21-0DCC-4920-A133-51B33ABD8D68}"/>
    <cellStyle name="Euro 7 3 3 2" xfId="35735" xr:uid="{C9615A02-334A-40A7-B113-C40CD2CDC14E}"/>
    <cellStyle name="Euro 7 3 3 3" xfId="16273" xr:uid="{56D85676-8FF3-4C03-B0CA-17341E4253C3}"/>
    <cellStyle name="Euro 7 3 4" xfId="16274" xr:uid="{44146AB1-E6DA-4AFC-A9EE-13307C444AA1}"/>
    <cellStyle name="Euro 7 3 4 2" xfId="37796" xr:uid="{A8982719-C6D5-45BC-9B0D-C36757D11576}"/>
    <cellStyle name="Euro 7 3 5" xfId="16275" xr:uid="{779506BE-7F5B-4314-AE29-96DD56B51553}"/>
    <cellStyle name="Euro 7 3 6" xfId="16276" xr:uid="{6C2AB837-D71A-476E-8B53-A7CF033C528F}"/>
    <cellStyle name="Euro 7 3 7" xfId="16277" xr:uid="{A92C6766-5251-4611-8954-A05C3CE5A503}"/>
    <cellStyle name="Euro 7 3 8" xfId="16267" xr:uid="{9D00F150-72FA-4ADF-9196-53B754D46CF8}"/>
    <cellStyle name="Euro 7 4" xfId="1241" xr:uid="{E1FB35A3-62CF-4578-B5E3-D85810F0098F}"/>
    <cellStyle name="Euro 7 4 2" xfId="3238" xr:uid="{21D670C7-4425-493A-B482-08E4A74C2A8F}"/>
    <cellStyle name="Euro 7 4 2 2" xfId="16280" xr:uid="{0C9533D9-8E05-452A-8D91-3C47EEDBDD88}"/>
    <cellStyle name="Euro 7 4 2 3" xfId="16281" xr:uid="{0D230151-7C0C-47CA-8F11-0651634B5BA7}"/>
    <cellStyle name="Euro 7 4 2 4" xfId="16282" xr:uid="{20446971-74BA-4D01-9AD8-B98A86FFC147}"/>
    <cellStyle name="Euro 7 4 2 5" xfId="16283" xr:uid="{6C4DBC91-FFB5-466D-9DA0-857D5DCF5AF3}"/>
    <cellStyle name="Euro 7 4 2 6" xfId="16279" xr:uid="{80B4F8D7-B040-4582-8C78-6FDFCD3F751A}"/>
    <cellStyle name="Euro 7 4 3" xfId="4739" xr:uid="{F7E97A05-AFF0-4C31-A75B-4C15C2508BDE}"/>
    <cellStyle name="Euro 7 4 3 2" xfId="35736" xr:uid="{FE51522B-39D5-4261-8752-0881959E0D0C}"/>
    <cellStyle name="Euro 7 4 3 3" xfId="16284" xr:uid="{E5EEF7A3-9C26-4329-A3D0-90EABEE73251}"/>
    <cellStyle name="Euro 7 4 4" xfId="16285" xr:uid="{A4845DF2-5384-4011-B691-05B8D500E29A}"/>
    <cellStyle name="Euro 7 4 4 2" xfId="37797" xr:uid="{559A107A-021D-434A-A30F-45084A6EC1DD}"/>
    <cellStyle name="Euro 7 4 5" xfId="16286" xr:uid="{25BE02CB-CECD-4EF4-A660-D1C13A58B6BC}"/>
    <cellStyle name="Euro 7 4 6" xfId="16287" xr:uid="{315F8274-5C2B-4F04-AD2D-42A7E74D45C3}"/>
    <cellStyle name="Euro 7 4 7" xfId="16288" xr:uid="{FABEC806-A96F-4D69-9400-3F7DB67F77F4}"/>
    <cellStyle name="Euro 7 4 8" xfId="16278" xr:uid="{A89F9B1E-3C34-453C-9068-7F9603A1BBB9}"/>
    <cellStyle name="Euro 7 5" xfId="3239" xr:uid="{0D9B2E24-49E5-460A-AD6A-BA00E2B657B5}"/>
    <cellStyle name="Euro 7 5 2" xfId="5365" xr:uid="{D44EB5D1-81A9-4D8E-B529-74D421AC03AA}"/>
    <cellStyle name="Euro 7 5 2 2" xfId="16291" xr:uid="{B32DD5FC-58EB-4163-A205-D96403BF3AA2}"/>
    <cellStyle name="Euro 7 5 2 3" xfId="16292" xr:uid="{787643A2-9A04-43D8-9435-CCF80E361D8E}"/>
    <cellStyle name="Euro 7 5 2 4" xfId="16293" xr:uid="{6EAC4C44-4198-429D-872F-49BBA379CC18}"/>
    <cellStyle name="Euro 7 5 2 5" xfId="16294" xr:uid="{3038E281-875B-4A56-BF98-B33E316938F8}"/>
    <cellStyle name="Euro 7 5 2 6" xfId="16290" xr:uid="{0710D186-10A0-4E00-952A-96537646A99A}"/>
    <cellStyle name="Euro 7 5 3" xfId="8128" xr:uid="{A686DD5F-85BD-432D-9B46-BBA0ADF9F861}"/>
    <cellStyle name="Euro 7 5 3 2" xfId="16296" xr:uid="{95EF2660-8818-4820-AC2D-755318E0073C}"/>
    <cellStyle name="Euro 7 5 3 3" xfId="16297" xr:uid="{D52D77AF-6374-4A89-A5CF-1F1648B28093}"/>
    <cellStyle name="Euro 7 5 3 4" xfId="16298" xr:uid="{EAD7CF27-4CBF-4220-88A4-2D6430F3FDD6}"/>
    <cellStyle name="Euro 7 5 3 5" xfId="16299" xr:uid="{5F2ECAED-C616-4C80-879B-E785251BD6DE}"/>
    <cellStyle name="Euro 7 5 3 6" xfId="16295" xr:uid="{E6D1566C-CC31-4E55-9944-41A429DC64A9}"/>
    <cellStyle name="Euro 7 5 3 7" xfId="38380" xr:uid="{B315FAFE-4690-4983-B089-33466A730F36}"/>
    <cellStyle name="Euro 7 5 4" xfId="16300" xr:uid="{CCEFB0F8-733B-4A55-B1E1-45F16D1CA984}"/>
    <cellStyle name="Euro 7 5 5" xfId="16301" xr:uid="{51CBFF84-4056-41D9-B903-FA55F6DB501F}"/>
    <cellStyle name="Euro 7 5 6" xfId="16302" xr:uid="{B3D9FC9C-F8B1-4439-BEC4-9AD68B5E22F4}"/>
    <cellStyle name="Euro 7 5 7" xfId="16303" xr:uid="{03C36908-E03D-4E87-92DE-AD0CB9F629A1}"/>
    <cellStyle name="Euro 7 5 8" xfId="16289" xr:uid="{9E275637-470D-4B67-8789-D0D4D8154EA7}"/>
    <cellStyle name="Euro 7 6" xfId="3232" xr:uid="{4D3B8318-B5BE-461D-8731-7F4089959F00}"/>
    <cellStyle name="Euro 7 6 2" xfId="16305" xr:uid="{77490656-3721-4BDA-8591-D7FCF5B30C3D}"/>
    <cellStyle name="Euro 7 6 3" xfId="16306" xr:uid="{7F0AF163-496D-4C57-A672-EABE138AEDC4}"/>
    <cellStyle name="Euro 7 6 4" xfId="16307" xr:uid="{4C12DC9B-36BF-4689-A90E-02F7BD6BF8D8}"/>
    <cellStyle name="Euro 7 6 5" xfId="16308" xr:uid="{D3E1D092-FD5E-45F1-AF01-8A48424C1ABE}"/>
    <cellStyle name="Euro 7 6 6" xfId="16304" xr:uid="{327A43DA-8C88-46D4-A328-D0D556DD4C92}"/>
    <cellStyle name="Euro 7 7" xfId="4736" xr:uid="{A28CE6BB-D24C-438B-9ED5-6780401E44E0}"/>
    <cellStyle name="Euro 7 7 2" xfId="35733" xr:uid="{5FA53A0E-C734-47A1-92FD-2B5D673C3D88}"/>
    <cellStyle name="Euro 7 7 3" xfId="16309" xr:uid="{0ECEE1E2-065A-4175-9AF4-146A26F71ADA}"/>
    <cellStyle name="Euro 7 8" xfId="16310" xr:uid="{62C59E48-18BC-4FE4-8B7B-95702C17ABF2}"/>
    <cellStyle name="Euro 7 8 2" xfId="37794" xr:uid="{E3D86A3E-9621-4AC7-A5AE-B783E98670AB}"/>
    <cellStyle name="Euro 7 9" xfId="16311" xr:uid="{1E20E105-DBBB-4A43-9EA5-B1D03748027B}"/>
    <cellStyle name="Euro 70" xfId="1242" xr:uid="{6DAFE992-7580-4515-BAD0-A24C5DAC0017}"/>
    <cellStyle name="Euro 70 10" xfId="16312" xr:uid="{262182DD-2261-4AC9-A95E-9D618138FDE2}"/>
    <cellStyle name="Euro 70 2" xfId="3240" xr:uid="{B8B76E93-7CF4-4F0E-8721-BA6413988CEE}"/>
    <cellStyle name="Euro 70 2 2" xfId="8559" xr:uid="{9A0933CF-2606-480A-89B9-475A6921E7DF}"/>
    <cellStyle name="Euro 70 2 2 2" xfId="16315" xr:uid="{BCF619B7-04E8-4AC2-8E36-F77C10C144B8}"/>
    <cellStyle name="Euro 70 2 2 3" xfId="16316" xr:uid="{933DEADE-E979-43E6-A7BB-10CAACACAC31}"/>
    <cellStyle name="Euro 70 2 2 4" xfId="16317" xr:uid="{ECC7DA38-FB76-43C3-94CB-F08EB99A850B}"/>
    <cellStyle name="Euro 70 2 2 5" xfId="16318" xr:uid="{3AB9EEBA-C8C5-491C-A642-9F285F9E7E32}"/>
    <cellStyle name="Euro 70 2 2 6" xfId="16314" xr:uid="{7D8400E1-3268-4418-9CE1-C75495E48440}"/>
    <cellStyle name="Euro 70 2 3" xfId="8377" xr:uid="{4F3968E4-D454-43AD-8953-E82A8BAD2434}"/>
    <cellStyle name="Euro 70 2 3 2" xfId="12501" xr:uid="{EECB6928-2A2B-49DD-AF56-BD2B742DD7EF}"/>
    <cellStyle name="Euro 70 2 3 2 2" xfId="16320" xr:uid="{DFD73365-7DA0-4428-9458-455011B27EA4}"/>
    <cellStyle name="Euro 70 2 3 3" xfId="16321" xr:uid="{DDCD9A6A-184E-4325-A515-AAB18EBFD609}"/>
    <cellStyle name="Euro 70 2 3 4" xfId="16322" xr:uid="{360C307D-A846-4571-B168-C4EF65BB5E05}"/>
    <cellStyle name="Euro 70 2 3 5" xfId="16323" xr:uid="{F0A9D16A-2296-46C3-A98B-CBE073ED3EAF}"/>
    <cellStyle name="Euro 70 2 3 6" xfId="16324" xr:uid="{95F2D08E-4D7B-40AE-9BBA-8B06A56FD90D}"/>
    <cellStyle name="Euro 70 2 3 7" xfId="16325" xr:uid="{13DB7148-4ED0-40E2-9979-2FCE6C5531AD}"/>
    <cellStyle name="Euro 70 2 3 8" xfId="16319" xr:uid="{50AF540F-245E-4FD3-9CF4-49559FCE3E44}"/>
    <cellStyle name="Euro 70 2 4" xfId="16326" xr:uid="{8FA1E774-73B7-4600-BF9E-BECE2E895DA6}"/>
    <cellStyle name="Euro 70 2 5" xfId="16327" xr:uid="{78A730FF-3D24-4A05-B20B-E617CC9FAF37}"/>
    <cellStyle name="Euro 70 2 6" xfId="16328" xr:uid="{736FB11F-9A37-4560-AFED-369BED10D729}"/>
    <cellStyle name="Euro 70 2 7" xfId="16329" xr:uid="{721DC020-8D7E-4D19-8E7F-4F4A4C1500C7}"/>
    <cellStyle name="Euro 70 2 8" xfId="16313" xr:uid="{EA5FEF83-16C9-41AF-A454-BFE195AF84A6}"/>
    <cellStyle name="Euro 70 3" xfId="4740" xr:uid="{442DB298-1A9C-40C4-A74F-5896491AD0FD}"/>
    <cellStyle name="Euro 70 3 2" xfId="16331" xr:uid="{A4649ED9-9542-4994-B6BC-1A60326B51C5}"/>
    <cellStyle name="Euro 70 3 3" xfId="16332" xr:uid="{8DD9EF3D-9DD9-4C2E-B451-8C8FC60AECB8}"/>
    <cellStyle name="Euro 70 3 4" xfId="16333" xr:uid="{A8436CF2-56AA-4CC3-B208-66F2C0226B1F}"/>
    <cellStyle name="Euro 70 3 5" xfId="16334" xr:uid="{DB177228-0588-42AC-8CE5-DE37B266CBC4}"/>
    <cellStyle name="Euro 70 3 6" xfId="16330" xr:uid="{34461F81-4E5E-4170-A082-0307141478D5}"/>
    <cellStyle name="Euro 70 4" xfId="16335" xr:uid="{9D6E2346-72A2-456C-88B1-3A017E089EFE}"/>
    <cellStyle name="Euro 70 4 2" xfId="37798" xr:uid="{9541F135-69EA-49AC-9B5A-AA3C5667980B}"/>
    <cellStyle name="Euro 70 5" xfId="16336" xr:uid="{21C9437D-82D4-4F7E-B24D-9A05E2A77879}"/>
    <cellStyle name="Euro 70 6" xfId="16337" xr:uid="{967C2331-1FE2-485D-9154-758832AC27B8}"/>
    <cellStyle name="Euro 70 7" xfId="16338" xr:uid="{FBD65E82-5EE0-4734-8C42-EFE9534990D7}"/>
    <cellStyle name="Euro 70 8" xfId="16339" xr:uid="{905A75F6-F3C6-4CCA-9C19-34F68D81117E}"/>
    <cellStyle name="Euro 70 9" xfId="16340" xr:uid="{3BECADD1-BCC3-453E-A5EE-F71ED1CF732E}"/>
    <cellStyle name="Euro 71" xfId="1243" xr:uid="{3E4EDE79-DE1E-48C5-9E08-C891AD87B6A3}"/>
    <cellStyle name="Euro 71 10" xfId="16341" xr:uid="{2C76F6FF-F50E-4999-B993-0AFA2FA036E8}"/>
    <cellStyle name="Euro 71 2" xfId="3242" xr:uid="{37AB524C-C9BD-49FE-8522-8FFE9ABF2771}"/>
    <cellStyle name="Euro 71 2 2" xfId="5366" xr:uid="{1ACF301A-0B7A-421C-9D6D-F8A4764ED472}"/>
    <cellStyle name="Euro 71 2 2 2" xfId="36122" xr:uid="{63209163-F1DC-444E-9496-901D5E85CA32}"/>
    <cellStyle name="Euro 71 2 2 3" xfId="16343" xr:uid="{C9250446-B1FD-4A30-B4F5-16B7A4185315}"/>
    <cellStyle name="Euro 71 2 3" xfId="16344" xr:uid="{53BAE460-C071-4E42-835D-1FD6298C0A98}"/>
    <cellStyle name="Euro 71 2 3 2" xfId="38381" xr:uid="{7F70CFF9-C2FC-4873-AC34-0F71283BB2E0}"/>
    <cellStyle name="Euro 71 2 4" xfId="16345" xr:uid="{81E16CAC-AA08-4124-B431-6AB9290E85CC}"/>
    <cellStyle name="Euro 71 2 5" xfId="16346" xr:uid="{AE4E7325-15AF-4F9E-B111-154F6D433434}"/>
    <cellStyle name="Euro 71 2 6" xfId="16342" xr:uid="{BC4CFDD3-0AF1-4210-ACA5-B41C5440B922}"/>
    <cellStyle name="Euro 71 3" xfId="3243" xr:uid="{C714FF0A-ACAE-4C87-81D2-C7CAD7D00F72}"/>
    <cellStyle name="Euro 71 3 2" xfId="5367" xr:uid="{C9CFD8CC-2A63-4530-99C3-A8FDDE643C8F}"/>
    <cellStyle name="Euro 71 3 2 2" xfId="36123" xr:uid="{E0290C98-CB80-4092-BBF6-4DF54AED0290}"/>
    <cellStyle name="Euro 71 3 2 3" xfId="16348" xr:uid="{5F8D616E-F84F-4738-B476-0EF4A111ED72}"/>
    <cellStyle name="Euro 71 3 3" xfId="16349" xr:uid="{3DBF5E34-4EDB-4118-B628-C5B34C417952}"/>
    <cellStyle name="Euro 71 3 3 2" xfId="38382" xr:uid="{48CDC05D-5FB1-4D37-ABEF-77A0BFDD9E8A}"/>
    <cellStyle name="Euro 71 3 4" xfId="16350" xr:uid="{65B226B8-C9AA-4BD5-8FE7-3B8A5F9216F3}"/>
    <cellStyle name="Euro 71 3 5" xfId="16351" xr:uid="{F5C815D3-8494-443B-83A8-10D6EE82B9B9}"/>
    <cellStyle name="Euro 71 3 6" xfId="16347" xr:uid="{75DC9545-EE69-4A53-A949-4E9D8D8100B0}"/>
    <cellStyle name="Euro 71 4" xfId="3241" xr:uid="{17AA3A51-121F-4B82-B19F-5C9954D565CE}"/>
    <cellStyle name="Euro 71 4 2" xfId="15185" xr:uid="{2718D41F-255C-4F41-8DAC-D928D848AFB6}"/>
    <cellStyle name="Euro 71 4 2 2" xfId="16353" xr:uid="{476F16E4-C366-4D7C-B62D-6067F6E3D95D}"/>
    <cellStyle name="Euro 71 4 3" xfId="16354" xr:uid="{5E56CE44-574F-482C-9C72-23BD076EC9B4}"/>
    <cellStyle name="Euro 71 4 4" xfId="16355" xr:uid="{C150115E-A10A-4EA8-A9CF-90C343C146D4}"/>
    <cellStyle name="Euro 71 4 5" xfId="16356" xr:uid="{D710B650-0389-4022-B9EF-3A392ADC369E}"/>
    <cellStyle name="Euro 71 4 6" xfId="16357" xr:uid="{9C5E8ED3-1786-4CDD-A2A2-41AF45F75D21}"/>
    <cellStyle name="Euro 71 4 7" xfId="16352" xr:uid="{520BEDAE-ADEE-4FE7-9BF2-24515732FAF0}"/>
    <cellStyle name="Euro 71 5" xfId="4741" xr:uid="{0283720C-B75A-4EF2-96A8-C3F22928BDF0}"/>
    <cellStyle name="Euro 71 5 2" xfId="35737" xr:uid="{6D5DBB47-A361-46A9-B040-5F391AAD47DE}"/>
    <cellStyle name="Euro 71 5 3" xfId="16358" xr:uid="{06FFA988-C63E-4A10-87F2-90C0932B12CD}"/>
    <cellStyle name="Euro 71 6" xfId="16359" xr:uid="{CA2A4EA3-ED89-4987-A2B8-8208DD14EE06}"/>
    <cellStyle name="Euro 71 6 2" xfId="39208" xr:uid="{78FBCE67-E1D6-4453-9247-CA85AEBBC040}"/>
    <cellStyle name="Euro 71 7" xfId="16360" xr:uid="{C2FBE495-FDCD-4429-8959-6DD075435361}"/>
    <cellStyle name="Euro 71 8" xfId="16361" xr:uid="{BFB688C8-7A91-4C5B-A704-307617228230}"/>
    <cellStyle name="Euro 71 9" xfId="16362" xr:uid="{C0EDECB7-95F5-43E8-B7FF-004A06A39F8E}"/>
    <cellStyle name="Euro 72" xfId="3244" xr:uid="{728B3727-60D9-4EE9-8A12-F0B7803ABF84}"/>
    <cellStyle name="Euro 72 2" xfId="5368" xr:uid="{C2E5E7DB-ABC2-4949-9E03-5339639256CD}"/>
    <cellStyle name="Euro 72 2 2" xfId="16365" xr:uid="{8BE5A3BC-29F6-4B33-B2BA-B4B0BBDD2482}"/>
    <cellStyle name="Euro 72 2 3" xfId="16366" xr:uid="{621551FD-0F2F-4195-9DEB-85D4CC01D14D}"/>
    <cellStyle name="Euro 72 2 4" xfId="16367" xr:uid="{C67904EF-A787-4A46-B81E-ACD9495532A7}"/>
    <cellStyle name="Euro 72 2 5" xfId="16368" xr:uid="{2DE23D63-D8EB-45E7-8A79-2C990CD3AB74}"/>
    <cellStyle name="Euro 72 2 6" xfId="16364" xr:uid="{EEB6277E-EDAE-4A57-888E-3A2CB75CDB73}"/>
    <cellStyle name="Euro 72 3" xfId="16369" xr:uid="{7D561198-B170-4082-B0E8-5A0C7BB9A7E2}"/>
    <cellStyle name="Euro 72 3 2" xfId="38383" xr:uid="{5F6E4A95-96FB-4386-B018-2F732562D17B}"/>
    <cellStyle name="Euro 72 4" xfId="16370" xr:uid="{01FF45FD-AC2F-4A1C-B67C-73BDDA2EAC0F}"/>
    <cellStyle name="Euro 72 5" xfId="16371" xr:uid="{4F398208-F9EC-4CBA-86F5-180385434E63}"/>
    <cellStyle name="Euro 72 6" xfId="16372" xr:uid="{9B2F66BA-7E5B-43FC-AF1E-4772CA472359}"/>
    <cellStyle name="Euro 72 7" xfId="16363" xr:uid="{86A31A8B-A30F-4166-BDC7-00E136764B1F}"/>
    <cellStyle name="Euro 73" xfId="7371" xr:uid="{27FE83C8-16DA-4AD6-B3A3-3524CDDD6FD8}"/>
    <cellStyle name="Euro 73 2" xfId="16374" xr:uid="{427D005C-AA88-4633-83D2-94B16687FBAB}"/>
    <cellStyle name="Euro 73 3" xfId="16375" xr:uid="{A8FB07A0-E4AA-43DA-9044-F294FE373A1A}"/>
    <cellStyle name="Euro 73 4" xfId="16376" xr:uid="{EB984443-41E4-4B57-9917-1A0A828D2872}"/>
    <cellStyle name="Euro 73 5" xfId="16377" xr:uid="{2D707F03-7073-480E-B539-C19581B3E502}"/>
    <cellStyle name="Euro 73 6" xfId="16373" xr:uid="{6C9294C9-9B75-4432-BCB5-79696924B0A5}"/>
    <cellStyle name="Euro 74" xfId="7372" xr:uid="{1B50AA84-7FFF-4488-AA71-DF9701383C49}"/>
    <cellStyle name="Euro 74 2" xfId="16379" xr:uid="{33ABB6A9-F6FA-4A20-AA2E-9F296F279FC3}"/>
    <cellStyle name="Euro 74 3" xfId="16380" xr:uid="{23F86D9B-A878-4B0A-98A2-0CAAD28370F8}"/>
    <cellStyle name="Euro 74 4" xfId="16381" xr:uid="{21F31118-32EB-4A3F-B531-1D6D58F292EA}"/>
    <cellStyle name="Euro 74 5" xfId="16382" xr:uid="{06072415-35FF-4C9A-9EA6-349CAED6F9D1}"/>
    <cellStyle name="Euro 74 6" xfId="16378" xr:uid="{0E9B3B5E-B7FB-427E-BDCB-A102A497FA2C}"/>
    <cellStyle name="Euro 75" xfId="7373" xr:uid="{4D1BE408-742B-4A22-8BD7-DDF12D53839D}"/>
    <cellStyle name="Euro 75 2" xfId="16384" xr:uid="{65B1146A-9EAC-42F8-BA95-2B9E53BCCE6B}"/>
    <cellStyle name="Euro 75 3" xfId="16385" xr:uid="{C048F2AB-6288-4F0C-8F06-D468B27A927D}"/>
    <cellStyle name="Euro 75 4" xfId="16386" xr:uid="{AFE52405-4C79-458A-A1B8-8229320C9576}"/>
    <cellStyle name="Euro 75 5" xfId="16387" xr:uid="{3E8DF6A8-DF7D-4412-82B8-7495EB1FF721}"/>
    <cellStyle name="Euro 75 6" xfId="16383" xr:uid="{98E6B0E5-0298-456C-8E0B-E0A426D21942}"/>
    <cellStyle name="Euro 76" xfId="7374" xr:uid="{7F9BE297-DDBE-436B-8008-A434A2535E27}"/>
    <cellStyle name="Euro 76 2" xfId="16389" xr:uid="{6FE38281-68DF-46CA-8A02-D27A20FEC40F}"/>
    <cellStyle name="Euro 76 3" xfId="16390" xr:uid="{2C22616B-8897-4663-9131-B714DB28FC98}"/>
    <cellStyle name="Euro 76 4" xfId="16391" xr:uid="{B12AE6EB-05CF-47D4-AE49-7E8651B82E0F}"/>
    <cellStyle name="Euro 76 5" xfId="16392" xr:uid="{F895B126-1EF2-4FEF-9C59-2DEA857178F3}"/>
    <cellStyle name="Euro 76 6" xfId="16388" xr:uid="{9FF6B20B-AA8F-4AB0-BB39-56651D75ABD5}"/>
    <cellStyle name="Euro 77" xfId="7375" xr:uid="{A86D6E73-9FE6-4283-83C1-DBF10C7A49A9}"/>
    <cellStyle name="Euro 77 2" xfId="16394" xr:uid="{2338E355-C483-4A35-88BE-06A6EA4726DD}"/>
    <cellStyle name="Euro 77 3" xfId="16395" xr:uid="{74B01B80-C0AD-48C0-976A-DB4DD5D1C9B9}"/>
    <cellStyle name="Euro 77 4" xfId="16396" xr:uid="{C378736B-B8A8-428C-8373-8845AC7B3824}"/>
    <cellStyle name="Euro 77 5" xfId="16397" xr:uid="{E4A460AE-1B14-47B7-983A-B55C7F068C67}"/>
    <cellStyle name="Euro 77 6" xfId="16393" xr:uid="{32947713-DED1-4F4D-A5A2-9E4D52ECF5E7}"/>
    <cellStyle name="Euro 8" xfId="1244" xr:uid="{D257A561-C6B2-4C83-BFEE-4F5D6163BE68}"/>
    <cellStyle name="Euro 8 10" xfId="16399" xr:uid="{855DDB1B-3D98-4412-8CF8-0D549F163039}"/>
    <cellStyle name="Euro 8 11" xfId="16400" xr:uid="{F87E3B57-2759-4BF9-A2EA-4857BCC9AE51}"/>
    <cellStyle name="Euro 8 12" xfId="16398" xr:uid="{8A0D13A8-C2B2-4755-AE4F-BCB49F8A98BA}"/>
    <cellStyle name="Euro 8 2" xfId="1245" xr:uid="{87B7232A-CDB5-4ED0-BEBE-28AE6592B2AE}"/>
    <cellStyle name="Euro 8 2 10" xfId="16401" xr:uid="{A8EEE3CF-02DF-4E6D-9691-3550A797783F}"/>
    <cellStyle name="Euro 8 2 2" xfId="3247" xr:uid="{B0608E4D-2486-4988-96B5-7E459EB194CD}"/>
    <cellStyle name="Euro 8 2 2 2" xfId="5369" xr:uid="{5FEB13DD-83B4-488E-9813-DD18D4301CBE}"/>
    <cellStyle name="Euro 8 2 2 2 2" xfId="16404" xr:uid="{C9127986-2678-48BD-A2EA-2E9B51B0D059}"/>
    <cellStyle name="Euro 8 2 2 2 3" xfId="16405" xr:uid="{5026FD1F-8BDD-4295-83C2-42764BC5DC0A}"/>
    <cellStyle name="Euro 8 2 2 2 4" xfId="16406" xr:uid="{06902A2B-A754-4B6E-8B06-BF9CB5186E09}"/>
    <cellStyle name="Euro 8 2 2 2 5" xfId="16407" xr:uid="{5691242D-2C49-4228-9C13-AADFAD0747BB}"/>
    <cellStyle name="Euro 8 2 2 2 6" xfId="16403" xr:uid="{C57492D9-8562-4795-B9AE-845929B41AA3}"/>
    <cellStyle name="Euro 8 2 2 3" xfId="8129" xr:uid="{4FABC19B-1C44-4169-8190-AE779074D3EE}"/>
    <cellStyle name="Euro 8 2 2 3 2" xfId="16409" xr:uid="{F8EA1397-7231-4185-9C8C-B5396111938C}"/>
    <cellStyle name="Euro 8 2 2 3 3" xfId="16410" xr:uid="{EEF864C7-A7C8-4A10-A3E3-C985C67E2FB7}"/>
    <cellStyle name="Euro 8 2 2 3 4" xfId="16411" xr:uid="{AE4733D0-DA24-4CBE-A753-C34F71D02747}"/>
    <cellStyle name="Euro 8 2 2 3 5" xfId="16412" xr:uid="{0559305A-6710-4F3F-9F36-C5B4BDD87F48}"/>
    <cellStyle name="Euro 8 2 2 3 6" xfId="16408" xr:uid="{B5D2B79E-2627-45EE-8E45-EA5B2E54A1AB}"/>
    <cellStyle name="Euro 8 2 2 3 7" xfId="38384" xr:uid="{E9570670-C739-4CD6-9FD9-4CF6D879A152}"/>
    <cellStyle name="Euro 8 2 2 4" xfId="16413" xr:uid="{B5681E60-E536-4F02-97EB-B6A193B07B7A}"/>
    <cellStyle name="Euro 8 2 2 5" xfId="16414" xr:uid="{81B5AE27-25F4-403D-841F-A97346DCFA9D}"/>
    <cellStyle name="Euro 8 2 2 6" xfId="16415" xr:uid="{52CC2614-7B75-49B0-AB88-681C6B63FE3F}"/>
    <cellStyle name="Euro 8 2 2 7" xfId="16416" xr:uid="{6E11E7B5-899B-45F7-BBE5-36DF6F6974ED}"/>
    <cellStyle name="Euro 8 2 2 8" xfId="16402" xr:uid="{7381E92E-F5C2-43E0-A4F8-FFEDBC8B8185}"/>
    <cellStyle name="Euro 8 2 3" xfId="3248" xr:uid="{3F0742E5-DD03-4195-B724-2B0350E0FD2B}"/>
    <cellStyle name="Euro 8 2 3 2" xfId="5370" xr:uid="{A1370D8B-AFD0-4819-95EB-3F2B4D7AD1A1}"/>
    <cellStyle name="Euro 8 2 3 2 2" xfId="16419" xr:uid="{9491E5E4-8B9E-4C40-9E9A-8FDEAC3D3E32}"/>
    <cellStyle name="Euro 8 2 3 2 3" xfId="16420" xr:uid="{F0CE632A-2E3F-414D-B898-FB832D0B88F1}"/>
    <cellStyle name="Euro 8 2 3 2 4" xfId="16421" xr:uid="{8DBEA426-148F-43A2-A885-41B49EEB2E79}"/>
    <cellStyle name="Euro 8 2 3 2 5" xfId="16422" xr:uid="{C5013CC2-5E70-48EC-9DEA-966ECFDEF2C2}"/>
    <cellStyle name="Euro 8 2 3 2 6" xfId="16418" xr:uid="{54A1C2DE-93D1-4C20-97A0-4AF0F9A00D91}"/>
    <cellStyle name="Euro 8 2 3 3" xfId="16423" xr:uid="{1B71EC55-8A6C-417A-9B19-906F0296D717}"/>
    <cellStyle name="Euro 8 2 3 3 2" xfId="38385" xr:uid="{9610EC12-BEE8-45F2-924B-4C7B1AF56CA2}"/>
    <cellStyle name="Euro 8 2 3 4" xfId="16424" xr:uid="{EE338129-DF3C-438C-8418-803669767ECC}"/>
    <cellStyle name="Euro 8 2 3 5" xfId="16425" xr:uid="{05C2EBD5-DE02-4521-BF28-BFAB329E4441}"/>
    <cellStyle name="Euro 8 2 3 6" xfId="16426" xr:uid="{0050397B-3B75-48A5-A44F-B22C9B5A0C13}"/>
    <cellStyle name="Euro 8 2 3 7" xfId="16417" xr:uid="{DBDE53BC-A621-45BE-9DFD-3A396C096D15}"/>
    <cellStyle name="Euro 8 2 4" xfId="3249" xr:uid="{3A4991EC-9FE6-45B7-8406-7AAE715B2F1A}"/>
    <cellStyle name="Euro 8 2 4 2" xfId="5371" xr:uid="{D80BAB37-A90D-4A2D-A704-F71D84AA64A9}"/>
    <cellStyle name="Euro 8 2 4 2 2" xfId="36124" xr:uid="{D999FAC3-E56B-4B7E-92B5-4356184FB46C}"/>
    <cellStyle name="Euro 8 2 4 2 3" xfId="16428" xr:uid="{1B58ABA4-1322-432D-B2F4-466AFDA1F500}"/>
    <cellStyle name="Euro 8 2 4 3" xfId="16429" xr:uid="{68EA7251-9E13-4E7E-9F00-2361F39B7A66}"/>
    <cellStyle name="Euro 8 2 4 3 2" xfId="38386" xr:uid="{61C7C5AA-413D-4D7D-AE6B-0F2C285E413C}"/>
    <cellStyle name="Euro 8 2 4 4" xfId="16430" xr:uid="{0B91AB88-6C77-45A8-9708-9576860F0BC8}"/>
    <cellStyle name="Euro 8 2 4 5" xfId="16431" xr:uid="{AC7359FA-9BD7-4668-A87C-52B8CACBE62F}"/>
    <cellStyle name="Euro 8 2 4 6" xfId="16427" xr:uid="{7ADAD35B-F1AA-4F07-B71B-D1CA88292B67}"/>
    <cellStyle name="Euro 8 2 5" xfId="3246" xr:uid="{FD09ABCF-DD52-4AD1-BE58-74DBE7EACBB7}"/>
    <cellStyle name="Euro 8 2 5 2" xfId="35420" xr:uid="{D8708436-BBF0-464B-893B-305C21024A4C}"/>
    <cellStyle name="Euro 8 2 5 3" xfId="16432" xr:uid="{6FFC0FB2-E761-4DDE-9C6C-10724C3F2AD0}"/>
    <cellStyle name="Euro 8 2 6" xfId="4743" xr:uid="{0C1C1253-C261-4CA0-AF6E-D7B6FFED4E23}"/>
    <cellStyle name="Euro 8 2 6 2" xfId="35739" xr:uid="{42F99B84-2DC1-4245-876F-6D81964F3E76}"/>
    <cellStyle name="Euro 8 2 6 3" xfId="16433" xr:uid="{9D260428-8771-4245-B660-5EF1C8B5D1C7}"/>
    <cellStyle name="Euro 8 2 7" xfId="16434" xr:uid="{967658E5-8343-44BB-92CA-31AC4E300577}"/>
    <cellStyle name="Euro 8 2 7 2" xfId="37800" xr:uid="{7F839FDB-BDD2-4697-BEF4-C06359F670BB}"/>
    <cellStyle name="Euro 8 2 8" xfId="16435" xr:uid="{1B90F104-9925-4C06-8BE2-9911A4D29933}"/>
    <cellStyle name="Euro 8 2 9" xfId="16436" xr:uid="{A1AE84B8-06EC-45FD-BA7E-D5B8F67E0827}"/>
    <cellStyle name="Euro 8 3" xfId="1246" xr:uid="{472972B4-F728-4C47-892A-AF7CA31F320B}"/>
    <cellStyle name="Euro 8 3 2" xfId="3250" xr:uid="{0562F1DD-02F8-4E1B-A432-A84FB34835A3}"/>
    <cellStyle name="Euro 8 3 2 2" xfId="16439" xr:uid="{16CD3478-A5CD-44CF-ADFC-A3DDE1274E67}"/>
    <cellStyle name="Euro 8 3 2 3" xfId="16440" xr:uid="{DC1F096B-4EA5-4C32-9E80-72684595BC9D}"/>
    <cellStyle name="Euro 8 3 2 4" xfId="16441" xr:uid="{E7828E58-2BB6-4CD5-BB54-51A1985F8637}"/>
    <cellStyle name="Euro 8 3 2 5" xfId="16442" xr:uid="{BEA442AF-FD49-4305-93B5-68A67D50AFE9}"/>
    <cellStyle name="Euro 8 3 2 6" xfId="16438" xr:uid="{6C2003C8-EC93-4D24-B004-A5B58C8B9A14}"/>
    <cellStyle name="Euro 8 3 3" xfId="4744" xr:uid="{CF5FC0A8-BBD0-4C3F-8193-264D09580160}"/>
    <cellStyle name="Euro 8 3 3 2" xfId="35740" xr:uid="{713970F3-82B7-498D-B16D-890938D9A1C8}"/>
    <cellStyle name="Euro 8 3 3 3" xfId="16443" xr:uid="{433C0E84-7CAB-44FB-8AEE-F4BED05F0CAE}"/>
    <cellStyle name="Euro 8 3 4" xfId="16444" xr:uid="{4889F9F4-F676-4203-93E3-F7CDFA9F093B}"/>
    <cellStyle name="Euro 8 3 4 2" xfId="37801" xr:uid="{82CF751E-E621-43C9-99A5-29EAA052923D}"/>
    <cellStyle name="Euro 8 3 5" xfId="16445" xr:uid="{A5E3957A-6B40-40D3-A4B3-6CC9D09865D9}"/>
    <cellStyle name="Euro 8 3 6" xfId="16446" xr:uid="{6B0A2F4D-553A-4ADC-B1C4-CF1858225BF7}"/>
    <cellStyle name="Euro 8 3 7" xfId="16447" xr:uid="{0589D987-B33F-463A-A4D4-CD3FECD8624A}"/>
    <cellStyle name="Euro 8 3 8" xfId="16437" xr:uid="{A76BAD4C-2E07-4C28-AC90-718009DD0410}"/>
    <cellStyle name="Euro 8 4" xfId="1247" xr:uid="{219F6D72-80C5-4AC6-AB2B-AA15E56684B0}"/>
    <cellStyle name="Euro 8 4 2" xfId="3251" xr:uid="{46917B2C-F51F-456E-B269-DDBC91845651}"/>
    <cellStyle name="Euro 8 4 2 2" xfId="16450" xr:uid="{05B99391-3EE3-4F27-B270-2C4632806F4E}"/>
    <cellStyle name="Euro 8 4 2 3" xfId="16451" xr:uid="{48A08700-7FFF-434F-AF76-520A5765FE2E}"/>
    <cellStyle name="Euro 8 4 2 4" xfId="16452" xr:uid="{AE82E887-B1A1-4BBF-98CF-BBF0D4759AB4}"/>
    <cellStyle name="Euro 8 4 2 5" xfId="16453" xr:uid="{9F04A919-001A-4227-B118-9C8CAFA751D3}"/>
    <cellStyle name="Euro 8 4 2 6" xfId="16449" xr:uid="{D9F30DCF-A1CC-465F-9DF0-D0FEBE364909}"/>
    <cellStyle name="Euro 8 4 3" xfId="4745" xr:uid="{6DABD8B3-6F14-40E1-B8C4-99959651FFC7}"/>
    <cellStyle name="Euro 8 4 3 2" xfId="35741" xr:uid="{FB4F1375-D2D6-498D-994F-57F2092D8D2F}"/>
    <cellStyle name="Euro 8 4 3 3" xfId="16454" xr:uid="{F2743248-4249-41F8-ABAD-0A0FE25A69EE}"/>
    <cellStyle name="Euro 8 4 4" xfId="16455" xr:uid="{1579DA78-5819-49F2-876C-56822AF7EE20}"/>
    <cellStyle name="Euro 8 4 4 2" xfId="37802" xr:uid="{84F67836-D64A-4797-8E5B-D4370BBA6159}"/>
    <cellStyle name="Euro 8 4 5" xfId="16456" xr:uid="{15A8A71F-E7EB-49CD-9058-99673A5F1781}"/>
    <cellStyle name="Euro 8 4 6" xfId="16457" xr:uid="{CACC847E-0000-4E13-B55B-1FA3C3314849}"/>
    <cellStyle name="Euro 8 4 7" xfId="16458" xr:uid="{BE33EE64-6915-4C24-B3F0-A02B8E39B52C}"/>
    <cellStyle name="Euro 8 4 8" xfId="16448" xr:uid="{1FA84387-FA1B-4A6F-A857-6FB45243A300}"/>
    <cellStyle name="Euro 8 5" xfId="3252" xr:uid="{29AF90C1-DB84-4F30-B89F-D9A103D9EB5D}"/>
    <cellStyle name="Euro 8 5 2" xfId="5372" xr:uid="{49A19751-FBDD-4710-801E-23E10D07EA4E}"/>
    <cellStyle name="Euro 8 5 2 2" xfId="16461" xr:uid="{2A0C7096-93C5-475D-A9D5-8853535AE867}"/>
    <cellStyle name="Euro 8 5 2 3" xfId="16462" xr:uid="{1388AFA8-FF75-4CE5-9834-4EC3AAE37D49}"/>
    <cellStyle name="Euro 8 5 2 4" xfId="16463" xr:uid="{E2D9AC29-94B5-4D4B-90FD-3266E384DBE2}"/>
    <cellStyle name="Euro 8 5 2 5" xfId="16464" xr:uid="{1EC30B01-3C2F-4BDB-922B-105D068BE063}"/>
    <cellStyle name="Euro 8 5 2 6" xfId="16460" xr:uid="{AEF34BEF-4189-4D38-A4F1-805480DDF0AA}"/>
    <cellStyle name="Euro 8 5 3" xfId="8130" xr:uid="{42F49140-5A08-41B2-B591-6AD52D66422A}"/>
    <cellStyle name="Euro 8 5 3 2" xfId="16466" xr:uid="{15239D76-C64C-4AD0-921F-203E11BD8018}"/>
    <cellStyle name="Euro 8 5 3 3" xfId="16467" xr:uid="{1950B487-D06C-43BA-A986-47B562A33A2F}"/>
    <cellStyle name="Euro 8 5 3 4" xfId="16468" xr:uid="{7B9AEEDC-688C-4BD0-AAB6-6484D79302CA}"/>
    <cellStyle name="Euro 8 5 3 5" xfId="16469" xr:uid="{C32DEB31-A915-442D-86A3-CA0D7A28B0BD}"/>
    <cellStyle name="Euro 8 5 3 6" xfId="16465" xr:uid="{5A959F73-3182-444A-AF54-B7B3A9653916}"/>
    <cellStyle name="Euro 8 5 3 7" xfId="38387" xr:uid="{BDEFAF57-D35A-45F3-A2DE-B771D2BDE382}"/>
    <cellStyle name="Euro 8 5 4" xfId="16470" xr:uid="{D4380295-2610-426C-9832-0655C3ECA277}"/>
    <cellStyle name="Euro 8 5 5" xfId="16471" xr:uid="{C50D2A2E-4CD7-48D4-9F62-F40F3D315DFE}"/>
    <cellStyle name="Euro 8 5 6" xfId="16472" xr:uid="{BD3F57B6-11F1-4022-9AB2-C5BAD188A762}"/>
    <cellStyle name="Euro 8 5 7" xfId="16473" xr:uid="{85297F1D-6CD0-41BA-967C-9D7C98855EB2}"/>
    <cellStyle name="Euro 8 5 8" xfId="16459" xr:uid="{3C148CCE-965C-47A6-854A-502AE20E8DA9}"/>
    <cellStyle name="Euro 8 6" xfId="3245" xr:uid="{2FE2FB49-F9F1-47EF-9605-ADCF915630C1}"/>
    <cellStyle name="Euro 8 6 2" xfId="16475" xr:uid="{DC512448-1206-4109-83A6-BC15EF24C5B9}"/>
    <cellStyle name="Euro 8 6 3" xfId="16476" xr:uid="{9B67A8CB-56A8-4B74-86C1-7448CB41914B}"/>
    <cellStyle name="Euro 8 6 4" xfId="16477" xr:uid="{9BF6315D-D20E-4019-AB9F-1C8D28F929D6}"/>
    <cellStyle name="Euro 8 6 5" xfId="16478" xr:uid="{04C05BE8-F684-42AF-AB12-A20BBAA89D7F}"/>
    <cellStyle name="Euro 8 6 6" xfId="16474" xr:uid="{FF68862E-D0E5-4057-B467-2E7D0F6C0500}"/>
    <cellStyle name="Euro 8 7" xfId="4742" xr:uid="{329339AE-397D-4E4D-87A1-1D72FF55387E}"/>
    <cellStyle name="Euro 8 7 2" xfId="35738" xr:uid="{B720B118-97DC-407C-A986-27DE12EC5D33}"/>
    <cellStyle name="Euro 8 7 3" xfId="16479" xr:uid="{51000E62-B2A5-4B60-BB36-63F47CEF39DD}"/>
    <cellStyle name="Euro 8 8" xfId="16480" xr:uid="{46B9E9F2-CFE6-487F-9188-E6056A832042}"/>
    <cellStyle name="Euro 8 8 2" xfId="37799" xr:uid="{5B7E1407-82D3-4E55-B09A-9B6B40B621BF}"/>
    <cellStyle name="Euro 8 9" xfId="16481" xr:uid="{6314135D-8084-4120-9F1A-7A405179D99D}"/>
    <cellStyle name="Euro 9" xfId="1248" xr:uid="{5F2B7BFC-E5B8-48B1-95D5-174CEAD3B9D8}"/>
    <cellStyle name="Euro 9 10" xfId="16482" xr:uid="{00A4B013-BFB3-4C25-9FB6-6BE78A4CF89C}"/>
    <cellStyle name="Euro 9 2" xfId="1249" xr:uid="{B765B515-A391-4F0C-BDA2-DEF0A9813A03}"/>
    <cellStyle name="Euro 9 2 2" xfId="3254" xr:uid="{CB8B9518-9D50-4FC4-AF1A-1294F7A97CEF}"/>
    <cellStyle name="Euro 9 2 2 2" xfId="35422" xr:uid="{C67D2976-CF8F-476D-9AF6-7523FFD75337}"/>
    <cellStyle name="Euro 9 2 2 3" xfId="16484" xr:uid="{FDA23A3E-D3F2-46E6-9701-BD2D348774B5}"/>
    <cellStyle name="Euro 9 2 3" xfId="4747" xr:uid="{A9ED3C32-A3F9-456D-B8FB-1A8D693CD752}"/>
    <cellStyle name="Euro 9 2 3 2" xfId="35743" xr:uid="{5061A2C9-09E1-4A4D-BD28-732681CD875F}"/>
    <cellStyle name="Euro 9 2 3 3" xfId="16485" xr:uid="{9D3DFC2C-B302-4A7E-B31F-0525A464B3AD}"/>
    <cellStyle name="Euro 9 2 4" xfId="16486" xr:uid="{4D364EC9-D686-4A5C-9EB3-984B355EB542}"/>
    <cellStyle name="Euro 9 2 4 2" xfId="37804" xr:uid="{45E05A93-844E-4A41-AC7D-1E2E99298028}"/>
    <cellStyle name="Euro 9 2 5" xfId="16487" xr:uid="{75B321E8-2487-401A-B9C7-90BAD6D34C6C}"/>
    <cellStyle name="Euro 9 2 6" xfId="16488" xr:uid="{CC4180FE-AED3-4594-B122-614A59438F1C}"/>
    <cellStyle name="Euro 9 2 7" xfId="16483" xr:uid="{9EB426C4-FBC1-4DF5-A08F-6D88A0A7058A}"/>
    <cellStyle name="Euro 9 3" xfId="1250" xr:uid="{BFE77C77-BF08-489F-86C8-A8D2E4935D34}"/>
    <cellStyle name="Euro 9 3 2" xfId="3255" xr:uid="{3BD727CB-6C86-4862-AC4C-9C9CB64AD2E2}"/>
    <cellStyle name="Euro 9 3 2 2" xfId="35423" xr:uid="{C85D681A-C370-468C-AAA4-F0276FC7B4AF}"/>
    <cellStyle name="Euro 9 3 2 3" xfId="16490" xr:uid="{9A32CE8B-3349-4113-906A-8AB7228A7197}"/>
    <cellStyle name="Euro 9 3 3" xfId="4748" xr:uid="{F4C7858E-C8C2-4E7A-923F-4E10C4A13C48}"/>
    <cellStyle name="Euro 9 3 3 2" xfId="35744" xr:uid="{586FDAAD-F4ED-496B-BE27-F96048588251}"/>
    <cellStyle name="Euro 9 3 3 3" xfId="16491" xr:uid="{C528EB0B-9163-4657-9153-79A90A35EE6C}"/>
    <cellStyle name="Euro 9 3 4" xfId="16492" xr:uid="{D603D22C-BD5D-4D81-ADE3-A90C2E5845D5}"/>
    <cellStyle name="Euro 9 3 4 2" xfId="37805" xr:uid="{524EFA47-B997-4E55-9375-B12CB4A31DB8}"/>
    <cellStyle name="Euro 9 3 5" xfId="16493" xr:uid="{04A9B898-DAB9-467A-810E-F4D4281F20A8}"/>
    <cellStyle name="Euro 9 3 6" xfId="16494" xr:uid="{DB592935-40A2-43B3-B872-592E4B56BB3B}"/>
    <cellStyle name="Euro 9 3 7" xfId="16489" xr:uid="{2137A04F-9BA3-4A09-8A90-CFA541BF4D9B}"/>
    <cellStyle name="Euro 9 4" xfId="1251" xr:uid="{D3DD9F70-5A87-4A7A-8FEF-3BF478F1BDD7}"/>
    <cellStyle name="Euro 9 4 2" xfId="3256" xr:uid="{CD838B2D-12C5-465D-9D28-D0CF6F106ED5}"/>
    <cellStyle name="Euro 9 4 2 2" xfId="35424" xr:uid="{0767E28E-E389-483F-B32C-B288367B0435}"/>
    <cellStyle name="Euro 9 4 2 3" xfId="16496" xr:uid="{AD69CF57-8EA8-47CD-B2AC-B03E18F0F482}"/>
    <cellStyle name="Euro 9 4 3" xfId="4749" xr:uid="{B0B7ADFD-2B19-4BEA-9ABF-46E3AA8C0ECB}"/>
    <cellStyle name="Euro 9 4 3 2" xfId="35745" xr:uid="{ECACE0B9-2D40-4740-81E0-94DA02159AAD}"/>
    <cellStyle name="Euro 9 4 3 3" xfId="16497" xr:uid="{18A6E28F-C3A4-4BD7-BD8F-5CE3DF8B19BC}"/>
    <cellStyle name="Euro 9 4 4" xfId="16498" xr:uid="{F1290476-FFBF-4EA2-B36D-3B1B887496FE}"/>
    <cellStyle name="Euro 9 4 4 2" xfId="37806" xr:uid="{C1978AC1-F986-4662-A5C8-F846F159CA81}"/>
    <cellStyle name="Euro 9 4 5" xfId="16499" xr:uid="{0FD1F9F8-741C-43D5-9606-A9FB81AF63C2}"/>
    <cellStyle name="Euro 9 4 6" xfId="16500" xr:uid="{567F9008-FBEF-4469-9BFB-1F33CBA4DDFB}"/>
    <cellStyle name="Euro 9 4 7" xfId="16495" xr:uid="{FC563033-C157-4F0A-A136-FCAEFE03E295}"/>
    <cellStyle name="Euro 9 5" xfId="3253" xr:uid="{3B7D8834-CA27-4CCB-B0BF-32BEE92E0665}"/>
    <cellStyle name="Euro 9 5 2" xfId="35421" xr:uid="{751040DB-FB85-4809-A9BE-8FE479A97FE4}"/>
    <cellStyle name="Euro 9 5 3" xfId="16501" xr:uid="{4FC2C528-9792-471A-ADB3-2AD1740EB184}"/>
    <cellStyle name="Euro 9 6" xfId="4746" xr:uid="{C666467A-425B-41B1-97AE-13E2DDD17A05}"/>
    <cellStyle name="Euro 9 6 2" xfId="35742" xr:uid="{9E99D350-14FB-4176-A606-A4D7D3511AA8}"/>
    <cellStyle name="Euro 9 6 3" xfId="16502" xr:uid="{1122C6BD-AEE7-4058-8907-B57589EC8D60}"/>
    <cellStyle name="Euro 9 7" xfId="16503" xr:uid="{94D75F70-643F-4DBF-8249-951FF7639355}"/>
    <cellStyle name="Euro 9 7 2" xfId="37803" xr:uid="{9426CAA4-9133-40E0-856B-11793F4C3FB8}"/>
    <cellStyle name="Euro 9 8" xfId="16504" xr:uid="{B6934100-2C12-4D79-A54F-FDF7C53E749F}"/>
    <cellStyle name="Euro 9 9" xfId="16505" xr:uid="{3CD943BE-B2B6-41E4-B2D3-FF94C9DB0F5C}"/>
    <cellStyle name="Explanatory Text 10" xfId="1252" xr:uid="{A77C65B1-0ADB-48EF-868C-420450FB6E01}"/>
    <cellStyle name="Explanatory Text 10 2" xfId="3257" xr:uid="{4A07B31B-8E5D-45AB-9A3D-0CE751E718A1}"/>
    <cellStyle name="Explanatory Text 10 2 2" xfId="16508" xr:uid="{CA5E5E2C-9364-407E-81D4-937DFBBCA044}"/>
    <cellStyle name="Explanatory Text 10 2 3" xfId="16509" xr:uid="{56611D17-8953-4352-86FD-4FF560DB3593}"/>
    <cellStyle name="Explanatory Text 10 2 4" xfId="16510" xr:uid="{35E185B5-41F2-458B-8769-FABA169A6B03}"/>
    <cellStyle name="Explanatory Text 10 2 5" xfId="16511" xr:uid="{2829F107-43BF-4AB3-9F2A-8158E3E0FFBE}"/>
    <cellStyle name="Explanatory Text 10 2 6" xfId="16507" xr:uid="{774BAB77-D29C-4CA0-AA3D-35A06FBE22BB}"/>
    <cellStyle name="Explanatory Text 10 3" xfId="16512" xr:uid="{A56BEC8D-06A2-4592-BD17-A9A859B4CA2B}"/>
    <cellStyle name="Explanatory Text 10 4" xfId="16513" xr:uid="{7AD16C87-CB65-4A59-95EB-9AD82FE6A8BF}"/>
    <cellStyle name="Explanatory Text 10 5" xfId="16514" xr:uid="{431AAC74-9DC1-4B80-A880-28CEDF67E28E}"/>
    <cellStyle name="Explanatory Text 10 6" xfId="16515" xr:uid="{C818C11A-2B43-45AC-B85B-E4CBB3AABE85}"/>
    <cellStyle name="Explanatory Text 10 7" xfId="16516" xr:uid="{420401EF-2D8B-4EDB-B766-87808744CC3F}"/>
    <cellStyle name="Explanatory Text 10 8" xfId="16506" xr:uid="{639F1137-25C8-4776-B790-E5FB439FCAC3}"/>
    <cellStyle name="Explanatory Text 11" xfId="1253" xr:uid="{2EC427A5-B02C-428F-BCC3-557B977D98DC}"/>
    <cellStyle name="Explanatory Text 11 2" xfId="8131" xr:uid="{1311CAFD-80E0-44AB-8165-B52E1A301C80}"/>
    <cellStyle name="Explanatory Text 11 2 2" xfId="16519" xr:uid="{B7AA4E5E-D84B-4AA0-86BC-19FCEBB22BD3}"/>
    <cellStyle name="Explanatory Text 11 2 3" xfId="16520" xr:uid="{D5CAC480-6166-4D4F-BB76-941DDD5691C3}"/>
    <cellStyle name="Explanatory Text 11 2 4" xfId="16521" xr:uid="{20352287-6BDF-43BD-87A6-14BC0A6800D1}"/>
    <cellStyle name="Explanatory Text 11 2 5" xfId="16522" xr:uid="{C0B28CE8-F747-476E-9F1F-3A64DF8F915D}"/>
    <cellStyle name="Explanatory Text 11 2 6" xfId="16518" xr:uid="{6F8C4644-0B77-45F1-9642-92C5A2E1B056}"/>
    <cellStyle name="Explanatory Text 11 3" xfId="16523" xr:uid="{FB02D4B4-CA95-4E49-A99F-C7315645D83A}"/>
    <cellStyle name="Explanatory Text 11 4" xfId="16524" xr:uid="{F30C3B63-7D35-491B-B0B1-CFE5EB26A4D4}"/>
    <cellStyle name="Explanatory Text 11 5" xfId="16525" xr:uid="{E8B1416D-306A-4876-A3AD-38A5E5BF1E9D}"/>
    <cellStyle name="Explanatory Text 11 6" xfId="16526" xr:uid="{2B3A710F-CCB5-4B61-8DBC-2283825F00A0}"/>
    <cellStyle name="Explanatory Text 11 7" xfId="16527" xr:uid="{8A9668BB-2C92-4B89-9AC5-A5A2F257027A}"/>
    <cellStyle name="Explanatory Text 11 8" xfId="16517" xr:uid="{4592AE42-8886-469C-8A43-06CE5EF65268}"/>
    <cellStyle name="Explanatory Text 12" xfId="1254" xr:uid="{6D301D61-6287-4761-9F01-5F2BFBDBB16E}"/>
    <cellStyle name="Explanatory Text 12 2" xfId="8132" xr:uid="{EE672D32-2ADA-4EF8-89EC-B01705EB7FB6}"/>
    <cellStyle name="Explanatory Text 12 2 2" xfId="16530" xr:uid="{0D22FF51-3354-4F24-98BD-1B112F84A3BF}"/>
    <cellStyle name="Explanatory Text 12 2 3" xfId="16531" xr:uid="{CC238CD6-5B29-4033-A78F-6CE9981D5454}"/>
    <cellStyle name="Explanatory Text 12 2 4" xfId="16532" xr:uid="{2E1607A2-B448-4258-B02F-0E744AA5AEBB}"/>
    <cellStyle name="Explanatory Text 12 2 5" xfId="16533" xr:uid="{CDB8F79F-8AC4-4E20-A98C-3C2CFC391925}"/>
    <cellStyle name="Explanatory Text 12 2 6" xfId="16529" xr:uid="{1540FD96-DD4A-4CAE-B923-15EBC1544E7D}"/>
    <cellStyle name="Explanatory Text 12 3" xfId="16534" xr:uid="{5CC80F17-9581-46E5-B9FA-0A9B7BDE52FC}"/>
    <cellStyle name="Explanatory Text 12 4" xfId="16535" xr:uid="{45AA3CFA-2A19-4822-868B-1E6440F8F462}"/>
    <cellStyle name="Explanatory Text 12 5" xfId="16536" xr:uid="{3A591BAA-D220-4BB7-ACA1-120F18E201AB}"/>
    <cellStyle name="Explanatory Text 12 6" xfId="16537" xr:uid="{DAF40F7C-0D15-4D50-A428-0F99D5D1CFA3}"/>
    <cellStyle name="Explanatory Text 12 7" xfId="16538" xr:uid="{5FC02795-43FF-4D94-9974-7AFCB1A19E3E}"/>
    <cellStyle name="Explanatory Text 12 8" xfId="16528" xr:uid="{8EA9C027-0EA9-40D0-BC26-0B578A617BF5}"/>
    <cellStyle name="Explanatory Text 13" xfId="1255" xr:uid="{0BFF4A39-914C-4A95-B61E-5FA9373E1EB1}"/>
    <cellStyle name="Explanatory Text 13 2" xfId="8133" xr:uid="{FBE08556-C70C-4DDF-9617-2FA89EF8508E}"/>
    <cellStyle name="Explanatory Text 13 2 2" xfId="16541" xr:uid="{785DCAB3-2E84-49D3-9942-A52AB484935D}"/>
    <cellStyle name="Explanatory Text 13 2 3" xfId="16542" xr:uid="{7E0C4BBB-0D8B-4DE1-A907-2583BC735F8D}"/>
    <cellStyle name="Explanatory Text 13 2 4" xfId="16543" xr:uid="{21E3413E-5656-4B5C-8AFC-C5D3D1F1F7E0}"/>
    <cellStyle name="Explanatory Text 13 2 5" xfId="16544" xr:uid="{2F766B04-B9AA-4540-8F79-4D779F9AB64E}"/>
    <cellStyle name="Explanatory Text 13 2 6" xfId="16540" xr:uid="{7D560BA8-5F60-45E2-96CE-4A361CF21531}"/>
    <cellStyle name="Explanatory Text 13 3" xfId="16545" xr:uid="{3F6AE629-2EEE-4B1A-A769-49AB80C2722B}"/>
    <cellStyle name="Explanatory Text 13 4" xfId="16546" xr:uid="{42637829-8A20-450A-AC52-89FE40B63BF2}"/>
    <cellStyle name="Explanatory Text 13 5" xfId="16547" xr:uid="{81A31D74-A86C-47A3-A37C-EC3E0E6B6A37}"/>
    <cellStyle name="Explanatory Text 13 6" xfId="16548" xr:uid="{84E584D8-EAC2-48B0-B35F-974E149ED9E3}"/>
    <cellStyle name="Explanatory Text 13 7" xfId="16549" xr:uid="{0638BB9F-113E-433E-90D4-840357B92CEA}"/>
    <cellStyle name="Explanatory Text 13 8" xfId="16539" xr:uid="{8AE5659F-27DE-4692-AB83-A558B76AB077}"/>
    <cellStyle name="Explanatory Text 14" xfId="1256" xr:uid="{D4C67CBD-8B70-47E0-B64C-8F270A2E28CA}"/>
    <cellStyle name="Explanatory Text 14 2" xfId="8134" xr:uid="{5730A04C-FF43-4DC7-9998-8E69DEF0E71D}"/>
    <cellStyle name="Explanatory Text 14 2 2" xfId="16552" xr:uid="{2A23A884-0C38-44BF-AFD6-462274F2AEA1}"/>
    <cellStyle name="Explanatory Text 14 2 3" xfId="16553" xr:uid="{D7F2013B-5894-4D86-9D17-BFB8A9D6748F}"/>
    <cellStyle name="Explanatory Text 14 2 4" xfId="16554" xr:uid="{2FF60C27-EAA3-45D9-98B8-5AC408A03B4C}"/>
    <cellStyle name="Explanatory Text 14 2 5" xfId="16555" xr:uid="{CCFE82CA-77B0-4E64-8F60-26EB1D277AA4}"/>
    <cellStyle name="Explanatory Text 14 2 6" xfId="16551" xr:uid="{AB8927AD-8128-4420-B241-B2D11DA81EBB}"/>
    <cellStyle name="Explanatory Text 14 3" xfId="16556" xr:uid="{84B89080-B46E-4714-A6BA-E3B5DED6C1F9}"/>
    <cellStyle name="Explanatory Text 14 4" xfId="16557" xr:uid="{0933DA48-86EF-489E-8E92-5FAD05BEBF2F}"/>
    <cellStyle name="Explanatory Text 14 5" xfId="16558" xr:uid="{7E8096A2-9B7F-4676-8581-E4D5B10652C3}"/>
    <cellStyle name="Explanatory Text 14 6" xfId="16559" xr:uid="{9731DDFA-9D42-4248-9CD0-AA063BD53ABC}"/>
    <cellStyle name="Explanatory Text 14 7" xfId="16560" xr:uid="{EA36E4B6-BDEA-4225-8B39-5B8CE96EF984}"/>
    <cellStyle name="Explanatory Text 14 8" xfId="16550" xr:uid="{485BC6F2-E517-4CFF-A17A-81E7D6AEF3AA}"/>
    <cellStyle name="Explanatory Text 15" xfId="3258" xr:uid="{77AFBFFB-A7E4-4567-AE9B-C27A3543D61C}"/>
    <cellStyle name="Explanatory Text 15 2" xfId="8135" xr:uid="{A5D21689-EE9F-4AF3-955C-B52089511EE5}"/>
    <cellStyle name="Explanatory Text 15 2 2" xfId="16563" xr:uid="{E38B3F59-EF40-4CA5-9047-8515BBE96C36}"/>
    <cellStyle name="Explanatory Text 15 2 3" xfId="16564" xr:uid="{EEE98526-C4FB-49BB-808E-F9C12AF96F01}"/>
    <cellStyle name="Explanatory Text 15 2 4" xfId="16565" xr:uid="{3885D11B-B15D-4818-8E5D-0AFD68E9B096}"/>
    <cellStyle name="Explanatory Text 15 2 5" xfId="16566" xr:uid="{37C66648-E478-4CFA-89B0-BFF229A395F3}"/>
    <cellStyle name="Explanatory Text 15 2 6" xfId="16562" xr:uid="{D730A7FE-62E8-4D89-A8D6-B674E424CD76}"/>
    <cellStyle name="Explanatory Text 15 3" xfId="16567" xr:uid="{F06C840F-E19F-4DC4-A313-FBDF64ED49D5}"/>
    <cellStyle name="Explanatory Text 15 4" xfId="16568" xr:uid="{668E40E8-1824-468F-9F6B-898EBA0A0F93}"/>
    <cellStyle name="Explanatory Text 15 5" xfId="16569" xr:uid="{CD00DD21-0DC5-4018-BAF3-5C8BEDC57643}"/>
    <cellStyle name="Explanatory Text 15 6" xfId="16570" xr:uid="{D7B33F9A-2FC2-4FD5-B23E-16DE3B827E3A}"/>
    <cellStyle name="Explanatory Text 15 7" xfId="16561" xr:uid="{94697318-18CF-4E1F-AB3C-674A47937281}"/>
    <cellStyle name="Explanatory Text 16" xfId="3259" xr:uid="{3724D16E-5EA3-4609-8179-4D2DB406BDB1}"/>
    <cellStyle name="Explanatory Text 16 2" xfId="8136" xr:uid="{6DF45870-5072-4C80-93E7-280E96CF5A2A}"/>
    <cellStyle name="Explanatory Text 16 2 2" xfId="16573" xr:uid="{7D811DEB-C9DF-47E1-A764-5AD36B7BC924}"/>
    <cellStyle name="Explanatory Text 16 2 3" xfId="16574" xr:uid="{7FE37D36-71CD-43D9-8289-5534FDE6FFD5}"/>
    <cellStyle name="Explanatory Text 16 2 4" xfId="16575" xr:uid="{A4158F13-7A9F-4082-8B6E-175504FC91FB}"/>
    <cellStyle name="Explanatory Text 16 2 5" xfId="16576" xr:uid="{1A432D68-CD53-41E3-9D78-B0E947EED575}"/>
    <cellStyle name="Explanatory Text 16 2 6" xfId="16572" xr:uid="{FE6508E9-1892-4B9C-93C8-4E746BEC0828}"/>
    <cellStyle name="Explanatory Text 16 3" xfId="16577" xr:uid="{F9000260-D2DD-4CD0-B6FA-4C0CFC5768FD}"/>
    <cellStyle name="Explanatory Text 16 4" xfId="16578" xr:uid="{D148A604-638F-4B7E-869A-264AD476A7C8}"/>
    <cellStyle name="Explanatory Text 16 5" xfId="16579" xr:uid="{EC3DF4E6-4FA1-4EE1-B0DF-1893C7D3C225}"/>
    <cellStyle name="Explanatory Text 16 6" xfId="16580" xr:uid="{DE67B46D-2BE2-49E9-9BEC-5FB21C249294}"/>
    <cellStyle name="Explanatory Text 16 7" xfId="16571" xr:uid="{D9CD1614-26D4-48A6-A05F-EA547073B28C}"/>
    <cellStyle name="Explanatory Text 17" xfId="3260" xr:uid="{7146FF47-497B-44AB-B0F2-A9AE7693E1AF}"/>
    <cellStyle name="Explanatory Text 17 2" xfId="8137" xr:uid="{EE21F362-75C4-474B-9F39-3E4260DADEF6}"/>
    <cellStyle name="Explanatory Text 17 2 2" xfId="16583" xr:uid="{636D1FF8-BCCE-47BF-974C-48459C879985}"/>
    <cellStyle name="Explanatory Text 17 2 3" xfId="16584" xr:uid="{EA0C2189-CE82-4E29-A55A-B39FF8220C1E}"/>
    <cellStyle name="Explanatory Text 17 2 4" xfId="16585" xr:uid="{34BBDC83-2DD7-4EE9-9F29-FD80D4273D82}"/>
    <cellStyle name="Explanatory Text 17 2 5" xfId="16586" xr:uid="{2232013F-1D32-45CD-BF02-4620B35E019C}"/>
    <cellStyle name="Explanatory Text 17 2 6" xfId="16582" xr:uid="{39B05BC5-3792-4D72-A2B3-78AC1C603749}"/>
    <cellStyle name="Explanatory Text 17 3" xfId="16587" xr:uid="{C44FBB94-32CC-45A7-B1EE-EB0B5BEE975C}"/>
    <cellStyle name="Explanatory Text 17 4" xfId="16588" xr:uid="{110CF6C9-AA04-4FAB-9277-CEE6CEAD48B5}"/>
    <cellStyle name="Explanatory Text 17 5" xfId="16589" xr:uid="{8846CDFB-2353-4918-81AE-07552DBAB78D}"/>
    <cellStyle name="Explanatory Text 17 6" xfId="16590" xr:uid="{C4585FE3-6DB4-42E5-89FF-CBF37BFB04A2}"/>
    <cellStyle name="Explanatory Text 17 7" xfId="16581" xr:uid="{0EE83522-2EDB-4BD0-BF3F-064D2027A5BA}"/>
    <cellStyle name="Explanatory Text 18" xfId="3261" xr:uid="{D116262D-EF89-42BC-A9CB-83B383A3577A}"/>
    <cellStyle name="Explanatory Text 18 2" xfId="8138" xr:uid="{8270AB04-7050-4A90-ACB5-3AC18A556686}"/>
    <cellStyle name="Explanatory Text 18 2 2" xfId="16593" xr:uid="{7CBCEEF3-C0AF-482D-BB63-D27C665AAE6E}"/>
    <cellStyle name="Explanatory Text 18 2 3" xfId="16594" xr:uid="{8BB77AE6-2AE5-4C65-A4BC-0606B43AF8A9}"/>
    <cellStyle name="Explanatory Text 18 2 4" xfId="16595" xr:uid="{902D4E5A-70BD-4214-97DB-54B3AA605CD9}"/>
    <cellStyle name="Explanatory Text 18 2 5" xfId="16596" xr:uid="{82111B40-ED88-4343-BC79-4E003F8CBF77}"/>
    <cellStyle name="Explanatory Text 18 2 6" xfId="16592" xr:uid="{D44DCBC1-2018-47A6-A6D6-0D1A6A51CCB0}"/>
    <cellStyle name="Explanatory Text 18 3" xfId="16597" xr:uid="{E40FD0E9-7C80-427A-ADFA-2243A355C3BF}"/>
    <cellStyle name="Explanatory Text 18 4" xfId="16598" xr:uid="{87D57A9E-4F43-49F5-A203-BBE6F6EF20CE}"/>
    <cellStyle name="Explanatory Text 18 5" xfId="16599" xr:uid="{43AE7A20-7816-47F3-A28F-627F36910BEB}"/>
    <cellStyle name="Explanatory Text 18 6" xfId="16600" xr:uid="{17E981D3-0692-48C3-9257-668608FAD3D0}"/>
    <cellStyle name="Explanatory Text 18 7" xfId="16591" xr:uid="{53A939C2-7997-450D-8DA6-19CA22C4BC91}"/>
    <cellStyle name="Explanatory Text 19" xfId="3262" xr:uid="{27531EC2-60A6-4394-92C4-F327D6C95ACF}"/>
    <cellStyle name="Explanatory Text 19 2" xfId="8139" xr:uid="{B3F53002-85FE-4F44-841F-C00A12FD58A6}"/>
    <cellStyle name="Explanatory Text 19 2 2" xfId="16603" xr:uid="{76013268-FC8A-4AE4-BD6B-46ED67A9F35F}"/>
    <cellStyle name="Explanatory Text 19 2 3" xfId="16604" xr:uid="{5EA438A0-03F0-4740-9AAF-2014208CDC7E}"/>
    <cellStyle name="Explanatory Text 19 2 4" xfId="16605" xr:uid="{FB18406E-5B9F-4B40-BB0D-2D7311637E63}"/>
    <cellStyle name="Explanatory Text 19 2 5" xfId="16606" xr:uid="{0F0959EF-CF70-4FA5-B826-11935081637A}"/>
    <cellStyle name="Explanatory Text 19 2 6" xfId="16602" xr:uid="{8B4C6031-732C-46BF-9FB5-99E2A5E72A99}"/>
    <cellStyle name="Explanatory Text 19 3" xfId="16607" xr:uid="{976BDF75-64C7-4054-954E-E8DB1B3BBC7A}"/>
    <cellStyle name="Explanatory Text 19 4" xfId="16608" xr:uid="{66D77FB9-E9CB-4F2C-B4AA-261A88D79FB5}"/>
    <cellStyle name="Explanatory Text 19 5" xfId="16609" xr:uid="{19D214C9-E702-474C-8348-A2C60C66D493}"/>
    <cellStyle name="Explanatory Text 19 6" xfId="16610" xr:uid="{EC2536EB-E967-4883-A1E6-A550C99FBBC2}"/>
    <cellStyle name="Explanatory Text 19 7" xfId="16601" xr:uid="{D3374213-EA82-4F77-97DD-449AEB420E0B}"/>
    <cellStyle name="Explanatory Text 2" xfId="1257" xr:uid="{125A9A25-6565-4656-80F1-6012B065AAA0}"/>
    <cellStyle name="Explanatory Text 2 10" xfId="16612" xr:uid="{AFDD3348-D3E6-45C3-86EB-B740FC5B3A69}"/>
    <cellStyle name="Explanatory Text 2 11" xfId="16613" xr:uid="{8EB31114-699E-44A7-B9F0-D0A7E0A6FB54}"/>
    <cellStyle name="Explanatory Text 2 12" xfId="16614" xr:uid="{E3BF3F1D-3A5C-4FFC-99E1-88C10E1385D7}"/>
    <cellStyle name="Explanatory Text 2 13" xfId="16615" xr:uid="{FB3C2997-06FD-44EF-A2E3-AD1129AA19F6}"/>
    <cellStyle name="Explanatory Text 2 14" xfId="16616" xr:uid="{CB50EF17-3FE1-4DA1-9EDF-87FAE915A814}"/>
    <cellStyle name="Explanatory Text 2 15" xfId="16617" xr:uid="{C287F0D8-6165-4EDA-A602-14347C86B6AD}"/>
    <cellStyle name="Explanatory Text 2 16" xfId="16611" xr:uid="{52D94609-4B46-4AA7-BA97-E0C192F6A729}"/>
    <cellStyle name="Explanatory Text 2 2" xfId="1258" xr:uid="{1D0A8AAB-22E6-4515-940B-A189CDE69BC9}"/>
    <cellStyle name="Explanatory Text 2 2 2" xfId="16619" xr:uid="{5BE0F9B8-E587-4E5B-8596-EBA2259049CF}"/>
    <cellStyle name="Explanatory Text 2 2 3" xfId="16620" xr:uid="{B265C3AF-EAE6-4A09-9CC8-F2CA9F94FE22}"/>
    <cellStyle name="Explanatory Text 2 2 4" xfId="16621" xr:uid="{F715973E-5B7E-49D1-9C0F-51AB7F38EA20}"/>
    <cellStyle name="Explanatory Text 2 2 5" xfId="16622" xr:uid="{5F63DC2A-E589-47C6-9528-1280201B6807}"/>
    <cellStyle name="Explanatory Text 2 2 6" xfId="16623" xr:uid="{6136A486-4F04-4B45-A1BD-05E497CEDF5D}"/>
    <cellStyle name="Explanatory Text 2 2 7" xfId="16618" xr:uid="{A1F86F4B-CEC8-4CB6-AC6D-0916AD7A5121}"/>
    <cellStyle name="Explanatory Text 2 3" xfId="1259" xr:uid="{35F0AB10-5022-485E-AF62-BE668121B29F}"/>
    <cellStyle name="Explanatory Text 2 3 2" xfId="16625" xr:uid="{2FAB2D51-02F0-4729-A4BB-A62CA44A0CE0}"/>
    <cellStyle name="Explanatory Text 2 3 3" xfId="16626" xr:uid="{25BCC862-C1FD-4C8F-996A-7F2C64F17A9F}"/>
    <cellStyle name="Explanatory Text 2 3 4" xfId="16627" xr:uid="{C2B5E67B-A86D-4C16-A1BE-D3BCE83886C3}"/>
    <cellStyle name="Explanatory Text 2 3 5" xfId="16628" xr:uid="{F3DD2D2B-5E56-4332-A25A-6D9AD76975C9}"/>
    <cellStyle name="Explanatory Text 2 3 6" xfId="16629" xr:uid="{84BC0B76-809C-4259-A60F-2C15624D554E}"/>
    <cellStyle name="Explanatory Text 2 3 7" xfId="16624" xr:uid="{75B84FCB-83F0-4D91-B297-EA8F92A1A034}"/>
    <cellStyle name="Explanatory Text 2 4" xfId="1260" xr:uid="{F52BD32A-44F0-4A75-A2C3-6DF13534E00C}"/>
    <cellStyle name="Explanatory Text 2 4 2" xfId="16631" xr:uid="{97784B47-7158-44FA-9C3A-21F24BD86293}"/>
    <cellStyle name="Explanatory Text 2 4 3" xfId="16632" xr:uid="{30B9B627-3A7F-4F39-9332-F6F5A82E233D}"/>
    <cellStyle name="Explanatory Text 2 4 4" xfId="16633" xr:uid="{B3D0AD1D-754E-41F8-8A2F-E045F05513DA}"/>
    <cellStyle name="Explanatory Text 2 4 5" xfId="16634" xr:uid="{C46B4C58-6ACC-47C4-B9CA-40533730B57C}"/>
    <cellStyle name="Explanatory Text 2 4 6" xfId="16635" xr:uid="{A3C22FC7-6476-454A-BC83-FC0C47BAF92D}"/>
    <cellStyle name="Explanatory Text 2 4 7" xfId="16630" xr:uid="{4793F3AC-6ED7-4D08-ACDA-A6521C00DFC0}"/>
    <cellStyle name="Explanatory Text 2 5" xfId="1261" xr:uid="{AB272959-6E72-4328-A48D-DA45C5A1B5CA}"/>
    <cellStyle name="Explanatory Text 2 5 2" xfId="16637" xr:uid="{26145F36-C24F-4245-BEF5-87B73A87ABE8}"/>
    <cellStyle name="Explanatory Text 2 5 3" xfId="16638" xr:uid="{B7311829-2285-4891-A97A-8CC3C4A8BDBA}"/>
    <cellStyle name="Explanatory Text 2 5 4" xfId="16639" xr:uid="{451FA32A-727B-4791-87E0-1981E6F0DFAE}"/>
    <cellStyle name="Explanatory Text 2 5 5" xfId="16640" xr:uid="{55023BEE-FDDE-4E1C-8AD5-1BA79BCEF3DC}"/>
    <cellStyle name="Explanatory Text 2 5 6" xfId="16641" xr:uid="{C14AD1B6-EE86-4385-965B-2756799F36D4}"/>
    <cellStyle name="Explanatory Text 2 5 7" xfId="16636" xr:uid="{A7820B24-59FB-47BB-87F1-4B584867906C}"/>
    <cellStyle name="Explanatory Text 2 6" xfId="1262" xr:uid="{B750889A-1C27-4728-9D15-C0A0EEAC565F}"/>
    <cellStyle name="Explanatory Text 2 6 2" xfId="16643" xr:uid="{C52D6287-9A7C-4149-8748-A46D92845759}"/>
    <cellStyle name="Explanatory Text 2 6 3" xfId="16644" xr:uid="{7B75391E-0D64-4F18-8289-268A03B55D5C}"/>
    <cellStyle name="Explanatory Text 2 6 4" xfId="16645" xr:uid="{5CEA1840-F92F-400E-BA17-6FC618E1B9E6}"/>
    <cellStyle name="Explanatory Text 2 6 5" xfId="16646" xr:uid="{527E1BBB-A201-49FE-8838-12643E944203}"/>
    <cellStyle name="Explanatory Text 2 6 6" xfId="16647" xr:uid="{4F921E7C-EF7C-44BA-BA1D-1FC46C885483}"/>
    <cellStyle name="Explanatory Text 2 6 7" xfId="16642" xr:uid="{042E3B64-A07C-4644-9087-F7A06A0AA379}"/>
    <cellStyle name="Explanatory Text 2 7" xfId="1263" xr:uid="{8D6D3DFB-08DD-4110-98D9-6BBADF8DB58B}"/>
    <cellStyle name="Explanatory Text 2 7 2" xfId="16649" xr:uid="{2A4C6BCD-F70F-42EB-8173-87C8CDDFD9FC}"/>
    <cellStyle name="Explanatory Text 2 7 3" xfId="16650" xr:uid="{32005AA7-ACE7-49BC-8269-EF73AB30CAEC}"/>
    <cellStyle name="Explanatory Text 2 7 4" xfId="16651" xr:uid="{9A562560-2A5C-4ED3-AE2B-70AA4192D464}"/>
    <cellStyle name="Explanatory Text 2 7 5" xfId="16652" xr:uid="{0B94F78B-A1A9-4866-8F00-E7F775E1642C}"/>
    <cellStyle name="Explanatory Text 2 7 6" xfId="16653" xr:uid="{8403EA22-E063-4660-99F0-4C9227EE4462}"/>
    <cellStyle name="Explanatory Text 2 7 7" xfId="16648" xr:uid="{BCA9F4CF-B978-4AA8-86A4-15A8CEAB9B1E}"/>
    <cellStyle name="Explanatory Text 2 8" xfId="1264" xr:uid="{152CD270-6330-4725-938D-98089D6EFEA3}"/>
    <cellStyle name="Explanatory Text 2 8 2" xfId="16655" xr:uid="{912E482E-6B5A-4260-990D-2B0C3EAA8EAC}"/>
    <cellStyle name="Explanatory Text 2 8 3" xfId="16656" xr:uid="{5BC152DD-FA89-4EA7-B327-962CD53952D9}"/>
    <cellStyle name="Explanatory Text 2 8 4" xfId="16657" xr:uid="{481399DD-8607-40D0-9791-A1D2770D52BA}"/>
    <cellStyle name="Explanatory Text 2 8 5" xfId="16658" xr:uid="{395AAC37-DEAB-49D9-B32D-2C29530D9CC0}"/>
    <cellStyle name="Explanatory Text 2 8 6" xfId="16659" xr:uid="{88CF1DE8-0E84-4AA0-A62E-5F38178606B8}"/>
    <cellStyle name="Explanatory Text 2 8 7" xfId="16654" xr:uid="{D791DCAD-6EE8-4F79-B0DC-0D3D080A3564}"/>
    <cellStyle name="Explanatory Text 2 9" xfId="1265" xr:uid="{BEF1CDDB-60D2-4B02-B29D-38113DCDA8EA}"/>
    <cellStyle name="Explanatory Text 2 9 2" xfId="16661" xr:uid="{D5366B9F-EF27-47E6-A9DC-540E17B909A5}"/>
    <cellStyle name="Explanatory Text 2 9 3" xfId="16662" xr:uid="{CC3CC272-6888-41C9-B25C-01EB969D9039}"/>
    <cellStyle name="Explanatory Text 2 9 4" xfId="16663" xr:uid="{A5A4D572-6034-47B2-8F07-3823E141275D}"/>
    <cellStyle name="Explanatory Text 2 9 5" xfId="16664" xr:uid="{8C11CF98-59AA-48F5-ACF4-B668A0AE2E55}"/>
    <cellStyle name="Explanatory Text 2 9 6" xfId="16665" xr:uid="{228644E6-0018-423A-957C-7502D729F3F8}"/>
    <cellStyle name="Explanatory Text 2 9 7" xfId="16660" xr:uid="{8E33D7A4-328F-44EC-BCE4-10B57AE59EE6}"/>
    <cellStyle name="Explanatory Text 20" xfId="3263" xr:uid="{5801C2C1-8300-4B9A-8B82-8D7C24BE809F}"/>
    <cellStyle name="Explanatory Text 20 2" xfId="8140" xr:uid="{595FC372-6681-49B6-8109-F1A7919F6C5D}"/>
    <cellStyle name="Explanatory Text 20 2 2" xfId="16668" xr:uid="{9EE65A20-6773-4867-BD1C-5FD2941161EB}"/>
    <cellStyle name="Explanatory Text 20 2 3" xfId="16669" xr:uid="{C9F61C3D-7D54-40EC-91A0-7FE692873AA8}"/>
    <cellStyle name="Explanatory Text 20 2 4" xfId="16670" xr:uid="{937151C4-AD42-4CE7-AB1C-EA6DDF9D25C8}"/>
    <cellStyle name="Explanatory Text 20 2 5" xfId="16671" xr:uid="{6FBDD5F2-4903-40F3-9B4F-005E67FB5BD1}"/>
    <cellStyle name="Explanatory Text 20 2 6" xfId="16667" xr:uid="{FE0DDA02-84E3-4E1A-9A44-424CF0525EB9}"/>
    <cellStyle name="Explanatory Text 20 3" xfId="16672" xr:uid="{6996615E-CB96-45CB-A5F2-7BAF2F14269A}"/>
    <cellStyle name="Explanatory Text 20 4" xfId="16673" xr:uid="{B88EC6CE-31F9-41BF-9558-CBBB54A8EA18}"/>
    <cellStyle name="Explanatory Text 20 5" xfId="16674" xr:uid="{72CF3882-B77C-44B4-8B61-B12920ABE288}"/>
    <cellStyle name="Explanatory Text 20 6" xfId="16675" xr:uid="{1F4921EB-CC20-4EDA-A3A1-CFFD732EC3DC}"/>
    <cellStyle name="Explanatory Text 20 7" xfId="16666" xr:uid="{ABC1F5B8-05AA-4C85-A549-19F3D3DF43C5}"/>
    <cellStyle name="Explanatory Text 21" xfId="8141" xr:uid="{2FC15CFE-E052-41FC-B8A6-7779E42470B9}"/>
    <cellStyle name="Explanatory Text 21 2" xfId="16677" xr:uid="{90AD5994-1B97-4DF3-9E44-44CE1D46F3E9}"/>
    <cellStyle name="Explanatory Text 21 3" xfId="16678" xr:uid="{9D0471CF-FA55-4E72-B898-D09F7FA9EFF2}"/>
    <cellStyle name="Explanatory Text 21 4" xfId="16679" xr:uid="{1E85C09A-F8F0-49F9-8F3C-DC3293A7E368}"/>
    <cellStyle name="Explanatory Text 21 5" xfId="16680" xr:uid="{B2682A17-D201-4EF7-9F2A-78BF1C140463}"/>
    <cellStyle name="Explanatory Text 21 6" xfId="16676" xr:uid="{B73329AA-67E7-4BA6-B8C8-55930FC494CB}"/>
    <cellStyle name="Explanatory Text 22" xfId="6567" xr:uid="{598D520E-820B-4111-BD64-F65CD9E227CD}"/>
    <cellStyle name="Explanatory Text 22 2" xfId="16682" xr:uid="{747A0494-9387-4893-91C8-0A5AFD9E53E6}"/>
    <cellStyle name="Explanatory Text 22 3" xfId="16681" xr:uid="{95DDA534-61F2-4041-ACE4-A123FEBDC768}"/>
    <cellStyle name="Explanatory Text 23" xfId="16683" xr:uid="{F0D9DED0-5760-436E-B1DE-6240120BB50E}"/>
    <cellStyle name="Explanatory Text 24" xfId="16684" xr:uid="{BB99EEFC-6A39-4F55-9D78-751B965BEF0E}"/>
    <cellStyle name="Explanatory Text 25" xfId="16685" xr:uid="{30072ABA-E3A2-4470-ADD9-3C69F7B8E884}"/>
    <cellStyle name="Explanatory Text 3" xfId="1266" xr:uid="{9F9D0691-FF35-4476-BB04-8B1834D88F0A}"/>
    <cellStyle name="Explanatory Text 3 10" xfId="3264" xr:uid="{7DB0DDCD-AE24-498F-B46B-1455EEAB1CF3}"/>
    <cellStyle name="Explanatory Text 3 10 2" xfId="16688" xr:uid="{6F1F7F58-7175-4579-B03F-D0DD3CDB3942}"/>
    <cellStyle name="Explanatory Text 3 10 3" xfId="16689" xr:uid="{72C0EB60-F4BA-4845-9C45-2004B3E61E36}"/>
    <cellStyle name="Explanatory Text 3 10 4" xfId="16690" xr:uid="{618B541C-6527-43DC-8B37-3A3FB1B17CA7}"/>
    <cellStyle name="Explanatory Text 3 10 5" xfId="16691" xr:uid="{E89CEF2E-C5B9-4534-AF68-5D7153CB4B40}"/>
    <cellStyle name="Explanatory Text 3 10 6" xfId="16687" xr:uid="{37A8F9F8-EA3B-4C47-96B9-F058197DAC90}"/>
    <cellStyle name="Explanatory Text 3 11" xfId="3265" xr:uid="{327B303B-0E3E-4E04-9A98-0EF478846408}"/>
    <cellStyle name="Explanatory Text 3 11 2" xfId="16693" xr:uid="{16431615-EE56-42BD-9BCF-A369CB6E4F6A}"/>
    <cellStyle name="Explanatory Text 3 11 3" xfId="16694" xr:uid="{A60ACD11-1E31-41E0-94B4-44A3011B8662}"/>
    <cellStyle name="Explanatory Text 3 11 4" xfId="16695" xr:uid="{35B3A6B3-BCFD-47FB-A40A-78FC5E352D6E}"/>
    <cellStyle name="Explanatory Text 3 11 5" xfId="16696" xr:uid="{19B8EC4E-BC0B-4F5A-BD7B-4A7D2F72D32A}"/>
    <cellStyle name="Explanatory Text 3 11 6" xfId="16692" xr:uid="{8036B736-7B49-4E4E-A8FD-655480D315BF}"/>
    <cellStyle name="Explanatory Text 3 12" xfId="3266" xr:uid="{77734999-63ED-4F48-871A-AC4E0D60ABB2}"/>
    <cellStyle name="Explanatory Text 3 12 2" xfId="16698" xr:uid="{66B6AE17-5A30-480D-898B-F59A3BFDCF0F}"/>
    <cellStyle name="Explanatory Text 3 12 3" xfId="16699" xr:uid="{9E10A947-0DD6-4939-8547-4E129C437483}"/>
    <cellStyle name="Explanatory Text 3 12 4" xfId="16700" xr:uid="{4168A9E2-42F0-45AB-8512-4F5AE8818414}"/>
    <cellStyle name="Explanatory Text 3 12 5" xfId="16701" xr:uid="{F111756F-15D9-4B6C-8B1E-9884C3989566}"/>
    <cellStyle name="Explanatory Text 3 12 6" xfId="16697" xr:uid="{C383178F-3F66-47C0-A134-68069108474D}"/>
    <cellStyle name="Explanatory Text 3 13" xfId="3267" xr:uid="{7BC4C70C-3F6E-4FF4-8B5C-80DD167F75DF}"/>
    <cellStyle name="Explanatory Text 3 13 2" xfId="16703" xr:uid="{63B6BF30-1BF2-4E84-925E-8D91152277B0}"/>
    <cellStyle name="Explanatory Text 3 13 3" xfId="16704" xr:uid="{85CD0A51-5CC4-4A33-988B-7AD9769A57B9}"/>
    <cellStyle name="Explanatory Text 3 13 4" xfId="16705" xr:uid="{43538C7B-FC82-40C2-ACCB-8EA2D825D0B3}"/>
    <cellStyle name="Explanatory Text 3 13 5" xfId="16706" xr:uid="{74C821DC-322E-4F39-9FD4-53F11D1F0C64}"/>
    <cellStyle name="Explanatory Text 3 13 6" xfId="16702" xr:uid="{64A901FC-56D1-4FDA-8ACD-51841E789F70}"/>
    <cellStyle name="Explanatory Text 3 14" xfId="3268" xr:uid="{F852DF66-7DA9-40EE-AF8C-AA06D587F623}"/>
    <cellStyle name="Explanatory Text 3 14 2" xfId="16708" xr:uid="{8709A287-E3B9-410F-B53A-1B4CA6A1F1EC}"/>
    <cellStyle name="Explanatory Text 3 14 3" xfId="16709" xr:uid="{13EF7968-3B26-42CB-87C2-6FD51ABA5EA9}"/>
    <cellStyle name="Explanatory Text 3 14 4" xfId="16710" xr:uid="{B566DDA1-1299-4B7A-B366-1BDE9EA4E031}"/>
    <cellStyle name="Explanatory Text 3 14 5" xfId="16711" xr:uid="{45E3D811-D6F0-4DD9-8B05-781A5D994D95}"/>
    <cellStyle name="Explanatory Text 3 14 6" xfId="16707" xr:uid="{107003CC-AB12-461E-8D7B-8A1872A48C9A}"/>
    <cellStyle name="Explanatory Text 3 15" xfId="8142" xr:uid="{5E2A6DA7-6929-4BE1-ABC3-13B6BA0F5B21}"/>
    <cellStyle name="Explanatory Text 3 15 2" xfId="16713" xr:uid="{050D30D5-B96C-4D3D-B24B-D2A1214E0160}"/>
    <cellStyle name="Explanatory Text 3 15 3" xfId="16714" xr:uid="{00856E13-4CDA-439F-99C5-D40BBE1E5509}"/>
    <cellStyle name="Explanatory Text 3 15 4" xfId="16715" xr:uid="{CD42FE05-28FE-487B-9128-89260ECA20F6}"/>
    <cellStyle name="Explanatory Text 3 15 5" xfId="16716" xr:uid="{7D886F7C-74FA-4DF5-B98A-DFE1C6745B07}"/>
    <cellStyle name="Explanatory Text 3 15 6" xfId="16712" xr:uid="{1DD9B278-AD87-4C22-BDE6-738118A61992}"/>
    <cellStyle name="Explanatory Text 3 16" xfId="16717" xr:uid="{3DAEB4A9-2C70-46C9-A1AB-36F732845073}"/>
    <cellStyle name="Explanatory Text 3 17" xfId="16718" xr:uid="{A28C4013-2CD2-43E4-9343-B8F3243445F2}"/>
    <cellStyle name="Explanatory Text 3 18" xfId="16719" xr:uid="{80061153-74C4-445B-BB9D-502ABAD7D112}"/>
    <cellStyle name="Explanatory Text 3 19" xfId="16720" xr:uid="{271E2101-C8E1-4085-B1A6-7A9F5CC89220}"/>
    <cellStyle name="Explanatory Text 3 2" xfId="1267" xr:uid="{E0572DC4-8E1B-484C-B2AF-4AF554D2E3BA}"/>
    <cellStyle name="Explanatory Text 3 2 2" xfId="16722" xr:uid="{50F53C4B-B9A5-4B9B-986B-4D5EBC526C7E}"/>
    <cellStyle name="Explanatory Text 3 2 3" xfId="16723" xr:uid="{BD5D0932-048D-4E23-A2B6-70580E756103}"/>
    <cellStyle name="Explanatory Text 3 2 4" xfId="16724" xr:uid="{6BA503ED-6D7F-4B00-8E74-03F517D5B79D}"/>
    <cellStyle name="Explanatory Text 3 2 5" xfId="16725" xr:uid="{1ECD54F1-6324-4793-A750-3E5E8C0295C6}"/>
    <cellStyle name="Explanatory Text 3 2 6" xfId="16726" xr:uid="{7A5495AC-0D7A-418A-8665-2A999CFBE1E0}"/>
    <cellStyle name="Explanatory Text 3 2 7" xfId="16721" xr:uid="{5B7D3F2A-D968-4C5D-AE35-8ABDE8B58EB2}"/>
    <cellStyle name="Explanatory Text 3 20" xfId="16727" xr:uid="{42D1F1BA-37C2-4601-ABEC-9896F8825DAE}"/>
    <cellStyle name="Explanatory Text 3 21" xfId="16686" xr:uid="{C55E989F-0394-4A1B-9248-1D2A2315B7F6}"/>
    <cellStyle name="Explanatory Text 3 3" xfId="3269" xr:uid="{964A09B2-572B-4AB4-B5D6-76E4BC269496}"/>
    <cellStyle name="Explanatory Text 3 3 2" xfId="16729" xr:uid="{136FB3C4-33E4-4B6F-945F-6591EE20013B}"/>
    <cellStyle name="Explanatory Text 3 3 3" xfId="16730" xr:uid="{3132C727-736E-48FA-8220-9AAD125530A0}"/>
    <cellStyle name="Explanatory Text 3 3 4" xfId="16731" xr:uid="{CA6CCD83-7A06-4D51-A80F-056CE6602E85}"/>
    <cellStyle name="Explanatory Text 3 3 5" xfId="16732" xr:uid="{25D15343-F1F7-4339-AD1A-D55F7436FC4A}"/>
    <cellStyle name="Explanatory Text 3 3 6" xfId="16728" xr:uid="{1C87681B-0B6A-476F-81D2-D131AD9A37CB}"/>
    <cellStyle name="Explanatory Text 3 4" xfId="3270" xr:uid="{5131358E-9E34-446F-B73C-0B0B0242EA64}"/>
    <cellStyle name="Explanatory Text 3 4 2" xfId="16734" xr:uid="{A8B8647C-1821-4F11-A17E-A6F42BC1C470}"/>
    <cellStyle name="Explanatory Text 3 4 3" xfId="16735" xr:uid="{5560310D-F759-4221-80E0-DDAD27BD53BC}"/>
    <cellStyle name="Explanatory Text 3 4 4" xfId="16736" xr:uid="{F7B1386D-C6FC-4C30-96F7-615BE590A15E}"/>
    <cellStyle name="Explanatory Text 3 4 5" xfId="16737" xr:uid="{CDABEBEC-37B9-4515-9D99-CEA56312EBB3}"/>
    <cellStyle name="Explanatory Text 3 4 6" xfId="16733" xr:uid="{92BEFDFA-13F5-458E-94E8-6343C42F51B9}"/>
    <cellStyle name="Explanatory Text 3 5" xfId="3271" xr:uid="{6EAA7214-43F5-472D-B98A-CE09C158E70E}"/>
    <cellStyle name="Explanatory Text 3 5 2" xfId="16739" xr:uid="{50A6BEEE-174A-4017-AED5-7750CA21C2E1}"/>
    <cellStyle name="Explanatory Text 3 5 3" xfId="16740" xr:uid="{3CC9B206-168D-4CC2-9CF5-5A6F2C93865D}"/>
    <cellStyle name="Explanatory Text 3 5 4" xfId="16741" xr:uid="{EBAB1441-C60B-445C-9CEE-B37B47F85B13}"/>
    <cellStyle name="Explanatory Text 3 5 5" xfId="16742" xr:uid="{3C57AC8B-4DB8-4489-A582-B3624EC5753B}"/>
    <cellStyle name="Explanatory Text 3 5 6" xfId="16738" xr:uid="{67CCDC60-B2FC-4E56-98CB-9C7B268F3422}"/>
    <cellStyle name="Explanatory Text 3 6" xfId="3272" xr:uid="{41E839E7-1140-4A82-9E9B-4836D10FA99E}"/>
    <cellStyle name="Explanatory Text 3 6 2" xfId="16744" xr:uid="{B5389FE8-5683-47F5-88D4-1BC8060EC416}"/>
    <cellStyle name="Explanatory Text 3 6 3" xfId="16745" xr:uid="{D5AB71F2-6E57-4C38-A531-F7DEBD18B0CE}"/>
    <cellStyle name="Explanatory Text 3 6 4" xfId="16746" xr:uid="{917BB52C-388A-4E52-BE59-CF53C22AEBB6}"/>
    <cellStyle name="Explanatory Text 3 6 5" xfId="16747" xr:uid="{6CE0D06F-71C2-489D-8F66-401EEF2983D8}"/>
    <cellStyle name="Explanatory Text 3 6 6" xfId="16743" xr:uid="{CE98873D-54FD-4277-98CE-4A07496E95D3}"/>
    <cellStyle name="Explanatory Text 3 7" xfId="3273" xr:uid="{44A082AF-4F60-4AF9-8F2A-6844419EB3EE}"/>
    <cellStyle name="Explanatory Text 3 7 2" xfId="16749" xr:uid="{E04E1B83-9B7D-44DA-8D8B-382709181F31}"/>
    <cellStyle name="Explanatory Text 3 7 3" xfId="16750" xr:uid="{D9A52B1C-94B6-415F-9D16-277CE59D1736}"/>
    <cellStyle name="Explanatory Text 3 7 4" xfId="16751" xr:uid="{CC1F913F-1154-4897-9967-4060D11087B0}"/>
    <cellStyle name="Explanatory Text 3 7 5" xfId="16752" xr:uid="{8CAC347F-3C09-4695-BE84-3A0D49EAEAEE}"/>
    <cellStyle name="Explanatory Text 3 7 6" xfId="16748" xr:uid="{39B4227D-432F-4E55-AE18-7A12AEAEDB07}"/>
    <cellStyle name="Explanatory Text 3 8" xfId="3274" xr:uid="{18AA00EA-EF6F-4EC7-9ED6-355C7A41B1E7}"/>
    <cellStyle name="Explanatory Text 3 8 2" xfId="16754" xr:uid="{26752C1E-D15B-455E-A319-AA5361EC1E47}"/>
    <cellStyle name="Explanatory Text 3 8 3" xfId="16755" xr:uid="{D1241C9C-F911-42A0-A65B-CC48849727A4}"/>
    <cellStyle name="Explanatory Text 3 8 4" xfId="16756" xr:uid="{F9B66685-C0AE-4B11-98D8-8A5F7CAE2714}"/>
    <cellStyle name="Explanatory Text 3 8 5" xfId="16757" xr:uid="{6C2A1FE8-DDEC-4A9B-BBCB-92B436478DB2}"/>
    <cellStyle name="Explanatory Text 3 8 6" xfId="16753" xr:uid="{D948C4DD-F7D6-4AAD-8485-EAC54CE8518E}"/>
    <cellStyle name="Explanatory Text 3 9" xfId="3275" xr:uid="{BBFC099E-3480-47E7-B096-16832B71B5E6}"/>
    <cellStyle name="Explanatory Text 3 9 2" xfId="16759" xr:uid="{BEDF580F-ADAA-461D-985A-1847A27659EE}"/>
    <cellStyle name="Explanatory Text 3 9 3" xfId="16760" xr:uid="{E0BD6FF7-8FDC-4047-8748-1AFE039AD2C3}"/>
    <cellStyle name="Explanatory Text 3 9 4" xfId="16761" xr:uid="{51BB6F8B-9AFD-4045-96E4-C7FDCDA6AA12}"/>
    <cellStyle name="Explanatory Text 3 9 5" xfId="16762" xr:uid="{3320882C-A828-4727-80AD-E65B0D403D8F}"/>
    <cellStyle name="Explanatory Text 3 9 6" xfId="16758" xr:uid="{67FDB2DC-4CD3-417B-847C-B68712DD2FFB}"/>
    <cellStyle name="Explanatory Text 4" xfId="1268" xr:uid="{96328B87-3318-4BA6-AECC-2534230982F7}"/>
    <cellStyle name="Explanatory Text 4 2" xfId="1269" xr:uid="{228C63E4-4C13-48D4-A5EE-869E791F818E}"/>
    <cellStyle name="Explanatory Text 4 2 2" xfId="16765" xr:uid="{0A772BB9-518E-4994-81A9-C80B03152F49}"/>
    <cellStyle name="Explanatory Text 4 2 3" xfId="16766" xr:uid="{AD492F62-5D15-4917-B224-D1CC635C682C}"/>
    <cellStyle name="Explanatory Text 4 2 4" xfId="16767" xr:uid="{C815226E-2587-43CF-9C2E-8C1A57FD3597}"/>
    <cellStyle name="Explanatory Text 4 2 5" xfId="16768" xr:uid="{FB8A5B95-335D-4894-A962-6C8FE7A12631}"/>
    <cellStyle name="Explanatory Text 4 2 6" xfId="16769" xr:uid="{CD23C24E-CC7F-4B46-B761-19BDA961DD4F}"/>
    <cellStyle name="Explanatory Text 4 2 7" xfId="16764" xr:uid="{4AA41227-A13B-4AEB-8319-08FDA6E95092}"/>
    <cellStyle name="Explanatory Text 4 3" xfId="16770" xr:uid="{53780258-1016-44C6-8A1D-06A6EE1C8C3B}"/>
    <cellStyle name="Explanatory Text 4 4" xfId="16771" xr:uid="{970A764D-2F3A-469D-908B-AD11C43FB7A6}"/>
    <cellStyle name="Explanatory Text 4 5" xfId="16772" xr:uid="{84047669-BC03-4774-BFB6-3AFCAC921277}"/>
    <cellStyle name="Explanatory Text 4 6" xfId="16773" xr:uid="{F93BF16D-CE99-4567-A951-FC7CF738AFF1}"/>
    <cellStyle name="Explanatory Text 4 7" xfId="16774" xr:uid="{ACD97BA8-F2AB-4E3D-AE42-ACD4EEABFAB6}"/>
    <cellStyle name="Explanatory Text 4 8" xfId="16763" xr:uid="{9DDF9D06-07E3-4E29-B548-CF1FDD0F9668}"/>
    <cellStyle name="Explanatory Text 5" xfId="1270" xr:uid="{71DAB7C3-ECE6-4470-86D4-5441929C45BC}"/>
    <cellStyle name="Explanatory Text 5 2" xfId="1271" xr:uid="{2D2F0BCB-E1AD-4F5A-BEC0-80A46F475F8C}"/>
    <cellStyle name="Explanatory Text 5 2 2" xfId="16777" xr:uid="{A9529D8C-EEC5-49D4-8409-1A8A91A67ACB}"/>
    <cellStyle name="Explanatory Text 5 2 3" xfId="16778" xr:uid="{F0B585B4-C5A2-47B5-AB9B-16D5C1F85F0E}"/>
    <cellStyle name="Explanatory Text 5 2 4" xfId="16779" xr:uid="{D2CC79E2-0D9A-4048-AFD5-BBBA6F1F0D0E}"/>
    <cellStyle name="Explanatory Text 5 2 5" xfId="16780" xr:uid="{465D1DB1-489B-4399-859F-48438E8F9D91}"/>
    <cellStyle name="Explanatory Text 5 2 6" xfId="16781" xr:uid="{51A918D4-8C3A-4A20-B8DA-A9368652860C}"/>
    <cellStyle name="Explanatory Text 5 2 7" xfId="16776" xr:uid="{0AA4824F-1623-4F83-AFDF-4D15965A8DDC}"/>
    <cellStyle name="Explanatory Text 5 3" xfId="16782" xr:uid="{57337638-0B9E-4C3F-ACDE-1FD16290AA22}"/>
    <cellStyle name="Explanatory Text 5 4" xfId="16783" xr:uid="{710470A1-0EE4-4FAC-AE5F-090C0E39B0BC}"/>
    <cellStyle name="Explanatory Text 5 5" xfId="16784" xr:uid="{90337683-F90B-499E-AA3C-D5ABAC371ACF}"/>
    <cellStyle name="Explanatory Text 5 6" xfId="16785" xr:uid="{74A79F97-EB9C-40C7-B33D-4972CC2F64FA}"/>
    <cellStyle name="Explanatory Text 5 7" xfId="16786" xr:uid="{CD890CFE-3DB9-4B01-AB35-C2D15FBE788F}"/>
    <cellStyle name="Explanatory Text 5 8" xfId="16775" xr:uid="{9259BC88-4034-4793-B7DF-976B2756AA2F}"/>
    <cellStyle name="Explanatory Text 6" xfId="1272" xr:uid="{61D21187-27AF-4A88-BDF6-B2A243B5F46A}"/>
    <cellStyle name="Explanatory Text 6 2" xfId="1273" xr:uid="{0FA5E475-3983-439D-9E00-10FBBE5C23B7}"/>
    <cellStyle name="Explanatory Text 6 2 2" xfId="16789" xr:uid="{5D303116-2020-4021-89C9-3A56F13A11F9}"/>
    <cellStyle name="Explanatory Text 6 2 3" xfId="16790" xr:uid="{40BD0A8C-584E-4637-BF09-49A614E559BA}"/>
    <cellStyle name="Explanatory Text 6 2 4" xfId="16791" xr:uid="{04F563B6-F8D5-471D-889E-D1A3FFDA7D11}"/>
    <cellStyle name="Explanatory Text 6 2 5" xfId="16792" xr:uid="{E85FBA6C-550F-4937-AA83-70C8391C712C}"/>
    <cellStyle name="Explanatory Text 6 2 6" xfId="16793" xr:uid="{6854CDB9-290A-4C5F-A6AC-D66947BB7A51}"/>
    <cellStyle name="Explanatory Text 6 2 7" xfId="16788" xr:uid="{BA3C4D91-DCE7-4788-B741-54130240BF86}"/>
    <cellStyle name="Explanatory Text 6 3" xfId="3276" xr:uid="{64EF0363-DCDB-44C6-A9B8-946D8BBF3A13}"/>
    <cellStyle name="Explanatory Text 6 3 2" xfId="16795" xr:uid="{748298BD-AF54-4AD9-AD1D-41CFBC6A32A3}"/>
    <cellStyle name="Explanatory Text 6 3 3" xfId="16796" xr:uid="{D8B5619A-4320-4BDE-AB76-A8815FB0E0CB}"/>
    <cellStyle name="Explanatory Text 6 3 4" xfId="16797" xr:uid="{A1A9764D-5C22-491D-B308-61450D314992}"/>
    <cellStyle name="Explanatory Text 6 3 5" xfId="16798" xr:uid="{D82C7B1F-1264-4669-80D4-A9DAAD86C6AC}"/>
    <cellStyle name="Explanatory Text 6 3 6" xfId="16794" xr:uid="{E10B4E0E-E12E-435D-AE98-27C8DAB5A19A}"/>
    <cellStyle name="Explanatory Text 6 4" xfId="16799" xr:uid="{B39B1A57-C3ED-4334-BC38-BF05BDE90909}"/>
    <cellStyle name="Explanatory Text 6 5" xfId="16800" xr:uid="{F6D1268C-1041-49D7-900F-F516567A4BF2}"/>
    <cellStyle name="Explanatory Text 6 6" xfId="16801" xr:uid="{7F73C33B-25DC-4A9A-B5AA-14152DAE3DB0}"/>
    <cellStyle name="Explanatory Text 6 7" xfId="16802" xr:uid="{44947638-384C-4CD6-909B-01E5B8B71B9B}"/>
    <cellStyle name="Explanatory Text 6 8" xfId="16803" xr:uid="{FAC7DDF9-48D3-41E9-A005-7868B650EB36}"/>
    <cellStyle name="Explanatory Text 6 9" xfId="16787" xr:uid="{9A5683C7-0AB8-447A-B4B2-24DBD50A29CD}"/>
    <cellStyle name="Explanatory Text 7" xfId="1274" xr:uid="{DF48A83C-BC04-41E6-8D0C-1467CA7D5FAA}"/>
    <cellStyle name="Explanatory Text 7 2" xfId="1275" xr:uid="{DA5BADD7-F65A-495F-B15F-76ED2A9F40BE}"/>
    <cellStyle name="Explanatory Text 7 2 2" xfId="16806" xr:uid="{9E4F4B4D-CFB8-4ED4-BBA6-324E9E832E47}"/>
    <cellStyle name="Explanatory Text 7 2 3" xfId="16807" xr:uid="{495AF9E5-8526-40C2-94EF-E5D884910D13}"/>
    <cellStyle name="Explanatory Text 7 2 4" xfId="16808" xr:uid="{2F9DFC6A-0095-4F74-9FB8-F420459F893F}"/>
    <cellStyle name="Explanatory Text 7 2 5" xfId="16809" xr:uid="{6797DE8F-3F81-4AC9-8BF2-A5973AA9BFE8}"/>
    <cellStyle name="Explanatory Text 7 2 6" xfId="16810" xr:uid="{0B7CDF39-00A2-4BE1-B2AF-120DDFFC35A8}"/>
    <cellStyle name="Explanatory Text 7 2 7" xfId="16805" xr:uid="{4A726229-5373-42AE-AE68-FE3845AD9C6E}"/>
    <cellStyle name="Explanatory Text 7 3" xfId="3277" xr:uid="{32EA978B-5D4E-4C9A-BF3D-F22E1F377DB0}"/>
    <cellStyle name="Explanatory Text 7 3 2" xfId="16812" xr:uid="{13EFF5F0-F371-4124-9F97-23C6EE247D2A}"/>
    <cellStyle name="Explanatory Text 7 3 3" xfId="16813" xr:uid="{CFA3ADBE-43B2-4423-922E-735236D3F135}"/>
    <cellStyle name="Explanatory Text 7 3 4" xfId="16814" xr:uid="{46B9E773-1484-480F-96B5-F32AB7336E34}"/>
    <cellStyle name="Explanatory Text 7 3 5" xfId="16815" xr:uid="{170C6742-12BD-446F-BF0D-7209DF99F8C7}"/>
    <cellStyle name="Explanatory Text 7 3 6" xfId="16811" xr:uid="{CF07256E-B625-4E9A-90DB-F5BE31FD38B8}"/>
    <cellStyle name="Explanatory Text 7 4" xfId="16816" xr:uid="{4980EA10-68D2-44B6-9BFA-773C9B350498}"/>
    <cellStyle name="Explanatory Text 7 5" xfId="16817" xr:uid="{2FF24976-DA01-4092-9E24-32FBF932800B}"/>
    <cellStyle name="Explanatory Text 7 6" xfId="16818" xr:uid="{62F48F46-0CD0-40E6-BB37-9F01E76B5865}"/>
    <cellStyle name="Explanatory Text 7 7" xfId="16819" xr:uid="{6A491979-55BA-4466-87D1-0A14FE4DB99B}"/>
    <cellStyle name="Explanatory Text 7 8" xfId="16820" xr:uid="{826923E2-6C4F-450E-AC03-07B5A6F5F508}"/>
    <cellStyle name="Explanatory Text 7 9" xfId="16804" xr:uid="{3434591C-E875-40E3-8250-2D26A03BA0CA}"/>
    <cellStyle name="Explanatory Text 8" xfId="1276" xr:uid="{77666911-0482-4117-A29A-2008B9971B60}"/>
    <cellStyle name="Explanatory Text 8 2" xfId="1277" xr:uid="{327236ED-673A-4072-A6D3-072FACC834B1}"/>
    <cellStyle name="Explanatory Text 8 2 2" xfId="16823" xr:uid="{850FB30E-1C57-44DB-8ABD-1DBD0A246DA4}"/>
    <cellStyle name="Explanatory Text 8 2 3" xfId="16824" xr:uid="{FC4F7D73-89E7-4E60-85C6-A3C7F5E85D45}"/>
    <cellStyle name="Explanatory Text 8 2 4" xfId="16825" xr:uid="{6EC49ED8-B067-4265-B3F5-509BF4317FCC}"/>
    <cellStyle name="Explanatory Text 8 2 5" xfId="16826" xr:uid="{1AD35398-FD6D-4507-8AD6-90DACF671ADE}"/>
    <cellStyle name="Explanatory Text 8 2 6" xfId="16827" xr:uid="{C9CD8A74-0EEA-47AF-BB2B-C1233466CDFB}"/>
    <cellStyle name="Explanatory Text 8 2 7" xfId="16822" xr:uid="{7AD1743D-4BDA-4CFA-B3EE-45155AE519D8}"/>
    <cellStyle name="Explanatory Text 8 3" xfId="3278" xr:uid="{6BFCE5A1-51C4-45DA-A6E9-864C77E199A5}"/>
    <cellStyle name="Explanatory Text 8 3 2" xfId="16829" xr:uid="{01760B95-A206-49B9-A05B-DCD0F7A6B45C}"/>
    <cellStyle name="Explanatory Text 8 3 3" xfId="16830" xr:uid="{57C77EB6-4174-4109-A3C7-2F0E1E194640}"/>
    <cellStyle name="Explanatory Text 8 3 4" xfId="16831" xr:uid="{0C9639B8-ECC2-4F47-A320-9DDE4F538892}"/>
    <cellStyle name="Explanatory Text 8 3 5" xfId="16832" xr:uid="{1628B203-D72F-42B0-8923-8F8CEB6C166A}"/>
    <cellStyle name="Explanatory Text 8 3 6" xfId="16828" xr:uid="{AE8F2FE6-7EB0-4146-AD33-08F00BFE8B65}"/>
    <cellStyle name="Explanatory Text 8 4" xfId="16833" xr:uid="{08E0F3E7-3260-45D9-B436-3F61F6C0DD53}"/>
    <cellStyle name="Explanatory Text 8 5" xfId="16834" xr:uid="{E77F7EB1-6A3A-4B89-85D7-96F4117AC7DD}"/>
    <cellStyle name="Explanatory Text 8 6" xfId="16835" xr:uid="{5D40572B-14D9-4835-AFB9-1FF3D15EBFA3}"/>
    <cellStyle name="Explanatory Text 8 7" xfId="16836" xr:uid="{286ADB14-6E97-4B06-8F63-AA96D9FCF7FF}"/>
    <cellStyle name="Explanatory Text 8 8" xfId="16837" xr:uid="{10BD50ED-2AB9-4CAF-A83D-472B4717C3F8}"/>
    <cellStyle name="Explanatory Text 8 9" xfId="16821" xr:uid="{E2442043-13BF-4B13-A10D-BC2E9F83970F}"/>
    <cellStyle name="Explanatory Text 9" xfId="1278" xr:uid="{EB4587A9-6111-4311-9321-94859D3918CB}"/>
    <cellStyle name="Explanatory Text 9 2" xfId="3279" xr:uid="{C2CE72FE-331A-4A80-9F69-428698A69886}"/>
    <cellStyle name="Explanatory Text 9 2 2" xfId="16840" xr:uid="{5796F759-CEA1-4450-9605-6DCD7C2A5C33}"/>
    <cellStyle name="Explanatory Text 9 2 3" xfId="16841" xr:uid="{75F7A6D5-3997-4D7A-AEAC-7CDA6A56A674}"/>
    <cellStyle name="Explanatory Text 9 2 4" xfId="16842" xr:uid="{C73FE972-8644-4ADD-9949-C66C6F3A6A3D}"/>
    <cellStyle name="Explanatory Text 9 2 5" xfId="16843" xr:uid="{7D5FAE4F-F5DD-47DA-98A7-CB0B991DDAA5}"/>
    <cellStyle name="Explanatory Text 9 2 6" xfId="16839" xr:uid="{2B022EC5-D398-4561-AA99-CBE8631244B3}"/>
    <cellStyle name="Explanatory Text 9 3" xfId="16844" xr:uid="{5B6555F3-B8CD-4660-8F48-1E54DC7B669B}"/>
    <cellStyle name="Explanatory Text 9 4" xfId="16845" xr:uid="{67C5BC95-9C43-4849-84E5-ADF3B4F6A701}"/>
    <cellStyle name="Explanatory Text 9 5" xfId="16846" xr:uid="{FA34DC31-A1BB-4610-8432-0E7DD353BD2B}"/>
    <cellStyle name="Explanatory Text 9 6" xfId="16847" xr:uid="{42EE780C-5C7B-45EF-AFAA-B1E914A6A863}"/>
    <cellStyle name="Explanatory Text 9 7" xfId="16848" xr:uid="{B133F554-3D3C-4693-AC54-D4B3C80F2F1A}"/>
    <cellStyle name="Explanatory Text 9 8" xfId="16838" xr:uid="{C29C3405-F171-4829-8D93-5B94F6CC02F6}"/>
    <cellStyle name="Good 10" xfId="1279" xr:uid="{9B480554-7450-41E0-9953-6F9DF7781EBA}"/>
    <cellStyle name="Good 10 2" xfId="3280" xr:uid="{F394A5BF-EB92-4E51-9253-FDB0CF40DF51}"/>
    <cellStyle name="Good 10 2 2" xfId="16851" xr:uid="{169A6209-B56F-4ABA-92DC-DC42BAD0ABE6}"/>
    <cellStyle name="Good 10 2 3" xfId="16852" xr:uid="{03F59ED2-3970-4A32-AECE-FBC8FBEE57EC}"/>
    <cellStyle name="Good 10 2 4" xfId="16853" xr:uid="{85E58D80-4472-4A91-AFD6-111FAF0B0CF2}"/>
    <cellStyle name="Good 10 2 5" xfId="16854" xr:uid="{861B0C4B-5D42-4CF2-B3E8-4CE6B34766A7}"/>
    <cellStyle name="Good 10 2 6" xfId="16850" xr:uid="{8EA2D955-1A67-4AEC-BE19-78035FEEE46B}"/>
    <cellStyle name="Good 10 3" xfId="16855" xr:uid="{4BBE8F01-6921-4D40-A257-9D01F4194A46}"/>
    <cellStyle name="Good 10 4" xfId="16856" xr:uid="{5CD5D352-8942-4E0B-AECC-085CADE0C34B}"/>
    <cellStyle name="Good 10 5" xfId="16857" xr:uid="{7CCCD326-D400-4E89-B036-8C7166C1699E}"/>
    <cellStyle name="Good 10 6" xfId="16858" xr:uid="{E4220CD9-E237-4AF0-83CA-9CB902E725D0}"/>
    <cellStyle name="Good 10 7" xfId="16859" xr:uid="{FB41CB69-3E9E-42B1-B591-17EFADC07CDA}"/>
    <cellStyle name="Good 10 8" xfId="16849" xr:uid="{7D34EC5D-4848-40D0-95C0-F9D36A400D90}"/>
    <cellStyle name="Good 11" xfId="1280" xr:uid="{314666DB-AD81-463E-8373-DAAFDAB650F4}"/>
    <cellStyle name="Good 11 2" xfId="8143" xr:uid="{FD03BACD-E009-416F-86B0-4F627373239D}"/>
    <cellStyle name="Good 11 2 2" xfId="16862" xr:uid="{3A21EEEE-94D4-41EB-B97A-21C2694DD3FE}"/>
    <cellStyle name="Good 11 2 3" xfId="16863" xr:uid="{EF1977E0-E6F2-452D-99F6-D34E8341855B}"/>
    <cellStyle name="Good 11 2 4" xfId="16864" xr:uid="{321B65CB-CE0A-4E33-BB36-1ED7AD8E626D}"/>
    <cellStyle name="Good 11 2 5" xfId="16865" xr:uid="{0E7107E4-D51C-4B0C-9D6E-D316954E58FB}"/>
    <cellStyle name="Good 11 2 6" xfId="16861" xr:uid="{F93CAE1C-C40B-42B1-B366-DD5CEC0507AB}"/>
    <cellStyle name="Good 11 3" xfId="16866" xr:uid="{E3C6BD35-DE01-4A00-B758-44D961B95EC9}"/>
    <cellStyle name="Good 11 4" xfId="16867" xr:uid="{6A89433F-2351-4F4C-A5C2-49DF67F7F185}"/>
    <cellStyle name="Good 11 5" xfId="16868" xr:uid="{1D0C3E56-11F0-485E-AEFE-6E30203B6276}"/>
    <cellStyle name="Good 11 6" xfId="16869" xr:uid="{841396A7-2A6D-4BCA-92A6-7676F6073621}"/>
    <cellStyle name="Good 11 7" xfId="16870" xr:uid="{7230175C-C7E8-4836-8ECD-CAB1E76FCD8C}"/>
    <cellStyle name="Good 11 8" xfId="16860" xr:uid="{3BE9798F-56E8-4822-B235-25578A5CB43E}"/>
    <cellStyle name="Good 12" xfId="1281" xr:uid="{58D8CC65-4115-46A2-A497-8B2A808B8C65}"/>
    <cellStyle name="Good 12 2" xfId="8144" xr:uid="{ED75A8DF-1765-453C-8987-64D3BA74BDE4}"/>
    <cellStyle name="Good 12 2 2" xfId="16873" xr:uid="{691AAFB4-301C-44FD-993D-406BC9594D14}"/>
    <cellStyle name="Good 12 2 3" xfId="16874" xr:uid="{E2B03377-CCED-473F-B6B5-645AD0FAEC76}"/>
    <cellStyle name="Good 12 2 4" xfId="16875" xr:uid="{6789EF22-D1AD-443A-B741-B98BAABC9C8B}"/>
    <cellStyle name="Good 12 2 5" xfId="16876" xr:uid="{311EA6C8-7F14-4261-9778-2A91C36159B9}"/>
    <cellStyle name="Good 12 2 6" xfId="16872" xr:uid="{A87A1E29-1A9F-4D88-82CB-E6ED3FD11AEA}"/>
    <cellStyle name="Good 12 3" xfId="16877" xr:uid="{EA4AB56B-81F2-40DA-A2E8-52E52AA90C47}"/>
    <cellStyle name="Good 12 4" xfId="16878" xr:uid="{29C1F132-8A94-4CA3-8A17-DA2E3694E39A}"/>
    <cellStyle name="Good 12 5" xfId="16879" xr:uid="{31FB2AE3-591E-4276-BE1B-691DA80B7B3E}"/>
    <cellStyle name="Good 12 6" xfId="16880" xr:uid="{949F2B49-EB4B-4649-9F28-F4EDD3BE38F5}"/>
    <cellStyle name="Good 12 7" xfId="16881" xr:uid="{DBF7BAF8-C04A-4C40-8C3D-ED5A92EAAFC2}"/>
    <cellStyle name="Good 12 8" xfId="16871" xr:uid="{14B9D347-0899-4F2D-9C8C-E33F60DEB545}"/>
    <cellStyle name="Good 13" xfId="1282" xr:uid="{D245159E-DD11-4139-A1B0-D7B36B7C34B9}"/>
    <cellStyle name="Good 13 2" xfId="8145" xr:uid="{C43B055E-A5D5-44FD-9761-C16B160DE193}"/>
    <cellStyle name="Good 13 2 2" xfId="16884" xr:uid="{5BB5ED19-EDBA-49A7-8042-F8C4EE24C97D}"/>
    <cellStyle name="Good 13 2 3" xfId="16885" xr:uid="{A3D9CD84-2356-420D-85A9-88DE0F6D412F}"/>
    <cellStyle name="Good 13 2 4" xfId="16886" xr:uid="{BC48FC56-2B67-4563-88BC-00A2744A343D}"/>
    <cellStyle name="Good 13 2 5" xfId="16887" xr:uid="{D0F9C521-16D0-4462-9A27-3748185DFD2E}"/>
    <cellStyle name="Good 13 2 6" xfId="16883" xr:uid="{ABA7DB07-C3D0-46BE-B269-22DD43A46B16}"/>
    <cellStyle name="Good 13 3" xfId="16888" xr:uid="{29B675A0-6853-48D0-89E3-9F2F6556ABFF}"/>
    <cellStyle name="Good 13 4" xfId="16889" xr:uid="{D7747811-D4F2-4771-BA4B-46A468624515}"/>
    <cellStyle name="Good 13 5" xfId="16890" xr:uid="{C31E5FBF-9A39-4558-A843-1564B92BE8D7}"/>
    <cellStyle name="Good 13 6" xfId="16891" xr:uid="{065E4DD4-9109-4299-8D71-AA86BD83A2F6}"/>
    <cellStyle name="Good 13 7" xfId="16892" xr:uid="{9635B994-FE5E-4BBB-B072-7AB4911E433A}"/>
    <cellStyle name="Good 13 8" xfId="16882" xr:uid="{AB190898-1F4E-4A75-A5CF-FCD680EE5540}"/>
    <cellStyle name="Good 14" xfId="1283" xr:uid="{18621858-F4F5-4F24-A310-A4736DDF4D70}"/>
    <cellStyle name="Good 14 2" xfId="8146" xr:uid="{F003127F-A81A-471E-B20E-CADF87587674}"/>
    <cellStyle name="Good 14 2 2" xfId="16895" xr:uid="{53CA9D4E-7CA6-442A-BBFB-26A71907A1F8}"/>
    <cellStyle name="Good 14 2 3" xfId="16896" xr:uid="{00F28FB6-3210-4524-804B-26BA05D869DF}"/>
    <cellStyle name="Good 14 2 4" xfId="16897" xr:uid="{9B360216-1622-45A3-B6D7-D36916D02EA5}"/>
    <cellStyle name="Good 14 2 5" xfId="16898" xr:uid="{B949A09C-2587-4E9D-864E-64EA150793D4}"/>
    <cellStyle name="Good 14 2 6" xfId="16894" xr:uid="{93655093-86E5-4975-BFC8-E4FDEACA8045}"/>
    <cellStyle name="Good 14 3" xfId="16899" xr:uid="{D617EA86-4462-420E-870E-3339563181E4}"/>
    <cellStyle name="Good 14 4" xfId="16900" xr:uid="{A4DD99C2-DD8F-4210-B675-BFAE7139FFFF}"/>
    <cellStyle name="Good 14 5" xfId="16901" xr:uid="{20BC8798-351D-45A1-A3DE-77DEA3346232}"/>
    <cellStyle name="Good 14 6" xfId="16902" xr:uid="{A1CD41FA-4F36-4AAE-AE71-F7D529115E82}"/>
    <cellStyle name="Good 14 7" xfId="16903" xr:uid="{66D9214C-0D25-4209-B235-FA7607625CA4}"/>
    <cellStyle name="Good 14 8" xfId="16893" xr:uid="{5B0CBDE3-2B5C-4C82-B684-B2ACD50A21AF}"/>
    <cellStyle name="Good 15" xfId="3281" xr:uid="{8C512193-3033-49BD-AF14-8F76EE83CF9A}"/>
    <cellStyle name="Good 15 2" xfId="8147" xr:uid="{DD54539E-C6E4-4C30-99DB-CCB005FD5431}"/>
    <cellStyle name="Good 15 2 2" xfId="16906" xr:uid="{6BCDA5EE-1126-47DC-B06B-2B666C7F2BAC}"/>
    <cellStyle name="Good 15 2 3" xfId="16907" xr:uid="{560DE1C1-92F7-4935-AAC1-C6B821BA5933}"/>
    <cellStyle name="Good 15 2 4" xfId="16908" xr:uid="{DD4EF56D-4930-4604-906E-B6E5497D5F70}"/>
    <cellStyle name="Good 15 2 5" xfId="16909" xr:uid="{7CED3DDE-0F31-41BC-ABD0-AE8DCB7DBB40}"/>
    <cellStyle name="Good 15 2 6" xfId="16905" xr:uid="{F5AF0610-BEE9-44F3-85A0-5B438D985ED7}"/>
    <cellStyle name="Good 15 3" xfId="16910" xr:uid="{55313999-8C8E-40B7-B9FE-74D2897A2ED4}"/>
    <cellStyle name="Good 15 4" xfId="16911" xr:uid="{9D2682AF-4FA0-49F7-BBD4-4B513104C06B}"/>
    <cellStyle name="Good 15 5" xfId="16912" xr:uid="{698FA08F-AA17-45F3-B5D1-F116A4CAB3AF}"/>
    <cellStyle name="Good 15 6" xfId="16913" xr:uid="{3007A6D3-AADB-410C-8BD0-0D0B8435CDDD}"/>
    <cellStyle name="Good 15 7" xfId="16904" xr:uid="{5D1D4AD9-8D55-47A5-8B3F-2F206CDDA825}"/>
    <cellStyle name="Good 16" xfId="3282" xr:uid="{DD59BA47-F78E-4490-889F-63190BEBE253}"/>
    <cellStyle name="Good 16 2" xfId="8148" xr:uid="{F39BF83E-F657-4152-8FCA-2BBB766C5930}"/>
    <cellStyle name="Good 16 2 2" xfId="16916" xr:uid="{87E49269-D8C6-4DAF-9A86-43921642AF14}"/>
    <cellStyle name="Good 16 2 3" xfId="16917" xr:uid="{A22EE163-6E64-438D-A6F2-B1A8C4724FE2}"/>
    <cellStyle name="Good 16 2 4" xfId="16918" xr:uid="{EF546C98-1116-4090-987A-51DC3DBBA0CE}"/>
    <cellStyle name="Good 16 2 5" xfId="16919" xr:uid="{E0B0EC37-30B9-4E24-8FB1-9A6B8525D7EA}"/>
    <cellStyle name="Good 16 2 6" xfId="16915" xr:uid="{3AA223EB-4029-4CCF-9D34-F220045EEF48}"/>
    <cellStyle name="Good 16 3" xfId="16920" xr:uid="{DB009AB1-D69F-4C95-A675-8DA4F45265F4}"/>
    <cellStyle name="Good 16 4" xfId="16921" xr:uid="{1E030C8A-A970-4A7E-819B-939FAF7BF00E}"/>
    <cellStyle name="Good 16 5" xfId="16922" xr:uid="{6606F5A2-C698-4D5B-9ED8-ABB058693989}"/>
    <cellStyle name="Good 16 6" xfId="16923" xr:uid="{FBEDC838-5EFB-4FE0-8E5A-F99B028961C8}"/>
    <cellStyle name="Good 16 7" xfId="16914" xr:uid="{18C33135-D2A4-458A-BF7C-0F25D2EC67C9}"/>
    <cellStyle name="Good 17" xfId="3283" xr:uid="{E001F71D-54D5-41F6-A94C-9180EAB6233F}"/>
    <cellStyle name="Good 17 2" xfId="8149" xr:uid="{A94CD96A-BE3A-42C8-8D7D-3F911E417843}"/>
    <cellStyle name="Good 17 2 2" xfId="16926" xr:uid="{FED55218-015F-448D-865D-DC9BCA90B799}"/>
    <cellStyle name="Good 17 2 3" xfId="16927" xr:uid="{C3750CD0-A13D-4AD4-92E1-EB75FD419636}"/>
    <cellStyle name="Good 17 2 4" xfId="16928" xr:uid="{E9C954CB-9F2E-4310-A1AF-52EDC4E520D8}"/>
    <cellStyle name="Good 17 2 5" xfId="16929" xr:uid="{2755D1C2-CFEF-45AE-9FF8-202E6C3FDA99}"/>
    <cellStyle name="Good 17 2 6" xfId="16925" xr:uid="{68649482-088E-496A-BFA5-2A7E6DDF3239}"/>
    <cellStyle name="Good 17 3" xfId="16930" xr:uid="{C37EA648-BEBC-4119-8CFA-829DE51B6ACA}"/>
    <cellStyle name="Good 17 4" xfId="16931" xr:uid="{CDC4CFB7-34F4-47F7-B08F-2F6350DEAC56}"/>
    <cellStyle name="Good 17 5" xfId="16932" xr:uid="{190760C2-27A4-43E3-BF1A-69C4A0897186}"/>
    <cellStyle name="Good 17 6" xfId="16933" xr:uid="{4E32BB73-0764-460A-B400-18CF0E8ED4EE}"/>
    <cellStyle name="Good 17 7" xfId="16924" xr:uid="{707636EB-191B-4434-B363-24583FF0EC9A}"/>
    <cellStyle name="Good 18" xfId="3284" xr:uid="{C50F3A11-B395-40F0-B2D1-D7C6EC627DC8}"/>
    <cellStyle name="Good 18 2" xfId="8150" xr:uid="{AC0F2AE0-734D-454D-ADEC-C0D3863FCB43}"/>
    <cellStyle name="Good 18 2 2" xfId="16936" xr:uid="{CD114A33-C430-4ADD-BE0C-0D4C0248C658}"/>
    <cellStyle name="Good 18 2 3" xfId="16937" xr:uid="{DF96EF1F-6A0D-4AD5-B5E6-997CF866AEB0}"/>
    <cellStyle name="Good 18 2 4" xfId="16938" xr:uid="{72903A2E-3D7E-4C30-8FC2-ED025486D775}"/>
    <cellStyle name="Good 18 2 5" xfId="16939" xr:uid="{D8BC2F8A-63D9-4863-93E7-6BB830323E54}"/>
    <cellStyle name="Good 18 2 6" xfId="16935" xr:uid="{DB8120DD-DBB1-4BA1-A164-857A1CA68F2C}"/>
    <cellStyle name="Good 18 3" xfId="16940" xr:uid="{F59100CA-5420-476C-8695-AD0DFDD1A96F}"/>
    <cellStyle name="Good 18 4" xfId="16941" xr:uid="{76467B7A-B200-4D86-A294-9A2EFD76C007}"/>
    <cellStyle name="Good 18 5" xfId="16942" xr:uid="{B7B7D3FD-09AE-468A-AABE-E3AE386206C5}"/>
    <cellStyle name="Good 18 6" xfId="16943" xr:uid="{E3FD3C04-D3A2-4C70-98F7-1992EF73A347}"/>
    <cellStyle name="Good 18 7" xfId="16934" xr:uid="{0BC89979-58E5-46E8-A232-231CD4EDDA4C}"/>
    <cellStyle name="Good 19" xfId="3285" xr:uid="{5F7EBC8C-5A56-492E-9960-0EB57BDD52DE}"/>
    <cellStyle name="Good 19 2" xfId="8151" xr:uid="{CCAE87EF-3BFE-449F-A807-94188274E0CE}"/>
    <cellStyle name="Good 19 2 2" xfId="16946" xr:uid="{C5113382-F80B-45E9-AEDB-D41BE93BD741}"/>
    <cellStyle name="Good 19 2 3" xfId="16947" xr:uid="{AA6AAD87-7294-4C51-9EF3-E6A2770D4396}"/>
    <cellStyle name="Good 19 2 4" xfId="16948" xr:uid="{F1195F85-C86C-436D-92EC-C2264F05D42E}"/>
    <cellStyle name="Good 19 2 5" xfId="16949" xr:uid="{CF51BDE9-2F24-42BD-8B66-F12CECA052F2}"/>
    <cellStyle name="Good 19 2 6" xfId="16945" xr:uid="{6BB9C937-E10E-4C20-8790-8D636A6048D1}"/>
    <cellStyle name="Good 19 3" xfId="16950" xr:uid="{DCD79B26-6053-4E3F-B93B-C3DABED8AFA1}"/>
    <cellStyle name="Good 19 4" xfId="16951" xr:uid="{61C60B89-902C-40AE-AD30-8716763458BA}"/>
    <cellStyle name="Good 19 5" xfId="16952" xr:uid="{D3863393-74AF-4A4E-84DD-345AA359EFAF}"/>
    <cellStyle name="Good 19 6" xfId="16953" xr:uid="{386A7230-1244-4982-9F08-CB290A8DF67D}"/>
    <cellStyle name="Good 19 7" xfId="16944" xr:uid="{A72833C7-CC38-43ED-92E8-00B691C912C8}"/>
    <cellStyle name="Good 2" xfId="1284" xr:uid="{6E9AD387-3714-4E3D-B67B-353C16F3431A}"/>
    <cellStyle name="Good 2 10" xfId="16955" xr:uid="{34913423-AA07-4555-B44A-BE8859F98B50}"/>
    <cellStyle name="Good 2 11" xfId="16956" xr:uid="{175DA052-B8B1-4F61-A620-2A86E8AB66B9}"/>
    <cellStyle name="Good 2 12" xfId="16957" xr:uid="{0C2DE2D7-8A36-460F-8B99-2FA5E2078DAF}"/>
    <cellStyle name="Good 2 13" xfId="16958" xr:uid="{412072A9-A164-4AA0-B5FC-B1368743DCE3}"/>
    <cellStyle name="Good 2 14" xfId="16959" xr:uid="{22B461E4-AAAE-46A3-9F8D-D953ECAA02CE}"/>
    <cellStyle name="Good 2 15" xfId="16960" xr:uid="{A04C6B92-EB61-4E4A-B482-CFFE9A4A2EFC}"/>
    <cellStyle name="Good 2 16" xfId="16954" xr:uid="{837B329F-265D-4FAE-A4D3-EC0E6BE2E11C}"/>
    <cellStyle name="Good 2 2" xfId="1285" xr:uid="{F5997227-9592-49C5-88B3-F75F2F2B02A1}"/>
    <cellStyle name="Good 2 2 2" xfId="16962" xr:uid="{647DDE6B-4517-439E-AB6A-6786DF21EA74}"/>
    <cellStyle name="Good 2 2 3" xfId="16963" xr:uid="{ACB4AA5F-134F-4626-9886-833FBE46C4F6}"/>
    <cellStyle name="Good 2 2 4" xfId="16964" xr:uid="{A3195924-7E54-4294-8353-E8BD304507CF}"/>
    <cellStyle name="Good 2 2 5" xfId="16965" xr:uid="{A579FF5C-E2F4-442E-84D5-C31A807FC229}"/>
    <cellStyle name="Good 2 2 6" xfId="16966" xr:uid="{210C163D-7648-4362-A655-52534FFCAB52}"/>
    <cellStyle name="Good 2 2 7" xfId="16961" xr:uid="{6CE1C6EE-0019-498B-A7F8-86D118621916}"/>
    <cellStyle name="Good 2 3" xfId="1286" xr:uid="{10467F5E-85EC-40CB-A8EC-D33E94BA5D1E}"/>
    <cellStyle name="Good 2 3 2" xfId="16968" xr:uid="{9DB3E94A-DCDD-4B8D-9683-3C00E708BE66}"/>
    <cellStyle name="Good 2 3 3" xfId="16969" xr:uid="{5997F093-4975-47AE-85F3-0AF6DEA00335}"/>
    <cellStyle name="Good 2 3 4" xfId="16970" xr:uid="{8EA43026-9D3E-45E6-9BC6-9B9C37A05DF0}"/>
    <cellStyle name="Good 2 3 5" xfId="16971" xr:uid="{972A61C4-B5A3-4325-BCA3-7555C7A8A5A1}"/>
    <cellStyle name="Good 2 3 6" xfId="16972" xr:uid="{914AE51B-8C14-4210-9AF4-CE1AB334F99F}"/>
    <cellStyle name="Good 2 3 7" xfId="16967" xr:uid="{69EFE40F-D03F-48DD-8DFA-E5DC1C5B5A89}"/>
    <cellStyle name="Good 2 4" xfId="1287" xr:uid="{80249DDC-61E0-49F2-AA26-03CFC7F0752B}"/>
    <cellStyle name="Good 2 4 2" xfId="16974" xr:uid="{DBE881FC-4F57-4585-98E4-F3FB1ABD665D}"/>
    <cellStyle name="Good 2 4 3" xfId="16975" xr:uid="{5CE351B8-59CE-4B69-8831-7B5D99297882}"/>
    <cellStyle name="Good 2 4 4" xfId="16976" xr:uid="{271CE35A-EE83-4081-A42F-D11FD5CC1879}"/>
    <cellStyle name="Good 2 4 5" xfId="16977" xr:uid="{48992A82-5D14-48BE-ABA8-0F5DB1C0692A}"/>
    <cellStyle name="Good 2 4 6" xfId="16978" xr:uid="{D9C5AC32-9A9C-4431-BD21-1B5BBB0D8437}"/>
    <cellStyle name="Good 2 4 7" xfId="16973" xr:uid="{7ADA3FCC-B931-40C0-9C69-E4DFAB99950B}"/>
    <cellStyle name="Good 2 5" xfId="1288" xr:uid="{A7D0DFA5-2ED8-40B6-86F7-6D4130A69683}"/>
    <cellStyle name="Good 2 5 2" xfId="16980" xr:uid="{CF7C9FA2-6631-43B2-8F3D-8D22C6868221}"/>
    <cellStyle name="Good 2 5 3" xfId="16981" xr:uid="{50B31F10-71AA-4B4C-8819-26B495B7A3F2}"/>
    <cellStyle name="Good 2 5 4" xfId="16982" xr:uid="{D0181672-11BC-4F56-9AB7-463CB7DB9DE9}"/>
    <cellStyle name="Good 2 5 5" xfId="16983" xr:uid="{4BE0BAA6-AAB6-4F29-80CB-7556BDFF8EF2}"/>
    <cellStyle name="Good 2 5 6" xfId="16984" xr:uid="{73778F09-11BB-47BA-AD2B-972E4E4CFC57}"/>
    <cellStyle name="Good 2 5 7" xfId="16979" xr:uid="{D0FF53E3-C10D-4840-B617-E833F461A8F2}"/>
    <cellStyle name="Good 2 6" xfId="1289" xr:uid="{5089BAA3-D4A3-4B33-8C25-8BBE1FB8AC19}"/>
    <cellStyle name="Good 2 6 2" xfId="16986" xr:uid="{9636DF38-6C17-4F94-9D01-4024E6A91BEE}"/>
    <cellStyle name="Good 2 6 3" xfId="16987" xr:uid="{E40CF7BC-91CB-4D6F-AC19-FAFDAD19BE0C}"/>
    <cellStyle name="Good 2 6 4" xfId="16988" xr:uid="{7105316B-B31C-40D4-A31B-937D0DE5204E}"/>
    <cellStyle name="Good 2 6 5" xfId="16989" xr:uid="{2BA5C7E6-92B6-43BA-988A-974E98380775}"/>
    <cellStyle name="Good 2 6 6" xfId="16990" xr:uid="{F86291E2-BD96-43D9-8940-EEE05BCB541C}"/>
    <cellStyle name="Good 2 6 7" xfId="16985" xr:uid="{D551B160-371B-48EB-8247-0F550300C097}"/>
    <cellStyle name="Good 2 7" xfId="1290" xr:uid="{3EE67798-E977-47D5-8DFF-E7853AC73A9D}"/>
    <cellStyle name="Good 2 7 2" xfId="16992" xr:uid="{A27BFADF-638A-48EA-8911-D3756F217108}"/>
    <cellStyle name="Good 2 7 3" xfId="16993" xr:uid="{50BA17D2-35E7-42C4-943D-D60077C9DD3B}"/>
    <cellStyle name="Good 2 7 4" xfId="16994" xr:uid="{A2A06584-D3C9-4CC2-B8D5-EB5EAD90ABF9}"/>
    <cellStyle name="Good 2 7 5" xfId="16995" xr:uid="{26025424-A4DE-4601-92DE-66459ED02949}"/>
    <cellStyle name="Good 2 7 6" xfId="16996" xr:uid="{4B7259DD-7B3A-4925-A621-8ADF53D0A87F}"/>
    <cellStyle name="Good 2 7 7" xfId="16991" xr:uid="{1F2CA1FC-61F9-4189-945B-884E19D38C2C}"/>
    <cellStyle name="Good 2 8" xfId="1291" xr:uid="{3BE14C58-462E-435D-94F5-21F632149005}"/>
    <cellStyle name="Good 2 8 2" xfId="16998" xr:uid="{39790CDD-F2BC-47B5-9DC9-4EA78E09AA33}"/>
    <cellStyle name="Good 2 8 3" xfId="16999" xr:uid="{E776902F-5593-494D-BD41-0BD6DC7FFF6B}"/>
    <cellStyle name="Good 2 8 4" xfId="17000" xr:uid="{3126D597-2C8B-48D6-91C2-E557881FE687}"/>
    <cellStyle name="Good 2 8 5" xfId="17001" xr:uid="{EE7171A7-DCD7-415F-97BF-C7663660E3A2}"/>
    <cellStyle name="Good 2 8 6" xfId="17002" xr:uid="{8A465CD5-DD16-4847-A948-7EB85DFC81F9}"/>
    <cellStyle name="Good 2 8 7" xfId="16997" xr:uid="{0B5BF023-77E5-42B3-956B-AC0B187235A0}"/>
    <cellStyle name="Good 2 9" xfId="1292" xr:uid="{180373A8-60DD-4238-A317-7B1A1D77C7A6}"/>
    <cellStyle name="Good 2 9 2" xfId="17004" xr:uid="{FB56931A-CD87-40EA-9B74-A1392A1480E2}"/>
    <cellStyle name="Good 2 9 3" xfId="17005" xr:uid="{8933F73E-CAE5-4931-A3D1-B8F8D51546DE}"/>
    <cellStyle name="Good 2 9 4" xfId="17006" xr:uid="{E57DFD6F-A9C4-45DC-B40F-C012F2322C3E}"/>
    <cellStyle name="Good 2 9 5" xfId="17007" xr:uid="{CD33E86B-417E-4A94-8A4F-23E3D5E1A4B3}"/>
    <cellStyle name="Good 2 9 6" xfId="17008" xr:uid="{51AD9DDC-4FF4-4FEB-A341-2584CD4FE971}"/>
    <cellStyle name="Good 2 9 7" xfId="17003" xr:uid="{C5413DD4-C835-40A0-9627-3D4E24C98057}"/>
    <cellStyle name="Good 20" xfId="3286" xr:uid="{94C04F9E-8F7C-4F88-AE10-2EB3F8239D2D}"/>
    <cellStyle name="Good 20 2" xfId="8152" xr:uid="{B950EAE9-8B22-4DA6-A7D6-E48C63A9D236}"/>
    <cellStyle name="Good 20 2 2" xfId="17011" xr:uid="{01E49187-9158-4843-ADF2-357A35F9EB96}"/>
    <cellStyle name="Good 20 2 3" xfId="17012" xr:uid="{B4EED122-520D-4FF6-A0F9-C4DF9303533F}"/>
    <cellStyle name="Good 20 2 4" xfId="17013" xr:uid="{7B83EE54-8729-4743-9549-FD13F56A57AB}"/>
    <cellStyle name="Good 20 2 5" xfId="17014" xr:uid="{EC09D148-FCB6-4130-B424-369916CB4549}"/>
    <cellStyle name="Good 20 2 6" xfId="17010" xr:uid="{7427BD51-2227-4D02-9C27-209DC3F5FB77}"/>
    <cellStyle name="Good 20 3" xfId="17015" xr:uid="{21DC62D0-E616-4E4C-9424-1740B159618F}"/>
    <cellStyle name="Good 20 4" xfId="17016" xr:uid="{77FF0931-990B-4FD8-AEE9-B54FE8D601DD}"/>
    <cellStyle name="Good 20 5" xfId="17017" xr:uid="{6DA78911-4116-48C5-A854-964520CE8D85}"/>
    <cellStyle name="Good 20 6" xfId="17018" xr:uid="{48869C27-F21A-4943-86AE-C488378C6526}"/>
    <cellStyle name="Good 20 7" xfId="17009" xr:uid="{F108198E-28F4-4FA1-AAD8-F81B2E9F8986}"/>
    <cellStyle name="Good 21" xfId="8153" xr:uid="{2EB38466-58E7-4C10-A303-7515B12A1402}"/>
    <cellStyle name="Good 21 2" xfId="17020" xr:uid="{B684617D-05F5-4681-A9A5-4C02F7B502D1}"/>
    <cellStyle name="Good 21 3" xfId="17021" xr:uid="{FA73E06E-C9AA-4B23-9A59-3C8F5049ECD3}"/>
    <cellStyle name="Good 21 4" xfId="17022" xr:uid="{1491CD2C-6D6B-40F7-BA99-9890EBF06DFF}"/>
    <cellStyle name="Good 21 5" xfId="17023" xr:uid="{24EF6045-F64F-4DEC-A742-71DE99F54118}"/>
    <cellStyle name="Good 21 6" xfId="17019" xr:uid="{FE67B083-DA3F-408F-A621-19E7C669B711}"/>
    <cellStyle name="Good 22" xfId="6568" xr:uid="{F136589C-BB83-4CA1-87B6-32D16AAF0372}"/>
    <cellStyle name="Good 22 2" xfId="17025" xr:uid="{C09B4D46-943D-47A8-A49F-CFF1351BAF1E}"/>
    <cellStyle name="Good 22 3" xfId="17024" xr:uid="{AD519D96-20D4-429A-B00A-1BDF91B63C5B}"/>
    <cellStyle name="Good 23" xfId="17026" xr:uid="{891C8639-736A-4E7E-8F84-CEED1C04BD7A}"/>
    <cellStyle name="Good 24" xfId="17027" xr:uid="{ED2D5750-F7C1-469B-B55B-97E177E4BF26}"/>
    <cellStyle name="Good 25" xfId="17028" xr:uid="{9257CFA9-4249-4203-981A-88F5FDBA4B6D}"/>
    <cellStyle name="Good 3" xfId="1293" xr:uid="{B2CFAF4D-C8D0-409B-9381-012C6D801239}"/>
    <cellStyle name="Good 3 10" xfId="3287" xr:uid="{F4A41172-18E5-405D-AFF2-8FB53C0EFBC9}"/>
    <cellStyle name="Good 3 10 2" xfId="17031" xr:uid="{31C9EBC5-AF7B-4902-A571-3A1AF6658BAA}"/>
    <cellStyle name="Good 3 10 3" xfId="17032" xr:uid="{2084C74C-E95B-4CA8-8774-D248E598F473}"/>
    <cellStyle name="Good 3 10 4" xfId="17033" xr:uid="{3B17D0E0-1E36-48A2-BAAD-6657043D5AE5}"/>
    <cellStyle name="Good 3 10 5" xfId="17034" xr:uid="{B0EBFDDC-6933-47FD-ABAC-C7F641BF353B}"/>
    <cellStyle name="Good 3 10 6" xfId="17030" xr:uid="{D510B396-D296-4E79-8F07-5287713399EA}"/>
    <cellStyle name="Good 3 11" xfId="3288" xr:uid="{B94F242F-7B42-479B-81F5-2F2CA51B6F9B}"/>
    <cellStyle name="Good 3 11 2" xfId="17036" xr:uid="{A0688FF7-19C8-43C3-885A-9CB5D5821567}"/>
    <cellStyle name="Good 3 11 3" xfId="17037" xr:uid="{5C71022C-FC86-46D5-931D-1598474898D2}"/>
    <cellStyle name="Good 3 11 4" xfId="17038" xr:uid="{FE123F5A-13A6-44E6-AC2D-D5BC92C6C70C}"/>
    <cellStyle name="Good 3 11 5" xfId="17039" xr:uid="{802BCA6F-E362-4DF6-9E92-0A8EA2C1EB01}"/>
    <cellStyle name="Good 3 11 6" xfId="17035" xr:uid="{C52350C6-D7DC-4D94-8103-13E2510B16AD}"/>
    <cellStyle name="Good 3 12" xfId="3289" xr:uid="{BDC2FDC3-A945-487E-B3DD-E2BA4776A0C0}"/>
    <cellStyle name="Good 3 12 2" xfId="17041" xr:uid="{057C5848-31B6-4624-B2A5-B3A4068B7E8C}"/>
    <cellStyle name="Good 3 12 3" xfId="17042" xr:uid="{BBA07ADC-A623-4C0F-8763-81C89D1C29B9}"/>
    <cellStyle name="Good 3 12 4" xfId="17043" xr:uid="{C82772D9-18EE-4F91-AF5B-6AD1B40CD807}"/>
    <cellStyle name="Good 3 12 5" xfId="17044" xr:uid="{692B9074-4257-48E0-83CD-701DEEA1BDE3}"/>
    <cellStyle name="Good 3 12 6" xfId="17040" xr:uid="{D9F64E2D-A38B-4CF2-8018-5C16CDD08F2E}"/>
    <cellStyle name="Good 3 13" xfId="3290" xr:uid="{858B1987-BC98-4D99-8F6A-D2F859E32FE6}"/>
    <cellStyle name="Good 3 13 2" xfId="17046" xr:uid="{638C007C-7382-41F5-BDF9-55CC4BFB947D}"/>
    <cellStyle name="Good 3 13 3" xfId="17047" xr:uid="{2EF3452C-64FE-4C05-AD20-2BBDB391BD81}"/>
    <cellStyle name="Good 3 13 4" xfId="17048" xr:uid="{F80BBDB9-1A76-4F47-B4EC-1134B50DD79B}"/>
    <cellStyle name="Good 3 13 5" xfId="17049" xr:uid="{3139C359-BC6B-4BF9-BB57-702F498D59C7}"/>
    <cellStyle name="Good 3 13 6" xfId="17045" xr:uid="{6E41A601-75AB-4B33-BA12-EAC5169F753E}"/>
    <cellStyle name="Good 3 14" xfId="3291" xr:uid="{F189B76A-64B7-45DD-BE04-3F2146E1E3B8}"/>
    <cellStyle name="Good 3 14 2" xfId="17051" xr:uid="{5D282523-82DF-4279-8542-C332CA3A47A3}"/>
    <cellStyle name="Good 3 14 3" xfId="17052" xr:uid="{2E8C74CB-B822-459D-8523-2F0CF8A5ACCF}"/>
    <cellStyle name="Good 3 14 4" xfId="17053" xr:uid="{4AA981D9-0058-4512-A004-795B7C38E8BB}"/>
    <cellStyle name="Good 3 14 5" xfId="17054" xr:uid="{FF4EFFF5-17DE-4C11-BA47-BA77D0965191}"/>
    <cellStyle name="Good 3 14 6" xfId="17050" xr:uid="{0A69FB49-F74B-4A12-A9F3-5F9385077EC0}"/>
    <cellStyle name="Good 3 15" xfId="8154" xr:uid="{F5B2A2DA-9E81-4671-A78A-F295A9A08C68}"/>
    <cellStyle name="Good 3 15 2" xfId="17056" xr:uid="{FFF92B22-F040-4B08-AD5B-45A8479F4A0F}"/>
    <cellStyle name="Good 3 15 3" xfId="17057" xr:uid="{CCB7A9EA-B4C3-4F0B-843E-39B507527238}"/>
    <cellStyle name="Good 3 15 4" xfId="17058" xr:uid="{5C9EA880-3AF4-44D9-BDDC-F83CE2405E15}"/>
    <cellStyle name="Good 3 15 5" xfId="17059" xr:uid="{EA6A8BA4-0EEF-44CD-9677-78B09C979576}"/>
    <cellStyle name="Good 3 15 6" xfId="17055" xr:uid="{527FFF58-C2B3-4125-B490-2E8F3B8DAE66}"/>
    <cellStyle name="Good 3 16" xfId="17060" xr:uid="{0C60C01D-ABAE-43C9-84A2-E423D74B79FF}"/>
    <cellStyle name="Good 3 17" xfId="17061" xr:uid="{7B216434-74AD-477E-8F26-B885D59A42BC}"/>
    <cellStyle name="Good 3 18" xfId="17062" xr:uid="{5BBF34BE-588E-4564-B083-A20639629B35}"/>
    <cellStyle name="Good 3 19" xfId="17063" xr:uid="{4545D949-067D-4A6E-A5E1-75C6AB5C1DD1}"/>
    <cellStyle name="Good 3 2" xfId="1294" xr:uid="{24EE239E-5AB2-4983-A815-EB8DE32FF97B}"/>
    <cellStyle name="Good 3 2 2" xfId="17065" xr:uid="{3D89338C-36FB-4956-9A1A-A99568DDA68C}"/>
    <cellStyle name="Good 3 2 3" xfId="17066" xr:uid="{1B47523F-B8B6-4D0E-9B4D-E6DB851453B7}"/>
    <cellStyle name="Good 3 2 4" xfId="17067" xr:uid="{47B8510A-49C0-4C67-B41F-CCD78D6AA797}"/>
    <cellStyle name="Good 3 2 5" xfId="17068" xr:uid="{0BBD2BC8-C9C4-4691-A262-3EFE602C3BE6}"/>
    <cellStyle name="Good 3 2 6" xfId="17069" xr:uid="{224F25A2-6160-4ADB-82B1-6EB251B4A740}"/>
    <cellStyle name="Good 3 2 7" xfId="17064" xr:uid="{2E702468-6A6F-4BD9-BAB8-C789B02C7C30}"/>
    <cellStyle name="Good 3 20" xfId="17070" xr:uid="{EA11548E-38B7-440B-AF3B-CF10B2C2BAA8}"/>
    <cellStyle name="Good 3 21" xfId="17029" xr:uid="{B0C063D9-0779-40CD-9301-F5E82BC6364B}"/>
    <cellStyle name="Good 3 3" xfId="3292" xr:uid="{3443051E-8CBC-4F1B-A205-06A5D2A280D9}"/>
    <cellStyle name="Good 3 3 2" xfId="17072" xr:uid="{15A75AE3-F8E6-4035-96FC-063F0C0F6276}"/>
    <cellStyle name="Good 3 3 3" xfId="17073" xr:uid="{BBB270F2-1C02-424D-B1DD-52FCD36159DB}"/>
    <cellStyle name="Good 3 3 4" xfId="17074" xr:uid="{2CE3C6EC-0672-48D6-97DC-9D06279CC6A9}"/>
    <cellStyle name="Good 3 3 5" xfId="17075" xr:uid="{722C3BF9-7EB1-45ED-B71E-D94CCA337370}"/>
    <cellStyle name="Good 3 3 6" xfId="17071" xr:uid="{E458FD65-B9BA-4C62-9DC3-884F5D674889}"/>
    <cellStyle name="Good 3 4" xfId="3293" xr:uid="{B4704DFC-E7C6-49AD-A86A-7ED7E62F7EEF}"/>
    <cellStyle name="Good 3 4 2" xfId="17077" xr:uid="{82182633-C18C-4AFC-86DE-6C984A810FDD}"/>
    <cellStyle name="Good 3 4 3" xfId="17078" xr:uid="{F7CCC1AA-E681-47A5-B3CE-F2B009A6F441}"/>
    <cellStyle name="Good 3 4 4" xfId="17079" xr:uid="{664047FA-4B16-43C8-8DAC-035DBA7AEC79}"/>
    <cellStyle name="Good 3 4 5" xfId="17080" xr:uid="{3AE3AEE1-C69B-4371-9DB3-02A1C1E71309}"/>
    <cellStyle name="Good 3 4 6" xfId="17076" xr:uid="{62C6BD24-5B9F-463B-A8A6-5F27E4458C43}"/>
    <cellStyle name="Good 3 5" xfId="3294" xr:uid="{717167DE-B1C9-4159-808A-E97828A8E504}"/>
    <cellStyle name="Good 3 5 2" xfId="17082" xr:uid="{D4D6E0C2-5400-4E1B-935E-2F6D837CD35B}"/>
    <cellStyle name="Good 3 5 3" xfId="17083" xr:uid="{209919D7-1969-4040-AED5-09113C30662E}"/>
    <cellStyle name="Good 3 5 4" xfId="17084" xr:uid="{2D2CAF7F-0142-4954-BA02-66F5592E2BD2}"/>
    <cellStyle name="Good 3 5 5" xfId="17085" xr:uid="{9080C9CF-1936-4015-B51F-3996FC189B68}"/>
    <cellStyle name="Good 3 5 6" xfId="17081" xr:uid="{78AC75EC-EBB3-45F3-9F59-86452224C4D2}"/>
    <cellStyle name="Good 3 6" xfId="3295" xr:uid="{EA316CB9-5B0D-4863-B69E-53850D8E0E65}"/>
    <cellStyle name="Good 3 6 2" xfId="17087" xr:uid="{A3991941-DA48-4367-B438-1028905F4B1E}"/>
    <cellStyle name="Good 3 6 3" xfId="17088" xr:uid="{357BCFC0-F77E-455E-851D-38E13648BEAA}"/>
    <cellStyle name="Good 3 6 4" xfId="17089" xr:uid="{DCDC9754-71E9-4403-A4F0-F26CEF65B901}"/>
    <cellStyle name="Good 3 6 5" xfId="17090" xr:uid="{94677D80-4603-443F-B8EF-25B317C5F0C3}"/>
    <cellStyle name="Good 3 6 6" xfId="17086" xr:uid="{005D3D14-1798-461B-9F75-76A7AB158E39}"/>
    <cellStyle name="Good 3 7" xfId="3296" xr:uid="{6A70D00B-5CB6-49D6-B5CE-6B5929DFC404}"/>
    <cellStyle name="Good 3 7 2" xfId="17092" xr:uid="{FF4FA37D-2448-45A5-A68C-BD21DD69EE15}"/>
    <cellStyle name="Good 3 7 3" xfId="17093" xr:uid="{BA0EED62-E506-487F-88F9-C02FEEEC6447}"/>
    <cellStyle name="Good 3 7 4" xfId="17094" xr:uid="{38780E42-372C-49B5-AD4C-79658D19234F}"/>
    <cellStyle name="Good 3 7 5" xfId="17095" xr:uid="{77FF076D-636E-420A-8860-3B37A1483DF1}"/>
    <cellStyle name="Good 3 7 6" xfId="17091" xr:uid="{0890FDD2-48CA-4934-B196-B85A78AA7ADD}"/>
    <cellStyle name="Good 3 8" xfId="3297" xr:uid="{C32647C3-5954-47FB-B3A2-61BF58B68799}"/>
    <cellStyle name="Good 3 8 2" xfId="17097" xr:uid="{608B15B7-320D-4961-B19A-35665FDC8048}"/>
    <cellStyle name="Good 3 8 3" xfId="17098" xr:uid="{848673AB-083F-4152-AE86-8853D3F35976}"/>
    <cellStyle name="Good 3 8 4" xfId="17099" xr:uid="{1A9B6FB5-5344-43AF-9EAD-987F88DC65CC}"/>
    <cellStyle name="Good 3 8 5" xfId="17100" xr:uid="{64828702-C790-4996-8BF3-4DA828CAF884}"/>
    <cellStyle name="Good 3 8 6" xfId="17096" xr:uid="{6EA276AF-08D1-4F5A-A6AA-4378C61F8643}"/>
    <cellStyle name="Good 3 9" xfId="3298" xr:uid="{271EED38-AB10-4CE1-A706-905EA5916651}"/>
    <cellStyle name="Good 3 9 2" xfId="17102" xr:uid="{730FF1EB-F0EE-4F8E-AA93-103163F18298}"/>
    <cellStyle name="Good 3 9 3" xfId="17103" xr:uid="{991599B4-73C2-43E8-9B71-591AD7E70706}"/>
    <cellStyle name="Good 3 9 4" xfId="17104" xr:uid="{D4D27AEA-0437-4F50-818C-466FEB3D48CD}"/>
    <cellStyle name="Good 3 9 5" xfId="17105" xr:uid="{705ACC8F-0331-4CC6-ABA6-159A72ACB071}"/>
    <cellStyle name="Good 3 9 6" xfId="17101" xr:uid="{E17E0AE0-ADCA-4F22-8EA5-098F5DF5FC1B}"/>
    <cellStyle name="Good 4" xfId="1295" xr:uid="{C51B24F8-5C4E-400F-B1EF-D808F20D5AF9}"/>
    <cellStyle name="Good 4 2" xfId="1296" xr:uid="{E64B933A-4668-48ED-96A4-46413E01EF23}"/>
    <cellStyle name="Good 4 2 2" xfId="17108" xr:uid="{193B9C33-E3A3-4788-8B0E-7A791674BBDE}"/>
    <cellStyle name="Good 4 2 3" xfId="17109" xr:uid="{5ECBEABB-E055-4BA5-A360-62F68E72FBDC}"/>
    <cellStyle name="Good 4 2 4" xfId="17110" xr:uid="{CBCC3DB0-5FDC-4B3E-8F1B-CF93F4C84538}"/>
    <cellStyle name="Good 4 2 5" xfId="17111" xr:uid="{27078A74-38AF-4874-B4EA-58BC722B4184}"/>
    <cellStyle name="Good 4 2 6" xfId="17112" xr:uid="{77861FF8-4E88-4D8D-ABBA-339701962D12}"/>
    <cellStyle name="Good 4 2 7" xfId="17107" xr:uid="{1BC583B0-51FB-49CA-90BD-FB87FECDE771}"/>
    <cellStyle name="Good 4 3" xfId="17113" xr:uid="{B193A0B9-E513-48BE-AEFD-2EABA706DF39}"/>
    <cellStyle name="Good 4 4" xfId="17114" xr:uid="{13F03199-1AFA-4211-BAC6-C39E9CA0EA99}"/>
    <cellStyle name="Good 4 5" xfId="17115" xr:uid="{A66C0AD2-EB8C-4097-99BC-DFD64C3A26EE}"/>
    <cellStyle name="Good 4 6" xfId="17116" xr:uid="{5CDDA330-0934-48FC-BE35-45D24ADB7332}"/>
    <cellStyle name="Good 4 7" xfId="17117" xr:uid="{811376C5-1C45-4C3A-B9F2-5B7B921FACA3}"/>
    <cellStyle name="Good 4 8" xfId="17106" xr:uid="{B7BFC09D-25B7-4B58-A268-582BD375EB87}"/>
    <cellStyle name="Good 5" xfId="1297" xr:uid="{68471FD2-6F82-43E9-BDEE-A82786ADD7BC}"/>
    <cellStyle name="Good 5 2" xfId="1298" xr:uid="{50B69E4D-5549-4C23-ADC3-7E1F56733E12}"/>
    <cellStyle name="Good 5 2 2" xfId="17120" xr:uid="{90BAE7DA-A0D5-4185-AF93-9A36779CFF65}"/>
    <cellStyle name="Good 5 2 3" xfId="17121" xr:uid="{2281937C-3771-4B5A-9DEA-62168D1F7A4E}"/>
    <cellStyle name="Good 5 2 4" xfId="17122" xr:uid="{F1AE43D4-B173-4C8E-B2D2-EDAEA7FB36EF}"/>
    <cellStyle name="Good 5 2 5" xfId="17123" xr:uid="{FA1DDA6E-9638-4562-ADBF-6AE4F731901E}"/>
    <cellStyle name="Good 5 2 6" xfId="17124" xr:uid="{DD5D0691-1E66-4ECF-B883-F67651F7F714}"/>
    <cellStyle name="Good 5 2 7" xfId="17119" xr:uid="{FB3F3A5C-CAC6-4BE6-B3AF-947AC94D4252}"/>
    <cellStyle name="Good 5 3" xfId="17125" xr:uid="{9F234010-6441-4976-A5F8-41F3A81C8283}"/>
    <cellStyle name="Good 5 4" xfId="17126" xr:uid="{922F0188-DBFF-4874-AC6C-43792245153B}"/>
    <cellStyle name="Good 5 5" xfId="17127" xr:uid="{501CA6AE-2DFE-4EF5-BB01-8D64BB645BE5}"/>
    <cellStyle name="Good 5 6" xfId="17128" xr:uid="{7266DDA1-B52E-47BF-A0FD-ABF24C7C51B3}"/>
    <cellStyle name="Good 5 7" xfId="17129" xr:uid="{2B8751BB-3820-4265-8774-7F45FBEA9893}"/>
    <cellStyle name="Good 5 8" xfId="17118" xr:uid="{7419A513-E843-4F03-8A7C-19914890F53F}"/>
    <cellStyle name="Good 6" xfId="1299" xr:uid="{08246630-3CFE-49F4-89E2-418F0E185BF5}"/>
    <cellStyle name="Good 6 2" xfId="1300" xr:uid="{3B8E17DE-25E0-4491-9D54-580EB2AA4B07}"/>
    <cellStyle name="Good 6 2 2" xfId="17132" xr:uid="{67C3374B-F6AF-47B4-918F-CE1E7CB0ED54}"/>
    <cellStyle name="Good 6 2 3" xfId="17133" xr:uid="{33FC88D7-6C8B-40BA-B14E-D28AAB01C46F}"/>
    <cellStyle name="Good 6 2 4" xfId="17134" xr:uid="{763E804C-BA42-484B-8571-D0CAD37F7E31}"/>
    <cellStyle name="Good 6 2 5" xfId="17135" xr:uid="{0CFB94B0-31D3-4974-943B-EFD5F20BEC83}"/>
    <cellStyle name="Good 6 2 6" xfId="17136" xr:uid="{512368CD-C5B6-4116-8215-6AF0DFDC4046}"/>
    <cellStyle name="Good 6 2 7" xfId="17131" xr:uid="{D4C62FF6-3884-4180-B66C-6E992BD4B358}"/>
    <cellStyle name="Good 6 3" xfId="3299" xr:uid="{69E83C13-7B49-4394-A0FE-5A8CDA25BCAA}"/>
    <cellStyle name="Good 6 3 2" xfId="17138" xr:uid="{7FF54FE0-E03F-448F-9692-B8DAF32EBA73}"/>
    <cellStyle name="Good 6 3 3" xfId="17139" xr:uid="{1611C07A-F659-48F4-B4E3-F153AE89F02E}"/>
    <cellStyle name="Good 6 3 4" xfId="17140" xr:uid="{6AFB1133-3BBF-4135-B8C6-ADCE6DAD207B}"/>
    <cellStyle name="Good 6 3 5" xfId="17141" xr:uid="{54388A97-6DCF-46F4-8C98-9710462B56EA}"/>
    <cellStyle name="Good 6 3 6" xfId="17137" xr:uid="{7154F63C-DA20-4094-B9E6-3F823A3052C7}"/>
    <cellStyle name="Good 6 4" xfId="17142" xr:uid="{2CAD9C03-7161-45E0-8B67-4BDA13F51270}"/>
    <cellStyle name="Good 6 5" xfId="17143" xr:uid="{7139341D-0C60-4655-A2D6-FEDED0FB96DE}"/>
    <cellStyle name="Good 6 6" xfId="17144" xr:uid="{002C2B96-186A-4FD1-A649-66839B096E2F}"/>
    <cellStyle name="Good 6 7" xfId="17145" xr:uid="{6BD8B0C1-EAAF-459F-8361-0B04873D4F05}"/>
    <cellStyle name="Good 6 8" xfId="17146" xr:uid="{658E571B-3D9A-40FE-B40E-B3CC3208AC3D}"/>
    <cellStyle name="Good 6 9" xfId="17130" xr:uid="{A2AF67D6-1026-48F7-9A38-4D0139983DCA}"/>
    <cellStyle name="Good 7" xfId="1301" xr:uid="{076D3B1C-CF57-407B-B717-CB11915F32CE}"/>
    <cellStyle name="Good 7 2" xfId="1302" xr:uid="{B7F2BB5D-1612-43F0-9E63-FDF06EAF414D}"/>
    <cellStyle name="Good 7 2 2" xfId="17149" xr:uid="{87298833-CC5D-4D92-A6B6-D217E509A9A1}"/>
    <cellStyle name="Good 7 2 3" xfId="17150" xr:uid="{0A689496-483C-48B0-83BE-D1B35620C885}"/>
    <cellStyle name="Good 7 2 4" xfId="17151" xr:uid="{F73046BD-64B4-472F-A4B2-2E1564819468}"/>
    <cellStyle name="Good 7 2 5" xfId="17152" xr:uid="{54F82FA7-860E-45ED-A441-CF8FDB63E08C}"/>
    <cellStyle name="Good 7 2 6" xfId="17153" xr:uid="{840B5DAE-02AD-4DC4-BC37-196C965143B7}"/>
    <cellStyle name="Good 7 2 7" xfId="17148" xr:uid="{E77E8711-35F2-4BFB-86D9-30C4DC4F484E}"/>
    <cellStyle name="Good 7 3" xfId="3300" xr:uid="{61097DC1-5593-4774-8225-9388D20A4E7F}"/>
    <cellStyle name="Good 7 3 2" xfId="17155" xr:uid="{1F94B4B8-E4B0-4E52-ADAA-84FFFEBD3788}"/>
    <cellStyle name="Good 7 3 3" xfId="17156" xr:uid="{9DA08D63-7B6A-49B4-A073-B5E8D0C06EAC}"/>
    <cellStyle name="Good 7 3 4" xfId="17157" xr:uid="{9CAB515C-400B-47F3-B41B-A269B9D79962}"/>
    <cellStyle name="Good 7 3 5" xfId="17158" xr:uid="{397779D3-9E8F-4806-A173-B3B92601DC9F}"/>
    <cellStyle name="Good 7 3 6" xfId="17154" xr:uid="{F1BA9351-F08E-45FA-BA63-EF1CFCE7E4DC}"/>
    <cellStyle name="Good 7 4" xfId="17159" xr:uid="{2F4421F0-69B6-42B1-A54D-3E5544E3904E}"/>
    <cellStyle name="Good 7 5" xfId="17160" xr:uid="{C50B38B9-750E-4E3F-AAC5-39140113AED7}"/>
    <cellStyle name="Good 7 6" xfId="17161" xr:uid="{E64230C0-8BAC-42A6-95A3-A5F7D29E287A}"/>
    <cellStyle name="Good 7 7" xfId="17162" xr:uid="{FF9DFB0F-7560-4B3A-BF17-89D7085C282C}"/>
    <cellStyle name="Good 7 8" xfId="17163" xr:uid="{012D87F2-B2B1-4BAD-A283-0F4A3DDE9FAA}"/>
    <cellStyle name="Good 7 9" xfId="17147" xr:uid="{2F19E92C-5198-486B-81D4-49DD4746EA4D}"/>
    <cellStyle name="Good 8" xfId="1303" xr:uid="{74154A5B-B478-4CB5-BEA9-AB44C02D6D79}"/>
    <cellStyle name="Good 8 2" xfId="1304" xr:uid="{2FA14A0E-9EF7-4ECC-B38A-0C8A62A3CCBA}"/>
    <cellStyle name="Good 8 2 2" xfId="17166" xr:uid="{9BE1E4E1-B780-4DB5-A8CF-DB3967BCBB1E}"/>
    <cellStyle name="Good 8 2 3" xfId="17167" xr:uid="{DBFF2439-4154-4F05-81C1-7A1AB7172942}"/>
    <cellStyle name="Good 8 2 4" xfId="17168" xr:uid="{2B069D47-60A7-4F7A-AC0E-F40C1DD66A6D}"/>
    <cellStyle name="Good 8 2 5" xfId="17169" xr:uid="{2057800E-6124-4ACC-A196-7291862C21F2}"/>
    <cellStyle name="Good 8 2 6" xfId="17170" xr:uid="{778A1E85-4048-4FFC-85DC-85F35DAA3387}"/>
    <cellStyle name="Good 8 2 7" xfId="17165" xr:uid="{31DDB161-BC0B-4754-BB37-7CD107F69967}"/>
    <cellStyle name="Good 8 3" xfId="3301" xr:uid="{E2BD3F58-A3AA-4028-8D17-EE0AD673A339}"/>
    <cellStyle name="Good 8 3 2" xfId="17172" xr:uid="{F449361E-585E-4900-9593-424EEA81EFA0}"/>
    <cellStyle name="Good 8 3 3" xfId="17173" xr:uid="{2650C381-0BBC-4F12-A329-482C21D32DC3}"/>
    <cellStyle name="Good 8 3 4" xfId="17174" xr:uid="{0A66669B-0A14-416A-8A99-A421A9CFB8CA}"/>
    <cellStyle name="Good 8 3 5" xfId="17175" xr:uid="{8E2E977C-7876-43B7-8B26-8B961F4D00AA}"/>
    <cellStyle name="Good 8 3 6" xfId="17171" xr:uid="{CD9D3D4F-7E96-43B9-A977-1D8E3BBD7252}"/>
    <cellStyle name="Good 8 4" xfId="17176" xr:uid="{93ADA314-11CC-48C2-B5BC-62B8DA1392FA}"/>
    <cellStyle name="Good 8 5" xfId="17177" xr:uid="{7417039D-FDD6-4149-9B56-1EFE3E066992}"/>
    <cellStyle name="Good 8 6" xfId="17178" xr:uid="{E946CC97-7C4B-45BE-A6CC-BA0C0E455FF8}"/>
    <cellStyle name="Good 8 7" xfId="17179" xr:uid="{85C3B9AD-BBA9-4FDC-81B3-3D7D8C42644D}"/>
    <cellStyle name="Good 8 8" xfId="17180" xr:uid="{25C2464E-673B-45C0-B31C-093AC8D5F96F}"/>
    <cellStyle name="Good 8 9" xfId="17164" xr:uid="{7D4603BE-A3F6-4A72-B7E3-D0769E3D50CD}"/>
    <cellStyle name="Good 9" xfId="1305" xr:uid="{23E0B5B7-3626-4794-AD6A-F77F6C9A067D}"/>
    <cellStyle name="Good 9 2" xfId="3302" xr:uid="{C00D426E-2F6F-4A47-B139-B0CEE9A07E3A}"/>
    <cellStyle name="Good 9 2 2" xfId="17183" xr:uid="{C050652E-CE18-4DE4-806B-D4CE5A66465C}"/>
    <cellStyle name="Good 9 2 3" xfId="17184" xr:uid="{D3667B23-75EE-40FD-B9E6-54A4AC345155}"/>
    <cellStyle name="Good 9 2 4" xfId="17185" xr:uid="{C9ACD598-D482-4D6A-B6C8-EE2A5433A06D}"/>
    <cellStyle name="Good 9 2 5" xfId="17186" xr:uid="{1FD1200E-D3AD-43AF-9B8D-968365BFAC09}"/>
    <cellStyle name="Good 9 2 6" xfId="17182" xr:uid="{05CF62D5-1131-4F4D-88EC-70A640E8C5F8}"/>
    <cellStyle name="Good 9 3" xfId="17187" xr:uid="{6BD88E85-A9F2-4386-B3B7-4D33F493CB6C}"/>
    <cellStyle name="Good 9 4" xfId="17188" xr:uid="{54F3719D-D9BA-4804-8508-1E61EB25D626}"/>
    <cellStyle name="Good 9 5" xfId="17189" xr:uid="{92D7E22C-0E7A-4EBD-A627-CF64A124DF2B}"/>
    <cellStyle name="Good 9 6" xfId="17190" xr:uid="{3276684D-2545-49E0-BD0F-F44BE02164E6}"/>
    <cellStyle name="Good 9 7" xfId="17191" xr:uid="{E7C68FA7-16A9-44ED-BD9A-28EDFF7A56A4}"/>
    <cellStyle name="Good 9 8" xfId="17181" xr:uid="{BDAF4044-9ECA-4CD1-9C16-27934A0BB07B}"/>
    <cellStyle name="Heading 1 10" xfId="1306" xr:uid="{8511CDC4-2849-4952-83B2-F5DDED514F36}"/>
    <cellStyle name="Heading 1 10 2" xfId="3303" xr:uid="{C947C177-0882-4CC9-A0DD-9412E8FAFC9A}"/>
    <cellStyle name="Heading 1 10 2 2" xfId="17194" xr:uid="{7D8B0187-F6FE-4552-9AC3-93FFDDE95552}"/>
    <cellStyle name="Heading 1 10 2 3" xfId="17195" xr:uid="{F7DA435C-4F5C-411C-95FD-130034FA329D}"/>
    <cellStyle name="Heading 1 10 2 4" xfId="17196" xr:uid="{B6C0E157-94D8-4E89-A935-43F7D5FE0E7B}"/>
    <cellStyle name="Heading 1 10 2 5" xfId="17197" xr:uid="{2CD79702-C0AF-4EF8-A3CE-971ED02D51BE}"/>
    <cellStyle name="Heading 1 10 2 6" xfId="17193" xr:uid="{3DAFC2C3-DCD3-4168-B751-DB91924F8149}"/>
    <cellStyle name="Heading 1 10 3" xfId="17198" xr:uid="{E101BAA7-E0B1-418C-B191-658995D2D5E9}"/>
    <cellStyle name="Heading 1 10 4" xfId="17199" xr:uid="{1DC9A612-0586-4CC6-94C6-73C025209EA3}"/>
    <cellStyle name="Heading 1 10 5" xfId="17200" xr:uid="{1723D7E0-B815-4090-B6D6-422592481EC5}"/>
    <cellStyle name="Heading 1 10 6" xfId="17201" xr:uid="{888BF9B7-0012-4F4F-A9A5-5DBBEA17D0C1}"/>
    <cellStyle name="Heading 1 10 7" xfId="17202" xr:uid="{D28922EF-D4A1-4406-B655-D7E23B085EF2}"/>
    <cellStyle name="Heading 1 10 8" xfId="17192" xr:uid="{7B8FDEFB-ECA0-42D7-A63E-18BC737F5E15}"/>
    <cellStyle name="Heading 1 11" xfId="1307" xr:uid="{18241A07-27EF-42D8-8BE2-6D43F76638E6}"/>
    <cellStyle name="Heading 1 11 2" xfId="8155" xr:uid="{E7785556-6024-4475-9089-9DC2A4D602B5}"/>
    <cellStyle name="Heading 1 11 2 2" xfId="17205" xr:uid="{B8DA1B1F-A149-4742-BF81-1331F6E19DE6}"/>
    <cellStyle name="Heading 1 11 2 3" xfId="17206" xr:uid="{24A51DCB-3EE2-4FBA-882E-5C706C917813}"/>
    <cellStyle name="Heading 1 11 2 4" xfId="17207" xr:uid="{D9AB0137-3358-46E0-940E-D09E928BB080}"/>
    <cellStyle name="Heading 1 11 2 5" xfId="17208" xr:uid="{199E5D83-D791-40E2-9407-045D5B032B7A}"/>
    <cellStyle name="Heading 1 11 2 6" xfId="17204" xr:uid="{F1FDBE59-669B-40CF-B905-7D493E55D056}"/>
    <cellStyle name="Heading 1 11 3" xfId="17209" xr:uid="{C16CEE48-B545-4E94-B8D8-E72DD5202517}"/>
    <cellStyle name="Heading 1 11 4" xfId="17210" xr:uid="{D280737D-1524-4929-9D7E-E536A282D6CE}"/>
    <cellStyle name="Heading 1 11 5" xfId="17211" xr:uid="{3F18DB03-68CD-4660-BEF3-87B4A9EBFA6B}"/>
    <cellStyle name="Heading 1 11 6" xfId="17212" xr:uid="{A4398B50-7F63-444C-9FD7-6D36616F02B7}"/>
    <cellStyle name="Heading 1 11 7" xfId="17213" xr:uid="{E083CCE4-F62C-4576-AE59-7142E6816CE2}"/>
    <cellStyle name="Heading 1 11 8" xfId="17203" xr:uid="{F0C8C53E-D3C2-4B3C-B895-42682C34E6A4}"/>
    <cellStyle name="Heading 1 12" xfId="1308" xr:uid="{0B545F68-E1D8-4DB0-9782-1D54312D2593}"/>
    <cellStyle name="Heading 1 12 2" xfId="8156" xr:uid="{E1D7FCB1-DB65-4FEE-A8D7-5E36F1555C56}"/>
    <cellStyle name="Heading 1 12 2 2" xfId="17216" xr:uid="{04E3E7BB-0B4D-40DF-96C7-CFBB1E42DD60}"/>
    <cellStyle name="Heading 1 12 2 3" xfId="17217" xr:uid="{2B665879-4FD4-4DDB-95FB-4847C3182F96}"/>
    <cellStyle name="Heading 1 12 2 4" xfId="17218" xr:uid="{A3FEA37C-5F9C-44FA-8261-39126DDC6863}"/>
    <cellStyle name="Heading 1 12 2 5" xfId="17219" xr:uid="{1388FC9E-FF7C-4092-9557-C07D6A08CD64}"/>
    <cellStyle name="Heading 1 12 2 6" xfId="17215" xr:uid="{97AC0C61-0C22-4A78-8368-2EE2F76C14C1}"/>
    <cellStyle name="Heading 1 12 3" xfId="17220" xr:uid="{106E5636-35B1-4D5F-A544-25898A23FBB7}"/>
    <cellStyle name="Heading 1 12 4" xfId="17221" xr:uid="{D4CB888C-4C8A-4AB1-98B9-0467752087B0}"/>
    <cellStyle name="Heading 1 12 5" xfId="17222" xr:uid="{5E13B23E-7259-4768-8396-5E3EA81A37DC}"/>
    <cellStyle name="Heading 1 12 6" xfId="17223" xr:uid="{1FDAABC0-F81E-4AAF-BA42-724F119447C1}"/>
    <cellStyle name="Heading 1 12 7" xfId="17224" xr:uid="{9C9A5C31-6031-40E7-A51C-101B047120E8}"/>
    <cellStyle name="Heading 1 12 8" xfId="17214" xr:uid="{D38ACC08-F2B8-4A71-998B-16392D991BC6}"/>
    <cellStyle name="Heading 1 13" xfId="1309" xr:uid="{13442066-8050-4FE4-95EA-1E9E19634AAE}"/>
    <cellStyle name="Heading 1 13 2" xfId="8157" xr:uid="{7E125204-26E0-410E-82DB-61FBAF49ED7B}"/>
    <cellStyle name="Heading 1 13 2 2" xfId="17227" xr:uid="{1218A6C3-1DA1-4991-98F8-64AF7547561D}"/>
    <cellStyle name="Heading 1 13 2 3" xfId="17228" xr:uid="{EFD35B7C-B791-4B2F-AC06-108EFECD0AEA}"/>
    <cellStyle name="Heading 1 13 2 4" xfId="17229" xr:uid="{C7A91FEA-D8F1-41F7-9F88-DA7B2F7E4DAE}"/>
    <cellStyle name="Heading 1 13 2 5" xfId="17230" xr:uid="{9B8FE137-76E5-4F29-8E2E-CF1CC93B3A02}"/>
    <cellStyle name="Heading 1 13 2 6" xfId="17226" xr:uid="{30386F80-7A27-4DEB-860D-01A1DB4F29AF}"/>
    <cellStyle name="Heading 1 13 3" xfId="17231" xr:uid="{0DED3C6C-2728-4955-9C7E-A280BCEEC0C5}"/>
    <cellStyle name="Heading 1 13 4" xfId="17232" xr:uid="{0379E21C-5476-4B86-BA26-0A66BC998902}"/>
    <cellStyle name="Heading 1 13 5" xfId="17233" xr:uid="{DFF12DA7-1986-481A-805C-B07B056F74C1}"/>
    <cellStyle name="Heading 1 13 6" xfId="17234" xr:uid="{37074EFA-9D1A-4822-A60A-1A3E9D873809}"/>
    <cellStyle name="Heading 1 13 7" xfId="17235" xr:uid="{7A1C2A9F-A151-4F1A-821F-D6B14A782423}"/>
    <cellStyle name="Heading 1 13 8" xfId="17225" xr:uid="{3281EB8A-E172-437D-A896-03EC7AFB44DF}"/>
    <cellStyle name="Heading 1 14" xfId="1310" xr:uid="{990342A7-A1A7-45E0-8BDA-10D6998FD19B}"/>
    <cellStyle name="Heading 1 14 2" xfId="8158" xr:uid="{E5EE7336-44A0-4B7C-8004-FF94A88B559D}"/>
    <cellStyle name="Heading 1 14 2 2" xfId="17238" xr:uid="{8A19F608-BB18-4641-9F86-9B3AF6B31268}"/>
    <cellStyle name="Heading 1 14 2 3" xfId="17239" xr:uid="{9846CAA0-E943-485B-BDAC-3037EC39D30A}"/>
    <cellStyle name="Heading 1 14 2 4" xfId="17240" xr:uid="{DBEC7237-82C3-4AC7-813A-3AE9ACF57AC1}"/>
    <cellStyle name="Heading 1 14 2 5" xfId="17241" xr:uid="{2C56158F-878C-404B-B1CB-53FE2EF8F16C}"/>
    <cellStyle name="Heading 1 14 2 6" xfId="17237" xr:uid="{6A80A514-A271-4CE0-AC6E-7AA5AC29003A}"/>
    <cellStyle name="Heading 1 14 3" xfId="17242" xr:uid="{3F416627-C19F-486C-9935-D7FA7C4CACC6}"/>
    <cellStyle name="Heading 1 14 4" xfId="17243" xr:uid="{B09931D3-89E5-4ED4-B766-88779899CAFF}"/>
    <cellStyle name="Heading 1 14 5" xfId="17244" xr:uid="{8AE9CEE1-C220-4198-BD95-635F4D3ECD57}"/>
    <cellStyle name="Heading 1 14 6" xfId="17245" xr:uid="{9D840348-06AB-4F61-86AF-A56C7292835C}"/>
    <cellStyle name="Heading 1 14 7" xfId="17246" xr:uid="{4E81F65C-F2C6-449B-BB20-6BFB83277F16}"/>
    <cellStyle name="Heading 1 14 8" xfId="17236" xr:uid="{239BC9E3-2331-49E5-87C1-6C0779B41738}"/>
    <cellStyle name="Heading 1 15" xfId="3304" xr:uid="{6F2A7110-BE0A-4877-9998-D1780A0AE1A1}"/>
    <cellStyle name="Heading 1 15 2" xfId="8159" xr:uid="{3EF28E24-268E-4B36-BEE4-643544B638C2}"/>
    <cellStyle name="Heading 1 15 2 2" xfId="17249" xr:uid="{CF542CE6-481F-4700-82F4-7CF2575ED8FE}"/>
    <cellStyle name="Heading 1 15 2 3" xfId="17250" xr:uid="{9B1C2957-921E-4517-BC96-14300B498AB2}"/>
    <cellStyle name="Heading 1 15 2 4" xfId="17251" xr:uid="{F222AFC9-0DD3-4D6E-8681-474B67BC9FB0}"/>
    <cellStyle name="Heading 1 15 2 5" xfId="17252" xr:uid="{3FDE0920-029D-4BCC-A619-0602F8FEFBEA}"/>
    <cellStyle name="Heading 1 15 2 6" xfId="17248" xr:uid="{94C0EF0D-028B-4B5B-927B-4D179AEAD669}"/>
    <cellStyle name="Heading 1 15 3" xfId="17253" xr:uid="{A17E49D9-3AB1-458B-9E1C-A658DBF3D72C}"/>
    <cellStyle name="Heading 1 15 4" xfId="17254" xr:uid="{95E1A415-A932-4107-A823-56D3ACBED7FB}"/>
    <cellStyle name="Heading 1 15 5" xfId="17255" xr:uid="{F3451890-3680-4DF3-AE05-DDC599EB8A38}"/>
    <cellStyle name="Heading 1 15 6" xfId="17256" xr:uid="{55C5A2E1-1BB1-4E79-B9B1-76350E970C69}"/>
    <cellStyle name="Heading 1 15 7" xfId="17247" xr:uid="{6CC95449-7F84-4F8E-AE95-1301DD10B141}"/>
    <cellStyle name="Heading 1 16" xfId="3305" xr:uid="{677AA08D-7249-4746-B0B5-1EA77B6ADE91}"/>
    <cellStyle name="Heading 1 16 2" xfId="8160" xr:uid="{F623AF2C-2977-48E3-B632-77A749F36E1B}"/>
    <cellStyle name="Heading 1 16 2 2" xfId="17259" xr:uid="{37C98B3E-8333-49F4-B863-43706125F358}"/>
    <cellStyle name="Heading 1 16 2 3" xfId="17260" xr:uid="{48A0F519-448B-4AB9-9151-707A8776E887}"/>
    <cellStyle name="Heading 1 16 2 4" xfId="17261" xr:uid="{642839F3-53C4-430E-ADE4-9E85C1567A18}"/>
    <cellStyle name="Heading 1 16 2 5" xfId="17262" xr:uid="{EED7EBD5-8D25-458D-BFA7-CECEFE50802D}"/>
    <cellStyle name="Heading 1 16 2 6" xfId="17258" xr:uid="{75236D6B-AB79-4C2D-8BDD-825EF77E4B49}"/>
    <cellStyle name="Heading 1 16 3" xfId="17263" xr:uid="{2FD0D2D2-6F5F-4946-BFC7-BE27B1F81D2D}"/>
    <cellStyle name="Heading 1 16 4" xfId="17264" xr:uid="{A7BB12CF-1490-408E-84CC-6E1C83B516E2}"/>
    <cellStyle name="Heading 1 16 5" xfId="17265" xr:uid="{972B346D-F149-455D-8BD3-4BC45F3A4476}"/>
    <cellStyle name="Heading 1 16 6" xfId="17266" xr:uid="{90F6B24B-305F-48C1-B5C6-E40334457D21}"/>
    <cellStyle name="Heading 1 16 7" xfId="17257" xr:uid="{E956E4D2-AE58-48A5-9874-7FDCBA26E99E}"/>
    <cellStyle name="Heading 1 17" xfId="3306" xr:uid="{DA8B3345-CD51-4E09-BF37-9F99F9F226D2}"/>
    <cellStyle name="Heading 1 17 2" xfId="8161" xr:uid="{3065547F-E6DE-48F0-8929-93B23C4F22F4}"/>
    <cellStyle name="Heading 1 17 2 2" xfId="17269" xr:uid="{AD1411F6-6A4C-4A44-8B73-392A6AAAD61C}"/>
    <cellStyle name="Heading 1 17 2 3" xfId="17270" xr:uid="{8E261BDE-166B-4E15-8A7A-606C91B61979}"/>
    <cellStyle name="Heading 1 17 2 4" xfId="17271" xr:uid="{66832721-0513-494C-8CB9-F284D01F9910}"/>
    <cellStyle name="Heading 1 17 2 5" xfId="17272" xr:uid="{F156F519-7C35-4D08-A9B9-F5E3BBA0BD74}"/>
    <cellStyle name="Heading 1 17 2 6" xfId="17268" xr:uid="{58C784F5-71E6-4C8A-9B7A-3B903464313D}"/>
    <cellStyle name="Heading 1 17 3" xfId="17273" xr:uid="{5DA4BDA1-CE81-4273-80F4-67B3E716170E}"/>
    <cellStyle name="Heading 1 17 4" xfId="17274" xr:uid="{35004257-7171-4DCE-A101-3F7D19B19E92}"/>
    <cellStyle name="Heading 1 17 5" xfId="17275" xr:uid="{195F1D95-E700-4A77-B772-1104F4DD6394}"/>
    <cellStyle name="Heading 1 17 6" xfId="17276" xr:uid="{1E14F3A4-F292-48FA-B581-F80CAB3E17BC}"/>
    <cellStyle name="Heading 1 17 7" xfId="17267" xr:uid="{0F952266-C86C-47BF-BC28-E66C0862376B}"/>
    <cellStyle name="Heading 1 18" xfId="3307" xr:uid="{A62C7ED7-B8AC-4B9E-A491-E383C42F582A}"/>
    <cellStyle name="Heading 1 18 2" xfId="8162" xr:uid="{0E570A05-4521-41E7-B8E2-8C275AF67558}"/>
    <cellStyle name="Heading 1 18 2 2" xfId="17279" xr:uid="{54D6EEA4-9CA5-4A4C-9D3B-EFAFFCEEEDE9}"/>
    <cellStyle name="Heading 1 18 2 3" xfId="17280" xr:uid="{75B69B58-E80E-4532-8A8A-441782B64F45}"/>
    <cellStyle name="Heading 1 18 2 4" xfId="17281" xr:uid="{FC2A16A5-2423-4271-8069-2AF5421D6726}"/>
    <cellStyle name="Heading 1 18 2 5" xfId="17282" xr:uid="{3E9B8B77-1C27-43AE-A3A9-9DE92A847614}"/>
    <cellStyle name="Heading 1 18 2 6" xfId="17278" xr:uid="{B43700A9-F65A-427D-9AF4-4327FDFD801D}"/>
    <cellStyle name="Heading 1 18 3" xfId="17283" xr:uid="{89BB039F-9B54-4628-B5D3-EC34C0B34DE9}"/>
    <cellStyle name="Heading 1 18 4" xfId="17284" xr:uid="{A3F74142-AB37-40A8-91DA-48225228DD65}"/>
    <cellStyle name="Heading 1 18 5" xfId="17285" xr:uid="{49A2BA05-C379-4D72-A9D2-F7DAE4B8FECB}"/>
    <cellStyle name="Heading 1 18 6" xfId="17286" xr:uid="{D2AB5BF1-B73E-4E51-953C-DCEECC9213D5}"/>
    <cellStyle name="Heading 1 18 7" xfId="17277" xr:uid="{61B6AB41-1C5B-405D-A4F7-8B3EC9A3A0B0}"/>
    <cellStyle name="Heading 1 19" xfId="3308" xr:uid="{402C693C-203C-4A32-8426-E530B4EFD304}"/>
    <cellStyle name="Heading 1 19 2" xfId="8163" xr:uid="{771C9B41-57E4-43F8-8866-DD46088D5621}"/>
    <cellStyle name="Heading 1 19 2 2" xfId="17289" xr:uid="{83DEAD95-3059-4A79-AE30-C395D717C0C4}"/>
    <cellStyle name="Heading 1 19 2 3" xfId="17290" xr:uid="{6815617A-AE92-4713-8097-4F51E62F00C2}"/>
    <cellStyle name="Heading 1 19 2 4" xfId="17291" xr:uid="{CD4BF8FE-8A93-49F5-9614-3E9720AF7395}"/>
    <cellStyle name="Heading 1 19 2 5" xfId="17292" xr:uid="{ABD09EA9-79AC-401C-A611-35306605BB12}"/>
    <cellStyle name="Heading 1 19 2 6" xfId="17288" xr:uid="{E6667192-6CF0-490A-A944-55A3EC1ABDF0}"/>
    <cellStyle name="Heading 1 19 3" xfId="17293" xr:uid="{8D304DE8-51BD-43AB-926F-F4DD6DF8C192}"/>
    <cellStyle name="Heading 1 19 4" xfId="17294" xr:uid="{98EDD2DE-29E0-44FE-AEB8-7642EB00B45E}"/>
    <cellStyle name="Heading 1 19 5" xfId="17295" xr:uid="{2F608E80-0DCB-4234-A44D-1818C097CED7}"/>
    <cellStyle name="Heading 1 19 6" xfId="17296" xr:uid="{29A696F9-CDB4-4B25-B26E-9186EC0BFA1C}"/>
    <cellStyle name="Heading 1 19 7" xfId="17287" xr:uid="{A6EF3307-776F-42E0-B7F6-ED33326A9431}"/>
    <cellStyle name="Heading 1 2" xfId="1311" xr:uid="{ADFF0ED1-1C5A-4B06-9050-AE0A097BC5FF}"/>
    <cellStyle name="Heading 1 2 10" xfId="17298" xr:uid="{E1F1FCAE-ED15-4221-8A28-AD4305044EB7}"/>
    <cellStyle name="Heading 1 2 11" xfId="17299" xr:uid="{1C2D5319-7D5F-437C-BC94-F0CD95CAFFF2}"/>
    <cellStyle name="Heading 1 2 12" xfId="17300" xr:uid="{5DBB54D0-2AF3-4FED-B3B4-C1C0C3395465}"/>
    <cellStyle name="Heading 1 2 13" xfId="17301" xr:uid="{0C98AFBE-188B-44BB-8331-BCC5E6BC85F4}"/>
    <cellStyle name="Heading 1 2 14" xfId="17302" xr:uid="{72330265-5B2F-482D-BCA5-3A70F963CF9E}"/>
    <cellStyle name="Heading 1 2 15" xfId="17303" xr:uid="{A48AFC8E-4455-4B89-9973-1AD4A20421B5}"/>
    <cellStyle name="Heading 1 2 16" xfId="17297" xr:uid="{143A9060-52BC-4572-AEEB-034DF0000342}"/>
    <cellStyle name="Heading 1 2 2" xfId="1312" xr:uid="{82298ED6-1211-48CB-A1AB-85701C7F0C5A}"/>
    <cellStyle name="Heading 1 2 2 2" xfId="17305" xr:uid="{51E5BED1-3C8C-4BBD-8020-82FCC7057106}"/>
    <cellStyle name="Heading 1 2 2 3" xfId="17306" xr:uid="{B5B63163-89E6-4D44-B98B-B99595128162}"/>
    <cellStyle name="Heading 1 2 2 4" xfId="17307" xr:uid="{820B6C76-B639-4870-BBE0-04700A1EE1DB}"/>
    <cellStyle name="Heading 1 2 2 5" xfId="17308" xr:uid="{B2F65D46-0928-448F-A3A8-C6C0C1269431}"/>
    <cellStyle name="Heading 1 2 2 6" xfId="17309" xr:uid="{BE666E7D-213B-4EDA-92B7-0F78FE3ED6D8}"/>
    <cellStyle name="Heading 1 2 2 7" xfId="17304" xr:uid="{CC612849-7CA7-45E9-89A6-6B90FFDBFEC3}"/>
    <cellStyle name="Heading 1 2 3" xfId="1313" xr:uid="{431FFCFC-7FD3-4C44-86CB-D4B02E999E25}"/>
    <cellStyle name="Heading 1 2 3 2" xfId="17311" xr:uid="{F8211E66-DB94-449E-81FA-E145692852A9}"/>
    <cellStyle name="Heading 1 2 3 3" xfId="17312" xr:uid="{9118362F-1E1E-4EA0-A963-35ECF075D17D}"/>
    <cellStyle name="Heading 1 2 3 4" xfId="17313" xr:uid="{766FCE03-64C5-4BC1-B487-B9F2E806406E}"/>
    <cellStyle name="Heading 1 2 3 5" xfId="17314" xr:uid="{BACE5DBE-E267-47DE-8BED-2E230DF1DFA4}"/>
    <cellStyle name="Heading 1 2 3 6" xfId="17315" xr:uid="{544C29CD-A2A5-4391-AA52-E92E15EA8B78}"/>
    <cellStyle name="Heading 1 2 3 7" xfId="17310" xr:uid="{F7AF1014-169E-4906-B993-4C72B41B8FE2}"/>
    <cellStyle name="Heading 1 2 4" xfId="1314" xr:uid="{984F0720-9D6E-4B20-8BE6-76A83BE6BC2C}"/>
    <cellStyle name="Heading 1 2 4 2" xfId="17317" xr:uid="{DDE0A7FC-BBBC-4559-98F2-E4449CB666E4}"/>
    <cellStyle name="Heading 1 2 4 3" xfId="17318" xr:uid="{1F56DC4B-1436-4D76-B0BF-7146CEEBC8DA}"/>
    <cellStyle name="Heading 1 2 4 4" xfId="17319" xr:uid="{EEFE31EA-4538-4F96-8226-3D31D18785E7}"/>
    <cellStyle name="Heading 1 2 4 5" xfId="17320" xr:uid="{4C957EF9-4E2A-4171-B62F-2D3154BF9E9A}"/>
    <cellStyle name="Heading 1 2 4 6" xfId="17321" xr:uid="{B65AB638-F61C-499F-B736-445907B62E99}"/>
    <cellStyle name="Heading 1 2 4 7" xfId="17316" xr:uid="{9653BB68-BB63-469A-B5FA-4E9556F037B9}"/>
    <cellStyle name="Heading 1 2 5" xfId="1315" xr:uid="{650D931E-1EDA-4E23-BC45-0025F0F46D02}"/>
    <cellStyle name="Heading 1 2 5 2" xfId="17323" xr:uid="{74396D65-EF87-4851-86F4-8EC6ED2CDE52}"/>
    <cellStyle name="Heading 1 2 5 3" xfId="17324" xr:uid="{8A7F8BEC-1F01-463C-9707-331C804110F9}"/>
    <cellStyle name="Heading 1 2 5 4" xfId="17325" xr:uid="{9D469BFD-B521-4FFB-8329-F571EE079D80}"/>
    <cellStyle name="Heading 1 2 5 5" xfId="17326" xr:uid="{C0F2C671-6E07-4C82-9CB4-636225042B6B}"/>
    <cellStyle name="Heading 1 2 5 6" xfId="17327" xr:uid="{CBFCAE66-B030-482A-9CE5-F65C962C7B1D}"/>
    <cellStyle name="Heading 1 2 5 7" xfId="17322" xr:uid="{3C6C250B-EA7A-43E2-9EAE-AD40CA3F44C2}"/>
    <cellStyle name="Heading 1 2 6" xfId="1316" xr:uid="{2867919F-6019-42B5-940B-FC0FBFB9573F}"/>
    <cellStyle name="Heading 1 2 6 2" xfId="17329" xr:uid="{2D7C17D4-C31F-4C21-B6D6-8758512FD24D}"/>
    <cellStyle name="Heading 1 2 6 3" xfId="17330" xr:uid="{B5BBC821-E3BD-4382-81B9-68E5A22B066C}"/>
    <cellStyle name="Heading 1 2 6 4" xfId="17331" xr:uid="{006BFF29-8D89-4777-A7D9-910A5DC9477F}"/>
    <cellStyle name="Heading 1 2 6 5" xfId="17332" xr:uid="{9F52BB5F-1C23-4902-8545-CB565EE3309E}"/>
    <cellStyle name="Heading 1 2 6 6" xfId="17333" xr:uid="{53F096DA-8D02-47B5-A9C7-CEA3440D07A6}"/>
    <cellStyle name="Heading 1 2 6 7" xfId="17328" xr:uid="{245CE47E-289B-43CE-9E61-66FA69C0C9E6}"/>
    <cellStyle name="Heading 1 2 7" xfId="1317" xr:uid="{63B44580-FA83-4BA2-B7A8-59479604AA44}"/>
    <cellStyle name="Heading 1 2 7 2" xfId="17335" xr:uid="{4A71B9CB-6432-4DF3-A45F-A6CF9775CF5A}"/>
    <cellStyle name="Heading 1 2 7 3" xfId="17336" xr:uid="{3E7B1025-4773-4DBB-B8DE-E8862383814E}"/>
    <cellStyle name="Heading 1 2 7 4" xfId="17337" xr:uid="{EA8B481D-4667-41B2-9FEF-B366CFED3C17}"/>
    <cellStyle name="Heading 1 2 7 5" xfId="17338" xr:uid="{BFCCDB60-23B0-4E10-BDB2-BD2359553F65}"/>
    <cellStyle name="Heading 1 2 7 6" xfId="17339" xr:uid="{F91312EF-694B-4362-B133-F89BBD4ACBC8}"/>
    <cellStyle name="Heading 1 2 7 7" xfId="17334" xr:uid="{1395F837-B27E-45D6-95E2-AEB3B655D357}"/>
    <cellStyle name="Heading 1 2 8" xfId="1318" xr:uid="{0EA1A5F6-64DE-4BC6-BAF4-E01AB6470918}"/>
    <cellStyle name="Heading 1 2 8 2" xfId="17341" xr:uid="{0B13F66B-5A82-465F-8664-C1CAE20A63FE}"/>
    <cellStyle name="Heading 1 2 8 3" xfId="17342" xr:uid="{EDA53462-F468-4F64-9A79-DD3940F53168}"/>
    <cellStyle name="Heading 1 2 8 4" xfId="17343" xr:uid="{4CFFE62F-5F30-412B-B480-9AD9F0FE3B45}"/>
    <cellStyle name="Heading 1 2 8 5" xfId="17344" xr:uid="{4CD9382F-F0C3-43B5-939E-986996D6798B}"/>
    <cellStyle name="Heading 1 2 8 6" xfId="17345" xr:uid="{73AE8057-2608-44F2-BD50-54C60AABEFB4}"/>
    <cellStyle name="Heading 1 2 8 7" xfId="17340" xr:uid="{7EEA29A8-E87B-4475-AA4F-C72B94C269D4}"/>
    <cellStyle name="Heading 1 2 9" xfId="1319" xr:uid="{E2F8A4A2-3448-44A4-B939-72C4B5E606B4}"/>
    <cellStyle name="Heading 1 2 9 2" xfId="17347" xr:uid="{A9368F85-DE31-4401-A08F-4578A89F1639}"/>
    <cellStyle name="Heading 1 2 9 3" xfId="17348" xr:uid="{A10214F2-70F2-46A1-B853-397F3CD3236B}"/>
    <cellStyle name="Heading 1 2 9 4" xfId="17349" xr:uid="{90E00C67-E841-4A8D-BA52-21D9528F9D49}"/>
    <cellStyle name="Heading 1 2 9 5" xfId="17350" xr:uid="{6B62795F-117E-4B6C-8639-C47B8F95BB35}"/>
    <cellStyle name="Heading 1 2 9 6" xfId="17351" xr:uid="{2A47306D-09DD-436E-827F-CBA7807EAEF4}"/>
    <cellStyle name="Heading 1 2 9 7" xfId="17346" xr:uid="{6382F224-B96A-4610-B538-9189EFD8B982}"/>
    <cellStyle name="Heading 1 2_IND_UC" xfId="6570" xr:uid="{A12BF742-42A3-4BA1-9A89-86B3479CDADD}"/>
    <cellStyle name="Heading 1 20" xfId="3309" xr:uid="{9FE170C5-AB83-4CF3-B9B5-D6CFF030936F}"/>
    <cellStyle name="Heading 1 20 2" xfId="8164" xr:uid="{C807002C-4A13-46A7-9E3A-C746445B7864}"/>
    <cellStyle name="Heading 1 20 2 2" xfId="17354" xr:uid="{F009E3E4-6A8A-4697-8E9D-426851B3B679}"/>
    <cellStyle name="Heading 1 20 2 3" xfId="17355" xr:uid="{FC6DCC0F-C804-41EF-AF89-B8D4CD180A58}"/>
    <cellStyle name="Heading 1 20 2 4" xfId="17356" xr:uid="{85614479-BA9D-4106-A07B-C2F7ABB098A3}"/>
    <cellStyle name="Heading 1 20 2 5" xfId="17357" xr:uid="{AE045ED7-6984-45F9-B9C7-BD3B98406DD2}"/>
    <cellStyle name="Heading 1 20 2 6" xfId="17353" xr:uid="{F7C9C947-CCC5-4A1D-AA44-4EE233722F2B}"/>
    <cellStyle name="Heading 1 20 3" xfId="17358" xr:uid="{8C5DB70F-A324-4CEC-A404-BE8D72AB8DB3}"/>
    <cellStyle name="Heading 1 20 4" xfId="17359" xr:uid="{EBFA19A7-07DC-4068-B82E-B7B216FB9CA2}"/>
    <cellStyle name="Heading 1 20 5" xfId="17360" xr:uid="{FED5C0BF-21DA-4F5A-846A-F4695726D28B}"/>
    <cellStyle name="Heading 1 20 6" xfId="17361" xr:uid="{D5B0516B-E40B-4BF9-B59F-ABB62E92DA53}"/>
    <cellStyle name="Heading 1 20 7" xfId="17352" xr:uid="{B87CAB74-ADE9-48BB-B488-EDFBAFC89716}"/>
    <cellStyle name="Heading 1 21" xfId="8165" xr:uid="{481BDE61-1973-4341-B9A2-1F2363D95836}"/>
    <cellStyle name="Heading 1 21 2" xfId="17363" xr:uid="{53EF18E6-EFDF-498E-8743-0CAADDBA9E0C}"/>
    <cellStyle name="Heading 1 21 3" xfId="17364" xr:uid="{2C0397FD-C560-4FB3-B935-6B257A2E0028}"/>
    <cellStyle name="Heading 1 21 4" xfId="17365" xr:uid="{5906FBC7-4887-4CB8-9029-A3E8CF359974}"/>
    <cellStyle name="Heading 1 21 5" xfId="17366" xr:uid="{6D273422-7970-4A6B-8856-CFB29C3257A8}"/>
    <cellStyle name="Heading 1 21 6" xfId="17362" xr:uid="{85D9BAB7-9BAB-48DB-80D5-40EDB136E237}"/>
    <cellStyle name="Heading 1 22" xfId="6569" xr:uid="{A248B404-B685-4172-99ED-F88B72D603C0}"/>
    <cellStyle name="Heading 1 22 2" xfId="17368" xr:uid="{95985FE0-FCA7-4ADD-BC0C-48468C0F229B}"/>
    <cellStyle name="Heading 1 22 3" xfId="17367" xr:uid="{CBFA436B-7A9B-4CF6-BD13-892636099B5C}"/>
    <cellStyle name="Heading 1 23" xfId="17369" xr:uid="{C39E332D-0032-40D4-96F2-01A994DD29B2}"/>
    <cellStyle name="Heading 1 24" xfId="17370" xr:uid="{DAD65F68-7075-4185-A8FD-A7103F196222}"/>
    <cellStyle name="Heading 1 25" xfId="17371" xr:uid="{8FA414F4-DAA0-4B1D-A32B-798CE6AF0CA0}"/>
    <cellStyle name="Heading 1 3" xfId="1320" xr:uid="{461A03D2-9605-45BD-BF2B-42876ECC6AD9}"/>
    <cellStyle name="Heading 1 3 10" xfId="3310" xr:uid="{5D240226-ABB3-47F5-9D9E-B03E2D9EC93B}"/>
    <cellStyle name="Heading 1 3 10 2" xfId="17374" xr:uid="{CCC81DBE-943E-4A88-A551-25CB4CE497B1}"/>
    <cellStyle name="Heading 1 3 10 3" xfId="17375" xr:uid="{EA4BAEDE-ED62-4CBC-A862-D8EDBCEB7CF0}"/>
    <cellStyle name="Heading 1 3 10 4" xfId="17376" xr:uid="{8D9A2A47-C123-4EDB-9B34-69FA9826CE1E}"/>
    <cellStyle name="Heading 1 3 10 5" xfId="17377" xr:uid="{A89F6EDD-705B-42A2-B2A8-B19DE7A92EF6}"/>
    <cellStyle name="Heading 1 3 10 6" xfId="17373" xr:uid="{3B8E1AC6-22BB-412A-971C-2958B39710B9}"/>
    <cellStyle name="Heading 1 3 11" xfId="3311" xr:uid="{D2865B19-C3E9-442C-875F-18185DBCDFDD}"/>
    <cellStyle name="Heading 1 3 11 2" xfId="17379" xr:uid="{06CE6440-90B6-43B6-BDFC-4F8B07C9D051}"/>
    <cellStyle name="Heading 1 3 11 3" xfId="17380" xr:uid="{F9BF42FB-EEA0-4FB2-9F01-AA18A259FAD5}"/>
    <cellStyle name="Heading 1 3 11 4" xfId="17381" xr:uid="{09CC3116-305E-4E71-9EA7-8A7E6015FB50}"/>
    <cellStyle name="Heading 1 3 11 5" xfId="17382" xr:uid="{D3FC50D3-529F-459C-AF16-A62913F25C8F}"/>
    <cellStyle name="Heading 1 3 11 6" xfId="17378" xr:uid="{4A835E72-6A95-4765-8B57-115511B11061}"/>
    <cellStyle name="Heading 1 3 12" xfId="3312" xr:uid="{91FA4160-1106-4FC9-995E-7991D890D1A2}"/>
    <cellStyle name="Heading 1 3 12 2" xfId="17384" xr:uid="{78450D9B-53E2-42E2-9572-D945B3573020}"/>
    <cellStyle name="Heading 1 3 12 3" xfId="17385" xr:uid="{0386FBF8-2736-4242-ACD5-6682D521C2AB}"/>
    <cellStyle name="Heading 1 3 12 4" xfId="17386" xr:uid="{E6350A78-4659-4C23-9064-6377A0112DA3}"/>
    <cellStyle name="Heading 1 3 12 5" xfId="17387" xr:uid="{14AAD05C-0261-4B53-A7CA-A2D8D6CBF299}"/>
    <cellStyle name="Heading 1 3 12 6" xfId="17383" xr:uid="{9A89CE3E-9AFA-42B8-B42E-2279F4FE927D}"/>
    <cellStyle name="Heading 1 3 13" xfId="3313" xr:uid="{2D766EA3-64AC-489B-914F-B2116D42E858}"/>
    <cellStyle name="Heading 1 3 13 2" xfId="17389" xr:uid="{435A90F5-A0D6-4932-B1F6-0D303D7B909F}"/>
    <cellStyle name="Heading 1 3 13 3" xfId="17390" xr:uid="{C6E4FB3E-DB10-4579-8504-ED3748704932}"/>
    <cellStyle name="Heading 1 3 13 4" xfId="17391" xr:uid="{7C39BFBF-3739-48A0-A0F6-39A76A429EFC}"/>
    <cellStyle name="Heading 1 3 13 5" xfId="17392" xr:uid="{3FB200F8-1779-4003-B60C-64A19D06931C}"/>
    <cellStyle name="Heading 1 3 13 6" xfId="17388" xr:uid="{9D26561F-037C-4EB7-AA8B-2E03D40ED57A}"/>
    <cellStyle name="Heading 1 3 14" xfId="3314" xr:uid="{106F5D03-4522-4C69-AA7D-EC6B8158E8FB}"/>
    <cellStyle name="Heading 1 3 14 2" xfId="17394" xr:uid="{79544F5B-8AF9-4C89-A210-3ACE3BC22781}"/>
    <cellStyle name="Heading 1 3 14 3" xfId="17395" xr:uid="{96FF9CEA-8709-402B-AB02-52D512D92D5F}"/>
    <cellStyle name="Heading 1 3 14 4" xfId="17396" xr:uid="{A9971BCB-6975-49ED-9F20-32EECBE7BF74}"/>
    <cellStyle name="Heading 1 3 14 5" xfId="17397" xr:uid="{6EE1D864-6AD8-4153-9401-4CE86B61F25A}"/>
    <cellStyle name="Heading 1 3 14 6" xfId="17393" xr:uid="{DAA42B1B-EF34-421B-8365-72854726A7BF}"/>
    <cellStyle name="Heading 1 3 15" xfId="8166" xr:uid="{8341F580-E561-4A67-AFF7-6B7ED7A5AA5B}"/>
    <cellStyle name="Heading 1 3 15 2" xfId="17399" xr:uid="{0B015C58-1F72-4135-8B59-2F1D85ED9253}"/>
    <cellStyle name="Heading 1 3 15 3" xfId="17400" xr:uid="{2A7CEF63-D75F-4F60-A82B-D3D3B86CCACC}"/>
    <cellStyle name="Heading 1 3 15 4" xfId="17401" xr:uid="{4CF1F99B-ABC1-433C-AB3F-C887EE48561E}"/>
    <cellStyle name="Heading 1 3 15 5" xfId="17402" xr:uid="{60C6BF67-2044-436B-8566-80C5DC75A8F9}"/>
    <cellStyle name="Heading 1 3 15 6" xfId="17398" xr:uid="{556FFFBD-E33A-4204-A6B1-03B94A7235AB}"/>
    <cellStyle name="Heading 1 3 16" xfId="17403" xr:uid="{4B732C82-4052-4BA1-9FE5-F52E7EB9AC1B}"/>
    <cellStyle name="Heading 1 3 17" xfId="17404" xr:uid="{048FA041-B68A-4CF0-8973-5EB0961D7E1B}"/>
    <cellStyle name="Heading 1 3 18" xfId="17405" xr:uid="{3EF8A42C-A3ED-48D1-A660-59D20492853E}"/>
    <cellStyle name="Heading 1 3 19" xfId="17406" xr:uid="{1C9C64F0-E0D7-453A-9D8B-682E19F49806}"/>
    <cellStyle name="Heading 1 3 2" xfId="1321" xr:uid="{0C68546A-D0C1-4CAD-9C59-F55781EBD989}"/>
    <cellStyle name="Heading 1 3 2 2" xfId="17408" xr:uid="{F4EEEE4C-02F7-48A2-B79B-43141ED4101B}"/>
    <cellStyle name="Heading 1 3 2 3" xfId="17409" xr:uid="{2A7F3A2F-2B50-4547-9867-BAA519D24638}"/>
    <cellStyle name="Heading 1 3 2 4" xfId="17410" xr:uid="{F22C4EF0-ED08-47D6-A7EE-87C3224523CA}"/>
    <cellStyle name="Heading 1 3 2 5" xfId="17411" xr:uid="{3D5F0B8F-361C-4A31-A0C0-78497E3C842E}"/>
    <cellStyle name="Heading 1 3 2 6" xfId="17412" xr:uid="{CC20C36A-8DDC-4E05-91CD-D01D93693C3E}"/>
    <cellStyle name="Heading 1 3 2 7" xfId="17407" xr:uid="{0B65B30E-78DF-42B2-B111-821BABF7D270}"/>
    <cellStyle name="Heading 1 3 20" xfId="17413" xr:uid="{6FA8DB21-402E-42BA-B6F8-F4133AEB929E}"/>
    <cellStyle name="Heading 1 3 21" xfId="17372" xr:uid="{2D0AE568-F1BD-4B05-8181-EDBEF8E23E0C}"/>
    <cellStyle name="Heading 1 3 3" xfId="3315" xr:uid="{9303AA98-04BA-46C3-8A64-20DFE1543357}"/>
    <cellStyle name="Heading 1 3 3 2" xfId="17415" xr:uid="{6743733F-69BE-4E01-9F77-662CD0F732AC}"/>
    <cellStyle name="Heading 1 3 3 3" xfId="17416" xr:uid="{06814808-60AE-4A12-A299-4F0602099FDD}"/>
    <cellStyle name="Heading 1 3 3 4" xfId="17417" xr:uid="{CDEF0440-58CA-4ECF-AC7D-9693F076EE7B}"/>
    <cellStyle name="Heading 1 3 3 5" xfId="17418" xr:uid="{EF99B3EF-1686-4F55-B77E-6E5EE2B34FBC}"/>
    <cellStyle name="Heading 1 3 3 6" xfId="17414" xr:uid="{DCE2B570-8CA7-40E1-BDAB-D58F2CB70E7D}"/>
    <cellStyle name="Heading 1 3 4" xfId="3316" xr:uid="{43B661D6-E38D-470C-B2E8-003329C30274}"/>
    <cellStyle name="Heading 1 3 4 2" xfId="17420" xr:uid="{3479F742-691E-4450-B849-53AE22D3182F}"/>
    <cellStyle name="Heading 1 3 4 3" xfId="17421" xr:uid="{E3332968-8D4A-435B-99F5-D34DE8D86228}"/>
    <cellStyle name="Heading 1 3 4 4" xfId="17422" xr:uid="{FEB2D43D-C80C-40FF-82B5-92273BE2AA67}"/>
    <cellStyle name="Heading 1 3 4 5" xfId="17423" xr:uid="{4C7A0471-1D51-434B-A53C-6BF23CD9AB71}"/>
    <cellStyle name="Heading 1 3 4 6" xfId="17419" xr:uid="{F16CD934-4284-4D83-BE6B-BE5F40F9F256}"/>
    <cellStyle name="Heading 1 3 5" xfId="3317" xr:uid="{6D601204-11FB-4175-96D0-56FA1DED750F}"/>
    <cellStyle name="Heading 1 3 5 2" xfId="17425" xr:uid="{97B09708-8B2B-49AC-929C-7FEAE2A59A1B}"/>
    <cellStyle name="Heading 1 3 5 3" xfId="17426" xr:uid="{0D93C61B-F4F7-4122-8A6A-357A4AE29702}"/>
    <cellStyle name="Heading 1 3 5 4" xfId="17427" xr:uid="{E8432631-62EA-432C-AB4D-99F5A389994E}"/>
    <cellStyle name="Heading 1 3 5 5" xfId="17428" xr:uid="{55308C8F-9335-438A-8A75-65A51672ED93}"/>
    <cellStyle name="Heading 1 3 5 6" xfId="17424" xr:uid="{B3C88B2B-B15D-4F00-94F5-1F9AFF025824}"/>
    <cellStyle name="Heading 1 3 6" xfId="3318" xr:uid="{59DAAB38-A29C-433A-AD22-3A5E36EC275C}"/>
    <cellStyle name="Heading 1 3 6 2" xfId="17430" xr:uid="{96262078-AC5B-417C-B033-4BC66228A72B}"/>
    <cellStyle name="Heading 1 3 6 3" xfId="17431" xr:uid="{8CDF2B20-331B-4952-B4B0-C1C7B2DDC63A}"/>
    <cellStyle name="Heading 1 3 6 4" xfId="17432" xr:uid="{94E4169D-F4E2-402D-87E2-F2698C0C1168}"/>
    <cellStyle name="Heading 1 3 6 5" xfId="17433" xr:uid="{82A46757-02D3-41B7-83BE-ACEF4A4E6E89}"/>
    <cellStyle name="Heading 1 3 6 6" xfId="17429" xr:uid="{BC48AA70-1A5B-418A-ADC3-9B0DF432E7CB}"/>
    <cellStyle name="Heading 1 3 7" xfId="3319" xr:uid="{C617F406-A0E4-4228-A116-CBCE652AB0B0}"/>
    <cellStyle name="Heading 1 3 7 2" xfId="17435" xr:uid="{2F694C6E-00E4-4082-BB4C-B87471C9D79A}"/>
    <cellStyle name="Heading 1 3 7 3" xfId="17436" xr:uid="{E700A0ED-E768-406B-AD61-0C651A0405CB}"/>
    <cellStyle name="Heading 1 3 7 4" xfId="17437" xr:uid="{A2D68184-4CB3-43C6-90FA-485DA3DE0FFE}"/>
    <cellStyle name="Heading 1 3 7 5" xfId="17438" xr:uid="{600ED342-8D70-4B76-8FFC-CAEDBEB4C52F}"/>
    <cellStyle name="Heading 1 3 7 6" xfId="17434" xr:uid="{ABCD4D67-54AA-4AFC-BB60-057603022C61}"/>
    <cellStyle name="Heading 1 3 8" xfId="3320" xr:uid="{82F5F1F5-E759-4F6C-A3A9-5AEE7236AD82}"/>
    <cellStyle name="Heading 1 3 8 2" xfId="17440" xr:uid="{3A6335EE-358B-4B62-BB1B-7362F0D23249}"/>
    <cellStyle name="Heading 1 3 8 3" xfId="17441" xr:uid="{C58527A3-ABD2-4810-A0D8-E898E3AFE877}"/>
    <cellStyle name="Heading 1 3 8 4" xfId="17442" xr:uid="{E7C31477-76F5-4456-99CE-62EBB27340C7}"/>
    <cellStyle name="Heading 1 3 8 5" xfId="17443" xr:uid="{6AB5A42B-988C-45FE-9F19-A0403CB85BBE}"/>
    <cellStyle name="Heading 1 3 8 6" xfId="17439" xr:uid="{31D85C75-A34F-463F-A2AC-D208829B58E0}"/>
    <cellStyle name="Heading 1 3 9" xfId="3321" xr:uid="{CE5D8EAA-1E17-4726-A22C-AAC657B14F8B}"/>
    <cellStyle name="Heading 1 3 9 2" xfId="17445" xr:uid="{1C12B144-2449-45DF-8AC7-FF6C45CEF058}"/>
    <cellStyle name="Heading 1 3 9 3" xfId="17446" xr:uid="{E67115BD-9A1E-4FBA-9102-19842302F490}"/>
    <cellStyle name="Heading 1 3 9 4" xfId="17447" xr:uid="{DEBF4C61-0C74-4515-B7F0-C8A18278D482}"/>
    <cellStyle name="Heading 1 3 9 5" xfId="17448" xr:uid="{285837F4-9F64-4AED-B9D2-77CAF0835A56}"/>
    <cellStyle name="Heading 1 3 9 6" xfId="17444" xr:uid="{3FCBE7FA-45D3-45DD-B237-3A3B1D1E3453}"/>
    <cellStyle name="Heading 1 3_IND_UC" xfId="6571" xr:uid="{CAEAA631-C35B-4D05-AB9C-FEF5F8AD81D3}"/>
    <cellStyle name="Heading 1 4" xfId="1322" xr:uid="{7C166631-2361-458E-BF18-3F9C91DE953E}"/>
    <cellStyle name="Heading 1 4 2" xfId="1323" xr:uid="{68706DE3-053B-4026-8480-071E19F31A45}"/>
    <cellStyle name="Heading 1 4 2 2" xfId="17451" xr:uid="{093F1D46-5A7F-4110-B46B-341CA85CBA41}"/>
    <cellStyle name="Heading 1 4 2 3" xfId="17452" xr:uid="{C3A11E77-5FDC-4F3C-AB1D-5FDCAB8AB3D0}"/>
    <cellStyle name="Heading 1 4 2 4" xfId="17453" xr:uid="{7E189723-B0AB-4437-8C3A-9D0665251D85}"/>
    <cellStyle name="Heading 1 4 2 5" xfId="17454" xr:uid="{2098283D-926D-42DA-9D78-985B6EA7C79C}"/>
    <cellStyle name="Heading 1 4 2 6" xfId="17455" xr:uid="{99AC8866-B3B2-4DDC-9CE2-07D693E22275}"/>
    <cellStyle name="Heading 1 4 2 7" xfId="17450" xr:uid="{3E2A4DCD-9B4F-4A3B-903E-79D92AEBFC7B}"/>
    <cellStyle name="Heading 1 4 3" xfId="17456" xr:uid="{65E178DE-3920-4412-8B1A-B98401D2E754}"/>
    <cellStyle name="Heading 1 4 4" xfId="17457" xr:uid="{12AF49CC-2094-4293-8078-206781F4B0B1}"/>
    <cellStyle name="Heading 1 4 5" xfId="17458" xr:uid="{D23982B9-7AA8-4C59-A3F0-9DBB99A6332E}"/>
    <cellStyle name="Heading 1 4 6" xfId="17459" xr:uid="{F8AD9BF9-4477-4EBC-8BFA-EC64C8CBF9B1}"/>
    <cellStyle name="Heading 1 4 7" xfId="17460" xr:uid="{B349D376-B02C-40D5-BDF3-0BD6951F05A1}"/>
    <cellStyle name="Heading 1 4 8" xfId="17449" xr:uid="{9ACC1381-7504-48C0-93B5-BDF036C02E3A}"/>
    <cellStyle name="Heading 1 5" xfId="1324" xr:uid="{D7C4970F-AA6E-4FBC-9432-115C9E264B32}"/>
    <cellStyle name="Heading 1 5 2" xfId="1325" xr:uid="{BBA098F3-1735-4130-B28B-F0A5B636EEE4}"/>
    <cellStyle name="Heading 1 5 2 2" xfId="17463" xr:uid="{892E2BA0-B318-463B-B473-AC3A9F5B3ACC}"/>
    <cellStyle name="Heading 1 5 2 3" xfId="17464" xr:uid="{072EEA71-4F5F-4AE6-B51F-F08E11B54B9D}"/>
    <cellStyle name="Heading 1 5 2 4" xfId="17465" xr:uid="{AEB90CA7-DDE3-46E5-BFBE-6DFF7E2A6DDA}"/>
    <cellStyle name="Heading 1 5 2 5" xfId="17466" xr:uid="{CCD44246-F293-42F7-863B-DD8790CFF861}"/>
    <cellStyle name="Heading 1 5 2 6" xfId="17467" xr:uid="{EE3C4F93-8012-43BB-8229-3C81526A4979}"/>
    <cellStyle name="Heading 1 5 2 7" xfId="17462" xr:uid="{567F4674-09F3-4B6A-BFC5-685A57A6659B}"/>
    <cellStyle name="Heading 1 5 3" xfId="17468" xr:uid="{73E3D638-4AB7-4C90-9B37-4D4AB2D5D06C}"/>
    <cellStyle name="Heading 1 5 4" xfId="17469" xr:uid="{76F01A5D-3C30-40E7-A54A-F2B538701413}"/>
    <cellStyle name="Heading 1 5 5" xfId="17470" xr:uid="{E411577A-0DED-4BE9-A4E9-B34DB6784569}"/>
    <cellStyle name="Heading 1 5 6" xfId="17471" xr:uid="{A57F29E5-9451-4E83-89EF-E36E4D8C1223}"/>
    <cellStyle name="Heading 1 5 7" xfId="17472" xr:uid="{2388DB45-0246-40FD-B60F-FC7839568B58}"/>
    <cellStyle name="Heading 1 5 8" xfId="17461" xr:uid="{2D6E0298-EF30-4A35-B46E-093FC9885345}"/>
    <cellStyle name="Heading 1 6" xfId="1326" xr:uid="{102CBF4A-1FC5-42EA-8B06-B7B3BABA78AD}"/>
    <cellStyle name="Heading 1 6 2" xfId="1327" xr:uid="{BC3E7223-D2BA-42D7-AAE7-2E8F848CB634}"/>
    <cellStyle name="Heading 1 6 2 2" xfId="17475" xr:uid="{30BD6FFB-13FB-45D8-8E6B-3060C7AD64C4}"/>
    <cellStyle name="Heading 1 6 2 3" xfId="17476" xr:uid="{36B2D20B-3F0A-40A4-83B7-84B389E486B5}"/>
    <cellStyle name="Heading 1 6 2 4" xfId="17477" xr:uid="{18E093CB-BDBC-4EA8-BEA9-AE792F004CA8}"/>
    <cellStyle name="Heading 1 6 2 5" xfId="17478" xr:uid="{4E71E2A0-E01C-4CF0-A684-29FC90A960D6}"/>
    <cellStyle name="Heading 1 6 2 6" xfId="17479" xr:uid="{61976538-3598-4009-A1EA-A4F5C4E21799}"/>
    <cellStyle name="Heading 1 6 2 7" xfId="17474" xr:uid="{D921C05F-7406-4AA2-886C-6E51D7C013C5}"/>
    <cellStyle name="Heading 1 6 3" xfId="3322" xr:uid="{94BA2FBB-AE22-4C63-8241-DDF57FF45A57}"/>
    <cellStyle name="Heading 1 6 3 2" xfId="17481" xr:uid="{A613BAE2-617E-4679-937B-2691176F7DB4}"/>
    <cellStyle name="Heading 1 6 3 3" xfId="17482" xr:uid="{741A04C4-7832-4182-B7E1-146F84366802}"/>
    <cellStyle name="Heading 1 6 3 4" xfId="17483" xr:uid="{221A5B96-9D03-497D-ABB0-098FB69564A5}"/>
    <cellStyle name="Heading 1 6 3 5" xfId="17484" xr:uid="{F13AB0B1-71E3-490E-9391-468F77CE5306}"/>
    <cellStyle name="Heading 1 6 3 6" xfId="17480" xr:uid="{6EF472EA-15D8-4BB9-95C3-58608F35A982}"/>
    <cellStyle name="Heading 1 6 4" xfId="17485" xr:uid="{0BEA4A20-A605-4C4A-8AA3-C4DE11C848D6}"/>
    <cellStyle name="Heading 1 6 5" xfId="17486" xr:uid="{4963EB43-AD96-493B-AB9A-99C53E5E7A08}"/>
    <cellStyle name="Heading 1 6 6" xfId="17487" xr:uid="{68E5029A-38C9-4F04-8F8B-AAF3E9925BF8}"/>
    <cellStyle name="Heading 1 6 7" xfId="17488" xr:uid="{7A514ADC-3116-42CF-910C-40053FDEE99B}"/>
    <cellStyle name="Heading 1 6 8" xfId="17489" xr:uid="{7B3B6F40-C8D5-49AA-BF3D-3614E9CEF4F8}"/>
    <cellStyle name="Heading 1 6 9" xfId="17473" xr:uid="{2AD07777-B7F7-46F8-95F5-6CA03D427AE8}"/>
    <cellStyle name="Heading 1 7" xfId="1328" xr:uid="{6D5CE240-B721-444D-995F-B32438E45DE6}"/>
    <cellStyle name="Heading 1 7 2" xfId="1329" xr:uid="{08788AE0-04FE-4060-B569-FD5764A5836E}"/>
    <cellStyle name="Heading 1 7 2 2" xfId="17492" xr:uid="{E02EC881-2271-406B-9EC5-8F419CD3D6D0}"/>
    <cellStyle name="Heading 1 7 2 3" xfId="17493" xr:uid="{B8A67865-C8F8-42C0-966F-439CA4C8561F}"/>
    <cellStyle name="Heading 1 7 2 4" xfId="17494" xr:uid="{B4795468-A1E5-4477-A89C-12F82CFEA8A5}"/>
    <cellStyle name="Heading 1 7 2 5" xfId="17495" xr:uid="{0661D9D0-A176-4D21-B588-CA9EA46B6300}"/>
    <cellStyle name="Heading 1 7 2 6" xfId="17496" xr:uid="{7A469A4F-4300-45D0-B3D4-D60E3E23EF96}"/>
    <cellStyle name="Heading 1 7 2 7" xfId="17491" xr:uid="{1FDBACEC-96C1-4ACE-96AB-789A73196994}"/>
    <cellStyle name="Heading 1 7 3" xfId="3323" xr:uid="{4CD0BB21-7902-453A-85D7-DF8955398AF3}"/>
    <cellStyle name="Heading 1 7 3 2" xfId="17498" xr:uid="{25921F82-8A4F-4C2D-901C-5CD73812C3B3}"/>
    <cellStyle name="Heading 1 7 3 3" xfId="17499" xr:uid="{BCF5366A-7BB7-48CD-9B9D-DF45C8A3A975}"/>
    <cellStyle name="Heading 1 7 3 4" xfId="17500" xr:uid="{EB789AB5-DCC8-46E7-9ABC-03DE0E7ECABB}"/>
    <cellStyle name="Heading 1 7 3 5" xfId="17501" xr:uid="{F169D2B7-606A-401E-9851-4FCA70CD5E70}"/>
    <cellStyle name="Heading 1 7 3 6" xfId="17497" xr:uid="{BE3CC3B8-158A-4FC2-8DE8-2CE6FF89D9AB}"/>
    <cellStyle name="Heading 1 7 4" xfId="17502" xr:uid="{2D099BAF-B6CA-4F91-8B34-F75605898BC7}"/>
    <cellStyle name="Heading 1 7 5" xfId="17503" xr:uid="{937684E2-64AA-4EE7-8C2A-93A0535CA156}"/>
    <cellStyle name="Heading 1 7 6" xfId="17504" xr:uid="{D3BE54FF-F918-431A-9417-C1C35BCF7466}"/>
    <cellStyle name="Heading 1 7 7" xfId="17505" xr:uid="{4C1713C5-72AD-4CBE-A411-514CDD1AF8DD}"/>
    <cellStyle name="Heading 1 7 8" xfId="17506" xr:uid="{A06C94CB-C3EA-4EBF-A496-92C23951A13B}"/>
    <cellStyle name="Heading 1 7 9" xfId="17490" xr:uid="{AB4E9D39-0C4A-46A2-BEF7-FA6CDE11C9F0}"/>
    <cellStyle name="Heading 1 8" xfId="1330" xr:uid="{A5926F63-D10A-4F8B-8BE5-83DFA8AE62B1}"/>
    <cellStyle name="Heading 1 8 2" xfId="1331" xr:uid="{4C6259EF-9402-4067-B406-F5242DBD78A0}"/>
    <cellStyle name="Heading 1 8 2 2" xfId="17509" xr:uid="{412603EE-7EFF-48E8-9201-EC6691670BE1}"/>
    <cellStyle name="Heading 1 8 2 3" xfId="17510" xr:uid="{2939E0E0-7403-4504-88D4-68A6F9D7A1D3}"/>
    <cellStyle name="Heading 1 8 2 4" xfId="17511" xr:uid="{9D1EDC20-E2B3-4B99-8F79-E836EB576012}"/>
    <cellStyle name="Heading 1 8 2 5" xfId="17512" xr:uid="{25A1C219-117D-4F83-9912-32243904B6D0}"/>
    <cellStyle name="Heading 1 8 2 6" xfId="17513" xr:uid="{CC3D48A7-D50D-4AF7-B523-20B9BCA09C80}"/>
    <cellStyle name="Heading 1 8 2 7" xfId="17508" xr:uid="{5FB6AD2F-E7EF-423F-9929-BDB07175C77C}"/>
    <cellStyle name="Heading 1 8 3" xfId="3324" xr:uid="{121967C8-A9EB-4778-9072-6BE18A9731CE}"/>
    <cellStyle name="Heading 1 8 3 2" xfId="17515" xr:uid="{C4CD86C1-D0D7-4C3F-B7E1-5FDB6AC37899}"/>
    <cellStyle name="Heading 1 8 3 3" xfId="17516" xr:uid="{0B056B62-C776-481C-8992-0DBEB0040735}"/>
    <cellStyle name="Heading 1 8 3 4" xfId="17517" xr:uid="{99768FD0-50A7-4519-80CD-322123931C0D}"/>
    <cellStyle name="Heading 1 8 3 5" xfId="17518" xr:uid="{AC00FAA7-49C9-4ADD-8140-F2783EAD2A22}"/>
    <cellStyle name="Heading 1 8 3 6" xfId="17514" xr:uid="{455575EE-F7B6-44DA-8242-55CF15E055FC}"/>
    <cellStyle name="Heading 1 8 4" xfId="17519" xr:uid="{F94DB5B6-D78C-4607-A777-44B2F1CEF9C4}"/>
    <cellStyle name="Heading 1 8 5" xfId="17520" xr:uid="{2F3BC05F-AC2B-4099-85C4-A352084E5879}"/>
    <cellStyle name="Heading 1 8 6" xfId="17521" xr:uid="{6EF9BE1C-DECC-4B7B-A6F9-B47415A23A40}"/>
    <cellStyle name="Heading 1 8 7" xfId="17522" xr:uid="{7E8B4F06-4094-4450-9D3D-12F037056685}"/>
    <cellStyle name="Heading 1 8 8" xfId="17523" xr:uid="{233C427D-7909-4E5E-9DDE-95DE63D4ADC2}"/>
    <cellStyle name="Heading 1 8 9" xfId="17507" xr:uid="{62B2F7BF-9C9C-460A-AC69-FCA39006C5F8}"/>
    <cellStyle name="Heading 1 9" xfId="1332" xr:uid="{5CA80F8D-5897-4DD5-AB4B-685D06A3E62C}"/>
    <cellStyle name="Heading 1 9 2" xfId="3325" xr:uid="{DAA09B3D-B074-4F18-B785-759F33AFFBB0}"/>
    <cellStyle name="Heading 1 9 2 2" xfId="17526" xr:uid="{3D715144-4187-43CF-BD4C-60ABADC9595F}"/>
    <cellStyle name="Heading 1 9 2 3" xfId="17527" xr:uid="{D5E5F38B-5EF5-4F11-9E75-4DE5FE783EA1}"/>
    <cellStyle name="Heading 1 9 2 4" xfId="17528" xr:uid="{FC6CC07F-0E1D-41F2-B5C3-176920CDED20}"/>
    <cellStyle name="Heading 1 9 2 5" xfId="17529" xr:uid="{7CBB81E2-7945-4EA4-9880-D40A0711476F}"/>
    <cellStyle name="Heading 1 9 2 6" xfId="17525" xr:uid="{A8C1C392-9FA8-45FA-9E9D-4C5FECE0C2D4}"/>
    <cellStyle name="Heading 1 9 3" xfId="17530" xr:uid="{B11AFD8E-189B-42F4-A21C-DE3F040EBBD0}"/>
    <cellStyle name="Heading 1 9 4" xfId="17531" xr:uid="{369121D2-872F-40FE-8CA4-CB50C8476D68}"/>
    <cellStyle name="Heading 1 9 5" xfId="17532" xr:uid="{1E217AD5-0D46-4524-B895-4B5F09120617}"/>
    <cellStyle name="Heading 1 9 6" xfId="17533" xr:uid="{5DDE17F2-44AE-475D-ADBE-F71610B7EE92}"/>
    <cellStyle name="Heading 1 9 7" xfId="17534" xr:uid="{C397C462-B9A2-427C-BB50-D261F0BEB728}"/>
    <cellStyle name="Heading 1 9 8" xfId="17524" xr:uid="{BDE67721-4889-448E-8A3D-76C87CC76E6E}"/>
    <cellStyle name="Heading 2 10" xfId="1333" xr:uid="{5E750FCC-C135-4A07-BC47-F134151AFE28}"/>
    <cellStyle name="Heading 2 10 2" xfId="3326" xr:uid="{94A43361-6F23-46F9-9E84-2C1A4E06D6C8}"/>
    <cellStyle name="Heading 2 10 2 2" xfId="17537" xr:uid="{A37EC5F6-04A9-49B7-A298-10A8CCB48E6E}"/>
    <cellStyle name="Heading 2 10 2 3" xfId="17538" xr:uid="{656749B5-2B0A-4DF2-8BF2-8B0A34EE1CE5}"/>
    <cellStyle name="Heading 2 10 2 4" xfId="17539" xr:uid="{3DE52D4A-C167-4197-BC17-0B0728A60C8A}"/>
    <cellStyle name="Heading 2 10 2 5" xfId="17540" xr:uid="{0E8B515A-7CCA-429C-A173-BDAA555416E9}"/>
    <cellStyle name="Heading 2 10 2 6" xfId="17536" xr:uid="{7ED51B04-09B4-490B-9728-E722B6D7C51A}"/>
    <cellStyle name="Heading 2 10 3" xfId="17541" xr:uid="{EB53D36A-A4DB-4C0E-9D79-F97A275E5CFA}"/>
    <cellStyle name="Heading 2 10 4" xfId="17542" xr:uid="{753DBEAE-8D7C-482D-ADC0-6BA3342314C1}"/>
    <cellStyle name="Heading 2 10 5" xfId="17543" xr:uid="{0DD4A533-E2DA-4846-9371-297A44A0591A}"/>
    <cellStyle name="Heading 2 10 6" xfId="17544" xr:uid="{0CE43935-AF01-4AE5-BA88-4B7EF3C047D7}"/>
    <cellStyle name="Heading 2 10 7" xfId="17545" xr:uid="{1BD789B8-F7B1-468D-8A28-5F516F58649A}"/>
    <cellStyle name="Heading 2 10 8" xfId="17535" xr:uid="{F4CE0D55-6DBF-4BA1-B545-973492CD528F}"/>
    <cellStyle name="Heading 2 11" xfId="1334" xr:uid="{2EF11274-9CF8-4BBB-8E27-446F8E26A563}"/>
    <cellStyle name="Heading 2 11 2" xfId="8167" xr:uid="{F7271CC6-8A6A-4FB4-80BE-67F428E0C4B4}"/>
    <cellStyle name="Heading 2 11 2 2" xfId="17548" xr:uid="{7B874260-6876-41F5-B21F-0B381D69D8A1}"/>
    <cellStyle name="Heading 2 11 2 3" xfId="17549" xr:uid="{F3CB654A-4B29-44C2-A398-E72CC4F0939E}"/>
    <cellStyle name="Heading 2 11 2 4" xfId="17550" xr:uid="{C3FE15FF-EA5D-4708-A1BD-7C321116B09D}"/>
    <cellStyle name="Heading 2 11 2 5" xfId="17551" xr:uid="{5423608F-CBCB-43F5-A05B-182AFC61EE14}"/>
    <cellStyle name="Heading 2 11 2 6" xfId="17547" xr:uid="{243F07A9-4B51-4FE7-8B53-1C415B2711A1}"/>
    <cellStyle name="Heading 2 11 3" xfId="17552" xr:uid="{A9C9C9F4-B8B7-4A4B-95EF-15B0EA60E132}"/>
    <cellStyle name="Heading 2 11 4" xfId="17553" xr:uid="{094F1CA6-6C45-43F6-896B-4DEA941F788A}"/>
    <cellStyle name="Heading 2 11 5" xfId="17554" xr:uid="{C5C48158-C762-4D7B-8AE4-1BA4034BFD3B}"/>
    <cellStyle name="Heading 2 11 6" xfId="17555" xr:uid="{5901E0E2-F8E9-482D-8C71-A509BEB32B19}"/>
    <cellStyle name="Heading 2 11 7" xfId="17556" xr:uid="{80C64D77-6968-4148-9A46-0B61F2ABF041}"/>
    <cellStyle name="Heading 2 11 8" xfId="17546" xr:uid="{CA91A98A-8677-4516-804B-67BFA77CB7BC}"/>
    <cellStyle name="Heading 2 12" xfId="1335" xr:uid="{07792ACB-1DA4-4E59-BB1D-F526E5378B56}"/>
    <cellStyle name="Heading 2 12 2" xfId="8168" xr:uid="{22C67762-5348-4EAF-970A-768832ECAA23}"/>
    <cellStyle name="Heading 2 12 2 2" xfId="17559" xr:uid="{0BB7BB61-8643-4510-9999-15A3E9447EA9}"/>
    <cellStyle name="Heading 2 12 2 3" xfId="17560" xr:uid="{8AF9CB18-C753-421A-8CD6-CEFB18E1E820}"/>
    <cellStyle name="Heading 2 12 2 4" xfId="17561" xr:uid="{168CD2A5-71E5-4C06-9866-9B81D457B56C}"/>
    <cellStyle name="Heading 2 12 2 5" xfId="17562" xr:uid="{6D3722D8-3363-4F24-82E8-EC0D72306793}"/>
    <cellStyle name="Heading 2 12 2 6" xfId="17558" xr:uid="{2824885A-71F6-41D5-B5D0-404567CBFFD3}"/>
    <cellStyle name="Heading 2 12 3" xfId="17563" xr:uid="{6EDCB8AF-EC62-4151-8AAE-663A6DDFB3F0}"/>
    <cellStyle name="Heading 2 12 4" xfId="17564" xr:uid="{4A89FB9C-2D8C-42FB-8A6D-C8A5A7364520}"/>
    <cellStyle name="Heading 2 12 5" xfId="17565" xr:uid="{AD280C4A-F850-4F67-A832-534592A9254F}"/>
    <cellStyle name="Heading 2 12 6" xfId="17566" xr:uid="{9130EC44-DBBD-48C0-9C2D-CE9215FC41A8}"/>
    <cellStyle name="Heading 2 12 7" xfId="17567" xr:uid="{367C76B9-6BCF-4F41-ACCA-8A2125967D73}"/>
    <cellStyle name="Heading 2 12 8" xfId="17557" xr:uid="{2183BDED-772A-440A-8D16-5F554E0CBF26}"/>
    <cellStyle name="Heading 2 13" xfId="1336" xr:uid="{FCD290F4-5C05-43C8-A198-34FD05B9C52B}"/>
    <cellStyle name="Heading 2 13 2" xfId="8169" xr:uid="{FA572F97-F12B-4EB8-B34E-AB6106B1BB33}"/>
    <cellStyle name="Heading 2 13 2 2" xfId="17570" xr:uid="{F72CF5E9-B81C-4241-8777-524F94AFB4C8}"/>
    <cellStyle name="Heading 2 13 2 3" xfId="17571" xr:uid="{2A1794F4-CB7A-4A6C-8A11-2491FC2B5E19}"/>
    <cellStyle name="Heading 2 13 2 4" xfId="17572" xr:uid="{4635FCCC-0D6B-4E4A-AB82-A0CD4E25E193}"/>
    <cellStyle name="Heading 2 13 2 5" xfId="17573" xr:uid="{058CFE9B-8E69-4D13-929C-87BF55CD8DF5}"/>
    <cellStyle name="Heading 2 13 2 6" xfId="17569" xr:uid="{357EB40B-5FE8-4697-B462-22D12E656C03}"/>
    <cellStyle name="Heading 2 13 3" xfId="17574" xr:uid="{66BA946C-E24E-40B8-8ADA-8160895BF3AC}"/>
    <cellStyle name="Heading 2 13 4" xfId="17575" xr:uid="{38E28421-0D3B-4002-BA71-F62B8A58D8AE}"/>
    <cellStyle name="Heading 2 13 5" xfId="17576" xr:uid="{55A2E37D-EDAF-40F2-B4CC-ECDE3736B446}"/>
    <cellStyle name="Heading 2 13 6" xfId="17577" xr:uid="{6763CCC6-0650-4575-A2CB-36E585DB546D}"/>
    <cellStyle name="Heading 2 13 7" xfId="17578" xr:uid="{88A06AA4-A14B-491E-A2D0-7ED4E8BCC332}"/>
    <cellStyle name="Heading 2 13 8" xfId="17568" xr:uid="{69CD2433-4D66-4E67-92C7-3D9D76BBC0A3}"/>
    <cellStyle name="Heading 2 14" xfId="1337" xr:uid="{5575EDF3-CE0D-4A5C-A648-BA837FA89636}"/>
    <cellStyle name="Heading 2 14 2" xfId="8170" xr:uid="{8F47E97F-57C0-40F1-80A7-5FDBBDF9B38A}"/>
    <cellStyle name="Heading 2 14 2 2" xfId="17581" xr:uid="{FF482E5C-FBE6-4A8A-8F03-05AAADEAE360}"/>
    <cellStyle name="Heading 2 14 2 3" xfId="17582" xr:uid="{A3A71E85-E500-4B7F-B614-6CBEDA091678}"/>
    <cellStyle name="Heading 2 14 2 4" xfId="17583" xr:uid="{135004D1-B967-4638-9277-C559F93083C8}"/>
    <cellStyle name="Heading 2 14 2 5" xfId="17584" xr:uid="{5A7DB3A1-415C-49A3-877E-ACAC1C04362C}"/>
    <cellStyle name="Heading 2 14 2 6" xfId="17580" xr:uid="{76F028BF-E662-4A33-8562-72347A766CA2}"/>
    <cellStyle name="Heading 2 14 3" xfId="17585" xr:uid="{49DDDB00-78E6-4DCB-8CF9-03453B242E90}"/>
    <cellStyle name="Heading 2 14 4" xfId="17586" xr:uid="{E5A0890E-EA8A-4377-97F6-05E7612E2B86}"/>
    <cellStyle name="Heading 2 14 5" xfId="17587" xr:uid="{EB046B8A-CC9B-458F-903B-12E0371C1846}"/>
    <cellStyle name="Heading 2 14 6" xfId="17588" xr:uid="{2D7F0162-DC55-4CAB-88D8-461E7625FFED}"/>
    <cellStyle name="Heading 2 14 7" xfId="17589" xr:uid="{61684B49-412C-4B07-BC19-4275109CFDC3}"/>
    <cellStyle name="Heading 2 14 8" xfId="17579" xr:uid="{2C0164C0-AEFA-487D-910D-E1E29A7915E6}"/>
    <cellStyle name="Heading 2 15" xfId="3327" xr:uid="{7C0096AE-D763-40AF-B407-2287CB17CD47}"/>
    <cellStyle name="Heading 2 15 2" xfId="8171" xr:uid="{3B472355-EF9A-437F-AF2A-47E09D7F9FE7}"/>
    <cellStyle name="Heading 2 15 2 2" xfId="17592" xr:uid="{409BB92B-8CBD-45B2-AD84-773663003B59}"/>
    <cellStyle name="Heading 2 15 2 3" xfId="17593" xr:uid="{78F8D7BE-257F-4B30-B220-5E8186840D9A}"/>
    <cellStyle name="Heading 2 15 2 4" xfId="17594" xr:uid="{7AF98D96-BB8C-4719-8537-0B9A5949011B}"/>
    <cellStyle name="Heading 2 15 2 5" xfId="17595" xr:uid="{C3824B82-5A38-4EA7-8690-70979687D36B}"/>
    <cellStyle name="Heading 2 15 2 6" xfId="17591" xr:uid="{4D82AE20-AE26-494D-A8F5-A2EADF1616BE}"/>
    <cellStyle name="Heading 2 15 3" xfId="17596" xr:uid="{D562BD6E-39DB-4E32-908B-00463A20499B}"/>
    <cellStyle name="Heading 2 15 4" xfId="17597" xr:uid="{1F03FEE7-87B9-4631-8E07-87747B4753BA}"/>
    <cellStyle name="Heading 2 15 5" xfId="17598" xr:uid="{DC6D9720-3DAB-4CDF-9387-F24D81DC6A8B}"/>
    <cellStyle name="Heading 2 15 6" xfId="17599" xr:uid="{702C4096-16E3-4FD1-8824-BFDB27B608A2}"/>
    <cellStyle name="Heading 2 15 7" xfId="17590" xr:uid="{79F848DF-C1C4-46D4-A2C3-D9495338C85E}"/>
    <cellStyle name="Heading 2 16" xfId="3328" xr:uid="{A97F804C-474B-418E-A316-F2ED1CF5369E}"/>
    <cellStyle name="Heading 2 16 2" xfId="8172" xr:uid="{06E50CDF-A6C4-4D93-846E-49FFCB863694}"/>
    <cellStyle name="Heading 2 16 2 2" xfId="17602" xr:uid="{3173E886-D09A-429A-AC2E-05322B3F8DC6}"/>
    <cellStyle name="Heading 2 16 2 3" xfId="17603" xr:uid="{FA4BDCE4-5700-477B-AC9D-A1F3A6E03C97}"/>
    <cellStyle name="Heading 2 16 2 4" xfId="17604" xr:uid="{1254231D-3D07-4F82-905B-8C91AA4D96C1}"/>
    <cellStyle name="Heading 2 16 2 5" xfId="17605" xr:uid="{233279F1-00C2-4F8F-BFA4-02FC52606B2E}"/>
    <cellStyle name="Heading 2 16 2 6" xfId="17601" xr:uid="{98F939A4-31E3-4494-8EFC-EF0AAA2CDD36}"/>
    <cellStyle name="Heading 2 16 3" xfId="17606" xr:uid="{74AF541E-9FA0-466D-A1D4-2C268F938ECD}"/>
    <cellStyle name="Heading 2 16 4" xfId="17607" xr:uid="{B612AC2D-7ABE-4ECF-9AF0-52547791BD9E}"/>
    <cellStyle name="Heading 2 16 5" xfId="17608" xr:uid="{0DFD8855-D3A3-4424-94D6-1DD2A15E4A65}"/>
    <cellStyle name="Heading 2 16 6" xfId="17609" xr:uid="{C49DF556-7DCC-453B-A171-4FBB97EDA702}"/>
    <cellStyle name="Heading 2 16 7" xfId="17600" xr:uid="{B15908BC-22B3-4162-89BF-C2D055C5C9A0}"/>
    <cellStyle name="Heading 2 17" xfId="3329" xr:uid="{23C2D928-E3DE-45B3-A5A5-2C93755C7016}"/>
    <cellStyle name="Heading 2 17 2" xfId="8173" xr:uid="{A93A2AAA-2BF6-4A9D-88E0-05C79DEBD75D}"/>
    <cellStyle name="Heading 2 17 2 2" xfId="17612" xr:uid="{31C5EAE1-A0D1-45E2-999F-9D29CBAE1C68}"/>
    <cellStyle name="Heading 2 17 2 3" xfId="17613" xr:uid="{AECE7EC1-E73F-4811-B40B-29D59B99566F}"/>
    <cellStyle name="Heading 2 17 2 4" xfId="17614" xr:uid="{3F88C3FC-A9EA-473C-AC45-EF1E7DDF79B3}"/>
    <cellStyle name="Heading 2 17 2 5" xfId="17615" xr:uid="{ED4C220C-9029-4D7B-9576-9598592B9C30}"/>
    <cellStyle name="Heading 2 17 2 6" xfId="17611" xr:uid="{5AE8CFEE-8EFB-4340-9A0F-0831A75FFB54}"/>
    <cellStyle name="Heading 2 17 3" xfId="17616" xr:uid="{0DF12FC6-8791-4ED3-8375-42DFE78EF70F}"/>
    <cellStyle name="Heading 2 17 4" xfId="17617" xr:uid="{518A248D-B814-4A42-9E0C-26975E99969C}"/>
    <cellStyle name="Heading 2 17 5" xfId="17618" xr:uid="{F3C01CBB-1727-4A6E-8DED-376EF81186B3}"/>
    <cellStyle name="Heading 2 17 6" xfId="17619" xr:uid="{C82763AC-D0F2-465B-83A8-5904080094C6}"/>
    <cellStyle name="Heading 2 17 7" xfId="17610" xr:uid="{138467A3-6E7F-46A0-BB57-C3C8452F48FD}"/>
    <cellStyle name="Heading 2 18" xfId="3330" xr:uid="{C7C325E5-12A8-4BFB-B62C-68146E91E2CC}"/>
    <cellStyle name="Heading 2 18 2" xfId="8174" xr:uid="{17DCC3C7-5EC7-4C63-B3A7-34B36D03170A}"/>
    <cellStyle name="Heading 2 18 2 2" xfId="17622" xr:uid="{96938265-6166-49C4-8799-9F4B3DAE0029}"/>
    <cellStyle name="Heading 2 18 2 3" xfId="17623" xr:uid="{51610C87-C4E4-4FC1-B81F-4B016F37E003}"/>
    <cellStyle name="Heading 2 18 2 4" xfId="17624" xr:uid="{3EA6BE04-DD85-4E7B-8057-23F5963A5648}"/>
    <cellStyle name="Heading 2 18 2 5" xfId="17625" xr:uid="{97842100-96D7-48F6-9B25-1B27F205E7C1}"/>
    <cellStyle name="Heading 2 18 2 6" xfId="17621" xr:uid="{101ED6E7-F737-4720-991B-CFE998DE61FC}"/>
    <cellStyle name="Heading 2 18 3" xfId="17626" xr:uid="{F052BE5E-6F92-4766-B7F9-6D12D8605E43}"/>
    <cellStyle name="Heading 2 18 4" xfId="17627" xr:uid="{0B937405-3DA3-4C29-9226-05268DA225D8}"/>
    <cellStyle name="Heading 2 18 5" xfId="17628" xr:uid="{4541E815-D777-4003-BFCD-F21AEB4A2081}"/>
    <cellStyle name="Heading 2 18 6" xfId="17629" xr:uid="{380CB69C-5425-403B-9E52-43EAD908EA80}"/>
    <cellStyle name="Heading 2 18 7" xfId="17620" xr:uid="{124E4783-8B08-4764-98D8-05B5C12B45A9}"/>
    <cellStyle name="Heading 2 19" xfId="3331" xr:uid="{0ECF0B5E-32BC-43E8-98AA-F3ED5DF2A287}"/>
    <cellStyle name="Heading 2 19 2" xfId="8175" xr:uid="{10D4EC48-CEBA-421D-8986-A39B6343FCEB}"/>
    <cellStyle name="Heading 2 19 2 2" xfId="17632" xr:uid="{E125B36D-49E5-4206-A294-0CC09D354AAB}"/>
    <cellStyle name="Heading 2 19 2 3" xfId="17633" xr:uid="{BE9FC160-AB1A-41B0-A8AC-175CF92D9489}"/>
    <cellStyle name="Heading 2 19 2 4" xfId="17634" xr:uid="{798B41B8-F205-4913-9F2F-E13B24F5902B}"/>
    <cellStyle name="Heading 2 19 2 5" xfId="17635" xr:uid="{F636D554-66BB-4739-8FF6-F8B491682511}"/>
    <cellStyle name="Heading 2 19 2 6" xfId="17631" xr:uid="{0E616594-B00B-4301-B610-BBBE51F8575F}"/>
    <cellStyle name="Heading 2 19 3" xfId="17636" xr:uid="{82C887DE-5905-4369-AF12-37B0A934E4F5}"/>
    <cellStyle name="Heading 2 19 4" xfId="17637" xr:uid="{3B61E78A-ED8B-4A44-9263-F032B4659F1F}"/>
    <cellStyle name="Heading 2 19 5" xfId="17638" xr:uid="{1EF013F8-3CA9-4B93-94CC-A90EB2E85A9D}"/>
    <cellStyle name="Heading 2 19 6" xfId="17639" xr:uid="{DF725621-851A-4247-AF91-C0BC30F9F445}"/>
    <cellStyle name="Heading 2 19 7" xfId="17630" xr:uid="{0B85063F-FBE6-499C-82F4-F4D9FA51788B}"/>
    <cellStyle name="Heading 2 2" xfId="1338" xr:uid="{589DFB4C-916D-4E04-8DE6-0EF494917A8D}"/>
    <cellStyle name="Heading 2 2 10" xfId="17641" xr:uid="{085E52A1-478F-4D71-AC88-98A72372AB09}"/>
    <cellStyle name="Heading 2 2 11" xfId="17642" xr:uid="{A3A0BCF7-7303-42D8-9F7A-8178E34057F2}"/>
    <cellStyle name="Heading 2 2 12" xfId="17643" xr:uid="{4CD81760-D2A2-4E14-92A0-43A21A681791}"/>
    <cellStyle name="Heading 2 2 13" xfId="17644" xr:uid="{DF269547-25A3-491F-BFA8-07CB646B1C54}"/>
    <cellStyle name="Heading 2 2 14" xfId="17645" xr:uid="{2D99F275-7E29-48D9-9B78-53DC874233A5}"/>
    <cellStyle name="Heading 2 2 15" xfId="17646" xr:uid="{79E0F316-BCA0-4EAE-9137-EBABDF687165}"/>
    <cellStyle name="Heading 2 2 16" xfId="17640" xr:uid="{34B5AC4B-BC8C-47DB-B46D-378ECB089E8F}"/>
    <cellStyle name="Heading 2 2 2" xfId="1339" xr:uid="{F1A4049D-08AB-454E-A95D-23C2ACC6A9C0}"/>
    <cellStyle name="Heading 2 2 2 2" xfId="17648" xr:uid="{25D2A3E5-670C-4529-AE31-5DA322789916}"/>
    <cellStyle name="Heading 2 2 2 3" xfId="17649" xr:uid="{57072F44-228E-4814-899E-14FAD0C83867}"/>
    <cellStyle name="Heading 2 2 2 4" xfId="17650" xr:uid="{83093213-A066-4311-8095-4E49CA7BC130}"/>
    <cellStyle name="Heading 2 2 2 5" xfId="17651" xr:uid="{6AA84291-36D4-4833-8545-B9254D824277}"/>
    <cellStyle name="Heading 2 2 2 6" xfId="17652" xr:uid="{B1817AE1-6996-4547-B730-984A349BD654}"/>
    <cellStyle name="Heading 2 2 2 7" xfId="17647" xr:uid="{72829F1A-4074-415A-958D-C9F0C9A4EDD4}"/>
    <cellStyle name="Heading 2 2 3" xfId="1340" xr:uid="{D38ECF9F-898B-483C-98F4-43009F1A900D}"/>
    <cellStyle name="Heading 2 2 3 2" xfId="17654" xr:uid="{D494C518-E808-4391-B33B-B6F606C17969}"/>
    <cellStyle name="Heading 2 2 3 3" xfId="17655" xr:uid="{9687E137-BF7E-454E-A646-74F1761E48E5}"/>
    <cellStyle name="Heading 2 2 3 4" xfId="17656" xr:uid="{F67894EB-00B0-49B0-825B-06D15C86AE1F}"/>
    <cellStyle name="Heading 2 2 3 5" xfId="17657" xr:uid="{974141B5-3957-4A81-B499-3FB5FE4CAF4C}"/>
    <cellStyle name="Heading 2 2 3 6" xfId="17658" xr:uid="{94D23ACE-E264-436F-81B6-03BA76992100}"/>
    <cellStyle name="Heading 2 2 3 7" xfId="17653" xr:uid="{85574B9E-2FC5-4C58-B67F-2A8A988591A2}"/>
    <cellStyle name="Heading 2 2 4" xfId="1341" xr:uid="{41E16C9A-72F3-403A-8A4E-4FC889A9377D}"/>
    <cellStyle name="Heading 2 2 4 2" xfId="17660" xr:uid="{144E99EF-8C0E-4BF0-86A7-DA204C80151B}"/>
    <cellStyle name="Heading 2 2 4 3" xfId="17661" xr:uid="{3F64E1EB-7E7F-444D-920D-6A79D36C1A89}"/>
    <cellStyle name="Heading 2 2 4 4" xfId="17662" xr:uid="{10527C84-F5DB-427C-A42E-BB458CAF9E38}"/>
    <cellStyle name="Heading 2 2 4 5" xfId="17663" xr:uid="{155ED2B6-37B2-4AE1-AB82-695AEEA1E4F1}"/>
    <cellStyle name="Heading 2 2 4 6" xfId="17664" xr:uid="{5B09787A-D54E-4B04-B40A-E3FB5619E5A7}"/>
    <cellStyle name="Heading 2 2 4 7" xfId="17659" xr:uid="{67C35E18-3381-460A-AF58-A6AD32821FB5}"/>
    <cellStyle name="Heading 2 2 5" xfId="1342" xr:uid="{2C4A21AC-8EFD-4B7B-9FD5-39CD01D5E33F}"/>
    <cellStyle name="Heading 2 2 5 2" xfId="17666" xr:uid="{811D4060-384C-4B11-82FA-FCF212140B86}"/>
    <cellStyle name="Heading 2 2 5 3" xfId="17667" xr:uid="{807CC7C3-AA74-4EF4-BF09-7397C15EAE02}"/>
    <cellStyle name="Heading 2 2 5 4" xfId="17668" xr:uid="{76F8415E-39AC-45F1-8F9D-807B94420156}"/>
    <cellStyle name="Heading 2 2 5 5" xfId="17669" xr:uid="{2F1C8D40-2D08-433E-9ECB-05FFD5908900}"/>
    <cellStyle name="Heading 2 2 5 6" xfId="17670" xr:uid="{DCB9AD48-D2CD-4C50-9429-DAC50536D071}"/>
    <cellStyle name="Heading 2 2 5 7" xfId="17665" xr:uid="{694918B8-4AD4-472A-95B1-8EF434DC0F39}"/>
    <cellStyle name="Heading 2 2 6" xfId="1343" xr:uid="{8382BC21-74A7-40BF-AB23-C2CD3EA00D9C}"/>
    <cellStyle name="Heading 2 2 6 2" xfId="17672" xr:uid="{75C4B09D-80DF-4401-A99B-EFA8C023A21C}"/>
    <cellStyle name="Heading 2 2 6 3" xfId="17673" xr:uid="{F0713D13-8C95-4DF6-B47E-13201268CA4B}"/>
    <cellStyle name="Heading 2 2 6 4" xfId="17674" xr:uid="{CF7C851D-B523-41F8-A908-8CD4349049DF}"/>
    <cellStyle name="Heading 2 2 6 5" xfId="17675" xr:uid="{71022726-90C0-4E48-8FA2-EE066E54992E}"/>
    <cellStyle name="Heading 2 2 6 6" xfId="17676" xr:uid="{71D2FA18-C929-4048-8A6F-F7BC38F3563E}"/>
    <cellStyle name="Heading 2 2 6 7" xfId="17671" xr:uid="{07183DD1-4C81-4D35-AD95-F220F8DF3562}"/>
    <cellStyle name="Heading 2 2 7" xfId="1344" xr:uid="{FF91516E-CD7B-498B-BD66-AE7BF604B962}"/>
    <cellStyle name="Heading 2 2 7 2" xfId="17678" xr:uid="{031968EF-22D0-4534-83D7-09ECFCC3D7A7}"/>
    <cellStyle name="Heading 2 2 7 3" xfId="17679" xr:uid="{19D9350F-D260-4B73-B42E-0787399739DA}"/>
    <cellStyle name="Heading 2 2 7 4" xfId="17680" xr:uid="{D0B37FD5-95BF-4526-80FD-4EF2AD6B744A}"/>
    <cellStyle name="Heading 2 2 7 5" xfId="17681" xr:uid="{8439D066-6CCB-43CB-BF0E-AF7AA3C763FE}"/>
    <cellStyle name="Heading 2 2 7 6" xfId="17682" xr:uid="{7BB216A3-A444-47C2-8D2E-28A5A36DA707}"/>
    <cellStyle name="Heading 2 2 7 7" xfId="17677" xr:uid="{614B0A22-3678-47AD-8E9A-6376EDE620FF}"/>
    <cellStyle name="Heading 2 2 8" xfId="1345" xr:uid="{A3F42B77-B139-4680-BF1C-9CEDC93CBC8B}"/>
    <cellStyle name="Heading 2 2 8 2" xfId="17684" xr:uid="{67F43C12-8845-4E90-B9D3-754BCB237F2E}"/>
    <cellStyle name="Heading 2 2 8 3" xfId="17685" xr:uid="{FC7E6EE1-46F8-42D4-8402-489AB5803560}"/>
    <cellStyle name="Heading 2 2 8 4" xfId="17686" xr:uid="{F276AA81-0E9E-478A-BCCC-E45253F4BC11}"/>
    <cellStyle name="Heading 2 2 8 5" xfId="17687" xr:uid="{75CBDB27-6053-486E-BBE6-B0E0C9D8CFC8}"/>
    <cellStyle name="Heading 2 2 8 6" xfId="17688" xr:uid="{6229D598-7C7E-425B-A222-A3FBB513D95B}"/>
    <cellStyle name="Heading 2 2 8 7" xfId="17683" xr:uid="{B7E68EF2-9058-4157-A076-E86FACE34A25}"/>
    <cellStyle name="Heading 2 2 9" xfId="1346" xr:uid="{C5332FF0-E1E9-4F9F-AB74-139FCA7A7DD3}"/>
    <cellStyle name="Heading 2 2 9 2" xfId="17690" xr:uid="{CE4EAE61-540C-45BE-865A-4DF21FB7DA23}"/>
    <cellStyle name="Heading 2 2 9 3" xfId="17691" xr:uid="{3E3FB17E-BAFB-47ED-964B-EF529F326F2B}"/>
    <cellStyle name="Heading 2 2 9 4" xfId="17692" xr:uid="{5CFE8509-17E6-4EEF-BCC0-5E85CFDCEF36}"/>
    <cellStyle name="Heading 2 2 9 5" xfId="17693" xr:uid="{D400B982-292A-4C9E-B85D-1B1520624720}"/>
    <cellStyle name="Heading 2 2 9 6" xfId="17694" xr:uid="{5D4C3B28-5C15-4A32-B7B1-2CD655F8C63F}"/>
    <cellStyle name="Heading 2 2 9 7" xfId="17689" xr:uid="{6CFB6CFA-C4D2-4AC3-B83B-78C90124D015}"/>
    <cellStyle name="Heading 2 2_IND_UC" xfId="6573" xr:uid="{BDC25220-A269-4222-84FD-72DEC705C60B}"/>
    <cellStyle name="Heading 2 20" xfId="3332" xr:uid="{72B112FA-C301-4FCD-BE4D-B4CA050421A0}"/>
    <cellStyle name="Heading 2 20 2" xfId="8176" xr:uid="{DAB6254A-4027-43CF-AF0D-CE0C91A92F8A}"/>
    <cellStyle name="Heading 2 20 2 2" xfId="17697" xr:uid="{2C4AFCEB-67FE-418B-86DF-19A2D54D84B3}"/>
    <cellStyle name="Heading 2 20 2 3" xfId="17698" xr:uid="{9217FCE7-8728-411B-B645-6DB4F976304A}"/>
    <cellStyle name="Heading 2 20 2 4" xfId="17699" xr:uid="{7AC4A4ED-31DE-47B3-A7C4-AF02614B27A1}"/>
    <cellStyle name="Heading 2 20 2 5" xfId="17700" xr:uid="{6BCE7FFB-73E6-4AB5-B9FC-0DC00EB10A6C}"/>
    <cellStyle name="Heading 2 20 2 6" xfId="17696" xr:uid="{887163A9-C285-45AD-BD26-CE917C1AFA51}"/>
    <cellStyle name="Heading 2 20 3" xfId="17701" xr:uid="{42336E44-D401-4C1B-8223-AA8CCC605E63}"/>
    <cellStyle name="Heading 2 20 4" xfId="17702" xr:uid="{87C62BEA-F000-4E5E-8F7F-46A1CE9C9734}"/>
    <cellStyle name="Heading 2 20 5" xfId="17703" xr:uid="{D00FDD8B-D6F0-4D02-9C25-FD908296D36B}"/>
    <cellStyle name="Heading 2 20 6" xfId="17704" xr:uid="{A081C919-7BD6-4B11-A37E-1B87AEE2FFFE}"/>
    <cellStyle name="Heading 2 20 7" xfId="17695" xr:uid="{F0834445-7838-48A3-ACF8-DBB501EA0C47}"/>
    <cellStyle name="Heading 2 21" xfId="8177" xr:uid="{40C9BC1B-4631-4BA6-8737-14398C2B1437}"/>
    <cellStyle name="Heading 2 21 2" xfId="17706" xr:uid="{6728E592-0D9E-43D2-A3D5-A77CAF20E379}"/>
    <cellStyle name="Heading 2 21 3" xfId="17707" xr:uid="{8ACCEEF1-A101-47E5-90BC-652D6580AF37}"/>
    <cellStyle name="Heading 2 21 4" xfId="17708" xr:uid="{1C7C5856-5DB9-48BF-BA23-C0A9D321D687}"/>
    <cellStyle name="Heading 2 21 5" xfId="17709" xr:uid="{7986A12D-9C4C-47B1-BC02-2BA66BBCD3E9}"/>
    <cellStyle name="Heading 2 21 6" xfId="17705" xr:uid="{11EA7695-5818-4223-996E-CCA4AE76EF67}"/>
    <cellStyle name="Heading 2 22" xfId="6572" xr:uid="{C26DED8E-A547-42C9-8C56-5552581E8209}"/>
    <cellStyle name="Heading 2 22 2" xfId="17711" xr:uid="{9D0EEE23-B2D5-4123-AE90-326AEBBAD6C6}"/>
    <cellStyle name="Heading 2 22 3" xfId="17710" xr:uid="{F0C8B18D-4794-4F9A-B2BF-03423B815266}"/>
    <cellStyle name="Heading 2 23" xfId="17712" xr:uid="{987B31FD-8841-4981-BC0B-9EF00474C3A3}"/>
    <cellStyle name="Heading 2 24" xfId="17713" xr:uid="{CEE5196D-DA69-478C-BC03-0DB634B2C23F}"/>
    <cellStyle name="Heading 2 25" xfId="17714" xr:uid="{E9BFEC68-2A89-4771-98FE-AB3CD0D186CE}"/>
    <cellStyle name="Heading 2 3" xfId="1347" xr:uid="{C6E66F5D-1112-4860-BCE7-1BFCEE09ECED}"/>
    <cellStyle name="Heading 2 3 10" xfId="3333" xr:uid="{4C7D4EC5-DA7B-447A-98F8-0153E08A7F08}"/>
    <cellStyle name="Heading 2 3 10 2" xfId="17717" xr:uid="{EC0B315C-4C6D-4C37-8267-FEF3AF2CCF96}"/>
    <cellStyle name="Heading 2 3 10 3" xfId="17718" xr:uid="{D1352497-BD73-4FF2-98AB-72E42A802E11}"/>
    <cellStyle name="Heading 2 3 10 4" xfId="17719" xr:uid="{D72C8E6C-3481-437F-9831-76008B6FB2CD}"/>
    <cellStyle name="Heading 2 3 10 5" xfId="17720" xr:uid="{B4416E8D-57AB-4338-9B9C-EF5311D3C893}"/>
    <cellStyle name="Heading 2 3 10 6" xfId="17716" xr:uid="{C0EE091F-3DBF-47DB-8455-6237DC826063}"/>
    <cellStyle name="Heading 2 3 11" xfId="3334" xr:uid="{3873AD53-F853-4775-B606-0E2DCE17ADCC}"/>
    <cellStyle name="Heading 2 3 11 2" xfId="17722" xr:uid="{0CDA691E-D49C-43A9-96A0-8812610EA7D2}"/>
    <cellStyle name="Heading 2 3 11 3" xfId="17723" xr:uid="{99038AE2-D845-4D23-A097-457F0514A198}"/>
    <cellStyle name="Heading 2 3 11 4" xfId="17724" xr:uid="{BC5A14D2-FF92-47BD-87C8-69A79401ECD1}"/>
    <cellStyle name="Heading 2 3 11 5" xfId="17725" xr:uid="{3850EC66-9242-4FC3-937C-965B74356075}"/>
    <cellStyle name="Heading 2 3 11 6" xfId="17721" xr:uid="{3D251A1C-1AD7-48D1-8754-2DB732123FFD}"/>
    <cellStyle name="Heading 2 3 12" xfId="3335" xr:uid="{19E5238C-B49C-4958-9254-630B46FEA031}"/>
    <cellStyle name="Heading 2 3 12 2" xfId="17727" xr:uid="{59DFB09E-42B5-4597-93AB-ECB9C613ABBD}"/>
    <cellStyle name="Heading 2 3 12 3" xfId="17728" xr:uid="{7AADBE32-0C20-4404-9065-7E88BC7EA4B9}"/>
    <cellStyle name="Heading 2 3 12 4" xfId="17729" xr:uid="{86CC00C8-8096-4B50-BA8B-36073E66E919}"/>
    <cellStyle name="Heading 2 3 12 5" xfId="17730" xr:uid="{6707EC4F-C24C-4528-80C9-D569E3F22A33}"/>
    <cellStyle name="Heading 2 3 12 6" xfId="17726" xr:uid="{1C52559C-2DF7-415F-B50D-26F85ED99BF0}"/>
    <cellStyle name="Heading 2 3 13" xfId="3336" xr:uid="{1FE49BAF-FF20-4043-B62F-BCC27F3D91FB}"/>
    <cellStyle name="Heading 2 3 13 2" xfId="17732" xr:uid="{7988B3A3-F419-4079-AAB7-A68B88C72761}"/>
    <cellStyle name="Heading 2 3 13 3" xfId="17733" xr:uid="{FAAE5055-669D-4A34-886F-43B5BDADE400}"/>
    <cellStyle name="Heading 2 3 13 4" xfId="17734" xr:uid="{D93F5669-7CB1-4E6E-8DD3-35D4C79DBE7F}"/>
    <cellStyle name="Heading 2 3 13 5" xfId="17735" xr:uid="{CDF507C9-8ADB-4F8A-8DFD-C8B4DF80D4F2}"/>
    <cellStyle name="Heading 2 3 13 6" xfId="17731" xr:uid="{BB86AB61-0ABB-4621-9040-47A00124046A}"/>
    <cellStyle name="Heading 2 3 14" xfId="3337" xr:uid="{910B3603-7498-4D20-95A4-FAA684BD321E}"/>
    <cellStyle name="Heading 2 3 14 2" xfId="17737" xr:uid="{D1353BE2-0D8B-4765-B8BD-A9C3A1F9AB41}"/>
    <cellStyle name="Heading 2 3 14 3" xfId="17738" xr:uid="{2444FD86-866C-4B98-9AC1-7ADD2F74B6D0}"/>
    <cellStyle name="Heading 2 3 14 4" xfId="17739" xr:uid="{68DFD192-9D13-4C6C-BBCA-B191F6436D1F}"/>
    <cellStyle name="Heading 2 3 14 5" xfId="17740" xr:uid="{057223EA-C1C9-4535-8FC0-BC76CA46EA80}"/>
    <cellStyle name="Heading 2 3 14 6" xfId="17736" xr:uid="{DFF73908-B5E7-41F8-99BA-1CCC27ED1509}"/>
    <cellStyle name="Heading 2 3 15" xfId="8178" xr:uid="{05560D68-F856-4AEA-A799-4315AEDA1C20}"/>
    <cellStyle name="Heading 2 3 15 2" xfId="17742" xr:uid="{9442A310-3B3F-4B08-B189-3E28DDFA540B}"/>
    <cellStyle name="Heading 2 3 15 3" xfId="17743" xr:uid="{A496B39F-15C5-4B7C-B518-009A32F50C5F}"/>
    <cellStyle name="Heading 2 3 15 4" xfId="17744" xr:uid="{571EF7AD-7448-435C-8627-31D2F8D93FCF}"/>
    <cellStyle name="Heading 2 3 15 5" xfId="17745" xr:uid="{934062CA-228A-44AE-B8EE-4D460075B333}"/>
    <cellStyle name="Heading 2 3 15 6" xfId="17741" xr:uid="{618924EE-01E8-420A-A570-0AE2F8AE8B6F}"/>
    <cellStyle name="Heading 2 3 16" xfId="17746" xr:uid="{797BE17C-2AC5-4E7F-B0B0-000E04112D58}"/>
    <cellStyle name="Heading 2 3 17" xfId="17747" xr:uid="{BA5F256C-FC28-4FC1-BA39-257B1DE1EE8A}"/>
    <cellStyle name="Heading 2 3 18" xfId="17748" xr:uid="{9AB58798-ED7A-4422-BDBE-524680101E83}"/>
    <cellStyle name="Heading 2 3 19" xfId="17749" xr:uid="{107E7C9D-0C26-412D-B5EF-2D899AB94041}"/>
    <cellStyle name="Heading 2 3 2" xfId="1348" xr:uid="{F702907F-7725-4ECB-ADD7-BBF2C582C9F2}"/>
    <cellStyle name="Heading 2 3 2 2" xfId="17751" xr:uid="{DC442830-99F6-4B20-B2B4-2E29E66118C1}"/>
    <cellStyle name="Heading 2 3 2 3" xfId="17752" xr:uid="{3646E93D-8D9B-4898-A657-86F176C79904}"/>
    <cellStyle name="Heading 2 3 2 4" xfId="17753" xr:uid="{004DEE4F-C3CF-4AFD-A1BD-F1D2BFAF32BE}"/>
    <cellStyle name="Heading 2 3 2 5" xfId="17754" xr:uid="{316B049B-04FC-4C0A-8087-96284356FCD1}"/>
    <cellStyle name="Heading 2 3 2 6" xfId="17755" xr:uid="{1A103773-7A5C-4890-AF7F-2103D3BA8378}"/>
    <cellStyle name="Heading 2 3 2 7" xfId="17750" xr:uid="{17C31E0C-F68B-426D-9A29-1C8367239481}"/>
    <cellStyle name="Heading 2 3 20" xfId="17756" xr:uid="{ABB065FB-0124-4FDB-9F53-2F088F222BA2}"/>
    <cellStyle name="Heading 2 3 21" xfId="17715" xr:uid="{2CCE518C-FAEA-4F79-B9BC-E49A5D509A23}"/>
    <cellStyle name="Heading 2 3 3" xfId="3338" xr:uid="{C523F2C2-0866-4421-A3B1-81B4B7BE246C}"/>
    <cellStyle name="Heading 2 3 3 2" xfId="17758" xr:uid="{96EE7D40-DAD2-4856-AAC5-F17B66083A65}"/>
    <cellStyle name="Heading 2 3 3 3" xfId="17759" xr:uid="{BA90AF2A-7852-48EA-B9EA-ED6B8FC98DF3}"/>
    <cellStyle name="Heading 2 3 3 4" xfId="17760" xr:uid="{C381CA2C-E3F8-4C9F-9309-7F50D4CD8970}"/>
    <cellStyle name="Heading 2 3 3 5" xfId="17761" xr:uid="{9F887D13-1A7C-4F37-9C91-6CF1EF388C30}"/>
    <cellStyle name="Heading 2 3 3 6" xfId="17757" xr:uid="{D770DDD6-9DF5-40F2-A906-5515AC78E5B2}"/>
    <cellStyle name="Heading 2 3 4" xfId="3339" xr:uid="{4330FD9D-710E-41D4-92C7-174A6DB947EE}"/>
    <cellStyle name="Heading 2 3 4 2" xfId="17763" xr:uid="{9475D088-0EB4-48F9-A94D-709F4BFEBF80}"/>
    <cellStyle name="Heading 2 3 4 3" xfId="17764" xr:uid="{E3138F5D-BFDF-4EF7-8769-80FDAF59266E}"/>
    <cellStyle name="Heading 2 3 4 4" xfId="17765" xr:uid="{6F58FCBA-25BA-419A-98AC-9E2C9FADBE63}"/>
    <cellStyle name="Heading 2 3 4 5" xfId="17766" xr:uid="{12DC5C48-522F-4651-9359-E0BC8BB0C583}"/>
    <cellStyle name="Heading 2 3 4 6" xfId="17762" xr:uid="{73F212C9-3F24-4392-9CA7-F691F8F853B3}"/>
    <cellStyle name="Heading 2 3 5" xfId="3340" xr:uid="{72D4357A-20B3-4B42-9992-C5F737904056}"/>
    <cellStyle name="Heading 2 3 5 2" xfId="17768" xr:uid="{60D1E68F-09F7-49E7-ACD2-2CB580AFE216}"/>
    <cellStyle name="Heading 2 3 5 3" xfId="17769" xr:uid="{4A99FD79-F916-432D-B467-E7D4619FC2CE}"/>
    <cellStyle name="Heading 2 3 5 4" xfId="17770" xr:uid="{71389D3F-B2F2-4640-860D-2283441A1297}"/>
    <cellStyle name="Heading 2 3 5 5" xfId="17771" xr:uid="{17CE46A7-CC3A-4850-B86F-4D14FEB4F0D4}"/>
    <cellStyle name="Heading 2 3 5 6" xfId="17767" xr:uid="{6636B2AC-8DE6-4B2E-9470-7591121DE9A9}"/>
    <cellStyle name="Heading 2 3 6" xfId="3341" xr:uid="{DC90975C-7ED8-44B2-9013-D04CBC0C95F8}"/>
    <cellStyle name="Heading 2 3 6 2" xfId="17773" xr:uid="{DBC2722A-8EE3-4F0C-9D6A-6B75434A60BF}"/>
    <cellStyle name="Heading 2 3 6 3" xfId="17774" xr:uid="{756371B8-9BBF-40B7-A92C-805BAE59EA02}"/>
    <cellStyle name="Heading 2 3 6 4" xfId="17775" xr:uid="{28AEB4D8-5CCC-4F28-A950-AB8687A96B8D}"/>
    <cellStyle name="Heading 2 3 6 5" xfId="17776" xr:uid="{D993B905-7495-4077-AB2C-FAB28E207764}"/>
    <cellStyle name="Heading 2 3 6 6" xfId="17772" xr:uid="{25901125-6BC0-44F7-9CEC-24BC720D3C1F}"/>
    <cellStyle name="Heading 2 3 7" xfId="3342" xr:uid="{296F4E16-1232-4B88-A841-8BCB95E0282F}"/>
    <cellStyle name="Heading 2 3 7 2" xfId="17778" xr:uid="{252F5E67-0E56-425D-B50F-4F6FC6CD900D}"/>
    <cellStyle name="Heading 2 3 7 3" xfId="17779" xr:uid="{D0F36787-E16D-4711-88CF-D90BC48A34FD}"/>
    <cellStyle name="Heading 2 3 7 4" xfId="17780" xr:uid="{C4ED64F0-D9CD-4F83-BEB9-03198E252852}"/>
    <cellStyle name="Heading 2 3 7 5" xfId="17781" xr:uid="{63F4A80E-C8C7-444B-BD47-6FDBBA1609D8}"/>
    <cellStyle name="Heading 2 3 7 6" xfId="17777" xr:uid="{3453881A-BB93-4CCD-BC7B-3FB40F1BC9CF}"/>
    <cellStyle name="Heading 2 3 8" xfId="3343" xr:uid="{7DC2C1D9-3FC2-4F0F-82C3-F8856A6FA370}"/>
    <cellStyle name="Heading 2 3 8 2" xfId="17783" xr:uid="{EAB2119D-779D-41E8-8527-07A9B1832ABE}"/>
    <cellStyle name="Heading 2 3 8 3" xfId="17784" xr:uid="{1DBDA13E-D132-4245-9D5D-0F60496E9AB3}"/>
    <cellStyle name="Heading 2 3 8 4" xfId="17785" xr:uid="{788E429D-57D7-4F0B-A688-8784B9C882CC}"/>
    <cellStyle name="Heading 2 3 8 5" xfId="17786" xr:uid="{A5D3BA63-C36E-4F7C-8600-773AF9F27B31}"/>
    <cellStyle name="Heading 2 3 8 6" xfId="17782" xr:uid="{A2E6C4B2-8D85-4759-93D4-AC00386D995D}"/>
    <cellStyle name="Heading 2 3 9" xfId="3344" xr:uid="{01C02BF6-CD6E-4E27-9A0A-F20FF51F292F}"/>
    <cellStyle name="Heading 2 3 9 2" xfId="17788" xr:uid="{41C67293-BB82-4544-936D-EBB63652089F}"/>
    <cellStyle name="Heading 2 3 9 3" xfId="17789" xr:uid="{B00846AD-B7A3-4FC6-8F0E-184F63A80F83}"/>
    <cellStyle name="Heading 2 3 9 4" xfId="17790" xr:uid="{4616CD75-425F-44D5-AB4C-FBDBFCB6EC1D}"/>
    <cellStyle name="Heading 2 3 9 5" xfId="17791" xr:uid="{F786A5A8-E5CD-4C71-9F91-63096440B5EA}"/>
    <cellStyle name="Heading 2 3 9 6" xfId="17787" xr:uid="{AB2947B0-B6C5-472B-91B6-987E81C9E292}"/>
    <cellStyle name="Heading 2 3_IND_UC" xfId="6574" xr:uid="{957239C2-B10A-4A58-8540-C9FCC7401D54}"/>
    <cellStyle name="Heading 2 4" xfId="1349" xr:uid="{09DC3BC9-A772-45FC-8F01-658B38D8A752}"/>
    <cellStyle name="Heading 2 4 2" xfId="1350" xr:uid="{78DDFA23-11E9-4D78-B38D-52776BB06D64}"/>
    <cellStyle name="Heading 2 4 2 2" xfId="17794" xr:uid="{B50A0EE4-1917-444E-B5EE-7D06CFB842D7}"/>
    <cellStyle name="Heading 2 4 2 3" xfId="17795" xr:uid="{41260EF7-28A9-4884-8ED4-ED915A8CF15E}"/>
    <cellStyle name="Heading 2 4 2 4" xfId="17796" xr:uid="{AC0173B3-E43D-4AB5-BA4C-8ADE463FA1FD}"/>
    <cellStyle name="Heading 2 4 2 5" xfId="17797" xr:uid="{3D5370CC-250F-4A64-820B-8BEE36CD6F23}"/>
    <cellStyle name="Heading 2 4 2 6" xfId="17798" xr:uid="{6095D377-F1C9-4638-8D71-72B9FDC18BB8}"/>
    <cellStyle name="Heading 2 4 2 7" xfId="17793" xr:uid="{4BE09150-ED78-44C2-A1DE-B7C978E82EBB}"/>
    <cellStyle name="Heading 2 4 3" xfId="17799" xr:uid="{8E4FCFA8-4D9B-48D7-A2C2-30D731425AC8}"/>
    <cellStyle name="Heading 2 4 4" xfId="17800" xr:uid="{343F65D6-155B-48D9-850E-5426D89324C8}"/>
    <cellStyle name="Heading 2 4 5" xfId="17801" xr:uid="{D81EC223-35E2-417C-93F1-FA12CA062843}"/>
    <cellStyle name="Heading 2 4 6" xfId="17802" xr:uid="{BAC92832-E9E7-486B-BF54-C98B5C6E6806}"/>
    <cellStyle name="Heading 2 4 7" xfId="17803" xr:uid="{79F7A64C-6DEC-447C-A9C9-E19AD93054F1}"/>
    <cellStyle name="Heading 2 4 8" xfId="17792" xr:uid="{D812484E-F3FA-4C40-A27F-8072406F4CDF}"/>
    <cellStyle name="Heading 2 5" xfId="1351" xr:uid="{47B0925C-B684-4B16-AC62-20057332A682}"/>
    <cellStyle name="Heading 2 5 2" xfId="1352" xr:uid="{6EE550D4-5705-4FED-B91A-4BA7FFECBA12}"/>
    <cellStyle name="Heading 2 5 2 2" xfId="17806" xr:uid="{20310CBB-261E-43A7-A94B-0D7167EC89C2}"/>
    <cellStyle name="Heading 2 5 2 3" xfId="17807" xr:uid="{0DD84B89-BAEB-462D-8A0E-91BD6888C9E4}"/>
    <cellStyle name="Heading 2 5 2 4" xfId="17808" xr:uid="{ADFEECDF-6EB4-4A84-9432-ABB4214CAABB}"/>
    <cellStyle name="Heading 2 5 2 5" xfId="17809" xr:uid="{35276F3F-FCBE-4424-AA56-C50E6E7F6054}"/>
    <cellStyle name="Heading 2 5 2 6" xfId="17810" xr:uid="{466580C8-120A-4690-8BF2-5E9A06E7B212}"/>
    <cellStyle name="Heading 2 5 2 7" xfId="17805" xr:uid="{3B73D10C-8DAF-4380-98B2-ED5C964C46BE}"/>
    <cellStyle name="Heading 2 5 3" xfId="17811" xr:uid="{D64D0A92-CAB0-4F82-B4EF-D483F6AF2AB0}"/>
    <cellStyle name="Heading 2 5 4" xfId="17812" xr:uid="{CAC10055-B7E9-48BE-9ECD-37DEDAEA57C7}"/>
    <cellStyle name="Heading 2 5 5" xfId="17813" xr:uid="{D040B3AD-26ED-43C5-BCCA-92D06178D7F8}"/>
    <cellStyle name="Heading 2 5 6" xfId="17814" xr:uid="{07EFE4D3-9A7C-48F8-AD47-08CFE822C047}"/>
    <cellStyle name="Heading 2 5 7" xfId="17815" xr:uid="{52622F22-D676-4731-AF9F-0D383A118E79}"/>
    <cellStyle name="Heading 2 5 8" xfId="17804" xr:uid="{257260B1-7570-402E-9C2B-8BB00464ECBB}"/>
    <cellStyle name="Heading 2 6" xfId="1353" xr:uid="{D13F80B9-4920-449B-B6EC-4B1F115E80F3}"/>
    <cellStyle name="Heading 2 6 2" xfId="1354" xr:uid="{7EEF072E-989D-4F0F-9A86-E437541E587B}"/>
    <cellStyle name="Heading 2 6 2 2" xfId="17818" xr:uid="{8519D05F-AD25-4C6B-80C7-6A90198ACA79}"/>
    <cellStyle name="Heading 2 6 2 3" xfId="17819" xr:uid="{543F91BC-08CD-4EFD-8386-4A2BC95FE179}"/>
    <cellStyle name="Heading 2 6 2 4" xfId="17820" xr:uid="{154A15B5-1EFB-4D28-86C8-8CCF3F70D069}"/>
    <cellStyle name="Heading 2 6 2 5" xfId="17821" xr:uid="{3E94C3EB-DCF0-44E6-A79C-6CE78F013683}"/>
    <cellStyle name="Heading 2 6 2 6" xfId="17822" xr:uid="{D9A9AE5D-D1D5-4DEF-92F1-3D8E5188EB78}"/>
    <cellStyle name="Heading 2 6 2 7" xfId="17817" xr:uid="{33F9B8C4-1532-4DB2-BFC4-AF22BF28F08C}"/>
    <cellStyle name="Heading 2 6 3" xfId="3345" xr:uid="{0482719E-D712-45A1-9346-3856FA7B6D24}"/>
    <cellStyle name="Heading 2 6 3 2" xfId="17824" xr:uid="{BE4EAFB2-2A41-4177-A9DD-4959E1FC6348}"/>
    <cellStyle name="Heading 2 6 3 3" xfId="17825" xr:uid="{C4238C59-066A-45A4-BD00-C9C1DCF61CE4}"/>
    <cellStyle name="Heading 2 6 3 4" xfId="17826" xr:uid="{0C63A64C-23C9-492F-93A8-C78B3F6E56C1}"/>
    <cellStyle name="Heading 2 6 3 5" xfId="17827" xr:uid="{F2CC1497-C158-4062-A092-DA0988DAE489}"/>
    <cellStyle name="Heading 2 6 3 6" xfId="17823" xr:uid="{F4934758-CD82-4187-9AEA-76E73002393A}"/>
    <cellStyle name="Heading 2 6 4" xfId="17828" xr:uid="{7F2C52E6-37A4-4EC2-9A9A-9A92653D2DCB}"/>
    <cellStyle name="Heading 2 6 5" xfId="17829" xr:uid="{321E2B70-AC4A-4DEC-9E5D-93CFFA873162}"/>
    <cellStyle name="Heading 2 6 6" xfId="17830" xr:uid="{C8C42C81-1486-4A00-B2B3-B9083323500B}"/>
    <cellStyle name="Heading 2 6 7" xfId="17831" xr:uid="{D384A786-C0C1-45C6-BAB8-3FE693A2B96F}"/>
    <cellStyle name="Heading 2 6 8" xfId="17832" xr:uid="{912827D4-D8F8-49BA-90D9-48C334B988A2}"/>
    <cellStyle name="Heading 2 6 9" xfId="17816" xr:uid="{E1A1D84B-81D3-49C6-95CD-FA5644A72081}"/>
    <cellStyle name="Heading 2 7" xfId="1355" xr:uid="{217B589D-8B93-4C4E-B2C9-714A46B86B1C}"/>
    <cellStyle name="Heading 2 7 2" xfId="1356" xr:uid="{A2C04F58-8AE4-4D71-A480-561EE8050C74}"/>
    <cellStyle name="Heading 2 7 2 2" xfId="17835" xr:uid="{5C39A70A-F0B3-4CB6-A08A-0C7F04DF67B9}"/>
    <cellStyle name="Heading 2 7 2 3" xfId="17836" xr:uid="{D270C890-905C-4883-8B5C-49F917264DA9}"/>
    <cellStyle name="Heading 2 7 2 4" xfId="17837" xr:uid="{AE1F8B47-7518-4D57-B84A-1E8496EEB01D}"/>
    <cellStyle name="Heading 2 7 2 5" xfId="17838" xr:uid="{FD4E9F6B-8655-4843-A148-16528B618B62}"/>
    <cellStyle name="Heading 2 7 2 6" xfId="17839" xr:uid="{A864BBF1-33C3-4FCC-B01B-55D73C318640}"/>
    <cellStyle name="Heading 2 7 2 7" xfId="17834" xr:uid="{EC4A75C2-A377-4B2F-97A0-F2A741826344}"/>
    <cellStyle name="Heading 2 7 3" xfId="3346" xr:uid="{01C27D26-BE05-458D-BF99-9810928D6025}"/>
    <cellStyle name="Heading 2 7 3 2" xfId="17841" xr:uid="{3820474B-8DFA-454F-BE2E-A9EA063D23EB}"/>
    <cellStyle name="Heading 2 7 3 3" xfId="17842" xr:uid="{9A92AE06-20BE-48AB-8CE9-36874158BAB1}"/>
    <cellStyle name="Heading 2 7 3 4" xfId="17843" xr:uid="{DBD0D287-D685-422E-B3B8-0503B40037F1}"/>
    <cellStyle name="Heading 2 7 3 5" xfId="17844" xr:uid="{1798779A-D157-4EAF-AADD-D62705E13B10}"/>
    <cellStyle name="Heading 2 7 3 6" xfId="17840" xr:uid="{5B8CADE9-E5CC-48D4-ACC3-D847A1BE89DC}"/>
    <cellStyle name="Heading 2 7 4" xfId="17845" xr:uid="{66CF814B-1DA5-4607-A0B9-0BA94EA90E44}"/>
    <cellStyle name="Heading 2 7 5" xfId="17846" xr:uid="{BCC3BA6E-D8FE-413F-909E-3F1CE75F9066}"/>
    <cellStyle name="Heading 2 7 6" xfId="17847" xr:uid="{296EEF92-570C-4170-873E-BD1113463619}"/>
    <cellStyle name="Heading 2 7 7" xfId="17848" xr:uid="{BC354714-E5B1-4B02-B294-BB91A42C1267}"/>
    <cellStyle name="Heading 2 7 8" xfId="17849" xr:uid="{E536B225-A420-4113-99D9-C4F9CDE6137E}"/>
    <cellStyle name="Heading 2 7 9" xfId="17833" xr:uid="{D4AB3CE5-953A-4018-8239-E6D26E16C4EA}"/>
    <cellStyle name="Heading 2 8" xfId="1357" xr:uid="{C9CB4D61-3441-4245-8921-05511E8329D8}"/>
    <cellStyle name="Heading 2 8 2" xfId="1358" xr:uid="{C7AB5FC0-EA26-4E00-A8A2-154AE826C012}"/>
    <cellStyle name="Heading 2 8 2 2" xfId="17852" xr:uid="{33B4DF04-0CE9-4B4E-A2EB-6A7CA4C52931}"/>
    <cellStyle name="Heading 2 8 2 3" xfId="17853" xr:uid="{D7AAD6C0-AAA3-446D-A1AA-F3CEC0A1F0CF}"/>
    <cellStyle name="Heading 2 8 2 4" xfId="17854" xr:uid="{ED66F40E-F54C-45C9-BBB0-A7E3434AF795}"/>
    <cellStyle name="Heading 2 8 2 5" xfId="17855" xr:uid="{BDBBDC43-C412-4DFC-A5BA-BAE0007439DF}"/>
    <cellStyle name="Heading 2 8 2 6" xfId="17856" xr:uid="{801E641C-DC0A-42FD-B711-EB4CFA37DBCA}"/>
    <cellStyle name="Heading 2 8 2 7" xfId="17851" xr:uid="{F06CEEC7-A288-40C0-A6B6-C778124BF605}"/>
    <cellStyle name="Heading 2 8 3" xfId="3347" xr:uid="{9EBE9227-680F-46EC-9134-66C3E8857A34}"/>
    <cellStyle name="Heading 2 8 3 2" xfId="17858" xr:uid="{415EDADA-E7E9-42C5-94A8-D4ACF4C87DF5}"/>
    <cellStyle name="Heading 2 8 3 3" xfId="17859" xr:uid="{998C9577-0518-4A40-8542-8CE36B00A37B}"/>
    <cellStyle name="Heading 2 8 3 4" xfId="17860" xr:uid="{77BC31A0-8F3C-4B4E-8A00-962038566FAC}"/>
    <cellStyle name="Heading 2 8 3 5" xfId="17861" xr:uid="{FA38D27F-1E8E-4885-BE33-D15D025CD480}"/>
    <cellStyle name="Heading 2 8 3 6" xfId="17857" xr:uid="{4FD52E09-7D59-491D-B3C2-FBA17E1A11CB}"/>
    <cellStyle name="Heading 2 8 4" xfId="17862" xr:uid="{8F14BAE7-6378-4407-B995-BAFB8B9D8FB3}"/>
    <cellStyle name="Heading 2 8 5" xfId="17863" xr:uid="{B7FB77F0-B8D5-4CCF-A9FA-CD315E5A5D02}"/>
    <cellStyle name="Heading 2 8 6" xfId="17864" xr:uid="{9CC291B3-2847-4D76-AD30-4C520A2FAF94}"/>
    <cellStyle name="Heading 2 8 7" xfId="17865" xr:uid="{F5484045-7C11-49A2-B6EA-7A399C8AB2B7}"/>
    <cellStyle name="Heading 2 8 8" xfId="17866" xr:uid="{0D4D2221-4391-4E28-93C0-9D96302D71D8}"/>
    <cellStyle name="Heading 2 8 9" xfId="17850" xr:uid="{72B225EF-9B1F-403F-9AB0-AE60EF529D9D}"/>
    <cellStyle name="Heading 2 9" xfId="1359" xr:uid="{0EAAA2A1-89D9-4CB5-9189-7A0B13F285EC}"/>
    <cellStyle name="Heading 2 9 2" xfId="3348" xr:uid="{21086B0E-00A1-4F06-8EA1-78992D4986E8}"/>
    <cellStyle name="Heading 2 9 2 2" xfId="17869" xr:uid="{0C6417CC-2356-404F-A6D2-EEC3AC2B86AB}"/>
    <cellStyle name="Heading 2 9 2 3" xfId="17870" xr:uid="{66767E13-AC8F-45AE-A2D4-78A8BA4A1771}"/>
    <cellStyle name="Heading 2 9 2 4" xfId="17871" xr:uid="{461B0017-DBA6-4F3C-96D9-644982D633CD}"/>
    <cellStyle name="Heading 2 9 2 5" xfId="17872" xr:uid="{3A8C5868-E0D7-43CB-9E9A-A12D343DA1ED}"/>
    <cellStyle name="Heading 2 9 2 6" xfId="17868" xr:uid="{83951844-8F02-4E4D-92C4-3B3F75709F69}"/>
    <cellStyle name="Heading 2 9 3" xfId="17873" xr:uid="{C2804DB3-7E4C-4F76-B6D4-B4379F309506}"/>
    <cellStyle name="Heading 2 9 4" xfId="17874" xr:uid="{3337846F-68FE-4960-960C-927DDFE7653C}"/>
    <cellStyle name="Heading 2 9 5" xfId="17875" xr:uid="{F6A9B626-A86D-47BD-A551-B3E990A4AC6A}"/>
    <cellStyle name="Heading 2 9 6" xfId="17876" xr:uid="{D90A4B68-1968-4CE7-80E9-AD384ABCF830}"/>
    <cellStyle name="Heading 2 9 7" xfId="17877" xr:uid="{8918FD2B-0FD7-40F8-B4FF-DEA8D39132BD}"/>
    <cellStyle name="Heading 2 9 8" xfId="17867" xr:uid="{C0240EDB-8996-49F9-844C-FA6CE94C164F}"/>
    <cellStyle name="Heading 3 10" xfId="1360" xr:uid="{0ADBC948-6B6B-422D-A1B7-AE97EDD2C857}"/>
    <cellStyle name="Heading 3 10 2" xfId="3349" xr:uid="{54A63341-1292-4F3D-A030-E2D580BF6A1D}"/>
    <cellStyle name="Heading 3 10 2 2" xfId="17880" xr:uid="{BA57B030-0C30-4165-B2DE-158A8DBB7857}"/>
    <cellStyle name="Heading 3 10 2 3" xfId="17881" xr:uid="{59387433-C145-49D6-997F-B9A82B7D5B9A}"/>
    <cellStyle name="Heading 3 10 2 4" xfId="17882" xr:uid="{08098607-CA60-4579-B5D4-6E190C4F7E66}"/>
    <cellStyle name="Heading 3 10 2 5" xfId="17883" xr:uid="{D7DAE318-FBE3-46CA-9F04-AA1755E34BCC}"/>
    <cellStyle name="Heading 3 10 2 6" xfId="17879" xr:uid="{0BC56996-8AAF-4CD2-91D9-5B0A5BE1AA1F}"/>
    <cellStyle name="Heading 3 10 3" xfId="17884" xr:uid="{55B98DF0-28BE-4AAF-8B58-40F218BBABB2}"/>
    <cellStyle name="Heading 3 10 4" xfId="17885" xr:uid="{E998118A-09FB-4442-8CB4-2D62F4CFC100}"/>
    <cellStyle name="Heading 3 10 5" xfId="17886" xr:uid="{1B7A497D-E63E-4E01-B461-C458FA627091}"/>
    <cellStyle name="Heading 3 10 6" xfId="17887" xr:uid="{1CD3E8E9-F4CE-45A5-B119-D0D9470DB683}"/>
    <cellStyle name="Heading 3 10 7" xfId="17888" xr:uid="{39D29739-F4E7-4A5D-A134-42A287FACE33}"/>
    <cellStyle name="Heading 3 10 8" xfId="17878" xr:uid="{9ADD1424-A994-4C54-BC27-6CCAB7DA3851}"/>
    <cellStyle name="Heading 3 11" xfId="1361" xr:uid="{836BCE3F-43ED-47AB-A1B7-AE0293F6CFDC}"/>
    <cellStyle name="Heading 3 11 2" xfId="8179" xr:uid="{247DD330-8472-4034-8460-5B396CDBBDF6}"/>
    <cellStyle name="Heading 3 11 2 2" xfId="17891" xr:uid="{5041B258-746D-475F-9B6A-8B201AD0C738}"/>
    <cellStyle name="Heading 3 11 2 3" xfId="17892" xr:uid="{831D27CE-AD31-46D1-8342-EDD83E0CF55C}"/>
    <cellStyle name="Heading 3 11 2 4" xfId="17893" xr:uid="{29DA7CA0-9486-4C71-8EB2-F980DED4A890}"/>
    <cellStyle name="Heading 3 11 2 5" xfId="17894" xr:uid="{113CE791-F80A-4195-9ED7-45072C9324DF}"/>
    <cellStyle name="Heading 3 11 2 6" xfId="17890" xr:uid="{BA13213C-C1D5-4FA1-AF8C-49AFC2F55F7A}"/>
    <cellStyle name="Heading 3 11 3" xfId="17895" xr:uid="{0A7FAF74-06A5-46C6-B27D-CA13CDBC5D64}"/>
    <cellStyle name="Heading 3 11 4" xfId="17896" xr:uid="{01E655F6-C993-4765-B76F-791B0223FEC0}"/>
    <cellStyle name="Heading 3 11 5" xfId="17897" xr:uid="{85FADEA5-EE9A-496C-93C6-F68AF552B101}"/>
    <cellStyle name="Heading 3 11 6" xfId="17898" xr:uid="{E3779466-01CD-43D1-99C1-C59599CBEB7D}"/>
    <cellStyle name="Heading 3 11 7" xfId="17899" xr:uid="{04B7858F-9FDA-4C46-A87E-44FE04405099}"/>
    <cellStyle name="Heading 3 11 8" xfId="17889" xr:uid="{E9491109-0E16-4987-8C80-666741BACD33}"/>
    <cellStyle name="Heading 3 12" xfId="1362" xr:uid="{3C94FEDE-69BF-45AC-A36A-4FBB19CF7563}"/>
    <cellStyle name="Heading 3 12 2" xfId="8180" xr:uid="{6A9A90C2-7BA5-4AFA-AE93-971BEC8AC15A}"/>
    <cellStyle name="Heading 3 12 2 2" xfId="17902" xr:uid="{79D84608-A87F-4BF4-8B4B-9ED2B69D476F}"/>
    <cellStyle name="Heading 3 12 2 3" xfId="17903" xr:uid="{5C1C3334-F80D-4694-8C63-DA236CB69F5D}"/>
    <cellStyle name="Heading 3 12 2 4" xfId="17904" xr:uid="{1223641D-1D9F-4692-8F93-953D615BBB5F}"/>
    <cellStyle name="Heading 3 12 2 5" xfId="17905" xr:uid="{BED03DE9-FE69-43C8-B73A-ABB56EA3FE34}"/>
    <cellStyle name="Heading 3 12 2 6" xfId="17901" xr:uid="{6465C45B-B8AD-4A05-8C44-B64C72E33CB2}"/>
    <cellStyle name="Heading 3 12 3" xfId="17906" xr:uid="{324F882B-E112-4565-B979-26A89F1F452D}"/>
    <cellStyle name="Heading 3 12 4" xfId="17907" xr:uid="{0EEE0699-7083-48C4-BC17-1293B5D672B2}"/>
    <cellStyle name="Heading 3 12 5" xfId="17908" xr:uid="{826DC747-07C5-4AE8-BB8E-D93B291E669F}"/>
    <cellStyle name="Heading 3 12 6" xfId="17909" xr:uid="{E0678653-5B58-4593-BB4A-E054065FBD07}"/>
    <cellStyle name="Heading 3 12 7" xfId="17910" xr:uid="{75D9B730-9B67-470F-8989-50F7ACD2F185}"/>
    <cellStyle name="Heading 3 12 8" xfId="17900" xr:uid="{4286A002-2008-46AF-8BFB-FCE0A9345723}"/>
    <cellStyle name="Heading 3 13" xfId="1363" xr:uid="{A01F742D-27F3-424B-BA9A-9A546615B957}"/>
    <cellStyle name="Heading 3 13 2" xfId="8181" xr:uid="{598A2921-71DB-4755-A422-8385A85DB271}"/>
    <cellStyle name="Heading 3 13 2 2" xfId="17913" xr:uid="{E6559A35-8DCC-45C2-9B35-DB9CBEE9084F}"/>
    <cellStyle name="Heading 3 13 2 3" xfId="17914" xr:uid="{1D1B6B8B-5CE0-4973-A4F3-A3945691DFED}"/>
    <cellStyle name="Heading 3 13 2 4" xfId="17915" xr:uid="{0804FB43-BDA0-4191-B3C8-048AAA77DA2B}"/>
    <cellStyle name="Heading 3 13 2 5" xfId="17916" xr:uid="{37E6AF44-766B-4EDC-89B9-5EF5470D4001}"/>
    <cellStyle name="Heading 3 13 2 6" xfId="17912" xr:uid="{EAE40D38-4D7C-4D9C-AC42-62843E8E80D9}"/>
    <cellStyle name="Heading 3 13 3" xfId="17917" xr:uid="{AC80DE23-02F6-41EC-ABB5-0EA06B66B105}"/>
    <cellStyle name="Heading 3 13 4" xfId="17918" xr:uid="{3E1E8133-BE89-47F7-8C93-47D52F2DBF2C}"/>
    <cellStyle name="Heading 3 13 5" xfId="17919" xr:uid="{83922C03-2990-4D97-8076-EF4E146A9EEB}"/>
    <cellStyle name="Heading 3 13 6" xfId="17920" xr:uid="{FD59D165-AF1C-42B9-A181-D035C83BD419}"/>
    <cellStyle name="Heading 3 13 7" xfId="17921" xr:uid="{0B954211-8D53-4E97-98C8-D4CDF8D1F883}"/>
    <cellStyle name="Heading 3 13 8" xfId="17911" xr:uid="{AEF5D8F6-7CC1-4984-944B-7A6C106A823F}"/>
    <cellStyle name="Heading 3 14" xfId="1364" xr:uid="{15385F5B-0158-48C4-8E48-7B6F64D1C442}"/>
    <cellStyle name="Heading 3 14 2" xfId="8182" xr:uid="{EE711FB2-1D81-4748-A98E-3619DDA14EE9}"/>
    <cellStyle name="Heading 3 14 2 2" xfId="17924" xr:uid="{B3D1E108-633E-4537-8811-893B22B1A540}"/>
    <cellStyle name="Heading 3 14 2 3" xfId="17925" xr:uid="{CC9749A9-D8CC-4972-8020-5E2C334019C9}"/>
    <cellStyle name="Heading 3 14 2 4" xfId="17926" xr:uid="{0030B848-04CE-4465-89DD-A1B722A9653A}"/>
    <cellStyle name="Heading 3 14 2 5" xfId="17927" xr:uid="{6D36CFF7-F241-4D5D-8E8C-C0894C74BF58}"/>
    <cellStyle name="Heading 3 14 2 6" xfId="17923" xr:uid="{2A36B979-4523-47B2-867A-8DE9AD599E7F}"/>
    <cellStyle name="Heading 3 14 3" xfId="17928" xr:uid="{6EF4263E-4A2A-41F2-BC8C-F12F58AA6D89}"/>
    <cellStyle name="Heading 3 14 4" xfId="17929" xr:uid="{06A67DDC-D09A-426F-8E79-75F0371A5A4F}"/>
    <cellStyle name="Heading 3 14 5" xfId="17930" xr:uid="{0C584164-60B5-4544-AE50-22D7DC50B3CE}"/>
    <cellStyle name="Heading 3 14 6" xfId="17931" xr:uid="{7A87AF71-8A94-461A-8E80-E3090C3805FD}"/>
    <cellStyle name="Heading 3 14 7" xfId="17932" xr:uid="{EFE3A053-CA40-4EE5-9408-7E458359C29F}"/>
    <cellStyle name="Heading 3 14 8" xfId="17922" xr:uid="{B7437B67-F45B-4E26-A8EE-9DEF4A482E48}"/>
    <cellStyle name="Heading 3 15" xfId="3350" xr:uid="{31BE6C32-4796-4B78-ADE1-5D912B1E4B15}"/>
    <cellStyle name="Heading 3 15 2" xfId="8183" xr:uid="{6F53F2C5-7620-482E-8653-19215138214B}"/>
    <cellStyle name="Heading 3 15 2 2" xfId="17935" xr:uid="{10A334EA-36AC-4347-8EEF-F5288224AF92}"/>
    <cellStyle name="Heading 3 15 2 3" xfId="17936" xr:uid="{0A6C3997-476E-48E5-BF98-283A6CAC1539}"/>
    <cellStyle name="Heading 3 15 2 4" xfId="17937" xr:uid="{13EC5A61-6B24-4C0F-8C06-147FAE4640F9}"/>
    <cellStyle name="Heading 3 15 2 5" xfId="17938" xr:uid="{66830F3D-C28A-4F79-88F6-5B7D60736E72}"/>
    <cellStyle name="Heading 3 15 2 6" xfId="17934" xr:uid="{25E23D09-2EE1-4447-9FA3-84A8CAB67E52}"/>
    <cellStyle name="Heading 3 15 3" xfId="17939" xr:uid="{EBB79BFE-1E73-4A74-AB8C-D8522F216596}"/>
    <cellStyle name="Heading 3 15 4" xfId="17940" xr:uid="{71D59A67-B735-482F-8683-76A15EFCB399}"/>
    <cellStyle name="Heading 3 15 5" xfId="17941" xr:uid="{C06B06C3-7DF3-4ADB-A707-0436E60E2D64}"/>
    <cellStyle name="Heading 3 15 6" xfId="17942" xr:uid="{2BB72357-1D37-4B4D-8B1D-BD72FE23953D}"/>
    <cellStyle name="Heading 3 15 7" xfId="17933" xr:uid="{4066A750-01C6-4EEA-B96A-CCCFF1DE28C6}"/>
    <cellStyle name="Heading 3 16" xfId="3351" xr:uid="{90B0F294-2BA0-4CBF-A0F9-DF576C4C7613}"/>
    <cellStyle name="Heading 3 16 2" xfId="8184" xr:uid="{465C960A-12AD-479C-A8F0-4AA9ACDB2C00}"/>
    <cellStyle name="Heading 3 16 2 2" xfId="17945" xr:uid="{3D162572-EA4B-4A8B-8BA8-9A1DADFBEF3F}"/>
    <cellStyle name="Heading 3 16 2 3" xfId="17946" xr:uid="{021347F3-9594-42F4-8A3B-35703228B0D4}"/>
    <cellStyle name="Heading 3 16 2 4" xfId="17947" xr:uid="{88587C49-9437-4B27-9767-55878D848D8C}"/>
    <cellStyle name="Heading 3 16 2 5" xfId="17948" xr:uid="{66162BE3-7265-426E-9DCE-7B8DDEE963F3}"/>
    <cellStyle name="Heading 3 16 2 6" xfId="17944" xr:uid="{E1960E16-A149-4A48-8E9C-AA7DDCC88D71}"/>
    <cellStyle name="Heading 3 16 3" xfId="17949" xr:uid="{F1420398-5763-4F7B-9651-851744BF2591}"/>
    <cellStyle name="Heading 3 16 4" xfId="17950" xr:uid="{781DC73B-F076-40B1-B669-0BD827ADA034}"/>
    <cellStyle name="Heading 3 16 5" xfId="17951" xr:uid="{B1D3EA25-7C6C-47CD-9160-6FE05254A811}"/>
    <cellStyle name="Heading 3 16 6" xfId="17952" xr:uid="{8195D61A-86A7-41AC-8C97-F43CF14E3A77}"/>
    <cellStyle name="Heading 3 16 7" xfId="17943" xr:uid="{0FC6C392-C95D-493F-969A-F5A8B60253D9}"/>
    <cellStyle name="Heading 3 17" xfId="3352" xr:uid="{B4060040-ED0F-4183-98AB-4888968B28E0}"/>
    <cellStyle name="Heading 3 17 2" xfId="8185" xr:uid="{F70AF34E-8EA5-40F1-A13E-FECFFE059309}"/>
    <cellStyle name="Heading 3 17 2 2" xfId="17955" xr:uid="{CE62597F-BFB9-4393-BB4E-0B736C8DF8C8}"/>
    <cellStyle name="Heading 3 17 2 3" xfId="17956" xr:uid="{01628AB5-8EF5-4A6B-B65E-1B2C76FA3B1B}"/>
    <cellStyle name="Heading 3 17 2 4" xfId="17957" xr:uid="{BD3260A8-6857-4904-856D-308B9C0695B7}"/>
    <cellStyle name="Heading 3 17 2 5" xfId="17958" xr:uid="{AA3E3FDA-20F4-4CEB-A748-4FCE59C64AA6}"/>
    <cellStyle name="Heading 3 17 2 6" xfId="17954" xr:uid="{76490622-C0ED-458F-808F-E0CE7AC305C4}"/>
    <cellStyle name="Heading 3 17 3" xfId="17959" xr:uid="{57FDEE64-4397-4C27-BC96-F53406E29EEA}"/>
    <cellStyle name="Heading 3 17 4" xfId="17960" xr:uid="{C17A9E9C-7637-47D4-8187-E222AB612AE3}"/>
    <cellStyle name="Heading 3 17 5" xfId="17961" xr:uid="{9BD3A6FC-947F-4041-9F80-88827F28E634}"/>
    <cellStyle name="Heading 3 17 6" xfId="17962" xr:uid="{B556529A-57EE-4202-9D0F-A1CA3446E0C3}"/>
    <cellStyle name="Heading 3 17 7" xfId="17953" xr:uid="{119581AE-5A7C-47B6-8134-93001465F741}"/>
    <cellStyle name="Heading 3 18" xfId="3353" xr:uid="{0926BBA2-8588-455A-9FE9-13EC87D834F5}"/>
    <cellStyle name="Heading 3 18 2" xfId="8186" xr:uid="{284EF919-95DC-4ABE-8DF7-FB5DD85C4793}"/>
    <cellStyle name="Heading 3 18 2 2" xfId="17965" xr:uid="{47CCCF1F-2BAF-4308-A7F0-B46DA9ED87FB}"/>
    <cellStyle name="Heading 3 18 2 3" xfId="17966" xr:uid="{57087571-72A8-4DBC-9BE5-572342D495AC}"/>
    <cellStyle name="Heading 3 18 2 4" xfId="17967" xr:uid="{632D8CAA-7F3E-4149-BCD0-3657309DF01E}"/>
    <cellStyle name="Heading 3 18 2 5" xfId="17968" xr:uid="{DBF6E2ED-8129-426C-8006-B82917ED46FC}"/>
    <cellStyle name="Heading 3 18 2 6" xfId="17964" xr:uid="{07FE87A8-F7DE-4F66-8987-86D1AF63E3A4}"/>
    <cellStyle name="Heading 3 18 3" xfId="17969" xr:uid="{23E221DE-B969-45E6-88BE-F16E2C31A4CF}"/>
    <cellStyle name="Heading 3 18 4" xfId="17970" xr:uid="{8FB2B7EE-B008-4A11-828D-FCE2E0D88B91}"/>
    <cellStyle name="Heading 3 18 5" xfId="17971" xr:uid="{2CF2FDE9-1504-403E-A7D8-9CAF95CE9C7B}"/>
    <cellStyle name="Heading 3 18 6" xfId="17972" xr:uid="{489DE582-D97C-4AB3-8DDD-D40C73AB55C4}"/>
    <cellStyle name="Heading 3 18 7" xfId="17963" xr:uid="{E972DC79-9F5C-490C-B185-570557E2D338}"/>
    <cellStyle name="Heading 3 19" xfId="3354" xr:uid="{2AB7095A-574B-4DCB-80C8-E75F1E12605F}"/>
    <cellStyle name="Heading 3 19 2" xfId="8187" xr:uid="{CF45F348-C0A3-4DF7-BA44-990B71BAEB25}"/>
    <cellStyle name="Heading 3 19 2 2" xfId="17975" xr:uid="{59E655BE-69EF-46D3-AA8A-DD0CB2D69D12}"/>
    <cellStyle name="Heading 3 19 2 3" xfId="17976" xr:uid="{F5940560-4F93-4687-BD6A-6AE4C95ED2C8}"/>
    <cellStyle name="Heading 3 19 2 4" xfId="17977" xr:uid="{8E928749-70F4-4E3B-AD69-897A0C4F6E77}"/>
    <cellStyle name="Heading 3 19 2 5" xfId="17978" xr:uid="{BBE6B1A8-DA72-44BA-9025-4983C5CB5544}"/>
    <cellStyle name="Heading 3 19 2 6" xfId="17974" xr:uid="{7E382170-84A3-4B65-B807-C59712C9AB5E}"/>
    <cellStyle name="Heading 3 19 3" xfId="17979" xr:uid="{659DBD55-F88C-4DEC-B36E-B34AD2DA64D9}"/>
    <cellStyle name="Heading 3 19 4" xfId="17980" xr:uid="{6CAB11D0-4369-45E1-B787-F8922CF77ECE}"/>
    <cellStyle name="Heading 3 19 5" xfId="17981" xr:uid="{4C417E8B-E47C-4151-A769-4CA56FA2D30D}"/>
    <cellStyle name="Heading 3 19 6" xfId="17982" xr:uid="{21F4E4C7-94C6-45DD-8878-23EA23DA2D9A}"/>
    <cellStyle name="Heading 3 19 7" xfId="17973" xr:uid="{2599F793-6BC8-4AE4-B12C-32A77C21DEF5}"/>
    <cellStyle name="Heading 3 2" xfId="1365" xr:uid="{0C29481C-B353-469E-9B08-C49EC94B883C}"/>
    <cellStyle name="Heading 3 2 10" xfId="17984" xr:uid="{F896C99B-5F27-4352-B70D-1616A5F1C657}"/>
    <cellStyle name="Heading 3 2 11" xfId="17985" xr:uid="{B5EB152B-B979-4295-9B7A-EFB8D2C77B7F}"/>
    <cellStyle name="Heading 3 2 12" xfId="17986" xr:uid="{688FF70D-65E1-4208-AD88-43915BEB6BA1}"/>
    <cellStyle name="Heading 3 2 13" xfId="17987" xr:uid="{E41EB70B-F05D-410A-B5ED-BF7CC08A4D49}"/>
    <cellStyle name="Heading 3 2 14" xfId="17988" xr:uid="{4CEEEE36-0ED0-421C-94FF-7EF84BB7896B}"/>
    <cellStyle name="Heading 3 2 15" xfId="17989" xr:uid="{BEC85664-CB0D-41DA-AC44-7D7AE6EBA577}"/>
    <cellStyle name="Heading 3 2 16" xfId="17983" xr:uid="{BF69A42B-BDD9-4FAC-A61E-3089E2FD576C}"/>
    <cellStyle name="Heading 3 2 2" xfId="1366" xr:uid="{5F77B19D-C9F2-4095-8D16-21B7C6CCFE7F}"/>
    <cellStyle name="Heading 3 2 2 2" xfId="17991" xr:uid="{CD2A1326-3812-4116-902C-9EFF446F4D5A}"/>
    <cellStyle name="Heading 3 2 2 3" xfId="17992" xr:uid="{566BC99C-497A-448B-AD28-7E161DB8DC9E}"/>
    <cellStyle name="Heading 3 2 2 4" xfId="17993" xr:uid="{727F4B53-AF4A-45C0-9129-68BED4B5C89C}"/>
    <cellStyle name="Heading 3 2 2 5" xfId="17994" xr:uid="{91C758C7-47FD-4E86-9F1A-15119F48FDB0}"/>
    <cellStyle name="Heading 3 2 2 6" xfId="17995" xr:uid="{22CC08B5-AF0F-4195-80DB-D9B70FAB117A}"/>
    <cellStyle name="Heading 3 2 2 7" xfId="17990" xr:uid="{297C0C9D-8B6D-4529-9179-3F98E13FE248}"/>
    <cellStyle name="Heading 3 2 3" xfId="1367" xr:uid="{0AABD03B-E5D6-4167-9B0D-4A3F1DF52C2C}"/>
    <cellStyle name="Heading 3 2 3 2" xfId="17997" xr:uid="{984E1A61-8BC6-48B1-A134-0D76D5AF13AA}"/>
    <cellStyle name="Heading 3 2 3 3" xfId="17998" xr:uid="{FF212D94-F06F-4FBA-B12B-CED276004299}"/>
    <cellStyle name="Heading 3 2 3 4" xfId="17999" xr:uid="{182F5B87-87EF-4CE6-A411-7A30EE55D1A5}"/>
    <cellStyle name="Heading 3 2 3 5" xfId="18000" xr:uid="{AB444216-6948-4F34-930E-17BB04FFDEED}"/>
    <cellStyle name="Heading 3 2 3 6" xfId="18001" xr:uid="{E161BCAC-BDF8-415A-81D9-1B76DDE03303}"/>
    <cellStyle name="Heading 3 2 3 7" xfId="17996" xr:uid="{91C50C1A-64EF-463B-9035-0B0C5CC6DB40}"/>
    <cellStyle name="Heading 3 2 4" xfId="1368" xr:uid="{CFAFEB95-4887-4816-A704-CD83A06DB81B}"/>
    <cellStyle name="Heading 3 2 4 2" xfId="18003" xr:uid="{C39775A9-58D8-4A9F-9FD1-08616D794030}"/>
    <cellStyle name="Heading 3 2 4 3" xfId="18004" xr:uid="{9DE48320-F09E-42C2-B6D6-E1A311748697}"/>
    <cellStyle name="Heading 3 2 4 4" xfId="18005" xr:uid="{9FCA1F4B-0F95-4A28-B997-CB159A3895BC}"/>
    <cellStyle name="Heading 3 2 4 5" xfId="18006" xr:uid="{C4115E6A-CAC8-4F04-88E3-3C668FFC87C5}"/>
    <cellStyle name="Heading 3 2 4 6" xfId="18007" xr:uid="{40041A33-2BF9-4F60-AF7C-4515D6E6D20C}"/>
    <cellStyle name="Heading 3 2 4 7" xfId="18002" xr:uid="{FAB19476-CBFE-4769-B179-8E3721482A17}"/>
    <cellStyle name="Heading 3 2 5" xfId="1369" xr:uid="{2ED3B8D4-D4D2-4EB5-AA5A-BDECD35CDAED}"/>
    <cellStyle name="Heading 3 2 5 2" xfId="18009" xr:uid="{2A2ECC68-BCAE-4D06-B746-13DD49C62ECF}"/>
    <cellStyle name="Heading 3 2 5 3" xfId="18010" xr:uid="{A269C364-7FAC-4A61-A33C-A3C0AA8262B6}"/>
    <cellStyle name="Heading 3 2 5 4" xfId="18011" xr:uid="{8776F608-E6A4-4356-A022-29DE758BBEF9}"/>
    <cellStyle name="Heading 3 2 5 5" xfId="18012" xr:uid="{E2D82315-0462-4FE2-BF74-DE54E38100DE}"/>
    <cellStyle name="Heading 3 2 5 6" xfId="18013" xr:uid="{844F8D8B-BF68-4F29-8567-314918F46ECC}"/>
    <cellStyle name="Heading 3 2 5 7" xfId="18008" xr:uid="{EC928E36-868E-4CDC-BE8A-8295156596EB}"/>
    <cellStyle name="Heading 3 2 6" xfId="1370" xr:uid="{1EC96AF6-BF3A-4A4A-B89A-0443BC8BB148}"/>
    <cellStyle name="Heading 3 2 6 2" xfId="18015" xr:uid="{F516FC68-94D4-425D-87FE-1E561AF6C611}"/>
    <cellStyle name="Heading 3 2 6 3" xfId="18016" xr:uid="{CE42D87F-FD9C-46FF-8B41-10E81D212532}"/>
    <cellStyle name="Heading 3 2 6 4" xfId="18017" xr:uid="{76944160-E1BB-4099-825F-5AA44DE534B2}"/>
    <cellStyle name="Heading 3 2 6 5" xfId="18018" xr:uid="{33D08148-9E55-4BE0-B6F0-C086341F7E3D}"/>
    <cellStyle name="Heading 3 2 6 6" xfId="18019" xr:uid="{ABC06DB0-0AED-4E77-BCD1-895781F2A19D}"/>
    <cellStyle name="Heading 3 2 6 7" xfId="18014" xr:uid="{BC6AEA63-242A-493C-9EC1-92E3608F6F1D}"/>
    <cellStyle name="Heading 3 2 7" xfId="1371" xr:uid="{508C1C7D-121E-4589-9AE8-8A3807E3C28A}"/>
    <cellStyle name="Heading 3 2 7 2" xfId="18021" xr:uid="{7109A525-CC28-42B2-ACA1-FCB7B9C029CE}"/>
    <cellStyle name="Heading 3 2 7 3" xfId="18022" xr:uid="{A0C6273C-BDFF-4725-B09B-A5BC2D6D4F87}"/>
    <cellStyle name="Heading 3 2 7 4" xfId="18023" xr:uid="{710A3EA4-85D4-42A5-B727-13950AADBC32}"/>
    <cellStyle name="Heading 3 2 7 5" xfId="18024" xr:uid="{46BEE212-3A02-4CC3-8C39-C4357E226DD1}"/>
    <cellStyle name="Heading 3 2 7 6" xfId="18025" xr:uid="{C7ACC068-55AD-4AD1-A008-5F02FA8A5893}"/>
    <cellStyle name="Heading 3 2 7 7" xfId="18020" xr:uid="{070AD5D5-4719-44EC-8F5E-E7E8CC49332D}"/>
    <cellStyle name="Heading 3 2 8" xfId="1372" xr:uid="{04AAEAE4-D067-4F00-9939-6D6E8A5D363D}"/>
    <cellStyle name="Heading 3 2 8 2" xfId="18027" xr:uid="{A5E3CD70-AE08-476B-9560-CA13CC57964B}"/>
    <cellStyle name="Heading 3 2 8 3" xfId="18028" xr:uid="{1639D572-EEF8-476D-B10A-40CB4BD0318C}"/>
    <cellStyle name="Heading 3 2 8 4" xfId="18029" xr:uid="{8404CAC4-E946-4CDB-94AC-622A770210DA}"/>
    <cellStyle name="Heading 3 2 8 5" xfId="18030" xr:uid="{125376AA-C702-4A88-92DF-1B80A623BD74}"/>
    <cellStyle name="Heading 3 2 8 6" xfId="18031" xr:uid="{1659E62B-2BA9-48F3-ADD4-1114FFBF8D8D}"/>
    <cellStyle name="Heading 3 2 8 7" xfId="18026" xr:uid="{51C79761-FECA-4EB0-8A11-1EC4490CB4B7}"/>
    <cellStyle name="Heading 3 2 9" xfId="1373" xr:uid="{D559F95B-51F9-4D3C-9259-4F9CA3F512A0}"/>
    <cellStyle name="Heading 3 2 9 2" xfId="18033" xr:uid="{EF194576-43FE-40DE-9B71-929BF782760D}"/>
    <cellStyle name="Heading 3 2 9 3" xfId="18034" xr:uid="{DE395A75-E9A9-4E9D-92CB-D61235180E9C}"/>
    <cellStyle name="Heading 3 2 9 4" xfId="18035" xr:uid="{DDF1B2F5-815E-4B03-9D15-399A297A4B06}"/>
    <cellStyle name="Heading 3 2 9 5" xfId="18036" xr:uid="{E74DC537-4C27-4AE4-94A2-B0FEB2960ED5}"/>
    <cellStyle name="Heading 3 2 9 6" xfId="18037" xr:uid="{7F884E43-9E05-4278-A4BD-05526D341E42}"/>
    <cellStyle name="Heading 3 2 9 7" xfId="18032" xr:uid="{812AE969-B15B-457D-9101-8899E1E2CE3D}"/>
    <cellStyle name="Heading 3 2_IND_UC" xfId="6576" xr:uid="{6972711B-4123-4235-BFC7-129B5037E75A}"/>
    <cellStyle name="Heading 3 20" xfId="3355" xr:uid="{CA128EB5-9168-40D7-A4EE-4325B8EBCC27}"/>
    <cellStyle name="Heading 3 20 2" xfId="8188" xr:uid="{23988CEF-33B4-4C02-8B61-896015BB681D}"/>
    <cellStyle name="Heading 3 20 2 2" xfId="18040" xr:uid="{4E99CB82-B339-48C5-BC85-7A870772D62A}"/>
    <cellStyle name="Heading 3 20 2 3" xfId="18041" xr:uid="{674741DE-E611-487B-8A64-5084A1CBCEF1}"/>
    <cellStyle name="Heading 3 20 2 4" xfId="18042" xr:uid="{B56AAB61-3C9D-4BEA-BEBE-26DFDF642DAB}"/>
    <cellStyle name="Heading 3 20 2 5" xfId="18043" xr:uid="{5BDFC25A-1EBE-49D2-B323-4E3575CF865C}"/>
    <cellStyle name="Heading 3 20 2 6" xfId="18039" xr:uid="{80F68DDF-FC06-495F-B8CA-2C234114E25A}"/>
    <cellStyle name="Heading 3 20 3" xfId="18044" xr:uid="{D3B6C438-18A6-4896-91CC-AAFF1E7D3A1D}"/>
    <cellStyle name="Heading 3 20 4" xfId="18045" xr:uid="{EE5DFE37-B4AF-4AE5-ACA5-921E09024EA5}"/>
    <cellStyle name="Heading 3 20 5" xfId="18046" xr:uid="{F8677335-75E4-4169-9B44-341F6B504BD1}"/>
    <cellStyle name="Heading 3 20 6" xfId="18047" xr:uid="{AC4244BC-E25A-4946-9A53-4D564487E22F}"/>
    <cellStyle name="Heading 3 20 7" xfId="18038" xr:uid="{A4F829D0-9D33-4287-9D2B-E71E7E7110F7}"/>
    <cellStyle name="Heading 3 21" xfId="8189" xr:uid="{D9BBDB7B-DC22-4DA0-B195-4E88983087EB}"/>
    <cellStyle name="Heading 3 21 2" xfId="18049" xr:uid="{2143176E-0836-4E18-BFE6-982E0CE02ECF}"/>
    <cellStyle name="Heading 3 21 3" xfId="18050" xr:uid="{F84E327C-92EA-40FD-AC6C-CDCC25D83B4D}"/>
    <cellStyle name="Heading 3 21 4" xfId="18051" xr:uid="{1B505AEF-984B-49FE-9A3E-1881F4490A6C}"/>
    <cellStyle name="Heading 3 21 5" xfId="18052" xr:uid="{9144F51B-7030-4FA9-8E1E-BFD48CE0A2C1}"/>
    <cellStyle name="Heading 3 21 6" xfId="18048" xr:uid="{5A1A3318-1DCE-490B-9325-23BB240C62D9}"/>
    <cellStyle name="Heading 3 22" xfId="6575" xr:uid="{CAF34F79-96AD-4E34-9EAE-76704B8857D9}"/>
    <cellStyle name="Heading 3 22 2" xfId="18054" xr:uid="{ED649B05-310B-47D2-9870-9AC2E48C500F}"/>
    <cellStyle name="Heading 3 22 3" xfId="18053" xr:uid="{1E94B11A-B731-4169-8EC2-6935825373C9}"/>
    <cellStyle name="Heading 3 23" xfId="18055" xr:uid="{E0A2C060-7749-4824-AA3E-FBD4FD452205}"/>
    <cellStyle name="Heading 3 24" xfId="18056" xr:uid="{E8762E69-7CC3-496E-9BC6-9BCC172F31DD}"/>
    <cellStyle name="Heading 3 25" xfId="18057" xr:uid="{AE2413C7-5670-490F-BD0E-3F22DD649BFA}"/>
    <cellStyle name="Heading 3 3" xfId="1374" xr:uid="{521498D5-75E1-45EF-B9AE-5BF282786F51}"/>
    <cellStyle name="Heading 3 3 10" xfId="3356" xr:uid="{E692658C-EC9C-4C18-A530-537EE2078DA2}"/>
    <cellStyle name="Heading 3 3 10 2" xfId="18060" xr:uid="{102EBFA9-2366-44C6-B08D-27FE92219C2E}"/>
    <cellStyle name="Heading 3 3 10 3" xfId="18061" xr:uid="{2D184552-2427-40E2-A60D-9B2AB2D717B8}"/>
    <cellStyle name="Heading 3 3 10 4" xfId="18062" xr:uid="{EEB60D15-85A5-4F6A-BAB1-C6323D976CDA}"/>
    <cellStyle name="Heading 3 3 10 5" xfId="18063" xr:uid="{D0339A64-4140-4991-8671-8C69993C5E22}"/>
    <cellStyle name="Heading 3 3 10 6" xfId="18059" xr:uid="{0904FD52-9222-40FC-893C-D7D89D9C8E97}"/>
    <cellStyle name="Heading 3 3 11" xfId="3357" xr:uid="{B998FEDE-FC79-49C5-8A57-6C616151717D}"/>
    <cellStyle name="Heading 3 3 11 2" xfId="18065" xr:uid="{3F59D2AC-18A8-4855-AC9F-C9D2DC1B792C}"/>
    <cellStyle name="Heading 3 3 11 3" xfId="18066" xr:uid="{2473E6A1-F475-49FE-8355-921B21E8BEB5}"/>
    <cellStyle name="Heading 3 3 11 4" xfId="18067" xr:uid="{3C8BE95D-8446-4B1C-B884-E0F51587F961}"/>
    <cellStyle name="Heading 3 3 11 5" xfId="18068" xr:uid="{13357131-FD0D-4088-BC73-BA727B6B1F50}"/>
    <cellStyle name="Heading 3 3 11 6" xfId="18064" xr:uid="{E2631F19-B2BF-4CD1-BAAD-A03B3EB116A2}"/>
    <cellStyle name="Heading 3 3 12" xfId="3358" xr:uid="{0575DD13-CD1A-40DC-AD3E-26D5049CC212}"/>
    <cellStyle name="Heading 3 3 12 2" xfId="18070" xr:uid="{EDEB6E30-AF75-4EFF-A176-1A39ADC76638}"/>
    <cellStyle name="Heading 3 3 12 3" xfId="18071" xr:uid="{CA743765-A9AE-4E49-84CB-796C3C2F8818}"/>
    <cellStyle name="Heading 3 3 12 4" xfId="18072" xr:uid="{49FDD05D-A57E-4B3C-B71A-80E3A60AD34C}"/>
    <cellStyle name="Heading 3 3 12 5" xfId="18073" xr:uid="{0055FB50-8B5C-49A5-A2C1-FCF6F6141C00}"/>
    <cellStyle name="Heading 3 3 12 6" xfId="18069" xr:uid="{4DFA7DBD-6275-4CB8-8321-15786ABC1B37}"/>
    <cellStyle name="Heading 3 3 13" xfId="3359" xr:uid="{8F16B684-5A73-41AF-ABFD-0CC8F6246FF5}"/>
    <cellStyle name="Heading 3 3 13 2" xfId="18075" xr:uid="{5BDA1D0A-8268-4E28-A583-6845A3F9B335}"/>
    <cellStyle name="Heading 3 3 13 3" xfId="18076" xr:uid="{4841D766-512C-4227-9628-55FD2B01C371}"/>
    <cellStyle name="Heading 3 3 13 4" xfId="18077" xr:uid="{98BEC823-3F39-4D61-9DF4-1DE64CC122D7}"/>
    <cellStyle name="Heading 3 3 13 5" xfId="18078" xr:uid="{6A540CF4-45C5-45F6-9FBA-19F7163FFE4F}"/>
    <cellStyle name="Heading 3 3 13 6" xfId="18074" xr:uid="{A207AE6B-769E-47A3-B4E9-6643DB191E7F}"/>
    <cellStyle name="Heading 3 3 14" xfId="3360" xr:uid="{F3A025E6-9CF2-4CC7-913B-D32DDE5EEE2E}"/>
    <cellStyle name="Heading 3 3 14 2" xfId="18080" xr:uid="{906BAC56-FEEB-43B2-950F-276B5F4EA94E}"/>
    <cellStyle name="Heading 3 3 14 3" xfId="18081" xr:uid="{EAC30595-352C-4634-AD67-67BEEFED80FC}"/>
    <cellStyle name="Heading 3 3 14 4" xfId="18082" xr:uid="{AD227879-9AB7-4CD1-A8D2-FD05798F5006}"/>
    <cellStyle name="Heading 3 3 14 5" xfId="18083" xr:uid="{284B4059-E985-48F8-A5EA-F1D82F386F2A}"/>
    <cellStyle name="Heading 3 3 14 6" xfId="18079" xr:uid="{0347DB20-0CDC-4534-8DEB-F136E33865B2}"/>
    <cellStyle name="Heading 3 3 15" xfId="8190" xr:uid="{4267F292-43E1-4D1C-A3E8-38D506E8B633}"/>
    <cellStyle name="Heading 3 3 15 2" xfId="18085" xr:uid="{023BA417-1E83-49E8-8483-BD1E07F12C44}"/>
    <cellStyle name="Heading 3 3 15 3" xfId="18086" xr:uid="{99013DEA-1C24-4349-B5EE-AE2DCD146F5E}"/>
    <cellStyle name="Heading 3 3 15 4" xfId="18087" xr:uid="{D93260DD-FDB9-4E45-8635-527DBF4DE8B7}"/>
    <cellStyle name="Heading 3 3 15 5" xfId="18088" xr:uid="{C6BCA337-C5A3-4C83-BDF3-13025AF54154}"/>
    <cellStyle name="Heading 3 3 15 6" xfId="18084" xr:uid="{01C76AB0-578B-4770-A5D6-B14E8C884A93}"/>
    <cellStyle name="Heading 3 3 16" xfId="18089" xr:uid="{B6D3C351-7BBE-4C22-A2ED-7F2F284ABCDD}"/>
    <cellStyle name="Heading 3 3 17" xfId="18090" xr:uid="{673F5680-B7AA-4349-83F5-739DF2427EA7}"/>
    <cellStyle name="Heading 3 3 18" xfId="18091" xr:uid="{0D42B2CC-C248-478B-B4E4-EEC689DAA3E0}"/>
    <cellStyle name="Heading 3 3 19" xfId="18092" xr:uid="{4AB221DC-3173-44CC-9961-73FF75723997}"/>
    <cellStyle name="Heading 3 3 2" xfId="1375" xr:uid="{CE59C4F5-BC56-4BCF-AB57-029FF76F822D}"/>
    <cellStyle name="Heading 3 3 2 2" xfId="18094" xr:uid="{8354310C-8C44-4D2E-8945-71421B9F0B31}"/>
    <cellStyle name="Heading 3 3 2 3" xfId="18095" xr:uid="{44380C97-3F2A-45B7-B4FB-234A450FDED7}"/>
    <cellStyle name="Heading 3 3 2 4" xfId="18096" xr:uid="{50426AF9-242C-4D33-A634-2ED49DB16F58}"/>
    <cellStyle name="Heading 3 3 2 5" xfId="18097" xr:uid="{6F57FEF4-B1A1-43E2-AE67-27A7BCAB3238}"/>
    <cellStyle name="Heading 3 3 2 6" xfId="18098" xr:uid="{D3FACDD5-020D-4B43-B5FA-5E6ADDDB092D}"/>
    <cellStyle name="Heading 3 3 2 7" xfId="18093" xr:uid="{7145B9FA-A29A-4635-A276-0E778029E313}"/>
    <cellStyle name="Heading 3 3 20" xfId="18099" xr:uid="{BD73DE6A-E18D-47DD-8E5F-BABB8A6A44F2}"/>
    <cellStyle name="Heading 3 3 21" xfId="18058" xr:uid="{FDAD2D78-98A4-4868-ABCE-7B805928C9B5}"/>
    <cellStyle name="Heading 3 3 3" xfId="3361" xr:uid="{9A735FFD-350F-4285-A058-C477C1FD73BC}"/>
    <cellStyle name="Heading 3 3 3 2" xfId="18101" xr:uid="{2E69D3D0-F98D-477A-B9AE-E71F59316EEB}"/>
    <cellStyle name="Heading 3 3 3 3" xfId="18102" xr:uid="{8AB1815D-2640-435A-92DD-8859C62B7864}"/>
    <cellStyle name="Heading 3 3 3 4" xfId="18103" xr:uid="{97BB2C5F-82DA-4A15-AC61-4A0EE9214564}"/>
    <cellStyle name="Heading 3 3 3 5" xfId="18104" xr:uid="{C144811B-52CF-4065-BEE2-6B888024D34B}"/>
    <cellStyle name="Heading 3 3 3 6" xfId="18100" xr:uid="{A77CE9D6-4CDC-46CD-B605-84D2544641B3}"/>
    <cellStyle name="Heading 3 3 4" xfId="3362" xr:uid="{CECCBC5E-3E7F-469B-B212-46CC284BE90F}"/>
    <cellStyle name="Heading 3 3 4 2" xfId="18106" xr:uid="{66D1740D-2D8C-4FD2-BBB3-046BCD22DB1B}"/>
    <cellStyle name="Heading 3 3 4 3" xfId="18107" xr:uid="{CC729E63-B713-429F-B273-0395A7A95D7D}"/>
    <cellStyle name="Heading 3 3 4 4" xfId="18108" xr:uid="{373FED06-5619-41F7-96EF-6E8A0DDA1DFA}"/>
    <cellStyle name="Heading 3 3 4 5" xfId="18109" xr:uid="{8568C16D-0D20-4234-8345-27E60E716254}"/>
    <cellStyle name="Heading 3 3 4 6" xfId="18105" xr:uid="{275C9061-5B66-40FA-852C-9C520BA19CD1}"/>
    <cellStyle name="Heading 3 3 5" xfId="3363" xr:uid="{107AACF5-52F7-4CBE-B006-F332133FA93B}"/>
    <cellStyle name="Heading 3 3 5 2" xfId="18111" xr:uid="{9774D74A-3798-40D7-A18B-5ED95397AF25}"/>
    <cellStyle name="Heading 3 3 5 3" xfId="18112" xr:uid="{7B02D505-532D-4213-B34D-9B859C279B7D}"/>
    <cellStyle name="Heading 3 3 5 4" xfId="18113" xr:uid="{333BC3C2-E81D-4227-93F2-5794DED645B8}"/>
    <cellStyle name="Heading 3 3 5 5" xfId="18114" xr:uid="{EB24CE3E-7D7D-4044-9600-E9983158E5B6}"/>
    <cellStyle name="Heading 3 3 5 6" xfId="18110" xr:uid="{5DFFF436-B811-421A-B889-D18A2CF04CFA}"/>
    <cellStyle name="Heading 3 3 6" xfId="3364" xr:uid="{957F32B1-E4B7-41BC-A6B1-CF5BCA9F0095}"/>
    <cellStyle name="Heading 3 3 6 2" xfId="18116" xr:uid="{74CBF1EA-2845-478A-ABE4-CC182F6A711D}"/>
    <cellStyle name="Heading 3 3 6 3" xfId="18117" xr:uid="{C12A98AE-895C-4FEC-BB93-D7E9B2B506E5}"/>
    <cellStyle name="Heading 3 3 6 4" xfId="18118" xr:uid="{ADE6FFFC-5663-4040-9337-2BCCE6E6BB5F}"/>
    <cellStyle name="Heading 3 3 6 5" xfId="18119" xr:uid="{575488A2-F956-4B6D-9366-19D75C8F3360}"/>
    <cellStyle name="Heading 3 3 6 6" xfId="18115" xr:uid="{EC51EC89-435F-4FD8-92DF-255976CF32CE}"/>
    <cellStyle name="Heading 3 3 7" xfId="3365" xr:uid="{7E8C57DD-AD75-414A-BA00-83F82B6F5B62}"/>
    <cellStyle name="Heading 3 3 7 2" xfId="18121" xr:uid="{5B66251C-DF63-46D1-9980-2CAE665B3EBF}"/>
    <cellStyle name="Heading 3 3 7 3" xfId="18122" xr:uid="{741EEB35-B221-4E79-AD46-8195A9CA1704}"/>
    <cellStyle name="Heading 3 3 7 4" xfId="18123" xr:uid="{798D586A-2C7B-42A9-AFAD-ADD7B7021119}"/>
    <cellStyle name="Heading 3 3 7 5" xfId="18124" xr:uid="{BF1B98F4-D4E9-4514-B66E-94C86151E75D}"/>
    <cellStyle name="Heading 3 3 7 6" xfId="18120" xr:uid="{7BFDE368-198F-4311-B598-A981EFC4E20D}"/>
    <cellStyle name="Heading 3 3 8" xfId="3366" xr:uid="{8AEB750E-A656-457E-B196-88D512A70EDF}"/>
    <cellStyle name="Heading 3 3 8 2" xfId="18126" xr:uid="{FD9E6A8B-F74C-4DC1-A23F-D6B230A09D58}"/>
    <cellStyle name="Heading 3 3 8 3" xfId="18127" xr:uid="{DDA13347-4691-4852-A99C-3A4A988A8980}"/>
    <cellStyle name="Heading 3 3 8 4" xfId="18128" xr:uid="{FDB4EA27-FA0C-48BB-9679-13D2D862D657}"/>
    <cellStyle name="Heading 3 3 8 5" xfId="18129" xr:uid="{3337963A-BD4F-44C7-9C9D-E03528421C82}"/>
    <cellStyle name="Heading 3 3 8 6" xfId="18125" xr:uid="{F4049D15-082B-443E-886F-2C179BAB9EE8}"/>
    <cellStyle name="Heading 3 3 9" xfId="3367" xr:uid="{6DB49B91-43A5-4F75-A38C-4DCCFD87DC3D}"/>
    <cellStyle name="Heading 3 3 9 2" xfId="18131" xr:uid="{FD0FD077-4E1F-46D1-A7C0-B10B0422F247}"/>
    <cellStyle name="Heading 3 3 9 3" xfId="18132" xr:uid="{C88B1573-6CD5-4F02-81F8-718B13A67178}"/>
    <cellStyle name="Heading 3 3 9 4" xfId="18133" xr:uid="{AD7E262D-3DAE-4708-A158-661C73A80FD6}"/>
    <cellStyle name="Heading 3 3 9 5" xfId="18134" xr:uid="{554FBE25-DD0E-4102-AB98-803E8E043E0B}"/>
    <cellStyle name="Heading 3 3 9 6" xfId="18130" xr:uid="{7C795E2D-903C-4493-8166-B8753D56403D}"/>
    <cellStyle name="Heading 3 3_IND_UC" xfId="6577" xr:uid="{72ABCDC2-B9B6-4052-A8A7-E38A9D72DA46}"/>
    <cellStyle name="Heading 3 4" xfId="1376" xr:uid="{0337872B-8CB7-4A44-827C-6CDA314962A5}"/>
    <cellStyle name="Heading 3 4 2" xfId="1377" xr:uid="{6657954D-1B65-45BB-9D57-FA5AED85F242}"/>
    <cellStyle name="Heading 3 4 2 2" xfId="8940" xr:uid="{56E5F1F2-DA56-4E52-852F-D865817A8BA8}"/>
    <cellStyle name="Heading 3 4 2 2 2" xfId="18135" xr:uid="{A4B100AD-3C42-4216-AC57-1F59B72D1659}"/>
    <cellStyle name="Heading 3 4 2 2 3" xfId="18136" xr:uid="{0FF71955-69BC-4A97-8631-6B0C2E4ED983}"/>
    <cellStyle name="Heading 3 4 2 2 4" xfId="18137" xr:uid="{2DE36298-3F58-4353-B0F4-0472640F8CC4}"/>
    <cellStyle name="Heading 3 4 2 2 5" xfId="18138" xr:uid="{775E2A29-5A09-4989-93D9-FF5E2D98FDAE}"/>
    <cellStyle name="Heading 3 4 2 3" xfId="18139" xr:uid="{A3FF4206-A72E-4A3C-A5BD-CCEBF2250478}"/>
    <cellStyle name="Heading 3 4 2 4" xfId="18140" xr:uid="{02988D39-3E9A-412D-94E1-CECDAD5E8640}"/>
    <cellStyle name="Heading 3 4 2 5" xfId="18141" xr:uid="{7C974C05-322F-4145-9987-1EEE4E7F710E}"/>
    <cellStyle name="Heading 3 4 2 6" xfId="18142" xr:uid="{DC1FF8FE-44E2-44D0-BB89-095FA0412FB8}"/>
    <cellStyle name="Heading 3 4 2 7" xfId="18143" xr:uid="{16B0D6C2-F775-421C-86EC-A13064EE4A9E}"/>
    <cellStyle name="Heading 3 4 3" xfId="8939" xr:uid="{595DC4E8-B0B8-4297-B059-9DE1F9B71C8B}"/>
    <cellStyle name="Heading 3 4 3 2" xfId="18144" xr:uid="{17E9528B-3D11-466E-887F-C6069F309D31}"/>
    <cellStyle name="Heading 3 4 3 3" xfId="18145" xr:uid="{D6F0FE0B-55DF-46BA-BDC1-B5743B9DED6E}"/>
    <cellStyle name="Heading 3 4 3 4" xfId="18146" xr:uid="{34494023-6463-4885-84E0-AB2408E3D17A}"/>
    <cellStyle name="Heading 3 4 3 5" xfId="18147" xr:uid="{BC2C4529-31E3-4B40-B35F-2AC06EFF59D3}"/>
    <cellStyle name="Heading 3 4 4" xfId="18148" xr:uid="{37A08852-E6F3-42CA-8590-DC83C42F2263}"/>
    <cellStyle name="Heading 3 4 5" xfId="18149" xr:uid="{4CA91E74-2122-4E47-B265-9A5819D7132B}"/>
    <cellStyle name="Heading 3 4 6" xfId="18150" xr:uid="{4A24E3E2-455F-47E7-BE80-367CB6BA054D}"/>
    <cellStyle name="Heading 3 4 7" xfId="18151" xr:uid="{CD9576B9-E4EC-4C3E-8031-D33391007D3C}"/>
    <cellStyle name="Heading 3 4 8" xfId="18152" xr:uid="{283B3CCE-3C54-43A0-B06F-6515C27F3CDB}"/>
    <cellStyle name="Heading 3 5" xfId="1378" xr:uid="{8EA94241-400E-4F02-9060-2A949CB2E48E}"/>
    <cellStyle name="Heading 3 5 2" xfId="1379" xr:uid="{8E9EC03D-5BC3-4153-8AD6-2971210095FE}"/>
    <cellStyle name="Heading 3 5 2 2" xfId="8942" xr:uid="{9C2238B1-BBAF-4A65-9A07-4736A4F12DC4}"/>
    <cellStyle name="Heading 3 5 2 2 2" xfId="18153" xr:uid="{475E15E5-D69B-44C3-9610-0DEE8B22635C}"/>
    <cellStyle name="Heading 3 5 2 2 3" xfId="18154" xr:uid="{50FE2D7A-91D5-4C8C-8A02-874A4DCF4118}"/>
    <cellStyle name="Heading 3 5 2 2 4" xfId="18155" xr:uid="{13EA1352-3A73-4843-B9D7-D9270483CDC5}"/>
    <cellStyle name="Heading 3 5 2 2 5" xfId="18156" xr:uid="{45C618B4-E9D1-4DED-BAFB-112A79F750AD}"/>
    <cellStyle name="Heading 3 5 2 3" xfId="18157" xr:uid="{7846BADA-DAF6-4CA0-B13C-A3B3CDFDEC1D}"/>
    <cellStyle name="Heading 3 5 2 4" xfId="18158" xr:uid="{1AB32915-BE56-4A10-8028-1091723301F8}"/>
    <cellStyle name="Heading 3 5 2 5" xfId="18159" xr:uid="{15D80514-DF0D-42D4-B487-A1DDD0EDA45E}"/>
    <cellStyle name="Heading 3 5 2 6" xfId="18160" xr:uid="{5A713DC4-DB4A-475A-9445-08FF45359C5F}"/>
    <cellStyle name="Heading 3 5 2 7" xfId="18161" xr:uid="{19D6BCA1-5FD3-4E2D-88B4-7381BC415DB6}"/>
    <cellStyle name="Heading 3 5 3" xfId="8941" xr:uid="{F7289871-24A8-42FE-8856-280A0B4F81FA}"/>
    <cellStyle name="Heading 3 5 3 2" xfId="18162" xr:uid="{3D6B6248-D5F6-48B7-A9A6-DC3004E12C18}"/>
    <cellStyle name="Heading 3 5 3 3" xfId="18163" xr:uid="{759796A8-942C-4C26-A9D4-B7568B73FBFA}"/>
    <cellStyle name="Heading 3 5 3 4" xfId="18164" xr:uid="{3056CC13-AD7C-4E1C-AA1B-4A379805ED1F}"/>
    <cellStyle name="Heading 3 5 3 5" xfId="18165" xr:uid="{0CCD3224-29AF-4C9F-8887-BDFF19996BED}"/>
    <cellStyle name="Heading 3 5 4" xfId="18166" xr:uid="{8A58F01E-402B-4484-9878-F389040FF85E}"/>
    <cellStyle name="Heading 3 5 5" xfId="18167" xr:uid="{58BF1C9B-5FE9-4B13-B04D-83D46F5847AA}"/>
    <cellStyle name="Heading 3 5 6" xfId="18168" xr:uid="{297A38FA-BBDD-4332-95DB-487C68CC1A3D}"/>
    <cellStyle name="Heading 3 5 7" xfId="18169" xr:uid="{81255307-4E22-4D5E-9311-DB6D0C84AF7C}"/>
    <cellStyle name="Heading 3 5 8" xfId="18170" xr:uid="{5BEEFD21-514A-4E63-9AE8-1AB89A5E848D}"/>
    <cellStyle name="Heading 3 6" xfId="1380" xr:uid="{669701AB-B71A-4CB6-8FB2-F5CC43438E40}"/>
    <cellStyle name="Heading 3 6 2" xfId="1381" xr:uid="{444B81EA-E984-4833-98F3-4549258A3496}"/>
    <cellStyle name="Heading 3 6 2 2" xfId="8944" xr:uid="{D109EB1B-4A70-441F-8C71-0124B376F6B1}"/>
    <cellStyle name="Heading 3 6 2 2 2" xfId="18171" xr:uid="{F6D858AF-9B03-4CDD-9918-E71BCE8C9026}"/>
    <cellStyle name="Heading 3 6 2 2 3" xfId="18172" xr:uid="{9EC44513-0B56-452F-A7E5-359123398669}"/>
    <cellStyle name="Heading 3 6 2 2 4" xfId="18173" xr:uid="{D8EDE229-618B-41C8-9348-410524E17883}"/>
    <cellStyle name="Heading 3 6 2 2 5" xfId="18174" xr:uid="{157A0000-5842-4F5C-BFB1-21556CAEC84A}"/>
    <cellStyle name="Heading 3 6 2 3" xfId="18175" xr:uid="{689902F3-97F3-477C-A5A6-B5DF36D53DFA}"/>
    <cellStyle name="Heading 3 6 2 4" xfId="18176" xr:uid="{1F599118-23FF-40F4-B10F-D1796EA54263}"/>
    <cellStyle name="Heading 3 6 2 5" xfId="18177" xr:uid="{58D83049-76F4-4671-A019-94FED30A7D7E}"/>
    <cellStyle name="Heading 3 6 2 6" xfId="18178" xr:uid="{08A33927-C7FD-4E97-8F11-CFD84DF8B212}"/>
    <cellStyle name="Heading 3 6 2 7" xfId="18179" xr:uid="{BFAF3D3F-7C5C-419D-B2D6-3B038C118EDD}"/>
    <cellStyle name="Heading 3 6 3" xfId="3368" xr:uid="{9B190F07-7B30-4E28-8005-319ACAA53BBB}"/>
    <cellStyle name="Heading 3 6 3 2" xfId="8945" xr:uid="{56ECFF5E-A66A-4072-8D7F-27384963DD5D}"/>
    <cellStyle name="Heading 3 6 3 2 2" xfId="18180" xr:uid="{165D3F7A-609F-4594-A1B9-8A66DCAE92CD}"/>
    <cellStyle name="Heading 3 6 3 2 3" xfId="18181" xr:uid="{61C35547-3147-46C2-894F-E9A5031A48C9}"/>
    <cellStyle name="Heading 3 6 3 2 4" xfId="18182" xr:uid="{5D5E226B-21EE-45EF-9209-D4E6E4344724}"/>
    <cellStyle name="Heading 3 6 3 2 5" xfId="18183" xr:uid="{C06562A5-37E4-423B-A960-0870336C538F}"/>
    <cellStyle name="Heading 3 6 3 3" xfId="18184" xr:uid="{0D97D393-5635-4A20-8F7F-1A5651E8E72B}"/>
    <cellStyle name="Heading 3 6 3 4" xfId="18185" xr:uid="{DB990311-2276-4E4E-9474-901A11D40F72}"/>
    <cellStyle name="Heading 3 6 3 5" xfId="18186" xr:uid="{D9C784E9-16FE-433E-98F3-128B6A1B735C}"/>
    <cellStyle name="Heading 3 6 3 6" xfId="18187" xr:uid="{05BDD8FD-E5D8-4CA7-A0D0-ABF0E79728A7}"/>
    <cellStyle name="Heading 3 6 4" xfId="8943" xr:uid="{EF816C78-2E96-4918-8824-E05789635233}"/>
    <cellStyle name="Heading 3 6 4 2" xfId="18188" xr:uid="{A1869197-21CF-413D-A64D-0832F08C510D}"/>
    <cellStyle name="Heading 3 6 4 3" xfId="18189" xr:uid="{7A0C1206-5069-47DB-9EA1-77B19D46CECC}"/>
    <cellStyle name="Heading 3 6 4 4" xfId="18190" xr:uid="{9D2BF4AB-4A7C-4344-A1BD-1BC6642CC2AD}"/>
    <cellStyle name="Heading 3 6 4 5" xfId="18191" xr:uid="{74F23CE5-478D-4481-9CA3-9B9A3F79B6A3}"/>
    <cellStyle name="Heading 3 6 5" xfId="18192" xr:uid="{3508BE66-2A2F-45F8-BBE3-F8BE5FF1C958}"/>
    <cellStyle name="Heading 3 6 6" xfId="18193" xr:uid="{CC34D0EC-E7B2-497E-9767-814E31F1864B}"/>
    <cellStyle name="Heading 3 6 7" xfId="18194" xr:uid="{2C489186-4E35-4C96-82EF-B9A88D6B9FAA}"/>
    <cellStyle name="Heading 3 6 8" xfId="18195" xr:uid="{2CC9AD82-8371-4D92-9EA5-8F93ACDD01B4}"/>
    <cellStyle name="Heading 3 6 9" xfId="18196" xr:uid="{D58E4C6C-A417-4782-A8A9-1957F38AC9A8}"/>
    <cellStyle name="Heading 3 7" xfId="1382" xr:uid="{D0C03AA2-B46C-4F78-8DC2-D76177C06108}"/>
    <cellStyle name="Heading 3 7 2" xfId="1383" xr:uid="{D673FAD2-0143-434C-B45F-46A8FCEE8F75}"/>
    <cellStyle name="Heading 3 7 2 2" xfId="8947" xr:uid="{AEBB2FD1-D5AC-4100-9177-0A011D638FD8}"/>
    <cellStyle name="Heading 3 7 2 2 2" xfId="18197" xr:uid="{DBFB7373-FE1E-4379-B732-799F5857E19C}"/>
    <cellStyle name="Heading 3 7 2 2 3" xfId="18198" xr:uid="{6712750B-DDE2-486C-82E4-F8BF3C49F24D}"/>
    <cellStyle name="Heading 3 7 2 2 4" xfId="18199" xr:uid="{C9AA633B-023A-4E62-9DD1-9A683DD2EC73}"/>
    <cellStyle name="Heading 3 7 2 2 5" xfId="18200" xr:uid="{99D1EBEB-23F7-41E7-B7B7-8D5E9D732DFF}"/>
    <cellStyle name="Heading 3 7 2 3" xfId="18201" xr:uid="{FF336065-8D33-4BF8-92A4-EE2DB18B585B}"/>
    <cellStyle name="Heading 3 7 2 4" xfId="18202" xr:uid="{8CD3C59C-1E29-40CD-903B-D4909544FADE}"/>
    <cellStyle name="Heading 3 7 2 5" xfId="18203" xr:uid="{5BB0C0A9-0BB1-42A8-840B-5F49351B7E28}"/>
    <cellStyle name="Heading 3 7 2 6" xfId="18204" xr:uid="{767B327F-3C0A-4DEF-81D6-89FA6C3E7566}"/>
    <cellStyle name="Heading 3 7 2 7" xfId="18205" xr:uid="{163BE81D-858B-445E-956D-4733E2C445C3}"/>
    <cellStyle name="Heading 3 7 3" xfId="3369" xr:uid="{879D04E2-CE05-4C3A-9D57-72BAC1A8E615}"/>
    <cellStyle name="Heading 3 7 3 2" xfId="8948" xr:uid="{273180D3-F696-4440-983A-D17BEA89ADA0}"/>
    <cellStyle name="Heading 3 7 3 2 2" xfId="18206" xr:uid="{13623EF7-E878-4007-972C-CC4B66720BA0}"/>
    <cellStyle name="Heading 3 7 3 2 3" xfId="18207" xr:uid="{99EFAD6B-9775-4D9D-9568-D74DB39B3062}"/>
    <cellStyle name="Heading 3 7 3 2 4" xfId="18208" xr:uid="{B0C39BC1-3A06-4A5F-9835-5B1A23DE4630}"/>
    <cellStyle name="Heading 3 7 3 2 5" xfId="18209" xr:uid="{404650AD-9414-4997-B8E6-4B7E0C33BFA9}"/>
    <cellStyle name="Heading 3 7 3 3" xfId="18210" xr:uid="{53AE81D6-842D-410D-ACF6-B671D427CEF1}"/>
    <cellStyle name="Heading 3 7 3 4" xfId="18211" xr:uid="{C3BB72A8-E360-4555-A2D7-8A0723524F1E}"/>
    <cellStyle name="Heading 3 7 3 5" xfId="18212" xr:uid="{5B219EB1-16B2-4C88-AC62-C6103B22C0A8}"/>
    <cellStyle name="Heading 3 7 3 6" xfId="18213" xr:uid="{EB1AE817-80A4-43D2-A84C-B6E65BD7F12D}"/>
    <cellStyle name="Heading 3 7 4" xfId="8946" xr:uid="{A2033E7A-03E3-425D-90DC-B46B4D13C76B}"/>
    <cellStyle name="Heading 3 7 4 2" xfId="18214" xr:uid="{D885200A-0166-45DE-A552-A6D8054BA7E2}"/>
    <cellStyle name="Heading 3 7 4 3" xfId="18215" xr:uid="{89CBD7C9-489D-4FBE-B3D4-A46A36829733}"/>
    <cellStyle name="Heading 3 7 4 4" xfId="18216" xr:uid="{9ACE728B-2B57-4541-BF1C-8CB6A833D6DA}"/>
    <cellStyle name="Heading 3 7 4 5" xfId="18217" xr:uid="{F57D071A-FC08-40FC-B165-B1AF237F6A10}"/>
    <cellStyle name="Heading 3 7 5" xfId="18218" xr:uid="{EF0810E1-B737-4BAD-8A5B-7503A138D06A}"/>
    <cellStyle name="Heading 3 7 6" xfId="18219" xr:uid="{32A67E27-0E35-4CA0-ADC6-6B4DB48A97AF}"/>
    <cellStyle name="Heading 3 7 7" xfId="18220" xr:uid="{EA1BA518-D3C2-4A48-8F0D-16C142529E9C}"/>
    <cellStyle name="Heading 3 7 8" xfId="18221" xr:uid="{74968380-1268-452A-AE35-8ED239D8D056}"/>
    <cellStyle name="Heading 3 7 9" xfId="18222" xr:uid="{266F528F-50D8-432E-A33A-EFFC0BEE4B7D}"/>
    <cellStyle name="Heading 3 8" xfId="1384" xr:uid="{9D9A9A26-5C5A-44E9-B0B5-5879200C7642}"/>
    <cellStyle name="Heading 3 8 2" xfId="1385" xr:uid="{418D5A24-4D3A-4D27-8F84-B8E3D15B2A45}"/>
    <cellStyle name="Heading 3 8 2 2" xfId="8950" xr:uid="{6B4272FD-4650-4508-939F-31A173999CC4}"/>
    <cellStyle name="Heading 3 8 2 2 2" xfId="18223" xr:uid="{ED616A7A-5447-460A-9614-444AE5D96B87}"/>
    <cellStyle name="Heading 3 8 2 2 3" xfId="18224" xr:uid="{7D66FF3D-A14A-47DB-8915-1295F8640E10}"/>
    <cellStyle name="Heading 3 8 2 2 4" xfId="18225" xr:uid="{8910DAC0-7ABA-42C7-980D-EACFF28ECA9F}"/>
    <cellStyle name="Heading 3 8 2 2 5" xfId="18226" xr:uid="{4D591BE4-479D-4765-8FED-43C09B07842F}"/>
    <cellStyle name="Heading 3 8 2 3" xfId="18227" xr:uid="{27A025C1-0AB4-4B24-AC31-3A861163759E}"/>
    <cellStyle name="Heading 3 8 2 4" xfId="18228" xr:uid="{7CBCF0A5-1534-49A3-A481-2DC2885EAC3B}"/>
    <cellStyle name="Heading 3 8 2 5" xfId="18229" xr:uid="{DA89FC1C-6EF2-4AEA-8A3B-77E7FD1EE8DC}"/>
    <cellStyle name="Heading 3 8 2 6" xfId="18230" xr:uid="{8FC68965-9B3C-4FA6-BD5A-F09D75D6D142}"/>
    <cellStyle name="Heading 3 8 2 7" xfId="18231" xr:uid="{B81D5DB9-0A45-42E4-9EF5-6943CB1E5169}"/>
    <cellStyle name="Heading 3 8 3" xfId="3370" xr:uid="{DB034ED9-7E85-454B-98EA-17B0D6B1E676}"/>
    <cellStyle name="Heading 3 8 3 2" xfId="8951" xr:uid="{32F25706-9539-47DA-98D0-1DCADFA57110}"/>
    <cellStyle name="Heading 3 8 3 2 2" xfId="18232" xr:uid="{16788C78-4B60-4930-8475-EA3C6ABA75C9}"/>
    <cellStyle name="Heading 3 8 3 2 3" xfId="18233" xr:uid="{22820F59-2C46-4DBA-8BA3-580EF50AFCF2}"/>
    <cellStyle name="Heading 3 8 3 2 4" xfId="18234" xr:uid="{0123E63D-1E54-45E7-A411-CB671844C10C}"/>
    <cellStyle name="Heading 3 8 3 2 5" xfId="18235" xr:uid="{8F36C244-F303-45EC-A7A3-DA7D76556209}"/>
    <cellStyle name="Heading 3 8 3 3" xfId="18236" xr:uid="{758A38A0-D7E1-484E-B062-DFF14C0BCE85}"/>
    <cellStyle name="Heading 3 8 3 4" xfId="18237" xr:uid="{D6E2B782-BFA2-4E76-9BA1-D1EB2D6A2A3A}"/>
    <cellStyle name="Heading 3 8 3 5" xfId="18238" xr:uid="{F7A6A3F1-7F85-4238-B61B-8BCBFB7AC6A9}"/>
    <cellStyle name="Heading 3 8 3 6" xfId="18239" xr:uid="{4FAF069A-7390-45C0-9042-CEC84BD61E1F}"/>
    <cellStyle name="Heading 3 8 4" xfId="8949" xr:uid="{D2C74171-8C3D-46A7-84DB-DC4B1B8FCA29}"/>
    <cellStyle name="Heading 3 8 4 2" xfId="18240" xr:uid="{66BC90D6-1A45-49D6-8448-F1E2A8B49322}"/>
    <cellStyle name="Heading 3 8 4 3" xfId="18241" xr:uid="{4661373A-8E2C-486D-9113-87AAFF720E3C}"/>
    <cellStyle name="Heading 3 8 4 4" xfId="18242" xr:uid="{832EDAE9-0223-42AB-ABE2-0EE89A33CE10}"/>
    <cellStyle name="Heading 3 8 4 5" xfId="18243" xr:uid="{D15797D4-20AA-4001-9927-0E5D3CB4EC8A}"/>
    <cellStyle name="Heading 3 8 5" xfId="18244" xr:uid="{216ED33A-3CE7-4C63-8D6D-9BF8429B90B3}"/>
    <cellStyle name="Heading 3 8 6" xfId="18245" xr:uid="{B3FCF5B0-CF47-4037-8D9E-A204324DCC0D}"/>
    <cellStyle name="Heading 3 8 7" xfId="18246" xr:uid="{68A2298D-6EB2-46F8-8F45-A5378C56D2D7}"/>
    <cellStyle name="Heading 3 8 8" xfId="18247" xr:uid="{01B30AC3-8708-4C31-B562-73006B2CEF0A}"/>
    <cellStyle name="Heading 3 8 9" xfId="18248" xr:uid="{53ECB5A1-35FC-412C-BD6F-DF16EAE720AD}"/>
    <cellStyle name="Heading 3 9" xfId="1386" xr:uid="{B2A9AF6C-47AB-4265-BA1F-F7743C574D78}"/>
    <cellStyle name="Heading 3 9 2" xfId="3371" xr:uid="{7CBAA197-18BC-44EF-8BB7-9FD18C602974}"/>
    <cellStyle name="Heading 3 9 2 2" xfId="8953" xr:uid="{F402DD42-D897-494F-B9AC-361561D82161}"/>
    <cellStyle name="Heading 3 9 2 2 2" xfId="18249" xr:uid="{5BFFB061-C687-4DA4-9B71-8158CF8A5CE4}"/>
    <cellStyle name="Heading 3 9 2 2 3" xfId="18250" xr:uid="{AD0CB36E-59B3-49FB-969F-E498F1C314C0}"/>
    <cellStyle name="Heading 3 9 2 2 4" xfId="18251" xr:uid="{78D26125-07D3-442B-A693-E10C1D3037CA}"/>
    <cellStyle name="Heading 3 9 2 2 5" xfId="18252" xr:uid="{18758963-00C7-44A1-89B1-EF2945553EA2}"/>
    <cellStyle name="Heading 3 9 2 3" xfId="18253" xr:uid="{3117FFCF-53AD-4023-8B38-DC4D3394FC03}"/>
    <cellStyle name="Heading 3 9 2 4" xfId="18254" xr:uid="{572747FB-7073-4EF1-9DD0-54A740917E2B}"/>
    <cellStyle name="Heading 3 9 2 5" xfId="18255" xr:uid="{B5D3786A-BF84-47C0-83E9-23391A281668}"/>
    <cellStyle name="Heading 3 9 2 6" xfId="18256" xr:uid="{57937FE6-E55F-449F-971D-4A7A45ED57F9}"/>
    <cellStyle name="Heading 3 9 3" xfId="8952" xr:uid="{C75773F5-33E1-417E-A5A3-8C1CECA2E83A}"/>
    <cellStyle name="Heading 3 9 3 2" xfId="18257" xr:uid="{EF7B4893-12AE-4E0C-88E9-8404D3E332AF}"/>
    <cellStyle name="Heading 3 9 3 3" xfId="18258" xr:uid="{9874B7FD-72C2-4CF9-A24C-E5B80F797F7F}"/>
    <cellStyle name="Heading 3 9 3 4" xfId="18259" xr:uid="{04E7B070-A79F-4BC4-A5F6-9F5021C6ABBF}"/>
    <cellStyle name="Heading 3 9 3 5" xfId="18260" xr:uid="{12245D41-EF2E-449A-B215-E187A34B4F33}"/>
    <cellStyle name="Heading 3 9 4" xfId="18261" xr:uid="{814FC17E-1558-4075-9531-5F15B1C1D723}"/>
    <cellStyle name="Heading 3 9 5" xfId="18262" xr:uid="{3852C684-2FCB-4FF1-9D4D-31C7BFBA7CFF}"/>
    <cellStyle name="Heading 3 9 6" xfId="18263" xr:uid="{074D2103-A7C4-44B9-B5A1-90D6E5763BE9}"/>
    <cellStyle name="Heading 3 9 7" xfId="18264" xr:uid="{4D1919CD-D4B5-4878-8559-A3BA212D81E2}"/>
    <cellStyle name="Heading 3 9 8" xfId="18265" xr:uid="{86ECFD33-6A8B-4208-BA4C-38E4DF07A160}"/>
    <cellStyle name="Heading 4 10" xfId="1387" xr:uid="{1FBFC95F-BFBA-4DDA-B32C-6F8511141C21}"/>
    <cellStyle name="Heading 4 10 2" xfId="3372" xr:uid="{A776B600-421F-44E6-A785-1B774ABF459C}"/>
    <cellStyle name="Heading 4 10 2 2" xfId="8955" xr:uid="{DC4249D1-FF35-4FFF-B04B-8C0DAA2FCB78}"/>
    <cellStyle name="Heading 4 10 2 2 2" xfId="18266" xr:uid="{D684660D-D4A3-4D00-B42C-6CB5EFE3044F}"/>
    <cellStyle name="Heading 4 10 2 2 3" xfId="18267" xr:uid="{E9E42BE6-5678-4F3F-83D5-35FE8BBA2E68}"/>
    <cellStyle name="Heading 4 10 2 2 4" xfId="18268" xr:uid="{15F25BA3-FC36-49AF-86C6-3945FA1A8E80}"/>
    <cellStyle name="Heading 4 10 2 2 5" xfId="18269" xr:uid="{3E491A1D-BFB3-46A9-9BD9-E69B7AC9F8AD}"/>
    <cellStyle name="Heading 4 10 2 3" xfId="18270" xr:uid="{9EA8456B-5E42-43BE-ADFC-89DB9EDC96E3}"/>
    <cellStyle name="Heading 4 10 2 4" xfId="18271" xr:uid="{5F8C0553-F197-495D-9C05-80A63E2F9706}"/>
    <cellStyle name="Heading 4 10 2 5" xfId="18272" xr:uid="{F7AC9A55-A215-4C6F-924F-2CA1FE8A1B03}"/>
    <cellStyle name="Heading 4 10 2 6" xfId="18273" xr:uid="{F371FC57-EEDE-4DD9-BAD0-1FEE51BE1C3F}"/>
    <cellStyle name="Heading 4 10 3" xfId="8954" xr:uid="{8FCC590A-240D-4E74-87CA-DE914FB85662}"/>
    <cellStyle name="Heading 4 10 3 2" xfId="18274" xr:uid="{4E554164-FD06-4AF2-AB13-FF15D9030A44}"/>
    <cellStyle name="Heading 4 10 3 3" xfId="18275" xr:uid="{7C368797-5D2C-4BB3-8990-BCB15D9E93D3}"/>
    <cellStyle name="Heading 4 10 3 4" xfId="18276" xr:uid="{AEA737C5-B238-4E59-9F17-7B8FE50462ED}"/>
    <cellStyle name="Heading 4 10 3 5" xfId="18277" xr:uid="{131385DA-C80F-48E7-920C-564267CA9833}"/>
    <cellStyle name="Heading 4 10 4" xfId="18278" xr:uid="{DA975215-8801-4AB8-9A5F-D6C752F0DB1B}"/>
    <cellStyle name="Heading 4 10 5" xfId="18279" xr:uid="{99E6E577-F7F5-4AB4-A2D9-525F95BB1C8D}"/>
    <cellStyle name="Heading 4 10 6" xfId="18280" xr:uid="{9D40509E-0FA3-4835-B142-511C1143CC98}"/>
    <cellStyle name="Heading 4 10 7" xfId="18281" xr:uid="{59C4E8B5-D5DB-4801-A7A1-3DBAB3595827}"/>
    <cellStyle name="Heading 4 10 8" xfId="18282" xr:uid="{1982A227-17F2-4B97-A15F-8A0A191F68FF}"/>
    <cellStyle name="Heading 4 11" xfId="1388" xr:uid="{FE2DC93E-8444-46B7-B308-3C1A827484D6}"/>
    <cellStyle name="Heading 4 11 2" xfId="8200" xr:uid="{31B38411-68DC-4F2A-8454-546B51AABB94}"/>
    <cellStyle name="Heading 4 11 2 2" xfId="8957" xr:uid="{51794832-D197-4C2B-B3DB-F54C09ED5740}"/>
    <cellStyle name="Heading 4 11 2 2 2" xfId="18283" xr:uid="{10877885-56AB-4B9F-958D-8D01CE980E58}"/>
    <cellStyle name="Heading 4 11 2 2 3" xfId="18284" xr:uid="{7A5DCFB1-93B5-401F-95A2-C792FAC69FAD}"/>
    <cellStyle name="Heading 4 11 2 2 4" xfId="18285" xr:uid="{78F270C3-0B45-4226-9A29-9CC94CAC0F4D}"/>
    <cellStyle name="Heading 4 11 2 2 5" xfId="18286" xr:uid="{1263CD32-D808-4FD2-8FE0-3821F7D7DAC6}"/>
    <cellStyle name="Heading 4 11 2 3" xfId="18287" xr:uid="{DB94C7D5-7EB6-4837-AFDB-6ED8DE38567E}"/>
    <cellStyle name="Heading 4 11 2 4" xfId="18288" xr:uid="{071A6E63-31FE-445C-B6DB-D91CBD587104}"/>
    <cellStyle name="Heading 4 11 2 5" xfId="18289" xr:uid="{2A1942B1-A1C2-42CA-9B43-F70ADE494029}"/>
    <cellStyle name="Heading 4 11 2 6" xfId="18290" xr:uid="{482E266A-CDFB-4A85-B2F5-8FC0BBA6B707}"/>
    <cellStyle name="Heading 4 11 3" xfId="8956" xr:uid="{0651578E-53F9-4374-A4BC-49408C7794A1}"/>
    <cellStyle name="Heading 4 11 3 2" xfId="18291" xr:uid="{CE8DEE45-A631-423B-BF4A-6514C59F794A}"/>
    <cellStyle name="Heading 4 11 3 3" xfId="18292" xr:uid="{692D8963-C793-46C6-A313-F4EC5494E10F}"/>
    <cellStyle name="Heading 4 11 3 4" xfId="18293" xr:uid="{CD7C5E12-701B-402F-B6EA-F3347D4F28D0}"/>
    <cellStyle name="Heading 4 11 3 5" xfId="18294" xr:uid="{33BC60E2-69B0-4F17-BFE4-1F3F51395AF2}"/>
    <cellStyle name="Heading 4 11 4" xfId="18295" xr:uid="{73B88023-0849-4450-8BD1-573446E67BA6}"/>
    <cellStyle name="Heading 4 11 5" xfId="18296" xr:uid="{341F149B-A680-417D-848E-F61436688F31}"/>
    <cellStyle name="Heading 4 11 6" xfId="18297" xr:uid="{C797211A-87D8-43E6-98B5-0D9B990AC60B}"/>
    <cellStyle name="Heading 4 11 7" xfId="18298" xr:uid="{9A812CA3-9CA7-43C9-B57D-AE619A159A88}"/>
    <cellStyle name="Heading 4 11 8" xfId="18299" xr:uid="{3A758EB1-717A-4594-8F00-C286D7C29235}"/>
    <cellStyle name="Heading 4 12" xfId="1389" xr:uid="{16E9E0CE-2575-4C55-BF98-B32AB6BEFAE8}"/>
    <cellStyle name="Heading 4 12 2" xfId="8202" xr:uid="{90AB9DA0-E294-440F-8F2D-72338B7B02F3}"/>
    <cellStyle name="Heading 4 12 2 2" xfId="8959" xr:uid="{B5F36FEF-0B32-4631-A75C-C9664968DD4C}"/>
    <cellStyle name="Heading 4 12 2 2 2" xfId="18300" xr:uid="{A275EA73-7E75-45FC-8A19-1600F542E188}"/>
    <cellStyle name="Heading 4 12 2 2 3" xfId="18301" xr:uid="{16CE9FF1-FA7B-467C-9A45-B9EB218C327D}"/>
    <cellStyle name="Heading 4 12 2 2 4" xfId="18302" xr:uid="{EC9D350C-136A-4D0C-A3B5-F810DB48CBF4}"/>
    <cellStyle name="Heading 4 12 2 2 5" xfId="18303" xr:uid="{9C9FBB21-9EFB-4979-8C14-1F5EDEBA760D}"/>
    <cellStyle name="Heading 4 12 2 3" xfId="18304" xr:uid="{B06D37CA-4D67-4983-82E3-2DA297EB6597}"/>
    <cellStyle name="Heading 4 12 2 4" xfId="18305" xr:uid="{78CF7D6A-B85F-4D27-8205-6D6E31FBE86B}"/>
    <cellStyle name="Heading 4 12 2 5" xfId="18306" xr:uid="{CE46069C-0238-45A0-A42D-30BCE5B614E2}"/>
    <cellStyle name="Heading 4 12 2 6" xfId="18307" xr:uid="{8119EE29-1D21-45FF-8023-C734FAF5AD24}"/>
    <cellStyle name="Heading 4 12 3" xfId="8958" xr:uid="{5C97ABBD-2FA7-4E2E-9C6D-F0E9446B24A3}"/>
    <cellStyle name="Heading 4 12 3 2" xfId="18308" xr:uid="{72FE677C-B8E5-42AE-9EA9-DE524210B9D3}"/>
    <cellStyle name="Heading 4 12 3 3" xfId="18309" xr:uid="{4BB27D31-521B-4E7F-8F3E-95C55D3D580B}"/>
    <cellStyle name="Heading 4 12 3 4" xfId="18310" xr:uid="{69FDB3AB-DC1E-4833-920D-696C0BA4777D}"/>
    <cellStyle name="Heading 4 12 3 5" xfId="18311" xr:uid="{BB68D256-ACDF-4DF8-9734-120A9BDBC9D2}"/>
    <cellStyle name="Heading 4 12 4" xfId="18312" xr:uid="{45CD668D-2B14-4892-91C8-53BD19BFC2AE}"/>
    <cellStyle name="Heading 4 12 5" xfId="18313" xr:uid="{7716423A-D889-4248-B592-BEBEF77EECAF}"/>
    <cellStyle name="Heading 4 12 6" xfId="18314" xr:uid="{01EA29D8-9120-4475-9966-9DE7EA255965}"/>
    <cellStyle name="Heading 4 12 7" xfId="18315" xr:uid="{6C9E2953-6667-40ED-B733-47F414696A3B}"/>
    <cellStyle name="Heading 4 12 8" xfId="18316" xr:uid="{85B8371B-EE2A-41ED-8544-8F45801D715B}"/>
    <cellStyle name="Heading 4 13" xfId="1390" xr:uid="{222B9107-3217-4BB1-BFF2-EBEDFE6687C7}"/>
    <cellStyle name="Heading 4 13 2" xfId="8203" xr:uid="{86005013-69EF-4F95-A319-ABDCEFD8ACE7}"/>
    <cellStyle name="Heading 4 13 2 2" xfId="8961" xr:uid="{FCF46F9D-0658-4391-91D4-2BD5C5B585C9}"/>
    <cellStyle name="Heading 4 13 2 2 2" xfId="18317" xr:uid="{481AA8A3-43AD-4876-88FE-DBD0FB1E57EB}"/>
    <cellStyle name="Heading 4 13 2 2 3" xfId="18318" xr:uid="{40FF2D1C-107F-4713-8DF8-4EB425562FB9}"/>
    <cellStyle name="Heading 4 13 2 2 4" xfId="18319" xr:uid="{03634B86-3E0C-4E42-9BF6-683D4BDFAE22}"/>
    <cellStyle name="Heading 4 13 2 2 5" xfId="18320" xr:uid="{78A82B7F-DB89-47CF-810E-B7B4702957AA}"/>
    <cellStyle name="Heading 4 13 2 3" xfId="18321" xr:uid="{59714F80-4BF8-4648-9C64-1071EF8A4999}"/>
    <cellStyle name="Heading 4 13 2 4" xfId="18322" xr:uid="{E95745B8-F418-4AAE-B769-DC7816D05EC2}"/>
    <cellStyle name="Heading 4 13 2 5" xfId="18323" xr:uid="{62156AD4-34D6-4086-A149-110387613ADA}"/>
    <cellStyle name="Heading 4 13 2 6" xfId="18324" xr:uid="{A95C22D6-FEDD-4CBA-8BF9-C1934C8D0CEE}"/>
    <cellStyle name="Heading 4 13 3" xfId="8960" xr:uid="{3F6F6AAE-7D08-4C30-966E-6539DF9EF03D}"/>
    <cellStyle name="Heading 4 13 3 2" xfId="18325" xr:uid="{255A75B6-21D2-4531-9C6D-25D55881AE39}"/>
    <cellStyle name="Heading 4 13 3 3" xfId="18326" xr:uid="{007C38FC-1428-418B-81D9-E837DC44EC0B}"/>
    <cellStyle name="Heading 4 13 3 4" xfId="18327" xr:uid="{601F43DB-DB4B-41D1-9F54-D91BA3973D8E}"/>
    <cellStyle name="Heading 4 13 3 5" xfId="18328" xr:uid="{7821CC40-28F9-4605-86CD-637E03A1AAC2}"/>
    <cellStyle name="Heading 4 13 4" xfId="18329" xr:uid="{5676433C-F554-4B20-A3CE-ACFABF26C094}"/>
    <cellStyle name="Heading 4 13 5" xfId="18330" xr:uid="{5D18E57B-D555-4FC3-B146-6191BAEC8C5E}"/>
    <cellStyle name="Heading 4 13 6" xfId="18331" xr:uid="{7B3C1EE5-1CA1-4620-86AD-1CBFB14A16D1}"/>
    <cellStyle name="Heading 4 13 7" xfId="18332" xr:uid="{5AD3CCB1-7497-4257-8460-E050664E4676}"/>
    <cellStyle name="Heading 4 13 8" xfId="18333" xr:uid="{A0B879AC-BC5F-4FBB-B071-91C4BF1009EC}"/>
    <cellStyle name="Heading 4 14" xfId="1391" xr:uid="{3726AE1D-2C40-49D9-9442-BDF525C099EB}"/>
    <cellStyle name="Heading 4 14 2" xfId="8204" xr:uid="{A30DE7AE-2641-4EC6-B478-884DCE7EE90B}"/>
    <cellStyle name="Heading 4 14 2 2" xfId="8963" xr:uid="{3E2E35CD-07F5-4D41-A46C-ABA7430A5A98}"/>
    <cellStyle name="Heading 4 14 2 2 2" xfId="18334" xr:uid="{7684DA9E-0E91-420C-9169-8F80410E8D9D}"/>
    <cellStyle name="Heading 4 14 2 2 3" xfId="18335" xr:uid="{A594B124-DDF4-42ED-8D4B-9BB87B5E1412}"/>
    <cellStyle name="Heading 4 14 2 2 4" xfId="18336" xr:uid="{D1C4AB96-21EC-4DAC-A450-75480CBBF025}"/>
    <cellStyle name="Heading 4 14 2 2 5" xfId="18337" xr:uid="{18E43F3C-1149-45AD-8A90-8A29E05FAC26}"/>
    <cellStyle name="Heading 4 14 2 3" xfId="18338" xr:uid="{4FC8FEC3-3037-4427-9E77-36B6658B7672}"/>
    <cellStyle name="Heading 4 14 2 4" xfId="18339" xr:uid="{F7704BEC-A0FA-47DB-82DC-E005A7DE47A6}"/>
    <cellStyle name="Heading 4 14 2 5" xfId="18340" xr:uid="{5A95B442-F099-4E4F-BCC8-BBE4721236C0}"/>
    <cellStyle name="Heading 4 14 2 6" xfId="18341" xr:uid="{5B9FD858-3914-41CC-9D7C-8F2865CAD7E1}"/>
    <cellStyle name="Heading 4 14 3" xfId="8962" xr:uid="{FA25FFB4-3B73-4AD3-B85F-B61A840C6A28}"/>
    <cellStyle name="Heading 4 14 3 2" xfId="18342" xr:uid="{AFBE3CF8-00BF-4A83-8B58-91926BF4D146}"/>
    <cellStyle name="Heading 4 14 3 3" xfId="18343" xr:uid="{5B3F6745-5CDF-4A3F-AAC6-9F26E1A0743E}"/>
    <cellStyle name="Heading 4 14 3 4" xfId="18344" xr:uid="{7CF195AA-37EB-40A1-958F-BDEBEE9CEB4C}"/>
    <cellStyle name="Heading 4 14 3 5" xfId="18345" xr:uid="{35DDDE7B-AAC9-437C-B928-9645C4364004}"/>
    <cellStyle name="Heading 4 14 4" xfId="18346" xr:uid="{07C74EA8-F414-4985-83D0-192C8300CFFA}"/>
    <cellStyle name="Heading 4 14 5" xfId="18347" xr:uid="{3C926319-6F20-410D-9C15-C3E4BAC15572}"/>
    <cellStyle name="Heading 4 14 6" xfId="18348" xr:uid="{7AE685A6-2A5C-429A-84A3-5B2AF0D9AB25}"/>
    <cellStyle name="Heading 4 14 7" xfId="18349" xr:uid="{4B4A4944-5F31-44A2-84DD-C3C2324676C8}"/>
    <cellStyle name="Heading 4 14 8" xfId="18350" xr:uid="{126EDC49-B468-4E49-9A52-69D7649628F1}"/>
    <cellStyle name="Heading 4 15" xfId="3373" xr:uid="{26CE6964-D53A-4EA7-8B7A-943C7D0A02E3}"/>
    <cellStyle name="Heading 4 15 2" xfId="8205" xr:uid="{A9D1FF09-C42F-4225-8867-5A8C2A8733F5}"/>
    <cellStyle name="Heading 4 15 2 2" xfId="8965" xr:uid="{B0960009-A727-43F7-BC07-C38E65E4254E}"/>
    <cellStyle name="Heading 4 15 2 2 2" xfId="18351" xr:uid="{CDC320EE-DA0D-45F1-9462-45718284E77A}"/>
    <cellStyle name="Heading 4 15 2 2 3" xfId="18352" xr:uid="{69A498A2-97A3-4500-A323-6EB11B6573BF}"/>
    <cellStyle name="Heading 4 15 2 2 4" xfId="18353" xr:uid="{B10D0577-C4D2-4B23-87F7-A567E6659A16}"/>
    <cellStyle name="Heading 4 15 2 2 5" xfId="18354" xr:uid="{1CB272BA-4436-4474-83B2-DE6A60DA458D}"/>
    <cellStyle name="Heading 4 15 2 3" xfId="18355" xr:uid="{DBCB72BA-D355-468E-B1BE-3C8A896FA1E8}"/>
    <cellStyle name="Heading 4 15 2 4" xfId="18356" xr:uid="{9987C568-DFB7-4FBD-9EBD-6852B4A3B40F}"/>
    <cellStyle name="Heading 4 15 2 5" xfId="18357" xr:uid="{A31FEA8D-6888-40E5-AD1C-A5AB43786F31}"/>
    <cellStyle name="Heading 4 15 2 6" xfId="18358" xr:uid="{33EA0A3D-DA4D-46EB-A8C3-8CD8EE3C07CB}"/>
    <cellStyle name="Heading 4 15 3" xfId="8964" xr:uid="{9BD46EEA-7844-413B-A57E-133D52F8129C}"/>
    <cellStyle name="Heading 4 15 3 2" xfId="18359" xr:uid="{2B01EA7F-EDF1-4628-9BC9-33E9BB55B4EA}"/>
    <cellStyle name="Heading 4 15 3 3" xfId="18360" xr:uid="{3444E680-23B7-4F35-A47B-50C010F591A6}"/>
    <cellStyle name="Heading 4 15 3 4" xfId="18361" xr:uid="{422D1975-36FD-4D7A-A1B1-5EFCAC604108}"/>
    <cellStyle name="Heading 4 15 3 5" xfId="18362" xr:uid="{B0E53C42-0839-4402-A899-0CD96C69D152}"/>
    <cellStyle name="Heading 4 15 4" xfId="18363" xr:uid="{1DC27A81-DB3A-4E76-A94F-0EC3EFE466CF}"/>
    <cellStyle name="Heading 4 15 5" xfId="18364" xr:uid="{7E6C0CFF-3989-4E30-8884-66A825777FD0}"/>
    <cellStyle name="Heading 4 15 6" xfId="18365" xr:uid="{1F94A767-0B2C-4DA9-9809-A583E4726254}"/>
    <cellStyle name="Heading 4 15 7" xfId="18366" xr:uid="{7E082A3B-798D-4151-A1CB-C0C05B1E7DCC}"/>
    <cellStyle name="Heading 4 16" xfId="3374" xr:uid="{00BA6A2C-380E-422C-97B3-1D0382070C65}"/>
    <cellStyle name="Heading 4 16 2" xfId="8206" xr:uid="{FD434668-89EE-4604-AD59-38988180D2E9}"/>
    <cellStyle name="Heading 4 16 2 2" xfId="8967" xr:uid="{98EB0505-8519-4077-BB0B-5F720EB06843}"/>
    <cellStyle name="Heading 4 16 2 2 2" xfId="18367" xr:uid="{CE760D15-53F4-4383-8A20-FC9708744ADA}"/>
    <cellStyle name="Heading 4 16 2 2 3" xfId="18368" xr:uid="{D059FAA7-758B-46E0-8D2B-2AC502C69FA1}"/>
    <cellStyle name="Heading 4 16 2 2 4" xfId="18369" xr:uid="{43F249F1-DE20-4AE7-AA73-26B2CEDF5ED2}"/>
    <cellStyle name="Heading 4 16 2 2 5" xfId="18370" xr:uid="{39B7AB50-4AA7-43A0-B12B-99E7AB72F8A0}"/>
    <cellStyle name="Heading 4 16 2 3" xfId="18371" xr:uid="{34DB4005-6852-4DD3-B0E1-7FEC7F880221}"/>
    <cellStyle name="Heading 4 16 2 4" xfId="18372" xr:uid="{10E62969-3AED-4A75-8C33-ABEE9C058626}"/>
    <cellStyle name="Heading 4 16 2 5" xfId="18373" xr:uid="{9C6FBDD7-8CF3-4239-829E-2DEF3A2BE8BC}"/>
    <cellStyle name="Heading 4 16 2 6" xfId="18374" xr:uid="{174168A4-836B-45F8-935A-BE0999FA2ECC}"/>
    <cellStyle name="Heading 4 16 3" xfId="8966" xr:uid="{06488FEB-D1BA-42C0-901B-0B59B1AB0AE4}"/>
    <cellStyle name="Heading 4 16 3 2" xfId="18375" xr:uid="{BF80EBA5-1F57-4C15-9FE0-C95A5F3529A4}"/>
    <cellStyle name="Heading 4 16 3 3" xfId="18376" xr:uid="{4E72C441-5403-43A1-A9E8-721B347E51E7}"/>
    <cellStyle name="Heading 4 16 3 4" xfId="18377" xr:uid="{3D5E3AE2-82FE-47E8-A5B3-A0300CEF5433}"/>
    <cellStyle name="Heading 4 16 3 5" xfId="18378" xr:uid="{3CA8DCB8-37DB-4C76-9521-1F241E2FC785}"/>
    <cellStyle name="Heading 4 16 4" xfId="18379" xr:uid="{D52C5ED6-B7B6-4B8F-8A93-237E40ADBD9C}"/>
    <cellStyle name="Heading 4 16 5" xfId="18380" xr:uid="{09C2E014-8422-417B-A591-80522D543D91}"/>
    <cellStyle name="Heading 4 16 6" xfId="18381" xr:uid="{20CE4800-B416-4A8C-A5D1-8A97461CEA6A}"/>
    <cellStyle name="Heading 4 16 7" xfId="18382" xr:uid="{FA9D99F7-750F-4DD9-B050-9DE94F4CDF78}"/>
    <cellStyle name="Heading 4 17" xfId="3375" xr:uid="{B1790636-CC37-4071-BB5D-836E3FA2406A}"/>
    <cellStyle name="Heading 4 17 2" xfId="8207" xr:uid="{DBA5726C-F96D-436C-82F1-D07214EA56C5}"/>
    <cellStyle name="Heading 4 17 2 2" xfId="8969" xr:uid="{E208BF5B-35E4-473E-95B0-EC2734CBD4D7}"/>
    <cellStyle name="Heading 4 17 2 2 2" xfId="18383" xr:uid="{12609DB2-9228-4EE5-82AB-F5977B4C2554}"/>
    <cellStyle name="Heading 4 17 2 2 3" xfId="18384" xr:uid="{925E3AAD-FAC6-4674-A852-4CA0DF79A61F}"/>
    <cellStyle name="Heading 4 17 2 2 4" xfId="18385" xr:uid="{C86D58EC-5AAA-416C-A777-2442DB5B4278}"/>
    <cellStyle name="Heading 4 17 2 2 5" xfId="18386" xr:uid="{5850B8D4-1442-4634-9AF1-F780D366698E}"/>
    <cellStyle name="Heading 4 17 2 3" xfId="18387" xr:uid="{7F1F2175-1748-4646-9C00-80D5D039D6B4}"/>
    <cellStyle name="Heading 4 17 2 4" xfId="18388" xr:uid="{003143A2-B06C-4E0C-A10C-5A65C6B1BBC0}"/>
    <cellStyle name="Heading 4 17 2 5" xfId="18389" xr:uid="{2FAE36DB-13AD-4433-AC1D-B6AA93F2723A}"/>
    <cellStyle name="Heading 4 17 2 6" xfId="18390" xr:uid="{CF4D2D06-3EE3-4597-A278-E0320916AE08}"/>
    <cellStyle name="Heading 4 17 3" xfId="8968" xr:uid="{F41FF38F-1194-431B-B980-1164D0808F50}"/>
    <cellStyle name="Heading 4 17 3 2" xfId="18391" xr:uid="{FA2E938E-D565-4844-9D42-681DFFF744C5}"/>
    <cellStyle name="Heading 4 17 3 3" xfId="18392" xr:uid="{FEF2819C-4053-42E0-AEA2-F123D0CC5A81}"/>
    <cellStyle name="Heading 4 17 3 4" xfId="18393" xr:uid="{E14B5936-2331-4C03-80C9-6E27F25F97D3}"/>
    <cellStyle name="Heading 4 17 3 5" xfId="18394" xr:uid="{F4D0C823-28A8-4F62-B78B-8D9E49A408AB}"/>
    <cellStyle name="Heading 4 17 4" xfId="18395" xr:uid="{02F500E0-BE95-4957-AD7B-BFE0F481A2F6}"/>
    <cellStyle name="Heading 4 17 5" xfId="18396" xr:uid="{54C0E365-0C08-4C3E-9BDA-A39444E31E6B}"/>
    <cellStyle name="Heading 4 17 6" xfId="18397" xr:uid="{2C2521BA-6508-4C41-AB25-A59CB0E42F5D}"/>
    <cellStyle name="Heading 4 17 7" xfId="18398" xr:uid="{F39364D6-F0A6-4F9A-A3BB-CBC143A92D63}"/>
    <cellStyle name="Heading 4 18" xfId="3376" xr:uid="{E5AAFDEF-4050-4A0A-8838-C808D9AF0157}"/>
    <cellStyle name="Heading 4 18 2" xfId="8208" xr:uid="{8F005E56-995B-4B0A-BC94-709FAB36AF8C}"/>
    <cellStyle name="Heading 4 18 2 2" xfId="8971" xr:uid="{9AE269A1-94C2-4ED6-92B3-B64FE90F14AD}"/>
    <cellStyle name="Heading 4 18 2 2 2" xfId="18399" xr:uid="{6C032D9E-5558-41FF-A428-5736B9A53D05}"/>
    <cellStyle name="Heading 4 18 2 2 3" xfId="18400" xr:uid="{EF365DC9-5C9A-421E-9DDA-E250C53ECC21}"/>
    <cellStyle name="Heading 4 18 2 2 4" xfId="18401" xr:uid="{40C800D6-813A-4B1A-8AFA-B8523470DA7C}"/>
    <cellStyle name="Heading 4 18 2 2 5" xfId="18402" xr:uid="{621514EB-0C4D-4CF7-959A-202151B45BC7}"/>
    <cellStyle name="Heading 4 18 2 3" xfId="18403" xr:uid="{4EC63763-BCED-475B-8398-94A9A507249F}"/>
    <cellStyle name="Heading 4 18 2 4" xfId="18404" xr:uid="{E1ACF2CA-0399-42E6-AEDD-8D6CC131EC69}"/>
    <cellStyle name="Heading 4 18 2 5" xfId="18405" xr:uid="{89E086D6-73B0-4171-858B-3089FC5B84B6}"/>
    <cellStyle name="Heading 4 18 2 6" xfId="18406" xr:uid="{BC416981-3E2C-44C9-8BCB-3DD2F7EC23FC}"/>
    <cellStyle name="Heading 4 18 3" xfId="8970" xr:uid="{F7649FB6-217E-4C7F-AE4E-65248F279F9A}"/>
    <cellStyle name="Heading 4 18 3 2" xfId="18407" xr:uid="{671208C2-F3A8-44C0-9400-D5BDF0BE3043}"/>
    <cellStyle name="Heading 4 18 3 3" xfId="18408" xr:uid="{F613B2AE-41D3-4D0E-B610-13710A83FB2E}"/>
    <cellStyle name="Heading 4 18 3 4" xfId="18409" xr:uid="{A108E88E-E4F1-488E-9FE5-2F85074676C6}"/>
    <cellStyle name="Heading 4 18 3 5" xfId="18410" xr:uid="{65368E93-EDA3-4EDF-A650-D2BC13F0D1D4}"/>
    <cellStyle name="Heading 4 18 4" xfId="18411" xr:uid="{9EFE31B1-7214-4316-ADAF-A2CF5BAFEF3B}"/>
    <cellStyle name="Heading 4 18 5" xfId="18412" xr:uid="{E6D649EE-1566-4832-B174-2C2433C568F9}"/>
    <cellStyle name="Heading 4 18 6" xfId="18413" xr:uid="{B04DE4C0-B0A5-4109-B0F2-BF04856234BE}"/>
    <cellStyle name="Heading 4 18 7" xfId="18414" xr:uid="{88B6D31A-050D-49FB-ACEA-081E7B9C238D}"/>
    <cellStyle name="Heading 4 19" xfId="3377" xr:uid="{3AA277E7-0075-4732-9DCA-D8A52830CCC8}"/>
    <cellStyle name="Heading 4 19 2" xfId="8209" xr:uid="{ADAC5E44-29BD-483D-A88B-4B861CEC5E26}"/>
    <cellStyle name="Heading 4 19 2 2" xfId="8973" xr:uid="{F91385A7-F382-4CE9-A278-E9DDAB5E1C4B}"/>
    <cellStyle name="Heading 4 19 2 2 2" xfId="18415" xr:uid="{64CF61C5-23E6-48C8-9D74-621474B91128}"/>
    <cellStyle name="Heading 4 19 2 2 3" xfId="18416" xr:uid="{ECD93568-8C63-4718-A195-2DB002F481FF}"/>
    <cellStyle name="Heading 4 19 2 2 4" xfId="18417" xr:uid="{ECA44946-1B63-46CE-BFF9-4A578A9E302C}"/>
    <cellStyle name="Heading 4 19 2 2 5" xfId="18418" xr:uid="{0B484C53-1ADB-4BB7-AAA5-7773929FB204}"/>
    <cellStyle name="Heading 4 19 2 3" xfId="18419" xr:uid="{88CE9C0B-D8B7-42D6-88C8-232AC80F4774}"/>
    <cellStyle name="Heading 4 19 2 4" xfId="18420" xr:uid="{8D191787-6E34-463F-BD65-9C1DA03EEE1C}"/>
    <cellStyle name="Heading 4 19 2 5" xfId="18421" xr:uid="{BC84A9B9-B48C-4421-86AC-664D0CE946EC}"/>
    <cellStyle name="Heading 4 19 2 6" xfId="18422" xr:uid="{9723902E-D989-4FFD-8742-16D06D5A2181}"/>
    <cellStyle name="Heading 4 19 3" xfId="8972" xr:uid="{2CD1E08F-56CC-48F3-B200-2C43A9C9B02B}"/>
    <cellStyle name="Heading 4 19 3 2" xfId="18423" xr:uid="{9A978824-48F3-4038-8BB3-4F34F59AE4AB}"/>
    <cellStyle name="Heading 4 19 3 3" xfId="18424" xr:uid="{DCEC6061-A0A1-4AE4-8AE0-471AACF8FD11}"/>
    <cellStyle name="Heading 4 19 3 4" xfId="18425" xr:uid="{E3F6F303-B524-4E7A-8D13-2581E2DCBE47}"/>
    <cellStyle name="Heading 4 19 3 5" xfId="18426" xr:uid="{D2B53ABE-8B03-4768-8828-8D7EB964FAF6}"/>
    <cellStyle name="Heading 4 19 4" xfId="18427" xr:uid="{015F129A-31C1-4031-A7EF-D9E996042FCA}"/>
    <cellStyle name="Heading 4 19 5" xfId="18428" xr:uid="{82E69E5C-79F3-4B9A-A9C3-2DD4CD6E51A6}"/>
    <cellStyle name="Heading 4 19 6" xfId="18429" xr:uid="{1A3AB9E4-91A8-4368-BACC-34E888687F0D}"/>
    <cellStyle name="Heading 4 19 7" xfId="18430" xr:uid="{75B7DF3F-A62A-437F-B473-6E5A31C4B149}"/>
    <cellStyle name="Heading 4 2" xfId="1392" xr:uid="{2E31697D-1D5B-4DDF-BAAE-5A72034819B8}"/>
    <cellStyle name="Heading 4 2 10" xfId="8974" xr:uid="{6003E258-88EA-4BC5-AE1C-35058673CA1E}"/>
    <cellStyle name="Heading 4 2 10 2" xfId="18431" xr:uid="{5C8DCFF3-61C7-44D2-A698-53A118428C5A}"/>
    <cellStyle name="Heading 4 2 10 3" xfId="18432" xr:uid="{820A0F02-F2AC-4621-9735-563737645A3D}"/>
    <cellStyle name="Heading 4 2 10 4" xfId="18433" xr:uid="{6352C462-D7D4-4875-B8DC-4D245B4F9AF6}"/>
    <cellStyle name="Heading 4 2 10 5" xfId="18434" xr:uid="{2044B3EF-9D93-487C-B143-26DCFC148AA0}"/>
    <cellStyle name="Heading 4 2 11" xfId="18435" xr:uid="{03950C32-0661-430B-BA9F-3F0E96BC8C12}"/>
    <cellStyle name="Heading 4 2 12" xfId="18436" xr:uid="{A0945B67-14E5-4A39-BC62-304178B5F6D6}"/>
    <cellStyle name="Heading 4 2 13" xfId="18437" xr:uid="{5E59A65D-B2B8-417A-B5B6-61C4DBD02660}"/>
    <cellStyle name="Heading 4 2 14" xfId="18438" xr:uid="{85665E7F-4FA4-4874-87DF-3C2D44E2FEC1}"/>
    <cellStyle name="Heading 4 2 15" xfId="18439" xr:uid="{492B51DA-AE99-4E94-88DD-F70968E25A36}"/>
    <cellStyle name="Heading 4 2 16" xfId="18440" xr:uid="{42B05370-AB9E-42F5-B4E9-EA0D26911C2E}"/>
    <cellStyle name="Heading 4 2 2" xfId="1393" xr:uid="{1E7A76F7-CCDA-40EE-9103-FF60B6BFF409}"/>
    <cellStyle name="Heading 4 2 2 2" xfId="8975" xr:uid="{D9C909A4-3216-4092-946C-F042F967F050}"/>
    <cellStyle name="Heading 4 2 2 2 2" xfId="18441" xr:uid="{7F927B57-DD36-4839-80BA-EA2AAC7CF327}"/>
    <cellStyle name="Heading 4 2 2 2 3" xfId="18442" xr:uid="{49C83CD7-CC89-4727-AB05-82E07B645833}"/>
    <cellStyle name="Heading 4 2 2 2 4" xfId="18443" xr:uid="{BE5568B8-20AB-4FF0-A750-31928406478F}"/>
    <cellStyle name="Heading 4 2 2 2 5" xfId="18444" xr:uid="{91E1246F-6D3F-48EC-BFA8-D3E3F45CCD23}"/>
    <cellStyle name="Heading 4 2 2 3" xfId="18445" xr:uid="{C5EE3701-7F85-41CF-9D51-01E36511B2C6}"/>
    <cellStyle name="Heading 4 2 2 4" xfId="18446" xr:uid="{101E3F38-24F6-46DA-AFF5-939D180A8A28}"/>
    <cellStyle name="Heading 4 2 2 5" xfId="18447" xr:uid="{EB0A4DE7-A904-4744-8377-4A89B95837E3}"/>
    <cellStyle name="Heading 4 2 2 6" xfId="18448" xr:uid="{FFC6A8E2-E0FC-4620-9867-F76D7B12E398}"/>
    <cellStyle name="Heading 4 2 2 7" xfId="18449" xr:uid="{2729EBA6-A879-4963-8A17-D4557C702FBA}"/>
    <cellStyle name="Heading 4 2 3" xfId="1394" xr:uid="{AFE99D1F-E0FA-4DE4-824A-8614B4C7B42F}"/>
    <cellStyle name="Heading 4 2 3 2" xfId="8976" xr:uid="{C250A133-DE2A-4F59-9077-3818B687BF39}"/>
    <cellStyle name="Heading 4 2 3 2 2" xfId="18450" xr:uid="{344EFD91-C382-4F29-8A72-7DE0C3EF418D}"/>
    <cellStyle name="Heading 4 2 3 2 3" xfId="18451" xr:uid="{9340D4B6-890D-4524-B5B7-4BF1B6960B65}"/>
    <cellStyle name="Heading 4 2 3 2 4" xfId="18452" xr:uid="{39399672-A4E2-446E-A890-EB8E172795DA}"/>
    <cellStyle name="Heading 4 2 3 2 5" xfId="18453" xr:uid="{3825BED7-6A2D-4834-B299-4C156BE6A861}"/>
    <cellStyle name="Heading 4 2 3 3" xfId="18454" xr:uid="{2164EF67-E525-4A2D-AC79-8F913E225E56}"/>
    <cellStyle name="Heading 4 2 3 4" xfId="18455" xr:uid="{112DBF70-DAA3-405C-9491-D9241ED4EB3E}"/>
    <cellStyle name="Heading 4 2 3 5" xfId="18456" xr:uid="{D6A7C275-24CE-4606-A03B-B8AC08EDC604}"/>
    <cellStyle name="Heading 4 2 3 6" xfId="18457" xr:uid="{176F319F-ED92-4666-A347-898678B72B0D}"/>
    <cellStyle name="Heading 4 2 3 7" xfId="18458" xr:uid="{13F22E40-457D-4F11-BFF3-D1741DEDBAA7}"/>
    <cellStyle name="Heading 4 2 4" xfId="1395" xr:uid="{0BD4998E-8706-47AE-A71B-55526CBD7CBE}"/>
    <cellStyle name="Heading 4 2 4 2" xfId="8977" xr:uid="{684FD907-3338-4CD2-BBC2-68A31E1ACE4B}"/>
    <cellStyle name="Heading 4 2 4 2 2" xfId="18459" xr:uid="{362FB625-14DA-43A5-9250-965AC676F4A6}"/>
    <cellStyle name="Heading 4 2 4 2 3" xfId="18460" xr:uid="{4BA98C99-C129-4C85-BD86-07F3742EA5CC}"/>
    <cellStyle name="Heading 4 2 4 2 4" xfId="18461" xr:uid="{58E51372-7C6A-4FA3-9F9D-61429CC1551C}"/>
    <cellStyle name="Heading 4 2 4 2 5" xfId="18462" xr:uid="{FB635844-1739-40FE-BCBF-2A8A2CF2FF14}"/>
    <cellStyle name="Heading 4 2 4 3" xfId="18463" xr:uid="{16E11692-A686-4026-B971-5824D98CBF65}"/>
    <cellStyle name="Heading 4 2 4 4" xfId="18464" xr:uid="{454B3DAB-135C-4052-9885-08469E51BE97}"/>
    <cellStyle name="Heading 4 2 4 5" xfId="18465" xr:uid="{E5DF47E2-74D4-415B-A143-7A427BC589F3}"/>
    <cellStyle name="Heading 4 2 4 6" xfId="18466" xr:uid="{A6DF61EC-E7C8-4183-AD99-7A8CFC774F99}"/>
    <cellStyle name="Heading 4 2 4 7" xfId="18467" xr:uid="{E86660EF-5C67-43C9-BE89-397FDCEFAA48}"/>
    <cellStyle name="Heading 4 2 5" xfId="1396" xr:uid="{50D09ED6-7D50-4ECF-B667-8844F1A3BC31}"/>
    <cellStyle name="Heading 4 2 5 2" xfId="8978" xr:uid="{711B04F8-E149-4F48-BC91-DC92BDFCF0E1}"/>
    <cellStyle name="Heading 4 2 5 2 2" xfId="18468" xr:uid="{9F4ADE67-3A0B-458A-96D3-CF67E59DF976}"/>
    <cellStyle name="Heading 4 2 5 2 3" xfId="18469" xr:uid="{689FA587-5E72-4157-884B-626B4BEA7065}"/>
    <cellStyle name="Heading 4 2 5 2 4" xfId="18470" xr:uid="{0C322540-7D30-4325-AD10-1559D5531A6B}"/>
    <cellStyle name="Heading 4 2 5 2 5" xfId="18471" xr:uid="{DFC0A674-47B3-42CA-B8CD-45B2DACD7E37}"/>
    <cellStyle name="Heading 4 2 5 3" xfId="18472" xr:uid="{C02F6B3A-223C-4F53-BC6F-872BD6B17282}"/>
    <cellStyle name="Heading 4 2 5 4" xfId="18473" xr:uid="{4A8B8073-7C75-4CD5-90F3-31B9DB40D5A3}"/>
    <cellStyle name="Heading 4 2 5 5" xfId="18474" xr:uid="{90C35BEC-EA0C-4507-9193-983A07612D98}"/>
    <cellStyle name="Heading 4 2 5 6" xfId="18475" xr:uid="{B6A5E413-B415-4B26-8CF9-0A36F3AB4F98}"/>
    <cellStyle name="Heading 4 2 5 7" xfId="18476" xr:uid="{7EE90BF9-0DA7-4BA3-B172-D8C165326AC1}"/>
    <cellStyle name="Heading 4 2 6" xfId="1397" xr:uid="{EF873156-4A11-4A61-91EC-ADB11C089E0A}"/>
    <cellStyle name="Heading 4 2 6 2" xfId="8979" xr:uid="{B48679FD-4253-4BAD-A8AB-73AB83B9B719}"/>
    <cellStyle name="Heading 4 2 6 2 2" xfId="18477" xr:uid="{F1D87956-BDCC-4881-9BC2-F2228D0FF3FD}"/>
    <cellStyle name="Heading 4 2 6 2 3" xfId="18478" xr:uid="{A0E6B75F-97B4-42CC-8ED9-945F3A5AB459}"/>
    <cellStyle name="Heading 4 2 6 2 4" xfId="18479" xr:uid="{CC896504-2CA7-479A-9AC7-09FF0AA5B7AF}"/>
    <cellStyle name="Heading 4 2 6 2 5" xfId="18480" xr:uid="{3C66A04D-9C23-4582-B24C-1B5C5A838F6B}"/>
    <cellStyle name="Heading 4 2 6 3" xfId="18481" xr:uid="{A6585CDE-3869-4E0C-9ECF-E2059C4ACD9C}"/>
    <cellStyle name="Heading 4 2 6 4" xfId="18482" xr:uid="{34833F1D-784C-4719-848D-5F1EAD83CD6A}"/>
    <cellStyle name="Heading 4 2 6 5" xfId="18483" xr:uid="{9B4525AC-FCEE-4EB8-8CAF-0FAF27E8B191}"/>
    <cellStyle name="Heading 4 2 6 6" xfId="18484" xr:uid="{56F0AA6E-D6AD-4103-91CA-77005B432723}"/>
    <cellStyle name="Heading 4 2 6 7" xfId="18485" xr:uid="{455D56E3-7510-4CDB-B4DF-346638F486DF}"/>
    <cellStyle name="Heading 4 2 7" xfId="1398" xr:uid="{F9A09DE5-063C-4F67-841C-BD03F5E78F9D}"/>
    <cellStyle name="Heading 4 2 7 2" xfId="8980" xr:uid="{63E31D17-D27C-40A9-9EB5-AA102C1ED5A4}"/>
    <cellStyle name="Heading 4 2 7 2 2" xfId="18486" xr:uid="{CC805666-9CE8-44F4-ACE0-9DA8C399A341}"/>
    <cellStyle name="Heading 4 2 7 2 3" xfId="18487" xr:uid="{56A36D16-8425-46AB-8671-94F215230BA7}"/>
    <cellStyle name="Heading 4 2 7 2 4" xfId="18488" xr:uid="{4C7B62DA-CD7A-4DA2-8298-F2883EC0BF5E}"/>
    <cellStyle name="Heading 4 2 7 2 5" xfId="18489" xr:uid="{A2139952-468C-49A7-920D-BFEE73D10448}"/>
    <cellStyle name="Heading 4 2 7 3" xfId="18490" xr:uid="{DF832A42-DC66-4AB1-8BED-CF3DF9F7D2F8}"/>
    <cellStyle name="Heading 4 2 7 4" xfId="18491" xr:uid="{9D3B92DC-A218-44A2-A087-B9966DA843E5}"/>
    <cellStyle name="Heading 4 2 7 5" xfId="18492" xr:uid="{99E80461-BCD2-47AC-AF37-A2288163DA4A}"/>
    <cellStyle name="Heading 4 2 7 6" xfId="18493" xr:uid="{F7551E68-0AA0-493D-B236-03E3C7D2C25C}"/>
    <cellStyle name="Heading 4 2 7 7" xfId="18494" xr:uid="{FAF6E418-A1FE-4DE4-B870-2C550F4430C0}"/>
    <cellStyle name="Heading 4 2 8" xfId="1399" xr:uid="{2C47A001-5FFE-4ADD-8FC4-15612B9BE821}"/>
    <cellStyle name="Heading 4 2 8 2" xfId="8981" xr:uid="{1766A140-C6B4-443A-A093-54ABB6A7386B}"/>
    <cellStyle name="Heading 4 2 8 2 2" xfId="18495" xr:uid="{E9C7CE70-3B6F-4C5C-98F0-1540BF9862B5}"/>
    <cellStyle name="Heading 4 2 8 2 3" xfId="18496" xr:uid="{020A903C-5F6F-4DBF-AB06-712EA8427165}"/>
    <cellStyle name="Heading 4 2 8 2 4" xfId="18497" xr:uid="{A7735D74-DA33-4EE3-B6AD-D1D20F8D6E11}"/>
    <cellStyle name="Heading 4 2 8 2 5" xfId="18498" xr:uid="{0D82CECD-5C37-4DA7-9409-EAAB8A7AB497}"/>
    <cellStyle name="Heading 4 2 8 3" xfId="18499" xr:uid="{ADB1B8B5-BAFE-45B2-965C-604DECF64AF7}"/>
    <cellStyle name="Heading 4 2 8 4" xfId="18500" xr:uid="{EAD98B91-E92F-4992-9A8F-84839C6231B7}"/>
    <cellStyle name="Heading 4 2 8 5" xfId="18501" xr:uid="{2E3600E0-EE4C-4727-B7D2-16DEEBCEB182}"/>
    <cellStyle name="Heading 4 2 8 6" xfId="18502" xr:uid="{AD0833D7-79D7-4D75-A839-070A5E5EC828}"/>
    <cellStyle name="Heading 4 2 8 7" xfId="18503" xr:uid="{51638312-E274-4FDD-8931-EFA81A4EA89A}"/>
    <cellStyle name="Heading 4 2 9" xfId="1400" xr:uid="{701209B6-3A3B-4304-A719-747037411A51}"/>
    <cellStyle name="Heading 4 2 9 2" xfId="8982" xr:uid="{D7BA2D8E-BA2C-40C0-B134-8806207967A5}"/>
    <cellStyle name="Heading 4 2 9 2 2" xfId="18504" xr:uid="{5BDFF313-68EF-461B-8529-4F4AA1ACA97D}"/>
    <cellStyle name="Heading 4 2 9 2 3" xfId="18505" xr:uid="{F78A0297-0F7E-429A-A179-A739734B50F8}"/>
    <cellStyle name="Heading 4 2 9 2 4" xfId="18506" xr:uid="{71E936CA-13CE-4806-B594-38FC9E9F42CC}"/>
    <cellStyle name="Heading 4 2 9 2 5" xfId="18507" xr:uid="{E88873A0-E06C-43F2-A625-AFD39BDAEF1A}"/>
    <cellStyle name="Heading 4 2 9 3" xfId="18508" xr:uid="{F945857B-07F1-4D3A-990E-1DD4808DBB2E}"/>
    <cellStyle name="Heading 4 2 9 4" xfId="18509" xr:uid="{D5BEBED0-1A58-433D-9DD2-335821D6E3DA}"/>
    <cellStyle name="Heading 4 2 9 5" xfId="18510" xr:uid="{35F3A07D-628E-4C0D-9378-6EB0B1EE2B3C}"/>
    <cellStyle name="Heading 4 2 9 6" xfId="18511" xr:uid="{0536224F-9032-41D5-80C9-1C99999F7CBE}"/>
    <cellStyle name="Heading 4 2 9 7" xfId="18512" xr:uid="{0C6F3A5D-16C3-4E65-8368-7C001A51C837}"/>
    <cellStyle name="Heading 4 20" xfId="3378" xr:uid="{D03641B3-811B-4066-96C2-C8FAFA2AC577}"/>
    <cellStyle name="Heading 4 20 2" xfId="8210" xr:uid="{6424F2D9-7A38-4A82-9723-B0E42907E93F}"/>
    <cellStyle name="Heading 4 20 2 2" xfId="8984" xr:uid="{5823AE04-72E6-48EC-B545-8F74D354C1F3}"/>
    <cellStyle name="Heading 4 20 2 2 2" xfId="18513" xr:uid="{1F5CD3F0-0A6B-4132-8EE6-1B1D33FB356B}"/>
    <cellStyle name="Heading 4 20 2 2 3" xfId="18514" xr:uid="{5EBE3D4E-5613-4B33-9785-F38971E6F107}"/>
    <cellStyle name="Heading 4 20 2 2 4" xfId="18515" xr:uid="{93B3BFD1-E11B-47C7-B675-8F1D94C83D8E}"/>
    <cellStyle name="Heading 4 20 2 2 5" xfId="18516" xr:uid="{C2F1F975-D768-42AA-BB72-164F36BDA81A}"/>
    <cellStyle name="Heading 4 20 2 3" xfId="18517" xr:uid="{99656E7F-014D-44A1-998F-117B2CC1ED1B}"/>
    <cellStyle name="Heading 4 20 2 4" xfId="18518" xr:uid="{5B3E8078-B140-4D2E-A744-8C46D095F872}"/>
    <cellStyle name="Heading 4 20 2 5" xfId="18519" xr:uid="{EB3BB013-960E-4E95-9257-108C7ED0CD3B}"/>
    <cellStyle name="Heading 4 20 2 6" xfId="18520" xr:uid="{64D9B0B4-FCE5-4C89-81A0-CC0E3713B939}"/>
    <cellStyle name="Heading 4 20 3" xfId="8983" xr:uid="{998F0C3D-84D7-45C2-9092-14D8243FBD86}"/>
    <cellStyle name="Heading 4 20 3 2" xfId="18521" xr:uid="{BDC19620-7FFF-4D87-BD3C-F12F2F535C35}"/>
    <cellStyle name="Heading 4 20 3 3" xfId="18522" xr:uid="{6CF8025F-5017-4B5C-A8A8-61947FF8EACA}"/>
    <cellStyle name="Heading 4 20 3 4" xfId="18523" xr:uid="{6D42317A-57EB-47B5-B128-A9F785159036}"/>
    <cellStyle name="Heading 4 20 3 5" xfId="18524" xr:uid="{EC8FE585-DE31-41B4-A906-AC9ADDD45AA7}"/>
    <cellStyle name="Heading 4 20 4" xfId="18525" xr:uid="{88812367-53B7-4612-A591-0677A06359A9}"/>
    <cellStyle name="Heading 4 20 5" xfId="18526" xr:uid="{20BABE2C-A487-47D4-BFAC-8C771C7B3BF2}"/>
    <cellStyle name="Heading 4 20 6" xfId="18527" xr:uid="{7B99CAD0-89D9-4910-823E-5FF544CAC54B}"/>
    <cellStyle name="Heading 4 20 7" xfId="18528" xr:uid="{417C505D-C0EF-4D3A-B3DF-A406522B916D}"/>
    <cellStyle name="Heading 4 21" xfId="8211" xr:uid="{003E7864-9022-4D5A-8BF5-231E18D73D6E}"/>
    <cellStyle name="Heading 4 21 2" xfId="8985" xr:uid="{B3170B7D-10C2-4829-A2AC-6109282F457F}"/>
    <cellStyle name="Heading 4 21 2 2" xfId="18529" xr:uid="{7AEF4EB6-DF75-461F-9611-198605D3B65E}"/>
    <cellStyle name="Heading 4 21 2 3" xfId="18530" xr:uid="{4A853EE6-3808-43F7-BE07-A630693C6DCC}"/>
    <cellStyle name="Heading 4 21 2 4" xfId="18531" xr:uid="{E1F9D2FB-8F96-4675-B900-9254B239E3EA}"/>
    <cellStyle name="Heading 4 21 2 5" xfId="18532" xr:uid="{658251AA-36D0-4737-87AE-5BBD0A112DF0}"/>
    <cellStyle name="Heading 4 21 3" xfId="18533" xr:uid="{13684A83-05CE-4B6A-A217-01B956776313}"/>
    <cellStyle name="Heading 4 21 4" xfId="18534" xr:uid="{C3586DCC-ED02-4DE6-8968-743003602C88}"/>
    <cellStyle name="Heading 4 21 5" xfId="18535" xr:uid="{1D98ED45-585C-424B-B956-13ECCADE5E1D}"/>
    <cellStyle name="Heading 4 21 6" xfId="18536" xr:uid="{AA6FF832-A922-481B-95FC-679598D9253F}"/>
    <cellStyle name="Heading 4 22" xfId="6578" xr:uid="{D42B9FE0-74AE-4BF2-8922-97416CFCF07B}"/>
    <cellStyle name="Heading 4 22 2" xfId="18538" xr:uid="{793B7144-B2CA-4EAE-8DF4-9EC514D2EC09}"/>
    <cellStyle name="Heading 4 22 3" xfId="18537" xr:uid="{46D6B4EA-5A05-4F00-A9BA-DE5E08B89DBD}"/>
    <cellStyle name="Heading 4 23" xfId="18539" xr:uid="{52847F19-0701-4F0D-AEE1-186A1B5F6B33}"/>
    <cellStyle name="Heading 4 24" xfId="18540" xr:uid="{CF077126-EEFA-4278-AA6F-F62C32407009}"/>
    <cellStyle name="Heading 4 25" xfId="18541" xr:uid="{C67594E3-3A66-41BA-B0CF-A63DAE85740D}"/>
    <cellStyle name="Heading 4 3" xfId="1401" xr:uid="{67D44F28-7BF4-4128-BF4F-98523D49F9F9}"/>
    <cellStyle name="Heading 4 3 10" xfId="3379" xr:uid="{8F19B5A9-2468-4995-9ECA-3175592EA2B3}"/>
    <cellStyle name="Heading 4 3 10 2" xfId="8987" xr:uid="{EEFE0F83-2436-4189-B72E-5B749903CD62}"/>
    <cellStyle name="Heading 4 3 10 2 2" xfId="18542" xr:uid="{59976A57-2BBE-4054-96F2-D2A98110D90F}"/>
    <cellStyle name="Heading 4 3 10 2 3" xfId="18543" xr:uid="{E05EB729-B6B9-43EF-BAF2-7279B1739448}"/>
    <cellStyle name="Heading 4 3 10 2 4" xfId="18544" xr:uid="{04F4A1DC-9433-41CE-9917-167F7A4677A8}"/>
    <cellStyle name="Heading 4 3 10 2 5" xfId="18545" xr:uid="{BF20CC5E-048F-4E47-A06B-D8406E9D50FC}"/>
    <cellStyle name="Heading 4 3 10 3" xfId="18546" xr:uid="{EA8ED1A9-58E1-477E-AF93-E7B414935A7A}"/>
    <cellStyle name="Heading 4 3 10 4" xfId="18547" xr:uid="{A012B0B5-1ED5-457A-A5AF-20C3CFE32C84}"/>
    <cellStyle name="Heading 4 3 10 5" xfId="18548" xr:uid="{3D04A502-12AD-4F76-ABD0-E18AAF4C5EC0}"/>
    <cellStyle name="Heading 4 3 10 6" xfId="18549" xr:uid="{96BA478A-C168-4FF2-82F5-0D36474F3083}"/>
    <cellStyle name="Heading 4 3 11" xfId="3380" xr:uid="{55A58EE2-99ED-4341-973E-DC2087A6C9A5}"/>
    <cellStyle name="Heading 4 3 11 2" xfId="8988" xr:uid="{839B028E-3C0F-420D-9F2E-53591321D517}"/>
    <cellStyle name="Heading 4 3 11 2 2" xfId="18550" xr:uid="{278AA870-FBBB-4871-B906-F3C700F148D5}"/>
    <cellStyle name="Heading 4 3 11 2 3" xfId="18551" xr:uid="{5A3EADDA-6517-4141-89AD-B0CFA6A690BB}"/>
    <cellStyle name="Heading 4 3 11 2 4" xfId="18552" xr:uid="{7E13882C-D4E8-4045-AC7C-DFF7AE5799FD}"/>
    <cellStyle name="Heading 4 3 11 2 5" xfId="18553" xr:uid="{BFAA69EB-3446-42DE-B44F-BB50FDA1686A}"/>
    <cellStyle name="Heading 4 3 11 3" xfId="18554" xr:uid="{C5CC13C0-5C92-4FDB-86AE-56F320AC12FF}"/>
    <cellStyle name="Heading 4 3 11 4" xfId="18555" xr:uid="{1115CDD0-0692-481D-9218-908D216649DC}"/>
    <cellStyle name="Heading 4 3 11 5" xfId="18556" xr:uid="{E5FD9121-71F4-4D58-9975-59FC088744DA}"/>
    <cellStyle name="Heading 4 3 11 6" xfId="18557" xr:uid="{B3905410-F9A3-4264-A605-390F66E6AE8D}"/>
    <cellStyle name="Heading 4 3 12" xfId="3381" xr:uid="{B9E5E9D6-B2A2-42D2-B896-07E453332852}"/>
    <cellStyle name="Heading 4 3 12 2" xfId="8989" xr:uid="{F03974B0-EB70-4439-84DD-648A36F5C855}"/>
    <cellStyle name="Heading 4 3 12 2 2" xfId="18558" xr:uid="{D76B0AD6-99EA-4CF4-8183-7221F065AD9A}"/>
    <cellStyle name="Heading 4 3 12 2 3" xfId="18559" xr:uid="{3C706542-F128-47F9-950D-A6799E4E9F4E}"/>
    <cellStyle name="Heading 4 3 12 2 4" xfId="18560" xr:uid="{66CA8F44-FFDD-40B9-BE29-FA79F57E688C}"/>
    <cellStyle name="Heading 4 3 12 2 5" xfId="18561" xr:uid="{4BD9C4D6-C6F1-45CB-AF2E-229AABEE76B4}"/>
    <cellStyle name="Heading 4 3 12 3" xfId="18562" xr:uid="{126EB286-57BC-453A-8970-A14D43050F3E}"/>
    <cellStyle name="Heading 4 3 12 4" xfId="18563" xr:uid="{96BB4E1A-3AA9-418B-93FB-FA413459292C}"/>
    <cellStyle name="Heading 4 3 12 5" xfId="18564" xr:uid="{EC54A8AD-0E8B-4179-867D-8EDDD23FC09E}"/>
    <cellStyle name="Heading 4 3 12 6" xfId="18565" xr:uid="{2B0F4DFD-2908-47E8-8184-5F28516A13F0}"/>
    <cellStyle name="Heading 4 3 13" xfId="3382" xr:uid="{D3F251E8-BCE7-4ED6-AFB1-08CA53FBDEDE}"/>
    <cellStyle name="Heading 4 3 13 2" xfId="8990" xr:uid="{0ADBB5F2-8CC0-49FE-B26E-3EED6FD85695}"/>
    <cellStyle name="Heading 4 3 13 2 2" xfId="18566" xr:uid="{E258DE96-9C95-4921-8C49-55A5591B1D4B}"/>
    <cellStyle name="Heading 4 3 13 2 3" xfId="18567" xr:uid="{A695C9E5-33EA-412E-9B53-3FE9897CC0F8}"/>
    <cellStyle name="Heading 4 3 13 2 4" xfId="18568" xr:uid="{0F930F00-314D-48D0-B1E3-DE63FCFD874F}"/>
    <cellStyle name="Heading 4 3 13 2 5" xfId="18569" xr:uid="{0B43CD11-4A80-4F89-B49B-44524724C8DD}"/>
    <cellStyle name="Heading 4 3 13 3" xfId="18570" xr:uid="{1D7E0F8B-AB84-4DB1-A630-22BCDF72CC35}"/>
    <cellStyle name="Heading 4 3 13 4" xfId="18571" xr:uid="{EA10C935-1F3B-4EDD-B42B-B76FA0506DAC}"/>
    <cellStyle name="Heading 4 3 13 5" xfId="18572" xr:uid="{6C0FC302-1A71-4240-9E1B-B9683119C771}"/>
    <cellStyle name="Heading 4 3 13 6" xfId="18573" xr:uid="{3C34AFDC-0587-4E59-9182-865648A2F95D}"/>
    <cellStyle name="Heading 4 3 14" xfId="3383" xr:uid="{CB2A667F-2BCB-41CA-BB2F-2A2A2B84F63B}"/>
    <cellStyle name="Heading 4 3 14 2" xfId="8991" xr:uid="{E8F7F76C-27CF-4C87-8277-A14D1B4BF605}"/>
    <cellStyle name="Heading 4 3 14 2 2" xfId="18574" xr:uid="{772DC428-AD20-4FCB-9F43-1F6A590F8A0D}"/>
    <cellStyle name="Heading 4 3 14 2 3" xfId="18575" xr:uid="{5E209B3E-C66E-45ED-AA7B-5C7B1EE0EA1E}"/>
    <cellStyle name="Heading 4 3 14 2 4" xfId="18576" xr:uid="{396ADA0E-EF54-4563-A0F4-5ED5042CC6D4}"/>
    <cellStyle name="Heading 4 3 14 2 5" xfId="18577" xr:uid="{992F2C14-B045-42DE-B7F8-D11243A351ED}"/>
    <cellStyle name="Heading 4 3 14 3" xfId="18578" xr:uid="{AB28E4E0-B395-4121-9AF7-F19937BBA3AE}"/>
    <cellStyle name="Heading 4 3 14 4" xfId="18579" xr:uid="{E0914247-EB1F-4C69-88A5-BE17D854A856}"/>
    <cellStyle name="Heading 4 3 14 5" xfId="18580" xr:uid="{688D8566-514E-46C6-AA83-9BD7B076FBB2}"/>
    <cellStyle name="Heading 4 3 14 6" xfId="18581" xr:uid="{CA12F550-DDCD-416E-BCBB-E581C0129921}"/>
    <cellStyle name="Heading 4 3 15" xfId="8212" xr:uid="{D3D2B151-6F80-4934-A08F-B5ED2C5EFE3B}"/>
    <cellStyle name="Heading 4 3 15 2" xfId="8992" xr:uid="{EA8F2A53-6F44-4EA9-A0A0-5BC602E69BA9}"/>
    <cellStyle name="Heading 4 3 15 2 2" xfId="18582" xr:uid="{866EB6A4-1AB7-470F-A1A1-80AAB8B2AA2D}"/>
    <cellStyle name="Heading 4 3 15 2 3" xfId="18583" xr:uid="{C03510A7-FB84-4D1C-A92F-86183DA10222}"/>
    <cellStyle name="Heading 4 3 15 2 4" xfId="18584" xr:uid="{37D81FA7-B12E-48BD-A8B5-3CA55E0F2126}"/>
    <cellStyle name="Heading 4 3 15 2 5" xfId="18585" xr:uid="{73C1FEE1-16E2-438A-A8A2-041EB373D861}"/>
    <cellStyle name="Heading 4 3 15 3" xfId="18586" xr:uid="{94384D36-3E55-487D-8FF0-AB0F00F8B9A6}"/>
    <cellStyle name="Heading 4 3 15 4" xfId="18587" xr:uid="{6BD37C2D-1794-404E-A284-7A52A7C5EC99}"/>
    <cellStyle name="Heading 4 3 15 5" xfId="18588" xr:uid="{CA1400DE-9369-44DE-829E-E3B3E5D116A9}"/>
    <cellStyle name="Heading 4 3 15 6" xfId="18589" xr:uid="{41C59A1F-B820-4ED0-9FCA-186AAC0CFACC}"/>
    <cellStyle name="Heading 4 3 16" xfId="8986" xr:uid="{79E66896-7165-4E12-8D04-8138C5933ECA}"/>
    <cellStyle name="Heading 4 3 16 2" xfId="18590" xr:uid="{B4B21D71-7401-4FBF-B43C-F0BDBF8A7F67}"/>
    <cellStyle name="Heading 4 3 16 3" xfId="18591" xr:uid="{808F4398-C532-46F7-B924-4E6C34BEFE85}"/>
    <cellStyle name="Heading 4 3 16 4" xfId="18592" xr:uid="{78294499-832A-46BF-8D51-922FE49599CF}"/>
    <cellStyle name="Heading 4 3 16 5" xfId="18593" xr:uid="{869B2998-E365-4EFB-80BD-6878FC44EFCA}"/>
    <cellStyle name="Heading 4 3 17" xfId="18594" xr:uid="{ADF9993E-67A5-4031-93B1-6A15B3766AF1}"/>
    <cellStyle name="Heading 4 3 18" xfId="18595" xr:uid="{E237931D-EBF4-4CB5-9EB7-4F5E853EB0F0}"/>
    <cellStyle name="Heading 4 3 19" xfId="18596" xr:uid="{DB2CFBD6-17B1-4B7A-8C13-5AA6F2BEAD90}"/>
    <cellStyle name="Heading 4 3 2" xfId="1402" xr:uid="{3466D125-53B5-4837-B167-B3369A101F99}"/>
    <cellStyle name="Heading 4 3 2 2" xfId="8993" xr:uid="{91BAD10B-BD33-4246-9991-840EC48717FB}"/>
    <cellStyle name="Heading 4 3 2 2 2" xfId="18597" xr:uid="{C35FCAEA-4665-40EB-9E42-94641B547034}"/>
    <cellStyle name="Heading 4 3 2 2 3" xfId="18598" xr:uid="{58FA82EB-7A3D-4015-A151-B957D1EE038C}"/>
    <cellStyle name="Heading 4 3 2 2 4" xfId="18599" xr:uid="{4925C242-A2B5-42BD-BFA7-7835B928EB55}"/>
    <cellStyle name="Heading 4 3 2 2 5" xfId="18600" xr:uid="{B9276ED2-FFC9-47F6-BC05-AE6FC775AC76}"/>
    <cellStyle name="Heading 4 3 2 3" xfId="18601" xr:uid="{941BD50C-7415-4133-A8CD-44F761F31F89}"/>
    <cellStyle name="Heading 4 3 2 4" xfId="18602" xr:uid="{A58F39B7-887C-42AC-8E98-08ECD07A20EA}"/>
    <cellStyle name="Heading 4 3 2 5" xfId="18603" xr:uid="{E76E4FDF-4A80-47DF-B265-EE8F52996B79}"/>
    <cellStyle name="Heading 4 3 2 6" xfId="18604" xr:uid="{214A5EB4-5A9C-4BB8-94C7-6C834DEDCC94}"/>
    <cellStyle name="Heading 4 3 2 7" xfId="18605" xr:uid="{242E1056-41C6-4466-B423-05F577A372B1}"/>
    <cellStyle name="Heading 4 3 20" xfId="18606" xr:uid="{CD34D7B5-43F9-464B-934B-877882A93036}"/>
    <cellStyle name="Heading 4 3 21" xfId="18607" xr:uid="{F8809BFD-5488-48DD-9292-36A4BEBD0797}"/>
    <cellStyle name="Heading 4 3 3" xfId="3384" xr:uid="{F887C5B0-780D-4AD1-8F3D-B9577B804A08}"/>
    <cellStyle name="Heading 4 3 3 2" xfId="8994" xr:uid="{876EA8F5-E486-4631-950B-320F6E8FB69D}"/>
    <cellStyle name="Heading 4 3 3 2 2" xfId="18608" xr:uid="{AB8DE862-7CE3-49DD-8ADE-909EF5365F20}"/>
    <cellStyle name="Heading 4 3 3 2 3" xfId="18609" xr:uid="{606730EC-A2DC-4805-8D60-D1B80025B26E}"/>
    <cellStyle name="Heading 4 3 3 2 4" xfId="18610" xr:uid="{A1AF3A77-1598-4949-8954-2B9D2280BD5E}"/>
    <cellStyle name="Heading 4 3 3 2 5" xfId="18611" xr:uid="{14E9B735-2C47-4C3C-BE33-58047D2A9277}"/>
    <cellStyle name="Heading 4 3 3 3" xfId="18612" xr:uid="{1565110F-54BE-49B4-83C2-B6B9D99E1A76}"/>
    <cellStyle name="Heading 4 3 3 4" xfId="18613" xr:uid="{FEB26069-9CED-4C22-BEE0-86F07678B17B}"/>
    <cellStyle name="Heading 4 3 3 5" xfId="18614" xr:uid="{321B5A33-F0A3-495B-B1AF-15175709AA72}"/>
    <cellStyle name="Heading 4 3 3 6" xfId="18615" xr:uid="{FC1EE870-4240-4F2D-8E30-F409743F0C98}"/>
    <cellStyle name="Heading 4 3 4" xfId="3385" xr:uid="{D649E0C9-4B73-4BAF-8F1A-E33656A7175D}"/>
    <cellStyle name="Heading 4 3 4 2" xfId="8995" xr:uid="{820F9AA8-F14D-40DE-A90F-E96AF63A2D73}"/>
    <cellStyle name="Heading 4 3 4 2 2" xfId="18616" xr:uid="{C7465A9F-E32D-41A9-AEBB-0B39D77AE93E}"/>
    <cellStyle name="Heading 4 3 4 2 3" xfId="18617" xr:uid="{8CA30B7C-9648-44A1-BD4D-F259CF71A061}"/>
    <cellStyle name="Heading 4 3 4 2 4" xfId="18618" xr:uid="{2195FD7A-5839-44CF-B1B0-5BF437A12B37}"/>
    <cellStyle name="Heading 4 3 4 2 5" xfId="18619" xr:uid="{E9B34EBB-C17D-46B7-A33A-4DCF96DF2934}"/>
    <cellStyle name="Heading 4 3 4 3" xfId="18620" xr:uid="{DA4A06FF-23E7-40B7-9A60-EAE9BD4097ED}"/>
    <cellStyle name="Heading 4 3 4 4" xfId="18621" xr:uid="{2B49947E-330D-412A-BC82-E5A1FB6626D3}"/>
    <cellStyle name="Heading 4 3 4 5" xfId="18622" xr:uid="{44AFDBE8-10D1-4072-A264-D0765055F4D2}"/>
    <cellStyle name="Heading 4 3 4 6" xfId="18623" xr:uid="{06F5FE37-D0E0-4462-BC6E-E8A1845E769F}"/>
    <cellStyle name="Heading 4 3 5" xfId="3386" xr:uid="{89894419-1148-45D9-AC82-DE62B4379318}"/>
    <cellStyle name="Heading 4 3 5 2" xfId="8996" xr:uid="{C67D8060-BBDD-4EB8-BB40-19BC29C3601D}"/>
    <cellStyle name="Heading 4 3 5 2 2" xfId="18624" xr:uid="{4FC348A3-ED36-4DBA-AD31-2D37E5DD664F}"/>
    <cellStyle name="Heading 4 3 5 2 3" xfId="18625" xr:uid="{CA5C89FC-A91D-411B-90F8-AFDF7F1897D7}"/>
    <cellStyle name="Heading 4 3 5 2 4" xfId="18626" xr:uid="{8D481FBD-C208-410C-BE7E-00A175F02CF0}"/>
    <cellStyle name="Heading 4 3 5 2 5" xfId="18627" xr:uid="{FE5C2A72-1574-4953-A234-C9E85D695083}"/>
    <cellStyle name="Heading 4 3 5 3" xfId="18628" xr:uid="{77E9205A-FAEF-4BDC-9CA9-1A3D86135502}"/>
    <cellStyle name="Heading 4 3 5 4" xfId="18629" xr:uid="{9EF959D6-3295-475E-9DDC-F40D1809A0EC}"/>
    <cellStyle name="Heading 4 3 5 5" xfId="18630" xr:uid="{1AA44AF6-D2D5-40BB-BC32-4653EA30B469}"/>
    <cellStyle name="Heading 4 3 5 6" xfId="18631" xr:uid="{0302B1A1-BB3C-4937-A7D0-BBA74D055999}"/>
    <cellStyle name="Heading 4 3 6" xfId="3387" xr:uid="{6BE846FA-89FB-4D0B-9D1A-489D35F70451}"/>
    <cellStyle name="Heading 4 3 6 2" xfId="8997" xr:uid="{FAAD2FAF-854D-42C4-ADED-513DB6028648}"/>
    <cellStyle name="Heading 4 3 6 2 2" xfId="18632" xr:uid="{00076EE3-307B-46BC-99F2-C6AB1ADAB70C}"/>
    <cellStyle name="Heading 4 3 6 2 3" xfId="18633" xr:uid="{9050EC81-7ED0-4587-B039-61E819C72079}"/>
    <cellStyle name="Heading 4 3 6 2 4" xfId="18634" xr:uid="{6350182F-8F16-455A-A97F-16E6E5EC6C9C}"/>
    <cellStyle name="Heading 4 3 6 2 5" xfId="18635" xr:uid="{17786DC6-0DBE-425B-A323-FD08F891677E}"/>
    <cellStyle name="Heading 4 3 6 3" xfId="18636" xr:uid="{B9D7592D-12E1-45B6-8531-FB068D30D278}"/>
    <cellStyle name="Heading 4 3 6 4" xfId="18637" xr:uid="{E00A2E47-8B29-4A5D-91E5-95625ED42F56}"/>
    <cellStyle name="Heading 4 3 6 5" xfId="18638" xr:uid="{3A646F86-56E0-4C25-BCFF-8D09EB0D3934}"/>
    <cellStyle name="Heading 4 3 6 6" xfId="18639" xr:uid="{386C32F3-5AEB-4DEC-9917-EE15D2557638}"/>
    <cellStyle name="Heading 4 3 7" xfId="3388" xr:uid="{30103A3B-D5F4-47C8-AE83-6E833806D9C9}"/>
    <cellStyle name="Heading 4 3 7 2" xfId="8998" xr:uid="{9BB00CCD-09F7-4649-AD19-C6FFA54E2343}"/>
    <cellStyle name="Heading 4 3 7 2 2" xfId="18640" xr:uid="{1C294D35-BD28-4907-8F86-4A6427DB9DE7}"/>
    <cellStyle name="Heading 4 3 7 2 3" xfId="18641" xr:uid="{28E66884-1A7D-4ACC-B552-C2F3B78A9B1A}"/>
    <cellStyle name="Heading 4 3 7 2 4" xfId="18642" xr:uid="{F88A32FE-5E6C-41C1-A6B0-93F453F513AA}"/>
    <cellStyle name="Heading 4 3 7 2 5" xfId="18643" xr:uid="{CF5E693E-E649-4453-B489-786E30DE3B21}"/>
    <cellStyle name="Heading 4 3 7 3" xfId="18644" xr:uid="{EFE6A8F1-612A-4B60-B115-275FB306163D}"/>
    <cellStyle name="Heading 4 3 7 4" xfId="18645" xr:uid="{995D34D8-2E39-4C41-A4D7-E565410F0E55}"/>
    <cellStyle name="Heading 4 3 7 5" xfId="18646" xr:uid="{D8071C3F-3FE3-4E6D-9D6C-CBC71368C5C7}"/>
    <cellStyle name="Heading 4 3 7 6" xfId="18647" xr:uid="{A67A35E0-48F7-49BF-8562-C542A976ECA9}"/>
    <cellStyle name="Heading 4 3 8" xfId="3389" xr:uid="{690FC48A-7294-407F-8E12-24F06D1ED755}"/>
    <cellStyle name="Heading 4 3 8 2" xfId="8999" xr:uid="{D8F6B37F-B209-4E7B-9703-EB20D400270E}"/>
    <cellStyle name="Heading 4 3 8 2 2" xfId="18648" xr:uid="{0AACC936-8520-42E4-89C7-C7BB480368D5}"/>
    <cellStyle name="Heading 4 3 8 2 3" xfId="18649" xr:uid="{7752C929-1A1F-4919-9AD2-8E49BE200456}"/>
    <cellStyle name="Heading 4 3 8 2 4" xfId="18650" xr:uid="{6BB9C69D-E36F-4B38-8AB0-4D847332F3B9}"/>
    <cellStyle name="Heading 4 3 8 2 5" xfId="18651" xr:uid="{8F5264F8-CD0D-4765-944E-455DFF6FEFE0}"/>
    <cellStyle name="Heading 4 3 8 3" xfId="18652" xr:uid="{30391AA3-C627-4CE2-8CAD-C48B5CCD9FBC}"/>
    <cellStyle name="Heading 4 3 8 4" xfId="18653" xr:uid="{94B2FE31-DFE7-46A4-A45A-BEC384A03F14}"/>
    <cellStyle name="Heading 4 3 8 5" xfId="18654" xr:uid="{240D722E-7BD9-4F61-92FF-7E0F2CEDA044}"/>
    <cellStyle name="Heading 4 3 8 6" xfId="18655" xr:uid="{91E0987E-A625-4BDA-B1D5-5A79120A426A}"/>
    <cellStyle name="Heading 4 3 9" xfId="3390" xr:uid="{4509E721-26D8-4605-9D38-5A588C15C2E5}"/>
    <cellStyle name="Heading 4 3 9 2" xfId="9000" xr:uid="{AA7481E3-628F-4BDF-92A5-2C1A51720077}"/>
    <cellStyle name="Heading 4 3 9 2 2" xfId="18656" xr:uid="{1E16579A-664E-4247-9293-277CF7913196}"/>
    <cellStyle name="Heading 4 3 9 2 3" xfId="18657" xr:uid="{EC31F9F2-8B2D-4928-910E-1338560DE777}"/>
    <cellStyle name="Heading 4 3 9 2 4" xfId="18658" xr:uid="{3DB95778-CFB3-4751-A6EB-720327B3C0B7}"/>
    <cellStyle name="Heading 4 3 9 2 5" xfId="18659" xr:uid="{67B858CC-B94B-4F03-A905-A65FDC7C0F92}"/>
    <cellStyle name="Heading 4 3 9 3" xfId="18660" xr:uid="{116F04DA-5FAA-4FBE-A167-EC58E97987C2}"/>
    <cellStyle name="Heading 4 3 9 4" xfId="18661" xr:uid="{763FFE41-13BD-4DA1-A89A-7B2437D046D3}"/>
    <cellStyle name="Heading 4 3 9 5" xfId="18662" xr:uid="{4E23914E-58E2-4FAF-8256-F380C6AEE79F}"/>
    <cellStyle name="Heading 4 3 9 6" xfId="18663" xr:uid="{0332B4F5-70DA-4492-9209-92FA0ABB31E0}"/>
    <cellStyle name="Heading 4 4" xfId="1403" xr:uid="{66384AB4-E7D6-4CC3-B302-91583ED0AE11}"/>
    <cellStyle name="Heading 4 4 2" xfId="1404" xr:uid="{6F73DF4C-49EC-4A52-96FA-A22CA2FBDEB3}"/>
    <cellStyle name="Heading 4 4 2 2" xfId="9002" xr:uid="{70676092-4964-4F8C-85DB-8D43D5B6CEDB}"/>
    <cellStyle name="Heading 4 4 2 2 2" xfId="18664" xr:uid="{87B164D8-58C8-4AF3-B7A6-788E978E3D9D}"/>
    <cellStyle name="Heading 4 4 2 2 3" xfId="18665" xr:uid="{15B3ACE9-D598-467B-A9B0-8B06DD015572}"/>
    <cellStyle name="Heading 4 4 2 2 4" xfId="18666" xr:uid="{C94CBF35-C933-4366-A73F-0249C0824D96}"/>
    <cellStyle name="Heading 4 4 2 2 5" xfId="18667" xr:uid="{5007B2EC-83AF-4E36-BB97-5B21EB7560E3}"/>
    <cellStyle name="Heading 4 4 2 3" xfId="18668" xr:uid="{17A02EDD-3DBF-41D8-B32C-5BA3E180AE7D}"/>
    <cellStyle name="Heading 4 4 2 4" xfId="18669" xr:uid="{9F0D488D-0FC2-4668-A6BA-7B2230A82A79}"/>
    <cellStyle name="Heading 4 4 2 5" xfId="18670" xr:uid="{1F14CDC9-D5C2-4382-8170-DDE5DA295D91}"/>
    <cellStyle name="Heading 4 4 2 6" xfId="18671" xr:uid="{75D561DC-E5DB-4439-9685-A438D2D98375}"/>
    <cellStyle name="Heading 4 4 2 7" xfId="18672" xr:uid="{B66ACDCB-0F83-43D1-A30E-52FB27191D08}"/>
    <cellStyle name="Heading 4 4 3" xfId="9001" xr:uid="{1606B367-9AA7-40F9-8CED-6D19FFA1727B}"/>
    <cellStyle name="Heading 4 4 3 2" xfId="18673" xr:uid="{06250D22-1E69-4EFA-8E2B-0168FDE48487}"/>
    <cellStyle name="Heading 4 4 3 3" xfId="18674" xr:uid="{235B1F8A-6CBF-43BA-A977-3B28FBF44537}"/>
    <cellStyle name="Heading 4 4 3 4" xfId="18675" xr:uid="{70A090CE-3A74-40A7-B84E-8F6B15FA537D}"/>
    <cellStyle name="Heading 4 4 3 5" xfId="18676" xr:uid="{DF102A09-93BD-42FC-B53C-869CA2777B75}"/>
    <cellStyle name="Heading 4 4 4" xfId="18677" xr:uid="{C04FC110-4EBD-435F-968F-DEDCF66BE2D9}"/>
    <cellStyle name="Heading 4 4 5" xfId="18678" xr:uid="{7C01B487-9D79-4C98-911D-D521003FACC4}"/>
    <cellStyle name="Heading 4 4 6" xfId="18679" xr:uid="{C07411D1-D9B0-4A75-8379-6B103B9515E5}"/>
    <cellStyle name="Heading 4 4 7" xfId="18680" xr:uid="{44C7F540-5B1A-4EF9-B745-CE06E53C3DE0}"/>
    <cellStyle name="Heading 4 4 8" xfId="18681" xr:uid="{A929C777-E188-4E8D-932F-ABC3B855C731}"/>
    <cellStyle name="Heading 4 5" xfId="1405" xr:uid="{6C1A5D25-07A7-47E8-95A7-3226CCB14E31}"/>
    <cellStyle name="Heading 4 5 2" xfId="1406" xr:uid="{04CE44D2-4620-4730-AB9D-26095CB477CE}"/>
    <cellStyle name="Heading 4 5 2 2" xfId="9004" xr:uid="{A2B9F01F-FC72-41B8-853B-FFB32F42D61D}"/>
    <cellStyle name="Heading 4 5 2 2 2" xfId="18682" xr:uid="{DE654E3C-0401-48B1-A387-39EB28CA6DFE}"/>
    <cellStyle name="Heading 4 5 2 2 3" xfId="18683" xr:uid="{C5B8ACD0-B0D9-49A1-9239-2C15D19CA9F9}"/>
    <cellStyle name="Heading 4 5 2 2 4" xfId="18684" xr:uid="{C65E10B5-8C47-45CE-B64A-6BCE4FB43037}"/>
    <cellStyle name="Heading 4 5 2 2 5" xfId="18685" xr:uid="{BE55A6F1-ECFC-40AD-BAEF-1DA3A8DA93B5}"/>
    <cellStyle name="Heading 4 5 2 3" xfId="18686" xr:uid="{4BCB081E-1078-4896-A4C5-52DC1F634DAC}"/>
    <cellStyle name="Heading 4 5 2 4" xfId="18687" xr:uid="{BB9E7BDC-783D-4679-9395-67F6FF3AD37D}"/>
    <cellStyle name="Heading 4 5 2 5" xfId="18688" xr:uid="{42985FEF-3495-44D2-8911-7DA632B270B4}"/>
    <cellStyle name="Heading 4 5 2 6" xfId="18689" xr:uid="{997AE1D2-81F9-4CD8-8F17-0FAA965F668A}"/>
    <cellStyle name="Heading 4 5 2 7" xfId="18690" xr:uid="{5A1065B2-A4D1-4B07-8FAD-81EE9F98FB84}"/>
    <cellStyle name="Heading 4 5 3" xfId="9003" xr:uid="{07207A5A-743D-4B1A-8538-69F358A62329}"/>
    <cellStyle name="Heading 4 5 3 2" xfId="18691" xr:uid="{D14CC68A-9A94-4F20-AD7C-18450BC91CBF}"/>
    <cellStyle name="Heading 4 5 3 3" xfId="18692" xr:uid="{394042BB-DBA6-461C-9D88-E97C9720650A}"/>
    <cellStyle name="Heading 4 5 3 4" xfId="18693" xr:uid="{803BD135-AE33-414E-9827-35CDF5B720CD}"/>
    <cellStyle name="Heading 4 5 3 5" xfId="18694" xr:uid="{BD717808-8E76-4A77-9E60-268AAA1AA945}"/>
    <cellStyle name="Heading 4 5 4" xfId="18695" xr:uid="{0D90080C-95E8-4B84-AF78-22CC3801E197}"/>
    <cellStyle name="Heading 4 5 5" xfId="18696" xr:uid="{EB6D7AF1-CCBD-4534-98E9-CBE1284B5211}"/>
    <cellStyle name="Heading 4 5 6" xfId="18697" xr:uid="{CD6F328B-BBDF-4A82-90DE-AE05855671D5}"/>
    <cellStyle name="Heading 4 5 7" xfId="18698" xr:uid="{A99F6B8E-ED15-4B7B-9CB6-113C690A94F8}"/>
    <cellStyle name="Heading 4 5 8" xfId="18699" xr:uid="{3063DF56-2AC3-40B5-9D9B-0F1A0E135164}"/>
    <cellStyle name="Heading 4 6" xfId="1407" xr:uid="{CC6FFBC9-982F-471C-A215-04EC05F5493B}"/>
    <cellStyle name="Heading 4 6 2" xfId="1408" xr:uid="{4C7CBEBB-9D04-4C04-93AB-829AEB5E4B29}"/>
    <cellStyle name="Heading 4 6 2 2" xfId="9006" xr:uid="{89BBBC83-FBB4-42BF-854B-D26C0A6841E4}"/>
    <cellStyle name="Heading 4 6 2 2 2" xfId="18700" xr:uid="{7B3EACC4-6DCF-47A7-9A03-87996E1A9A8E}"/>
    <cellStyle name="Heading 4 6 2 2 3" xfId="18701" xr:uid="{24305E37-F3AA-46FC-BF9B-943AB2EF1F00}"/>
    <cellStyle name="Heading 4 6 2 2 4" xfId="18702" xr:uid="{EA5B8581-20DC-4E63-8B46-59372F21B116}"/>
    <cellStyle name="Heading 4 6 2 2 5" xfId="18703" xr:uid="{DFC7D09D-C0AA-42A1-93FE-0F6DE8AC2C3E}"/>
    <cellStyle name="Heading 4 6 2 3" xfId="18704" xr:uid="{650C5996-C5C3-4ACB-BEF4-CEFE9D7186A1}"/>
    <cellStyle name="Heading 4 6 2 4" xfId="18705" xr:uid="{68CAC08E-12E4-4642-8415-E3A70591962D}"/>
    <cellStyle name="Heading 4 6 2 5" xfId="18706" xr:uid="{E25609A7-06A5-446E-B807-148071834844}"/>
    <cellStyle name="Heading 4 6 2 6" xfId="18707" xr:uid="{1E35E024-7823-4402-AC79-93D1B44941F2}"/>
    <cellStyle name="Heading 4 6 2 7" xfId="18708" xr:uid="{BC5F18C9-134D-46E0-B97B-F9AED82A8A97}"/>
    <cellStyle name="Heading 4 6 3" xfId="3391" xr:uid="{A247A55A-412D-4DFC-95B0-D17AEE0F850F}"/>
    <cellStyle name="Heading 4 6 3 2" xfId="9007" xr:uid="{C9E06AFB-CD93-4072-9DFC-CF45F93D3040}"/>
    <cellStyle name="Heading 4 6 3 2 2" xfId="18709" xr:uid="{29CAF6DB-E838-4C8D-8A96-9CFB84FA74EC}"/>
    <cellStyle name="Heading 4 6 3 2 3" xfId="18710" xr:uid="{C6566F06-752A-46E8-BC57-7D23FF488926}"/>
    <cellStyle name="Heading 4 6 3 2 4" xfId="18711" xr:uid="{7B10E49C-0ABF-4BEA-8908-E2919C5D0969}"/>
    <cellStyle name="Heading 4 6 3 2 5" xfId="18712" xr:uid="{4CB4917B-1849-4E11-8962-96A03AD4577D}"/>
    <cellStyle name="Heading 4 6 3 3" xfId="18713" xr:uid="{0C7DFEEE-D534-44E7-BE59-213D37BDA290}"/>
    <cellStyle name="Heading 4 6 3 4" xfId="18714" xr:uid="{3EE05857-1A83-47B2-961C-421BBDAB45E1}"/>
    <cellStyle name="Heading 4 6 3 5" xfId="18715" xr:uid="{0C54CDFD-2C96-49AD-AF4A-1F90AD3B42B6}"/>
    <cellStyle name="Heading 4 6 3 6" xfId="18716" xr:uid="{BF6E2090-BA73-429D-8B93-ED3BB1FF7110}"/>
    <cellStyle name="Heading 4 6 4" xfId="9005" xr:uid="{BD000F99-430E-4529-869F-A003A94D0B1F}"/>
    <cellStyle name="Heading 4 6 4 2" xfId="18717" xr:uid="{9462DCEA-7616-47F7-B3C7-05F42477A8D9}"/>
    <cellStyle name="Heading 4 6 4 3" xfId="18718" xr:uid="{8AD2002D-EFF7-432A-A8EB-02912F8B77F5}"/>
    <cellStyle name="Heading 4 6 4 4" xfId="18719" xr:uid="{41D4CD2B-18C0-4B42-8FF0-4B804B1089AB}"/>
    <cellStyle name="Heading 4 6 4 5" xfId="18720" xr:uid="{F5C431E1-0B25-4859-B531-BED181E5D037}"/>
    <cellStyle name="Heading 4 6 5" xfId="18721" xr:uid="{F2A4301F-3315-426B-8B47-67D8DAC46E51}"/>
    <cellStyle name="Heading 4 6 6" xfId="18722" xr:uid="{3122DC9A-BEEF-4571-8DAD-8CD7EB72E464}"/>
    <cellStyle name="Heading 4 6 7" xfId="18723" xr:uid="{F46F6368-3291-4261-A807-6DBF9D2207DF}"/>
    <cellStyle name="Heading 4 6 8" xfId="18724" xr:uid="{9418B158-91E1-4921-A4DC-2C9371B77323}"/>
    <cellStyle name="Heading 4 6 9" xfId="18725" xr:uid="{F4FBF3B9-2F04-4AE1-AB1E-91433FE6720B}"/>
    <cellStyle name="Heading 4 7" xfId="1409" xr:uid="{054A7508-2615-4CE9-B8BA-D537ACE27D37}"/>
    <cellStyle name="Heading 4 7 2" xfId="1410" xr:uid="{216F5618-D6C7-434C-B250-426E882E980A}"/>
    <cellStyle name="Heading 4 7 2 2" xfId="9009" xr:uid="{4E18ED51-31AD-488D-B78D-C8610BBA56B4}"/>
    <cellStyle name="Heading 4 7 2 2 2" xfId="18726" xr:uid="{22C40922-90D4-428D-AA12-0C35BE944939}"/>
    <cellStyle name="Heading 4 7 2 2 3" xfId="18727" xr:uid="{BB7B5C80-B2E2-42AC-ADDB-9051D69C2845}"/>
    <cellStyle name="Heading 4 7 2 2 4" xfId="18728" xr:uid="{28B79E61-1B04-44FF-9AE3-B0CCF95A6735}"/>
    <cellStyle name="Heading 4 7 2 2 5" xfId="18729" xr:uid="{F8F96A90-8B87-499F-84C0-E67F7CA1FF3C}"/>
    <cellStyle name="Heading 4 7 2 3" xfId="18730" xr:uid="{739F1D1A-C7FC-4DDD-8577-08B654BA493E}"/>
    <cellStyle name="Heading 4 7 2 4" xfId="18731" xr:uid="{7D4F5D6C-76BC-47D1-ACFC-F3F1D34669AE}"/>
    <cellStyle name="Heading 4 7 2 5" xfId="18732" xr:uid="{9D182B24-1E7F-45CD-9C66-82EB28863296}"/>
    <cellStyle name="Heading 4 7 2 6" xfId="18733" xr:uid="{08885F68-26BB-49A1-908F-1FFD9CCBD46F}"/>
    <cellStyle name="Heading 4 7 2 7" xfId="18734" xr:uid="{0424FC9E-11C3-4BA8-ABA6-6A3C782C12A9}"/>
    <cellStyle name="Heading 4 7 3" xfId="3392" xr:uid="{43B82FEF-9C95-482A-AC82-B1FB4FA522EE}"/>
    <cellStyle name="Heading 4 7 3 2" xfId="9010" xr:uid="{FED81CD8-BAE2-4F5F-A66E-282C4229886A}"/>
    <cellStyle name="Heading 4 7 3 2 2" xfId="18735" xr:uid="{95BA2332-CF1B-4583-8031-53CED76B3B0F}"/>
    <cellStyle name="Heading 4 7 3 2 3" xfId="18736" xr:uid="{7D26E7DA-8822-4CCF-B25B-EF02A5565DE1}"/>
    <cellStyle name="Heading 4 7 3 2 4" xfId="18737" xr:uid="{CF2F56CE-07D2-4BE9-9199-C2751756DDEB}"/>
    <cellStyle name="Heading 4 7 3 2 5" xfId="18738" xr:uid="{78021656-CA20-4F1E-B58E-247A98627E79}"/>
    <cellStyle name="Heading 4 7 3 3" xfId="18739" xr:uid="{0A42AF48-211D-4C56-AA1F-9D2B193E90AD}"/>
    <cellStyle name="Heading 4 7 3 4" xfId="18740" xr:uid="{1BB33ECC-6439-47BD-957D-052935E4858B}"/>
    <cellStyle name="Heading 4 7 3 5" xfId="18741" xr:uid="{AE33E5E9-747A-4F80-A7EE-55AF4C92B835}"/>
    <cellStyle name="Heading 4 7 3 6" xfId="18742" xr:uid="{E108CDE9-8F7C-4E8E-BF0C-BCDDE12924F0}"/>
    <cellStyle name="Heading 4 7 4" xfId="9008" xr:uid="{E1F02D9E-6FB9-484A-9E21-3E08114AFB04}"/>
    <cellStyle name="Heading 4 7 4 2" xfId="18743" xr:uid="{30556B19-2DFA-4C2B-AC2B-997989C6366E}"/>
    <cellStyle name="Heading 4 7 4 3" xfId="18744" xr:uid="{A32A3C85-2861-4405-AFA1-894C81AC4CD8}"/>
    <cellStyle name="Heading 4 7 4 4" xfId="18745" xr:uid="{4F4DBB01-B6F1-4CF0-9653-378C30A67597}"/>
    <cellStyle name="Heading 4 7 4 5" xfId="18746" xr:uid="{93785ECD-4DCE-40D2-BC5E-6A605DD4ADF8}"/>
    <cellStyle name="Heading 4 7 5" xfId="18747" xr:uid="{1D01E273-3C1E-4696-95D9-BBC33C8B5110}"/>
    <cellStyle name="Heading 4 7 6" xfId="18748" xr:uid="{6B6CD1BA-C424-49AA-AA3C-8A0DAD51C5F3}"/>
    <cellStyle name="Heading 4 7 7" xfId="18749" xr:uid="{67D20D08-3AF9-4A98-ADB4-60761B5A1226}"/>
    <cellStyle name="Heading 4 7 8" xfId="18750" xr:uid="{53A8008C-EFB1-43C5-A3F6-8002BB9D42F4}"/>
    <cellStyle name="Heading 4 7 9" xfId="18751" xr:uid="{E09B2FCA-0526-4008-ACC1-08E3AEA00EAF}"/>
    <cellStyle name="Heading 4 8" xfId="1411" xr:uid="{79695184-C71B-487A-A1FE-6F74B48C80B1}"/>
    <cellStyle name="Heading 4 8 2" xfId="1412" xr:uid="{5A7D7492-D5FB-4143-A60A-AE22601EB3C6}"/>
    <cellStyle name="Heading 4 8 2 2" xfId="9012" xr:uid="{3F895B8D-1836-4896-A59C-83D1B39AF572}"/>
    <cellStyle name="Heading 4 8 2 2 2" xfId="18752" xr:uid="{73D28CD9-2662-465B-952A-642FBA8EDFF5}"/>
    <cellStyle name="Heading 4 8 2 2 3" xfId="18753" xr:uid="{275B9929-C2D6-48BE-87B2-97D7AC97FF94}"/>
    <cellStyle name="Heading 4 8 2 2 4" xfId="18754" xr:uid="{D91E50B0-7DBD-44EB-A25C-DD7BAB40401F}"/>
    <cellStyle name="Heading 4 8 2 2 5" xfId="18755" xr:uid="{17E93B18-4D8C-4132-8096-F1BEA977FC4A}"/>
    <cellStyle name="Heading 4 8 2 3" xfId="18756" xr:uid="{4122D9EF-B2FA-4CE4-8CB5-1B55A4EC1FA1}"/>
    <cellStyle name="Heading 4 8 2 4" xfId="18757" xr:uid="{4F4F7BC2-1A74-42E1-B756-850641AED7A7}"/>
    <cellStyle name="Heading 4 8 2 5" xfId="18758" xr:uid="{31DA767D-AA01-4CE6-AE36-584A25017A20}"/>
    <cellStyle name="Heading 4 8 2 6" xfId="18759" xr:uid="{2B184E7D-CA11-446D-88B4-0531A47EE13F}"/>
    <cellStyle name="Heading 4 8 2 7" xfId="18760" xr:uid="{C8B36B18-919E-491F-84F3-E6F923DEACB5}"/>
    <cellStyle name="Heading 4 8 3" xfId="3393" xr:uid="{7D602826-0F66-4251-8EAC-F5B4E8EAEC6D}"/>
    <cellStyle name="Heading 4 8 3 2" xfId="9013" xr:uid="{94D4DD3C-1E50-4AC9-A9F9-CFAD01F374B0}"/>
    <cellStyle name="Heading 4 8 3 2 2" xfId="18761" xr:uid="{572F334B-69C1-4BB4-B411-315A01EE23F3}"/>
    <cellStyle name="Heading 4 8 3 2 3" xfId="18762" xr:uid="{7386BDE5-C3AB-4C6F-A7BA-A028123CB215}"/>
    <cellStyle name="Heading 4 8 3 2 4" xfId="18763" xr:uid="{6A95E8A4-4948-461E-892C-781BF1BBCF3E}"/>
    <cellStyle name="Heading 4 8 3 2 5" xfId="18764" xr:uid="{CCDCD7E0-EE1A-4944-8A0D-030C04BE7F43}"/>
    <cellStyle name="Heading 4 8 3 3" xfId="18765" xr:uid="{A1E03EA8-EA64-4015-960B-41BD7E7078DE}"/>
    <cellStyle name="Heading 4 8 3 4" xfId="18766" xr:uid="{04564566-E096-4672-8E98-A014C4E11BB1}"/>
    <cellStyle name="Heading 4 8 3 5" xfId="18767" xr:uid="{1294E6FB-0007-4A4B-B5A4-85D1675A2B45}"/>
    <cellStyle name="Heading 4 8 3 6" xfId="18768" xr:uid="{349F2059-F9DE-4965-A0F1-3460C8FF7D9F}"/>
    <cellStyle name="Heading 4 8 4" xfId="9011" xr:uid="{5AEE03D2-B35F-4F12-A6ED-A04DCB552056}"/>
    <cellStyle name="Heading 4 8 4 2" xfId="18769" xr:uid="{1926B467-3258-4BF1-AD1D-F2B58F74D283}"/>
    <cellStyle name="Heading 4 8 4 3" xfId="18770" xr:uid="{EC41A8DA-29B1-4D16-A712-DD09EDF5EEAD}"/>
    <cellStyle name="Heading 4 8 4 4" xfId="18771" xr:uid="{0821D1C8-68BD-4CD9-B8FD-DF662FC0B2D5}"/>
    <cellStyle name="Heading 4 8 4 5" xfId="18772" xr:uid="{428BD658-41BF-4209-B552-B988D7C0B6AE}"/>
    <cellStyle name="Heading 4 8 5" xfId="18773" xr:uid="{7679C180-F605-4AB0-A6C1-DC8C3FFA3FBA}"/>
    <cellStyle name="Heading 4 8 6" xfId="18774" xr:uid="{13EB87D8-EFC1-489E-8187-51BA8DE954DE}"/>
    <cellStyle name="Heading 4 8 7" xfId="18775" xr:uid="{17A640D4-108D-409F-A14C-3508C90EA7AF}"/>
    <cellStyle name="Heading 4 8 8" xfId="18776" xr:uid="{CB0FE08B-B25F-40AC-A06B-8B6032BE93CC}"/>
    <cellStyle name="Heading 4 8 9" xfId="18777" xr:uid="{89556FF5-AAA5-4D5E-8E34-AADDB5ADECAC}"/>
    <cellStyle name="Heading 4 9" xfId="1413" xr:uid="{BAEB1209-A5E8-41CC-BB68-402EB7BE50E1}"/>
    <cellStyle name="Heading 4 9 2" xfId="3394" xr:uid="{2D946F13-79DF-49EA-B517-42C49A9886F8}"/>
    <cellStyle name="Heading 4 9 2 2" xfId="9015" xr:uid="{E0326401-5533-45E0-BB24-4BFC2D3F55D0}"/>
    <cellStyle name="Heading 4 9 2 2 2" xfId="18778" xr:uid="{967D88D7-011F-480B-81DA-EE77347D523D}"/>
    <cellStyle name="Heading 4 9 2 2 3" xfId="18779" xr:uid="{AFBBC670-71D4-404F-8AB3-1F1364A93169}"/>
    <cellStyle name="Heading 4 9 2 2 4" xfId="18780" xr:uid="{22E4349D-FD41-4F38-9835-C8C1A696138E}"/>
    <cellStyle name="Heading 4 9 2 2 5" xfId="18781" xr:uid="{00A32DA7-58AF-4CD9-893D-429427AF4CB4}"/>
    <cellStyle name="Heading 4 9 2 3" xfId="18782" xr:uid="{42A7728C-789F-4955-8FEC-95FB41F2B8B8}"/>
    <cellStyle name="Heading 4 9 2 4" xfId="18783" xr:uid="{AFFBBCC4-33AD-441A-A766-0941E186D9F8}"/>
    <cellStyle name="Heading 4 9 2 5" xfId="18784" xr:uid="{59BC639B-5F4A-4875-B366-80B4CE8C693E}"/>
    <cellStyle name="Heading 4 9 2 6" xfId="18785" xr:uid="{748AFD6F-2050-4754-A97A-AFD6DA52ACD4}"/>
    <cellStyle name="Heading 4 9 3" xfId="9014" xr:uid="{296AE61A-D80B-4AF8-A98C-212D70A46833}"/>
    <cellStyle name="Heading 4 9 3 2" xfId="18786" xr:uid="{964272B3-2A23-4D2E-8197-91055732F3A0}"/>
    <cellStyle name="Heading 4 9 3 3" xfId="18787" xr:uid="{13870AAC-D68A-4A6F-8CD8-768C38C47391}"/>
    <cellStyle name="Heading 4 9 3 4" xfId="18788" xr:uid="{67DE8205-33A2-465A-817E-1A51DCFCCDED}"/>
    <cellStyle name="Heading 4 9 3 5" xfId="18789" xr:uid="{D8EC5098-B014-4F5D-89F0-F7969D18D1F7}"/>
    <cellStyle name="Heading 4 9 4" xfId="18790" xr:uid="{05C7B96C-74F5-4AE2-AB73-DB02ECB8FEF5}"/>
    <cellStyle name="Heading 4 9 5" xfId="18791" xr:uid="{18E62236-F56D-4604-B60A-ED855EAE7DF7}"/>
    <cellStyle name="Heading 4 9 6" xfId="18792" xr:uid="{EC776C80-43F0-4822-85D1-05C7642AF34D}"/>
    <cellStyle name="Heading 4 9 7" xfId="18793" xr:uid="{EBF1A3F3-86D5-468F-B822-076305C1D2DD}"/>
    <cellStyle name="Heading 4 9 8" xfId="18794" xr:uid="{EF8CCA8E-C169-4939-B2F1-2BC55F95945C}"/>
    <cellStyle name="Headline" xfId="1414" xr:uid="{06A49878-5C2B-4759-B243-BB283C9F05DA}"/>
    <cellStyle name="Headline 2" xfId="9016" xr:uid="{F5F97617-E709-4471-A4EB-39381D3D63E9}"/>
    <cellStyle name="Headline 2 2" xfId="18795" xr:uid="{2081FE92-B8D9-4669-9D2C-7014852CC012}"/>
    <cellStyle name="Headline 2 3" xfId="18796" xr:uid="{83E9F678-3C66-44DC-B861-52019FC93EC5}"/>
    <cellStyle name="Headline 2 4" xfId="18797" xr:uid="{29E9AD57-5985-4FF5-AA00-1D8BAF605D6C}"/>
    <cellStyle name="Headline 2 5" xfId="18798" xr:uid="{0FDF0117-EB72-4F5A-B4A0-9E58042FF39D}"/>
    <cellStyle name="Headline 3" xfId="18799" xr:uid="{ACA47121-452F-4B43-A4AE-07642E9CE27E}"/>
    <cellStyle name="Headline 4" xfId="18800" xr:uid="{932C6AE6-EF9C-4146-A71E-F955503F643F}"/>
    <cellStyle name="Headline 5" xfId="18801" xr:uid="{BB4EE79D-620E-46C6-9233-B1A20C59F2A7}"/>
    <cellStyle name="Headline 6" xfId="18802" xr:uid="{44E01049-F1BF-44BD-955E-BCCC0EA08FAD}"/>
    <cellStyle name="Headline 7" xfId="18803" xr:uid="{D25F0F6E-131A-42F0-8DDB-7D6DDC392C04}"/>
    <cellStyle name="Headline 8" xfId="18804" xr:uid="{E6490689-0635-407B-9D82-317224BC078F}"/>
    <cellStyle name="Hyperlink" xfId="46671" builtinId="8"/>
    <cellStyle name="Hyperlink 2" xfId="3395" xr:uid="{21E4721E-CF9C-4315-843F-6E2F19BE2593}"/>
    <cellStyle name="Hyperlink 2 2" xfId="8378" xr:uid="{85093206-5FF5-4918-80E4-51D9F6301E63}"/>
    <cellStyle name="Hyperlink 2 2 2" xfId="9018" xr:uid="{0CF86D46-8CA8-4683-9754-4490A5592264}"/>
    <cellStyle name="Hyperlink 2 2 2 2" xfId="18805" xr:uid="{53C4B6B7-D54A-45CB-8276-39BC2F4FEA83}"/>
    <cellStyle name="Hyperlink 2 2 2 3" xfId="18806" xr:uid="{7A5408F3-7708-4EDE-9B77-999BB1E78A40}"/>
    <cellStyle name="Hyperlink 2 2 2 4" xfId="18807" xr:uid="{4067B525-85BF-47C5-8914-40A23C33B1DF}"/>
    <cellStyle name="Hyperlink 2 2 2 5" xfId="18808" xr:uid="{F9CB1811-9E18-4AE9-8492-BB3BE875CDF0}"/>
    <cellStyle name="Hyperlink 2 2 3" xfId="18809" xr:uid="{A1238FDB-0AE6-4494-B1D3-1D4C1EE60901}"/>
    <cellStyle name="Hyperlink 2 2 4" xfId="18810" xr:uid="{02F2F65F-B540-44D2-9D21-1253AAC53278}"/>
    <cellStyle name="Hyperlink 2 2 5" xfId="18811" xr:uid="{C64B88C7-A0B1-4A61-94F6-A53D6FD25FE3}"/>
    <cellStyle name="Hyperlink 2 2 6" xfId="18812" xr:uid="{0C8AD86D-DB5F-4C1C-85BA-BBF9ED2C5FC6}"/>
    <cellStyle name="Hyperlink 2 3" xfId="8443" xr:uid="{A056B9EB-66E6-41CF-A864-6DC7A162BEB2}"/>
    <cellStyle name="Hyperlink 2 3 2" xfId="9019" xr:uid="{11A7A501-EB87-43F2-917A-48D6538CC94A}"/>
    <cellStyle name="Hyperlink 2 3 2 2" xfId="18813" xr:uid="{7FF99CAF-EBDB-4517-B355-0CC48FC30D65}"/>
    <cellStyle name="Hyperlink 2 3 2 3" xfId="18814" xr:uid="{8FFF7CD5-B894-4D9C-AEF4-6D653FE46567}"/>
    <cellStyle name="Hyperlink 2 3 2 4" xfId="18815" xr:uid="{0E388C55-E85B-49E6-962F-E683F988F149}"/>
    <cellStyle name="Hyperlink 2 3 2 5" xfId="18816" xr:uid="{249B3366-499E-4A27-95B7-BE0D284248F2}"/>
    <cellStyle name="Hyperlink 2 3 3" xfId="18817" xr:uid="{5E4C8E0E-00DD-4D39-AEB9-2793CC2C691A}"/>
    <cellStyle name="Hyperlink 2 3 4" xfId="18818" xr:uid="{CF8643F7-C4C9-4576-98D8-90E22F34CC57}"/>
    <cellStyle name="Hyperlink 2 3 5" xfId="18819" xr:uid="{F5696BBB-84F1-4D91-AFCC-32909EEC229E}"/>
    <cellStyle name="Hyperlink 2 3 6" xfId="18820" xr:uid="{EF56E4C6-C921-40ED-9AD1-C28C145A33A5}"/>
    <cellStyle name="Hyperlink 2 4" xfId="9020" xr:uid="{38F9CF86-F908-4370-AB24-5EED6A786EAF}"/>
    <cellStyle name="Hyperlink 2 4 2" xfId="18821" xr:uid="{DEF0F621-CA33-4B4A-BBEB-E1F4D4A08E5B}"/>
    <cellStyle name="Hyperlink 2 4 3" xfId="18822" xr:uid="{9B39D17E-ECB0-4AA9-AE6D-25A74D2CC749}"/>
    <cellStyle name="Hyperlink 2 4 4" xfId="18823" xr:uid="{E264C5DB-B940-4FFA-94BD-0632EBDD7E55}"/>
    <cellStyle name="Hyperlink 2 4 5" xfId="18824" xr:uid="{4785F546-2B59-43AD-8B01-4DE304CFC991}"/>
    <cellStyle name="Hyperlink 2 5" xfId="9017" xr:uid="{E898F488-A4DB-4F80-A06E-5E686D28771F}"/>
    <cellStyle name="Hyperlink 2 5 2" xfId="18825" xr:uid="{39DC9560-0726-408D-AD60-810B462EAE6A}"/>
    <cellStyle name="Hyperlink 2 5 3" xfId="18826" xr:uid="{12F9B0DC-B69A-4E38-9A15-482E2A85F98D}"/>
    <cellStyle name="Hyperlink 2 5 4" xfId="18827" xr:uid="{B4D050B4-BBAC-495D-B4BA-05F4060D1AAE}"/>
    <cellStyle name="Hyperlink 2 5 5" xfId="18828" xr:uid="{1619ACEC-32C3-469E-94E2-82F2AF4E4E6A}"/>
    <cellStyle name="Hyperlink 2 6" xfId="18829" xr:uid="{3FA63290-08FA-407F-A42D-9BC3C058D13E}"/>
    <cellStyle name="Hyperlink 2 7" xfId="18830" xr:uid="{8725EDE3-9520-43A1-A2DC-E36BB6BCC14D}"/>
    <cellStyle name="Hyperlink 2 8" xfId="18831" xr:uid="{7D84A0D8-85C8-481F-AF47-A1A0E3FFDE29}"/>
    <cellStyle name="Hyperlink 2 9" xfId="18832" xr:uid="{B7D42FFE-4F52-4EAB-82B3-C8D5FB1A8037}"/>
    <cellStyle name="Hyperlink 3" xfId="3396" xr:uid="{35E15DDB-59FC-477A-8E92-9611F1D20890}"/>
    <cellStyle name="Hyperlink 3 2" xfId="8444" xr:uid="{C960BE6E-582E-4469-9421-C7027339B313}"/>
    <cellStyle name="Hyperlink 3 2 2" xfId="9022" xr:uid="{C31639FD-A1DC-4F6C-80ED-46E90522445D}"/>
    <cellStyle name="Hyperlink 3 2 2 2" xfId="18833" xr:uid="{254EF8EC-415D-44ED-9DE5-7A9CF7638446}"/>
    <cellStyle name="Hyperlink 3 2 2 3" xfId="18834" xr:uid="{C97FD7E1-3912-4758-A7D3-056304CC6CB0}"/>
    <cellStyle name="Hyperlink 3 2 2 4" xfId="18835" xr:uid="{371060B6-045A-4FC8-B190-46BE682DC026}"/>
    <cellStyle name="Hyperlink 3 2 2 5" xfId="18836" xr:uid="{C049A4B4-8839-4BB9-A2BA-043CBFCFA267}"/>
    <cellStyle name="Hyperlink 3 2 3" xfId="18837" xr:uid="{C1F58C5A-BEFB-41C4-B50F-52F7E0607FF9}"/>
    <cellStyle name="Hyperlink 3 2 4" xfId="18838" xr:uid="{D83F1126-3D45-4C37-9DDC-14D1FF33CF15}"/>
    <cellStyle name="Hyperlink 3 2 5" xfId="18839" xr:uid="{9F6692CE-27DC-4F56-9115-D16E63AE423A}"/>
    <cellStyle name="Hyperlink 3 2 6" xfId="18840" xr:uid="{DB4C159C-367F-486F-9336-73B08EF4EFE0}"/>
    <cellStyle name="Hyperlink 3 3" xfId="9021" xr:uid="{EF9A7BA6-1488-4334-AA3A-7D5BB0F14812}"/>
    <cellStyle name="Hyperlink 3 3 2" xfId="18841" xr:uid="{0DB5A60D-F244-45E3-AED7-22CC7DDB07A0}"/>
    <cellStyle name="Hyperlink 3 3 3" xfId="18842" xr:uid="{356FC885-7AB0-4F36-BF41-A870E23AA9B2}"/>
    <cellStyle name="Hyperlink 3 3 4" xfId="18843" xr:uid="{6D3C199E-2776-4760-940C-7D26F214BBDC}"/>
    <cellStyle name="Hyperlink 3 3 5" xfId="18844" xr:uid="{31654E89-9142-4FB1-BD53-90E27E0EE83B}"/>
    <cellStyle name="Hyperlink 3 4" xfId="18845" xr:uid="{70A76ACE-9826-487D-901E-DCD66A362783}"/>
    <cellStyle name="Hyperlink 3 5" xfId="18846" xr:uid="{BFB8C4B3-A1DB-4229-8161-53D4CF645F69}"/>
    <cellStyle name="Hyperlink 3 6" xfId="18847" xr:uid="{1F16E79A-694F-435D-B3A7-4C9BDE098C6E}"/>
    <cellStyle name="Hyperlink 3 7" xfId="18848" xr:uid="{83948CF6-8E58-4016-BAFA-377EF4F6518F}"/>
    <cellStyle name="Hyperlink 4" xfId="3397" xr:uid="{7A2D975B-F57D-49AA-8F74-9835B7FF6F7F}"/>
    <cellStyle name="Hyperlink 4 2" xfId="8445" xr:uid="{ED7F516A-BCE2-4D0D-968C-E2AC483E6E54}"/>
    <cellStyle name="Hyperlink 4 2 2" xfId="9024" xr:uid="{55D7A639-6D06-4185-911D-64C982310FC4}"/>
    <cellStyle name="Hyperlink 4 2 2 2" xfId="18849" xr:uid="{E72644D6-38E3-4D30-9B45-EFA359E20D1F}"/>
    <cellStyle name="Hyperlink 4 2 2 3" xfId="18850" xr:uid="{795F3598-CFB9-4D4D-9A37-232193988CE5}"/>
    <cellStyle name="Hyperlink 4 2 2 4" xfId="18851" xr:uid="{5A98F029-B8DA-4E84-AFED-9E3CE73F9D8C}"/>
    <cellStyle name="Hyperlink 4 2 2 5" xfId="18852" xr:uid="{1FE36BDF-6AD9-4504-8B2D-B926599D2E8B}"/>
    <cellStyle name="Hyperlink 4 2 3" xfId="18853" xr:uid="{F8B24750-A46B-45D7-B4DE-CD43E614CB2B}"/>
    <cellStyle name="Hyperlink 4 2 4" xfId="18854" xr:uid="{9DDC0117-6BF8-4054-9B0A-98DD8E9486BF}"/>
    <cellStyle name="Hyperlink 4 2 5" xfId="18855" xr:uid="{37CC7259-A567-4C04-BBAE-0765242A599E}"/>
    <cellStyle name="Hyperlink 4 2 6" xfId="18856" xr:uid="{CD1A7930-365C-4BE6-9AC4-C3D391D361FD}"/>
    <cellStyle name="Hyperlink 4 3" xfId="9023" xr:uid="{D0BB0528-DE72-4451-A52E-8FE1B108D4A2}"/>
    <cellStyle name="Hyperlink 4 3 2" xfId="18857" xr:uid="{DBA8789D-CB34-49E3-9C8B-CD48CB55EC36}"/>
    <cellStyle name="Hyperlink 4 3 3" xfId="18858" xr:uid="{E62200AC-C199-4049-B6BE-DFD2D71A3993}"/>
    <cellStyle name="Hyperlink 4 3 4" xfId="18859" xr:uid="{38C237C8-A3D5-4854-9BAA-67D94DD84E63}"/>
    <cellStyle name="Hyperlink 4 3 5" xfId="18860" xr:uid="{3E05DE89-F32D-416B-963D-A179B03705E0}"/>
    <cellStyle name="Hyperlink 4 4" xfId="18861" xr:uid="{5E1F3D8C-D6C1-4A89-AAEF-1B06918F1D3B}"/>
    <cellStyle name="Hyperlink 4 5" xfId="18862" xr:uid="{153450AA-6ABD-4AF6-8E4D-CBFBAE418720}"/>
    <cellStyle name="Hyperlink 4 6" xfId="18863" xr:uid="{E5F20E8F-9CDB-4C1F-B35D-99DC0576EBC0}"/>
    <cellStyle name="Hyperlink 4 7" xfId="18864" xr:uid="{B6FEC90C-8839-4ED9-9F7D-7004FA30401E}"/>
    <cellStyle name="Incorrecto" xfId="1415" xr:uid="{5D1601BB-A5BC-4977-AECD-5F2E081C19D6}"/>
    <cellStyle name="Incorrecto 2" xfId="1416" xr:uid="{34CD611E-8E6B-498E-8599-84D3B7DE426E}"/>
    <cellStyle name="Incorrecto 2 2" xfId="11561" xr:uid="{DD4EB957-07DE-4567-B854-F76326AB0CA9}"/>
    <cellStyle name="Incorrecto 2 2 2" xfId="18866" xr:uid="{448D45A1-A2CB-406B-8308-6BB735D8D520}"/>
    <cellStyle name="Incorrecto 2 2 3" xfId="18867" xr:uid="{D571FC56-5F97-40F6-8EC2-EA6F3E188623}"/>
    <cellStyle name="Incorrecto 2 2 4" xfId="18868" xr:uid="{FC1F7A59-F2A0-413E-8772-2AF1A0B39A42}"/>
    <cellStyle name="Incorrecto 2 2 5" xfId="18869" xr:uid="{9606CF2B-45B2-4123-A72A-3C7E582CA200}"/>
    <cellStyle name="Incorrecto 2 2 6" xfId="18865" xr:uid="{5187B3A7-1E62-4F54-BA34-ADB57FC2D907}"/>
    <cellStyle name="Incorrecto 2 3" xfId="18870" xr:uid="{DD1D09E0-FB83-4ED2-9953-AA832B98EB57}"/>
    <cellStyle name="Incorrecto 2 4" xfId="18871" xr:uid="{D2A39DCC-AC93-4FC1-9263-66A21D03D949}"/>
    <cellStyle name="Incorrecto 2 5" xfId="18872" xr:uid="{92815BBA-0FD7-404E-A8C3-8656C94F3B53}"/>
    <cellStyle name="Incorrecto 2 6" xfId="18873" xr:uid="{CEE6B063-91BE-4E47-9212-38D65E9F21E7}"/>
    <cellStyle name="Incorrecto 2 7" xfId="18874" xr:uid="{4347798A-009A-4D58-AD62-C26742910A60}"/>
    <cellStyle name="Incorrecto 2 8" xfId="9025" xr:uid="{F756DAA0-6956-4E91-B043-1DE20C9E6333}"/>
    <cellStyle name="Incorrecto 3" xfId="18875" xr:uid="{B8729C80-6A28-4461-AEFD-55EC12B3AAD4}"/>
    <cellStyle name="Incorrecto 4" xfId="18876" xr:uid="{A72F70ED-67D5-48D9-B075-B3C97CFF8BB3}"/>
    <cellStyle name="Incorrecto 5" xfId="18877" xr:uid="{6B0488F3-799A-4E23-8D55-CC4D922556FF}"/>
    <cellStyle name="Incorrecto 6" xfId="18878" xr:uid="{3CFDBFAE-096D-4D31-A028-C69F19238B4C}"/>
    <cellStyle name="Incorrecto 7" xfId="18879" xr:uid="{FB2E5874-7CF5-4EE8-8571-3BB4BAD2EE47}"/>
    <cellStyle name="Incorrecto 8" xfId="18880" xr:uid="{16906A75-7CC3-4983-B7CC-D5732C8C8511}"/>
    <cellStyle name="Indata 2" xfId="3398" xr:uid="{38263D76-2F3D-41D1-8552-9CC26BE908F0}"/>
    <cellStyle name="Indata 2 2" xfId="9026" xr:uid="{12C7471A-4C53-4AC1-ABA1-1E6AA75810FE}"/>
    <cellStyle name="Indata 2 2 2" xfId="18881" xr:uid="{E2295D18-B441-4A24-8955-CC17C6DF203D}"/>
    <cellStyle name="Indata 2 2 3" xfId="18882" xr:uid="{3D213BAD-C94E-42C1-B933-475A45C7D7D9}"/>
    <cellStyle name="Indata 2 2 4" xfId="18883" xr:uid="{B4D03D1E-F1A5-4344-AA73-54988A40E5CE}"/>
    <cellStyle name="Indata 2 2 5" xfId="18884" xr:uid="{E89F1513-2E99-417F-8475-C7A381C34ECB}"/>
    <cellStyle name="Indata 2 3" xfId="18885" xr:uid="{A030A8D1-B4D3-43CC-A43D-5B92C0574DC1}"/>
    <cellStyle name="Indata 2 4" xfId="18886" xr:uid="{C8B9C520-763E-4388-B822-A3A87E54C0B4}"/>
    <cellStyle name="Indata 2 5" xfId="18887" xr:uid="{E32DEDD3-4A39-46A2-8818-3D7AD2FD7873}"/>
    <cellStyle name="Indata 2 6" xfId="18888" xr:uid="{8B707E48-34A2-4330-B570-1C64B0602FE9}"/>
    <cellStyle name="Input" xfId="2" builtinId="20"/>
    <cellStyle name="Input 10" xfId="1417" xr:uid="{0957100D-87AC-4A0A-8C92-9E8EBB22DF0F}"/>
    <cellStyle name="Input 10 10" xfId="9027" xr:uid="{9B06C227-AD02-4420-94BA-C3CA54061FE2}"/>
    <cellStyle name="Input 10 10 2" xfId="18889" xr:uid="{690E6A88-03A1-46A5-B135-62EA2278AC09}"/>
    <cellStyle name="Input 10 10 3" xfId="18890" xr:uid="{D3B0AE5E-6EEF-4853-B0E1-66D663CA15F7}"/>
    <cellStyle name="Input 10 10 4" xfId="18891" xr:uid="{78842485-2796-4A85-9E89-554F976228A2}"/>
    <cellStyle name="Input 10 10 5" xfId="18892" xr:uid="{1B8CAFC3-AD3F-4F71-A230-C41C5A477F0B}"/>
    <cellStyle name="Input 10 11" xfId="18893" xr:uid="{EB8E9D64-1410-4799-926D-52440BDF7343}"/>
    <cellStyle name="Input 10 12" xfId="18894" xr:uid="{D0499561-EEF1-4163-943A-C50B860E621D}"/>
    <cellStyle name="Input 10 13" xfId="18895" xr:uid="{B2BAE6D6-7AD4-491D-98F6-24842B799362}"/>
    <cellStyle name="Input 10 14" xfId="18896" xr:uid="{AAE8A796-8026-4270-91CB-E73896694BDE}"/>
    <cellStyle name="Input 10 15" xfId="18897" xr:uid="{315F4EC1-B134-4C33-94F4-3CF48DF23C40}"/>
    <cellStyle name="Input 10 2" xfId="3399" xr:uid="{8127D7CF-FFA7-43DD-8DD5-385C10A1A447}"/>
    <cellStyle name="Input 10 2 2" xfId="9028" xr:uid="{C7EFB18B-EA2C-463E-B2D9-FF49B8720CD8}"/>
    <cellStyle name="Input 10 2 2 2" xfId="18898" xr:uid="{99A22993-CC42-41C2-B46A-2B560ADCEB17}"/>
    <cellStyle name="Input 10 2 2 3" xfId="18899" xr:uid="{E7B99854-5B97-4DA6-A224-8DFA629ED1EF}"/>
    <cellStyle name="Input 10 2 2 4" xfId="18900" xr:uid="{A324B627-FF3C-41C9-9C70-91BFA1218715}"/>
    <cellStyle name="Input 10 2 2 5" xfId="18901" xr:uid="{2EE77199-51C8-46F8-B1CF-155762321107}"/>
    <cellStyle name="Input 10 2 3" xfId="18902" xr:uid="{C7765EC0-0880-4498-9C44-BF3AE90BFE94}"/>
    <cellStyle name="Input 10 2 4" xfId="18903" xr:uid="{57420548-67B3-42F8-8AC5-7F1E9D10A0DB}"/>
    <cellStyle name="Input 10 2 5" xfId="18904" xr:uid="{23DD832A-A4A4-4620-B0F4-4D9819C8D54A}"/>
    <cellStyle name="Input 10 2 6" xfId="18905" xr:uid="{C829E075-FA37-4985-88C0-CDE9E94B3BD4}"/>
    <cellStyle name="Input 10 3" xfId="3400" xr:uid="{0AD0B22E-75B7-42E5-9BB1-908B0FB21891}"/>
    <cellStyle name="Input 10 3 2" xfId="9029" xr:uid="{9A5A063A-33C9-4A0F-9E0F-520669BE4B08}"/>
    <cellStyle name="Input 10 3 2 2" xfId="18906" xr:uid="{6FACC574-E87C-44B9-B5E5-F42B684D691C}"/>
    <cellStyle name="Input 10 3 2 3" xfId="18907" xr:uid="{AF7FFE90-1F80-4447-9318-00C8D583E577}"/>
    <cellStyle name="Input 10 3 2 4" xfId="18908" xr:uid="{A0D8530A-A214-4AAD-A852-D14C21B82955}"/>
    <cellStyle name="Input 10 3 2 5" xfId="18909" xr:uid="{FD01A4C9-C5F6-4F50-BCA3-82B186211708}"/>
    <cellStyle name="Input 10 3 3" xfId="18910" xr:uid="{FD992602-3BC7-4B00-893A-2AFEAE224C8C}"/>
    <cellStyle name="Input 10 3 4" xfId="18911" xr:uid="{9C9D4955-FED7-4ADF-A194-630CCA3343F1}"/>
    <cellStyle name="Input 10 3 5" xfId="18912" xr:uid="{0440C65C-23EC-4597-9BC3-FFF46BC37E0E}"/>
    <cellStyle name="Input 10 3 6" xfId="18913" xr:uid="{57FCCF88-F5D5-4DE6-8FD5-E6FCA1473653}"/>
    <cellStyle name="Input 10 4" xfId="3401" xr:uid="{E865EC09-1FDA-4E32-96D0-845F26ECFA64}"/>
    <cellStyle name="Input 10 4 2" xfId="9030" xr:uid="{3DEE2213-BF92-430F-83AC-7FC325F680BB}"/>
    <cellStyle name="Input 10 4 2 2" xfId="18914" xr:uid="{C8A798A9-9FDC-4522-82F0-773F84BB7738}"/>
    <cellStyle name="Input 10 4 2 3" xfId="18915" xr:uid="{ECC3A1F5-16DC-4627-B79E-01DC2007A6DF}"/>
    <cellStyle name="Input 10 4 2 4" xfId="18916" xr:uid="{5B526089-6EF8-4C52-BD2B-FB40ABB4EA25}"/>
    <cellStyle name="Input 10 4 2 5" xfId="18917" xr:uid="{7B54F0E5-1436-43CF-BD42-0446413BA3B6}"/>
    <cellStyle name="Input 10 4 3" xfId="18918" xr:uid="{0516BDEB-FD9F-4F56-96E5-6B50EBBE020A}"/>
    <cellStyle name="Input 10 4 4" xfId="18919" xr:uid="{1BD95EA0-C6B2-48CB-953E-510E8CFD1842}"/>
    <cellStyle name="Input 10 4 5" xfId="18920" xr:uid="{B1F4625A-3B60-4C05-8D7D-5C992BB64AED}"/>
    <cellStyle name="Input 10 4 6" xfId="18921" xr:uid="{126BF1AE-DF69-4790-90D6-BF3E5A52D97C}"/>
    <cellStyle name="Input 10 5" xfId="3402" xr:uid="{1B27EFD2-6B8D-4245-A738-501FEAE5B0C7}"/>
    <cellStyle name="Input 10 5 2" xfId="9031" xr:uid="{EA08CABA-5E5C-4359-B437-7F9397046DC4}"/>
    <cellStyle name="Input 10 5 2 2" xfId="18922" xr:uid="{7E052008-DFCB-4B87-B23F-FFEE21B405F7}"/>
    <cellStyle name="Input 10 5 2 3" xfId="18923" xr:uid="{EFAA6334-E80B-4469-AC07-74E1B99D705C}"/>
    <cellStyle name="Input 10 5 2 4" xfId="18924" xr:uid="{73E0CEC7-5E3E-417A-A296-3797530A53F4}"/>
    <cellStyle name="Input 10 5 2 5" xfId="18925" xr:uid="{C1D70581-18B1-4220-9BDA-41DD0AFC7C70}"/>
    <cellStyle name="Input 10 5 3" xfId="18926" xr:uid="{62BBD96C-0CCD-4B3F-9B6B-C5F137DE8FB6}"/>
    <cellStyle name="Input 10 5 4" xfId="18927" xr:uid="{27D19952-E216-4CD9-9D2E-679B6FFDB19D}"/>
    <cellStyle name="Input 10 5 5" xfId="18928" xr:uid="{9F7B1726-4BC3-4E07-BD2C-56D7D989F6CC}"/>
    <cellStyle name="Input 10 5 6" xfId="18929" xr:uid="{FE60D275-5239-445F-9607-3DCEE8FF84F3}"/>
    <cellStyle name="Input 10 6" xfId="3403" xr:uid="{D8B57627-E8E2-4193-B7E7-36A1C16A6209}"/>
    <cellStyle name="Input 10 6 2" xfId="9032" xr:uid="{980B6D47-251A-4C4F-AE6C-C58E7FAD1509}"/>
    <cellStyle name="Input 10 6 2 2" xfId="18930" xr:uid="{6D5B6DE6-C6BA-474C-841E-6D8148663CEC}"/>
    <cellStyle name="Input 10 6 2 3" xfId="18931" xr:uid="{129928F3-5284-41E3-95FB-EE0F6B1A988D}"/>
    <cellStyle name="Input 10 6 2 4" xfId="18932" xr:uid="{A3AFCE82-1FEC-47B4-9F35-5CA0A73328B3}"/>
    <cellStyle name="Input 10 6 2 5" xfId="18933" xr:uid="{E9D5B87E-AB8A-4270-A789-0E9A8C07AF12}"/>
    <cellStyle name="Input 10 6 3" xfId="18934" xr:uid="{2A5CBB45-39E5-4219-B9D6-91FD1C6057A5}"/>
    <cellStyle name="Input 10 6 4" xfId="18935" xr:uid="{935C305B-356F-4B19-9560-3B096F811E91}"/>
    <cellStyle name="Input 10 6 5" xfId="18936" xr:uid="{C75FB8F5-8090-47ED-BB15-F5378B0A1AEB}"/>
    <cellStyle name="Input 10 6 6" xfId="18937" xr:uid="{9B3FF4F7-DFA0-468C-A6C5-0BF3AE5CBA6C}"/>
    <cellStyle name="Input 10 7" xfId="3404" xr:uid="{54EA722E-EF24-4DFC-8B75-16F422EABFAA}"/>
    <cellStyle name="Input 10 7 2" xfId="9033" xr:uid="{BA727484-59B3-481C-A45E-DB4BC86B04CB}"/>
    <cellStyle name="Input 10 7 2 2" xfId="18938" xr:uid="{C291E9C7-8353-44C8-9BB9-7FB6CC5F440C}"/>
    <cellStyle name="Input 10 7 2 3" xfId="18939" xr:uid="{C3C4CD6C-813B-4D8E-96C0-B46E36D2FB47}"/>
    <cellStyle name="Input 10 7 2 4" xfId="18940" xr:uid="{297756CF-FE19-4998-B32C-ED3BE4A3869F}"/>
    <cellStyle name="Input 10 7 2 5" xfId="18941" xr:uid="{146811CB-C888-4243-9BFE-D286533371E8}"/>
    <cellStyle name="Input 10 7 3" xfId="18942" xr:uid="{2DCABD78-9E93-400E-BAD0-0172056AA893}"/>
    <cellStyle name="Input 10 7 4" xfId="18943" xr:uid="{4F205D0A-0FA8-476B-AA4D-C8A35EA7D060}"/>
    <cellStyle name="Input 10 7 5" xfId="18944" xr:uid="{D254E68F-0AED-4929-97DA-BE77C83281CF}"/>
    <cellStyle name="Input 10 7 6" xfId="18945" xr:uid="{289282DE-0C80-4901-AAE4-72EFFAD29BE5}"/>
    <cellStyle name="Input 10 8" xfId="8446" xr:uid="{FCC7D021-B981-4B27-8717-03EE56E8C33F}"/>
    <cellStyle name="Input 10 8 2" xfId="9034" xr:uid="{6F284DB5-B290-4BA7-870A-AF2590935718}"/>
    <cellStyle name="Input 10 8 2 2" xfId="18946" xr:uid="{E9E04B38-4D13-43CA-9D46-3C88CAC9DB92}"/>
    <cellStyle name="Input 10 8 2 3" xfId="18947" xr:uid="{E6B62E80-D457-4215-A056-DDE387619413}"/>
    <cellStyle name="Input 10 8 2 4" xfId="18948" xr:uid="{E2959AB2-8D9B-418A-9BAE-A26793EADA1B}"/>
    <cellStyle name="Input 10 8 2 5" xfId="18949" xr:uid="{49218D12-A30F-4FA2-A6E6-63467BBBBAA1}"/>
    <cellStyle name="Input 10 8 3" xfId="18950" xr:uid="{3D1E5BBB-0C6B-4894-8B99-E2589B8AEE7F}"/>
    <cellStyle name="Input 10 8 4" xfId="18951" xr:uid="{0D098285-5043-481B-B8E8-DC3AF20F9289}"/>
    <cellStyle name="Input 10 8 5" xfId="18952" xr:uid="{2D303FE3-816A-4AD9-A6A0-A4CECC6A439A}"/>
    <cellStyle name="Input 10 8 6" xfId="18953" xr:uid="{27BBA4D7-7E84-4D74-8EDC-F4DB7763B664}"/>
    <cellStyle name="Input 10 9" xfId="9035" xr:uid="{FD0A07D9-BE40-4964-97F6-34AE5482EAD9}"/>
    <cellStyle name="Input 10 9 2" xfId="18954" xr:uid="{2846EA0F-655B-48D2-8F49-6219C5C73037}"/>
    <cellStyle name="Input 10 9 3" xfId="18955" xr:uid="{EE5D3FF0-C18D-49B9-8C06-CEC3953D54F8}"/>
    <cellStyle name="Input 10 9 4" xfId="18956" xr:uid="{E50211FA-82D1-446E-AC6C-E4FBB8168C15}"/>
    <cellStyle name="Input 10 9 5" xfId="18957" xr:uid="{897A6DC2-EB3C-4096-93D3-12736F0A27D1}"/>
    <cellStyle name="Input 10_ELC" xfId="6580" xr:uid="{7611FB57-8FD8-46E3-86EA-B58D31F44F15}"/>
    <cellStyle name="Input 11" xfId="1418" xr:uid="{98B115E3-FA03-4620-87C7-32FE847A090F}"/>
    <cellStyle name="Input 11 10" xfId="9036" xr:uid="{E8A618F3-FDAA-468C-9CE2-96179F3B8240}"/>
    <cellStyle name="Input 11 10 2" xfId="18958" xr:uid="{544134E9-8837-4121-9AD0-0E429E711F1B}"/>
    <cellStyle name="Input 11 10 3" xfId="18959" xr:uid="{F8E5D97F-8F7B-49CC-9C18-C9290F8C1E5D}"/>
    <cellStyle name="Input 11 10 4" xfId="18960" xr:uid="{D28714DA-B5F5-4A41-BCF5-6E19D3C8520F}"/>
    <cellStyle name="Input 11 10 5" xfId="18961" xr:uid="{38F9268B-A732-40BF-B753-538037AACC44}"/>
    <cellStyle name="Input 11 11" xfId="18962" xr:uid="{29F1A0D1-9D28-4CCC-85D9-13BA13061805}"/>
    <cellStyle name="Input 11 12" xfId="18963" xr:uid="{6CCF37CC-7573-44A0-B70B-C37D990174C3}"/>
    <cellStyle name="Input 11 13" xfId="18964" xr:uid="{BDDACC37-CCFA-4AD7-B2AD-43B807B14076}"/>
    <cellStyle name="Input 11 14" xfId="18965" xr:uid="{28933904-F824-4861-8B1E-5B97FE21486E}"/>
    <cellStyle name="Input 11 15" xfId="18966" xr:uid="{42243B16-4118-4664-9301-9EB6D79DBAD8}"/>
    <cellStyle name="Input 11 2" xfId="3405" xr:uid="{AF96EF36-4EF5-4BF4-B723-FDF5E04FC822}"/>
    <cellStyle name="Input 11 2 2" xfId="9037" xr:uid="{7D399803-AB2D-4EDC-A30E-A01CF58B00ED}"/>
    <cellStyle name="Input 11 2 2 2" xfId="18967" xr:uid="{D03B3F4F-ACCE-4489-B771-AD5FFD805240}"/>
    <cellStyle name="Input 11 2 2 3" xfId="18968" xr:uid="{FE0E7B40-B473-46BB-A6A2-CE458FF0BA64}"/>
    <cellStyle name="Input 11 2 2 4" xfId="18969" xr:uid="{E6CADD40-11DC-4DE1-AE57-E4378397F75E}"/>
    <cellStyle name="Input 11 2 2 5" xfId="18970" xr:uid="{419F386D-DEFE-4A05-A6DF-B7B1882C3890}"/>
    <cellStyle name="Input 11 2 3" xfId="18971" xr:uid="{6C05EDD2-B0E8-4624-83E0-28B8EA9BB003}"/>
    <cellStyle name="Input 11 2 4" xfId="18972" xr:uid="{9A3B334D-2C8B-4713-B52D-BF2E2A0B8241}"/>
    <cellStyle name="Input 11 2 5" xfId="18973" xr:uid="{64649734-8BF5-4D94-A054-096E7957F566}"/>
    <cellStyle name="Input 11 2 6" xfId="18974" xr:uid="{2D42C9AC-B790-49DB-A7DA-4D478539AF61}"/>
    <cellStyle name="Input 11 3" xfId="3406" xr:uid="{5C7E55C0-3832-4B70-9937-FA96746F310C}"/>
    <cellStyle name="Input 11 3 2" xfId="9038" xr:uid="{35AA9CF1-E3E0-4FF5-9A60-7432B90F2C09}"/>
    <cellStyle name="Input 11 3 2 2" xfId="18975" xr:uid="{E6DF1089-6766-420B-A83A-C5F703699681}"/>
    <cellStyle name="Input 11 3 2 3" xfId="18976" xr:uid="{7FA53465-AEF0-4ED1-8AF7-9299DFBF38F9}"/>
    <cellStyle name="Input 11 3 2 4" xfId="18977" xr:uid="{C14522D9-720D-469F-92F5-9BCADE7DEAAC}"/>
    <cellStyle name="Input 11 3 2 5" xfId="18978" xr:uid="{E1AB8171-E991-4E10-8CD0-DF13B28A129D}"/>
    <cellStyle name="Input 11 3 3" xfId="18979" xr:uid="{F304F119-6CDB-4850-9F91-618A66E91083}"/>
    <cellStyle name="Input 11 3 4" xfId="18980" xr:uid="{302B624F-F057-48D5-95F0-7D9C8E2D3FDC}"/>
    <cellStyle name="Input 11 3 5" xfId="18981" xr:uid="{55887648-C769-4D50-9558-73C72A6B40A1}"/>
    <cellStyle name="Input 11 3 6" xfId="18982" xr:uid="{AC509F5B-35AF-4159-A0AF-21EEC96A358F}"/>
    <cellStyle name="Input 11 4" xfId="3407" xr:uid="{B5847C2C-4ACF-4651-B5FB-57FE9ED10B87}"/>
    <cellStyle name="Input 11 4 2" xfId="9039" xr:uid="{6CF2E1B9-48FA-482B-BADE-3B92BB06D7C1}"/>
    <cellStyle name="Input 11 4 2 2" xfId="18983" xr:uid="{B0435EDB-6070-4439-8417-92561627F377}"/>
    <cellStyle name="Input 11 4 2 3" xfId="18984" xr:uid="{9FBE9B1E-6F00-411F-BFAD-07283431D082}"/>
    <cellStyle name="Input 11 4 2 4" xfId="18985" xr:uid="{A5F8C843-AF8F-4AD7-A263-7F994104A9C7}"/>
    <cellStyle name="Input 11 4 2 5" xfId="18986" xr:uid="{FB02F885-76CB-4ABF-AA84-0D5198AFE57C}"/>
    <cellStyle name="Input 11 4 3" xfId="18987" xr:uid="{321DFA4F-891A-4159-BC4F-D5E6CE26E803}"/>
    <cellStyle name="Input 11 4 4" xfId="18988" xr:uid="{86169733-67CD-4E0B-997F-5AE52746675D}"/>
    <cellStyle name="Input 11 4 5" xfId="18989" xr:uid="{7C7FF729-F7C7-4E46-A46F-98086E38E633}"/>
    <cellStyle name="Input 11 4 6" xfId="18990" xr:uid="{7E48BFD5-1917-47BF-A9A6-4548E09D73B0}"/>
    <cellStyle name="Input 11 5" xfId="3408" xr:uid="{47477791-9798-42E1-9C09-0F342463876C}"/>
    <cellStyle name="Input 11 5 2" xfId="9040" xr:uid="{2DE70AF8-DC75-4F43-931F-8D24E4F2AABA}"/>
    <cellStyle name="Input 11 5 2 2" xfId="18991" xr:uid="{4537C268-728C-45E2-B101-9029DDC01450}"/>
    <cellStyle name="Input 11 5 2 3" xfId="18992" xr:uid="{C11D2CCD-2E9B-4742-839F-9D2B6DFEBB8A}"/>
    <cellStyle name="Input 11 5 2 4" xfId="18993" xr:uid="{5DE94D38-7034-4803-A107-677F3DAA7893}"/>
    <cellStyle name="Input 11 5 2 5" xfId="18994" xr:uid="{AC140BFB-F705-442A-B2AA-4E6EF70337A2}"/>
    <cellStyle name="Input 11 5 3" xfId="18995" xr:uid="{0E2D09AE-6708-478B-89B9-AB00BFC2EB1F}"/>
    <cellStyle name="Input 11 5 4" xfId="18996" xr:uid="{49DCEAF7-86A9-4AD5-99DB-70B8844867FC}"/>
    <cellStyle name="Input 11 5 5" xfId="18997" xr:uid="{2AC0FBD9-D9FD-44BA-91A1-CDBAAF8D5B55}"/>
    <cellStyle name="Input 11 5 6" xfId="18998" xr:uid="{8CFA8593-A4F8-4C68-8C40-F5C8311DD11C}"/>
    <cellStyle name="Input 11 6" xfId="3409" xr:uid="{4DAE50BA-16CD-4140-BBCF-AFD0E84FAABA}"/>
    <cellStyle name="Input 11 6 2" xfId="9041" xr:uid="{A34A454B-758A-469D-AEFB-A46D52986B4F}"/>
    <cellStyle name="Input 11 6 2 2" xfId="18999" xr:uid="{771299C5-A81E-42F9-9E6B-7E4A3A2F8798}"/>
    <cellStyle name="Input 11 6 2 3" xfId="19000" xr:uid="{98DF53FC-8846-46CD-B750-A4E0B6E8265B}"/>
    <cellStyle name="Input 11 6 2 4" xfId="19001" xr:uid="{1579A45C-1B1F-42BF-965A-7413D9693F9D}"/>
    <cellStyle name="Input 11 6 2 5" xfId="19002" xr:uid="{FF3FF468-95FC-4A15-A378-1786B4B07CD8}"/>
    <cellStyle name="Input 11 6 3" xfId="19003" xr:uid="{CF759D6C-8DDC-469C-B467-4918BF65E466}"/>
    <cellStyle name="Input 11 6 4" xfId="19004" xr:uid="{24DCE368-78F7-4715-A2FA-788DCC7C3149}"/>
    <cellStyle name="Input 11 6 5" xfId="19005" xr:uid="{FAE34AAD-C5AE-49F0-9462-93F61E60300D}"/>
    <cellStyle name="Input 11 6 6" xfId="19006" xr:uid="{56814D24-67E9-4AF9-924F-A2BADDD147D7}"/>
    <cellStyle name="Input 11 7" xfId="3410" xr:uid="{9C4AE906-672E-44EC-BFE7-8760F5CE08C4}"/>
    <cellStyle name="Input 11 7 2" xfId="9042" xr:uid="{5BE5C21E-D458-4C25-B314-82ACFF2F6BA6}"/>
    <cellStyle name="Input 11 7 2 2" xfId="19007" xr:uid="{B873411C-F14E-4CD2-8550-C082FD7379C2}"/>
    <cellStyle name="Input 11 7 2 3" xfId="19008" xr:uid="{CB01C663-78A3-48B3-8C22-9A54B72F4FE1}"/>
    <cellStyle name="Input 11 7 2 4" xfId="19009" xr:uid="{48B60C8E-8150-46D8-BA7F-90229F6B79D6}"/>
    <cellStyle name="Input 11 7 2 5" xfId="19010" xr:uid="{AB41EE01-CA17-4841-A419-802DA2883894}"/>
    <cellStyle name="Input 11 7 3" xfId="19011" xr:uid="{0D7C59DA-BA4C-42C9-8D63-2DB657D06256}"/>
    <cellStyle name="Input 11 7 4" xfId="19012" xr:uid="{D1319B7D-B8AB-47A3-878F-7D56944A621B}"/>
    <cellStyle name="Input 11 7 5" xfId="19013" xr:uid="{934FA77B-79EE-438F-8ACA-EC371325D165}"/>
    <cellStyle name="Input 11 7 6" xfId="19014" xr:uid="{D0A79B42-C0AE-480E-8082-191F18EAAC85}"/>
    <cellStyle name="Input 11 8" xfId="8447" xr:uid="{EA951CC8-B462-4FA1-B24F-0FDB0289038E}"/>
    <cellStyle name="Input 11 8 2" xfId="9043" xr:uid="{EBD01DF8-2136-4352-A81E-B989B8320924}"/>
    <cellStyle name="Input 11 8 2 2" xfId="19015" xr:uid="{630138B5-C787-4B45-BF26-A979E58A7F75}"/>
    <cellStyle name="Input 11 8 2 3" xfId="19016" xr:uid="{C7D548FB-A84D-4E5E-9DA6-7DD5945950B7}"/>
    <cellStyle name="Input 11 8 2 4" xfId="19017" xr:uid="{712CE5DD-A212-4079-AB46-048F3898FB30}"/>
    <cellStyle name="Input 11 8 2 5" xfId="19018" xr:uid="{37CD0113-6D8A-4281-8F87-220FF460A80B}"/>
    <cellStyle name="Input 11 8 3" xfId="19019" xr:uid="{84C24F73-AC8E-4562-97D7-4E2F13D78ECD}"/>
    <cellStyle name="Input 11 8 4" xfId="19020" xr:uid="{6B09EBBD-637C-4707-BE3E-1201323FC3C9}"/>
    <cellStyle name="Input 11 8 5" xfId="19021" xr:uid="{917214D6-078B-4771-AB64-80B27171500A}"/>
    <cellStyle name="Input 11 8 6" xfId="19022" xr:uid="{C9A46178-C61E-4A14-B2E8-4CFAB1B0C0CA}"/>
    <cellStyle name="Input 11 9" xfId="9044" xr:uid="{582E67D0-DE2C-4E59-9DD3-CE80BF5F5EBC}"/>
    <cellStyle name="Input 11 9 2" xfId="19023" xr:uid="{BE6919B5-B2D3-44F7-B123-F321A18F6F65}"/>
    <cellStyle name="Input 11 9 3" xfId="19024" xr:uid="{67675831-3B63-4DA7-9FEB-EF1B3C3DC4EB}"/>
    <cellStyle name="Input 11 9 4" xfId="19025" xr:uid="{BBB4280A-B542-41E9-B53B-21DCFC111265}"/>
    <cellStyle name="Input 11 9 5" xfId="19026" xr:uid="{863D9764-2D33-4606-AA96-1F698C15552F}"/>
    <cellStyle name="Input 11_IND_UC" xfId="6581" xr:uid="{2BC02E5B-1D7E-4DF2-9207-B2E70E9F7540}"/>
    <cellStyle name="Input 12" xfId="1419" xr:uid="{4B63F5CA-CC86-4294-9351-35EE39D305AA}"/>
    <cellStyle name="Input 12 10" xfId="19027" xr:uid="{FDFB1251-9B00-46EE-A58A-4666423CC1B8}"/>
    <cellStyle name="Input 12 11" xfId="19028" xr:uid="{ABD1ECF3-A549-4831-95AF-1FF4C1257AE1}"/>
    <cellStyle name="Input 12 2" xfId="3411" xr:uid="{F582CE98-5A8E-4037-A99A-8074A3B2F3CE}"/>
    <cellStyle name="Input 12 2 2" xfId="9046" xr:uid="{ADCEBF4E-C426-4903-A253-0C5F3CBFAB13}"/>
    <cellStyle name="Input 12 2 2 2" xfId="19029" xr:uid="{56BA602A-7EF6-4679-9E8E-EBCF166FBCCE}"/>
    <cellStyle name="Input 12 2 2 3" xfId="19030" xr:uid="{A02CCD60-B6AC-4ADF-A946-9A1D26ED71DB}"/>
    <cellStyle name="Input 12 2 2 4" xfId="19031" xr:uid="{39211490-865E-468B-9098-ED4D82E9B033}"/>
    <cellStyle name="Input 12 2 2 5" xfId="19032" xr:uid="{E2C14B70-3A68-4C95-A23F-43F73E9B703F}"/>
    <cellStyle name="Input 12 2 3" xfId="19033" xr:uid="{BD41CD12-B8C8-4D9D-BB70-A55034B214EE}"/>
    <cellStyle name="Input 12 2 4" xfId="19034" xr:uid="{B9BBFC9B-12EB-4ED3-91AD-09E8B609EBDD}"/>
    <cellStyle name="Input 12 2 5" xfId="19035" xr:uid="{90982524-0FAD-4769-8DB3-2F221EB85CBE}"/>
    <cellStyle name="Input 12 2 6" xfId="19036" xr:uid="{5BEC7329-6B6D-4D8B-BC30-EA371160771C}"/>
    <cellStyle name="Input 12 3" xfId="3412" xr:uid="{90D6712D-3D41-4E1C-A034-752AD1FBF0C9}"/>
    <cellStyle name="Input 12 3 2" xfId="9047" xr:uid="{08B24157-E5BA-4CDA-96C0-3B096BBEAE2B}"/>
    <cellStyle name="Input 12 3 2 2" xfId="19037" xr:uid="{4554C193-7B20-4CA9-8D0C-8ACA095A0FAC}"/>
    <cellStyle name="Input 12 3 2 3" xfId="19038" xr:uid="{01C0C460-BE69-460A-9F0A-553D815CF4B4}"/>
    <cellStyle name="Input 12 3 2 4" xfId="19039" xr:uid="{172878CA-DDC6-4823-B980-52017F2824BC}"/>
    <cellStyle name="Input 12 3 2 5" xfId="19040" xr:uid="{110C7F7D-E494-4670-9FD1-01CBDAFDC384}"/>
    <cellStyle name="Input 12 3 3" xfId="19041" xr:uid="{FE9C405D-71A0-4771-AA71-C244EF2704B9}"/>
    <cellStyle name="Input 12 3 4" xfId="19042" xr:uid="{9AEBC0E4-80BC-4830-A096-620F7DB357CD}"/>
    <cellStyle name="Input 12 3 5" xfId="19043" xr:uid="{96C19265-5881-4E24-A9C0-4F1CAC5AF035}"/>
    <cellStyle name="Input 12 3 6" xfId="19044" xr:uid="{B64F2D77-F134-47DB-BD46-B7D482F3A364}"/>
    <cellStyle name="Input 12 4" xfId="3413" xr:uid="{C4A44B8A-2B19-491A-8971-C21253537190}"/>
    <cellStyle name="Input 12 4 2" xfId="9048" xr:uid="{7F40FB78-9CBC-49DE-BD4C-9029AF2D8424}"/>
    <cellStyle name="Input 12 4 2 2" xfId="19045" xr:uid="{F392FBED-DF5C-4B73-9912-EC868F28DEC5}"/>
    <cellStyle name="Input 12 4 2 3" xfId="19046" xr:uid="{6B29372F-073C-4CCD-B7FF-AA4B1FF448D1}"/>
    <cellStyle name="Input 12 4 2 4" xfId="19047" xr:uid="{18D91071-CF90-4B7E-B87B-17F3EE959886}"/>
    <cellStyle name="Input 12 4 2 5" xfId="19048" xr:uid="{88C7FEA7-FC95-4CE6-9396-9069CB5AA17E}"/>
    <cellStyle name="Input 12 4 3" xfId="19049" xr:uid="{C3A3A646-4859-4692-AF89-411D485198CD}"/>
    <cellStyle name="Input 12 4 4" xfId="19050" xr:uid="{3359C473-92FC-410B-8B2A-6C30AA767C4C}"/>
    <cellStyle name="Input 12 4 5" xfId="19051" xr:uid="{D91844C3-EFBF-4A17-B4F5-A2FC240E9040}"/>
    <cellStyle name="Input 12 4 6" xfId="19052" xr:uid="{C5EC094A-4431-4E1F-9B4E-F9E293757C30}"/>
    <cellStyle name="Input 12 5" xfId="3414" xr:uid="{75DD116D-A7FB-49B2-AEA3-560FBFDE8A0A}"/>
    <cellStyle name="Input 12 5 2" xfId="8117" xr:uid="{A8C68661-50D9-45E5-9336-CDAC8A8E71C0}"/>
    <cellStyle name="Input 12 5 2 2" xfId="9050" xr:uid="{39E51F14-2EC0-4A22-9F30-CA5CD79EF122}"/>
    <cellStyle name="Input 12 5 2 2 2" xfId="19053" xr:uid="{57C5723B-B907-4339-9AC4-D653F1E5C94E}"/>
    <cellStyle name="Input 12 5 2 2 3" xfId="19054" xr:uid="{14F2E58D-C580-4F60-BE75-78C8E6446223}"/>
    <cellStyle name="Input 12 5 2 2 4" xfId="19055" xr:uid="{BF8052EB-0F5C-4910-ADC9-0D325223240D}"/>
    <cellStyle name="Input 12 5 2 2 5" xfId="19056" xr:uid="{125958FD-0763-420B-A6F0-6BBEAC2C87D8}"/>
    <cellStyle name="Input 12 5 2 3" xfId="19057" xr:uid="{E2FAD845-8D56-4D9B-BB63-5E229B142F06}"/>
    <cellStyle name="Input 12 5 2 4" xfId="19058" xr:uid="{CFAC2603-8636-49F8-A789-9ADB51DB52E5}"/>
    <cellStyle name="Input 12 5 2 5" xfId="19059" xr:uid="{04BA65D8-BAD4-46F7-B74D-A7399541BA73}"/>
    <cellStyle name="Input 12 5 2 6" xfId="19060" xr:uid="{7F3FEF13-E5D7-4524-8AF3-CA325E38E6C8}"/>
    <cellStyle name="Input 12 5 3" xfId="9049" xr:uid="{CFB56457-5AB3-4319-8DD0-BBDB8D7204B4}"/>
    <cellStyle name="Input 12 5 3 2" xfId="19061" xr:uid="{A53EF7F9-0810-4E9A-A0CD-FFD6E148C16B}"/>
    <cellStyle name="Input 12 5 3 3" xfId="19062" xr:uid="{91E782A8-1E31-400F-8A0B-140E08D3ADF6}"/>
    <cellStyle name="Input 12 5 3 4" xfId="19063" xr:uid="{847E6A35-89F9-4727-B328-94BB1119E8C6}"/>
    <cellStyle name="Input 12 5 3 5" xfId="19064" xr:uid="{1F13E9CB-F001-4E19-BBFB-1F1F2FC797A2}"/>
    <cellStyle name="Input 12 5 4" xfId="19065" xr:uid="{4D44B270-D71B-4C65-983E-61C6B8F0F775}"/>
    <cellStyle name="Input 12 5 5" xfId="19066" xr:uid="{38907D02-42C6-471C-ADCE-CCF971B459AB}"/>
    <cellStyle name="Input 12 5 6" xfId="19067" xr:uid="{D6AEFFF1-227E-4ED1-ADA3-E1F41C8D7FA2}"/>
    <cellStyle name="Input 12 5 7" xfId="19068" xr:uid="{D424AE30-FB0A-4834-B450-2D284B7B318F}"/>
    <cellStyle name="Input 12 5 8" xfId="8448" xr:uid="{D68C9CA9-1162-443B-9724-24D870660401}"/>
    <cellStyle name="Input 12 6" xfId="9045" xr:uid="{B30D29E7-622A-45CC-93F5-6F3D68AD2854}"/>
    <cellStyle name="Input 12 6 2" xfId="19069" xr:uid="{5B49BA0D-ED3C-4176-A011-82D8D391D801}"/>
    <cellStyle name="Input 12 6 3" xfId="19070" xr:uid="{DF2EBAD1-18A5-4216-9C8B-251FB46968B8}"/>
    <cellStyle name="Input 12 6 4" xfId="19071" xr:uid="{E233997B-FDE2-4E17-8D9F-04F58B369158}"/>
    <cellStyle name="Input 12 6 5" xfId="19072" xr:uid="{8C866CA6-5E4C-409E-86EF-BA811EB32CDD}"/>
    <cellStyle name="Input 12 7" xfId="19073" xr:uid="{C4973436-8F79-4D31-AFD7-347C07EBC38D}"/>
    <cellStyle name="Input 12 8" xfId="19074" xr:uid="{1F2924FD-8D8D-471E-A00F-70BF85ABC42A}"/>
    <cellStyle name="Input 12 9" xfId="19075" xr:uid="{FB659893-0A75-4725-84B7-E2CF2AC2C297}"/>
    <cellStyle name="Input 12_IND_UC" xfId="6582" xr:uid="{CCB4B9EC-F95E-46EF-9E2D-3A2F24CDB110}"/>
    <cellStyle name="Input 13" xfId="1420" xr:uid="{29333900-AFE2-4D6F-8914-E6AD5C1FD29F}"/>
    <cellStyle name="Input 13 10" xfId="19076" xr:uid="{589261BD-2F7F-4C56-81E6-47BF993F4337}"/>
    <cellStyle name="Input 13 11" xfId="19077" xr:uid="{589E95D3-4805-4496-AD34-ED8B57C38AFA}"/>
    <cellStyle name="Input 13 2" xfId="3415" xr:uid="{8CDC5EBF-0AE8-45B0-AE63-3EF6418B96E1}"/>
    <cellStyle name="Input 13 2 2" xfId="9052" xr:uid="{3007277A-8A6C-4610-9FD5-1FEF5A23A697}"/>
    <cellStyle name="Input 13 2 2 2" xfId="19078" xr:uid="{63CAA58C-FFFD-4AEF-910B-5865E59B6F5A}"/>
    <cellStyle name="Input 13 2 2 3" xfId="19079" xr:uid="{DD6F4CF0-FCA8-4455-8079-419F6B4BC987}"/>
    <cellStyle name="Input 13 2 2 4" xfId="19080" xr:uid="{088E5943-9E8D-4A55-932E-CC128ABE9363}"/>
    <cellStyle name="Input 13 2 2 5" xfId="19081" xr:uid="{6EA96D4D-E5AB-4939-B0C8-A5F7911CE67A}"/>
    <cellStyle name="Input 13 2 3" xfId="19082" xr:uid="{FEB184E4-09BD-4746-A8EE-8B0A7B33C827}"/>
    <cellStyle name="Input 13 2 4" xfId="19083" xr:uid="{70B329EC-5D2C-4C1A-AF07-77F0BE830E47}"/>
    <cellStyle name="Input 13 2 5" xfId="19084" xr:uid="{2E2B258F-3771-4AE9-A29E-816A130724EB}"/>
    <cellStyle name="Input 13 2 6" xfId="19085" xr:uid="{D1C888A1-B1A6-4ABA-B0E9-E3FF7B9FB527}"/>
    <cellStyle name="Input 13 3" xfId="3416" xr:uid="{FE28E40D-D49C-4D4B-B672-FD63313D7510}"/>
    <cellStyle name="Input 13 3 2" xfId="9053" xr:uid="{5B2430E8-116D-4CB3-962C-FC84859D8061}"/>
    <cellStyle name="Input 13 3 2 2" xfId="19086" xr:uid="{E7B25EF7-2A17-4057-82C8-93383565BEBC}"/>
    <cellStyle name="Input 13 3 2 3" xfId="19087" xr:uid="{0021DB50-2E79-424B-9595-48452248ABCB}"/>
    <cellStyle name="Input 13 3 2 4" xfId="19088" xr:uid="{72C4CDED-92D9-4069-9A69-2DD36B14A800}"/>
    <cellStyle name="Input 13 3 2 5" xfId="19089" xr:uid="{2CB4E30E-2C93-44EB-8A30-F57CF27A3570}"/>
    <cellStyle name="Input 13 3 3" xfId="19090" xr:uid="{5DA3D7FC-D8FD-429F-BA10-CA2F47BAAD6E}"/>
    <cellStyle name="Input 13 3 4" xfId="19091" xr:uid="{CE27861F-40CD-49BC-A552-94967AB4CC11}"/>
    <cellStyle name="Input 13 3 5" xfId="19092" xr:uid="{127BC70B-8BCA-4D5F-9E26-D8DC6713B2DE}"/>
    <cellStyle name="Input 13 3 6" xfId="19093" xr:uid="{F7E88EEC-5F09-45F6-A106-E9B80885E368}"/>
    <cellStyle name="Input 13 4" xfId="3417" xr:uid="{901D8013-B035-4AE9-9C07-BB8DC169765D}"/>
    <cellStyle name="Input 13 4 2" xfId="9054" xr:uid="{4D49865E-7AC9-4E3E-AC08-D53B6CF13E34}"/>
    <cellStyle name="Input 13 4 2 2" xfId="19094" xr:uid="{B95A6853-FE41-4344-9C6C-A5EF2DFBA8AA}"/>
    <cellStyle name="Input 13 4 2 3" xfId="19095" xr:uid="{670EF3BA-0AAF-41EA-B811-0DFEC6CC7CBD}"/>
    <cellStyle name="Input 13 4 2 4" xfId="19096" xr:uid="{0DA1120C-EE89-41C5-B3F0-35F34D1E49C1}"/>
    <cellStyle name="Input 13 4 2 5" xfId="19097" xr:uid="{5FC807F5-A48F-4219-89D2-F049CCFFBBFC}"/>
    <cellStyle name="Input 13 4 3" xfId="19098" xr:uid="{F2506879-F02C-4203-97F3-803C8CB339D1}"/>
    <cellStyle name="Input 13 4 4" xfId="19099" xr:uid="{229A5867-B9CE-4B7A-92EA-0B0164036C65}"/>
    <cellStyle name="Input 13 4 5" xfId="19100" xr:uid="{74D9C1CF-C57A-44F7-A7CD-495A1A4BE8F0}"/>
    <cellStyle name="Input 13 4 6" xfId="19101" xr:uid="{70CFE5D5-36F5-4653-ADB0-E84D1E69569B}"/>
    <cellStyle name="Input 13 5" xfId="3418" xr:uid="{05FC3642-DF7B-4440-8632-9A70402C2C3D}"/>
    <cellStyle name="Input 13 5 2" xfId="8558" xr:uid="{9BAB850E-C65B-42E1-B0C5-49445DBEAF79}"/>
    <cellStyle name="Input 13 5 2 2" xfId="9056" xr:uid="{4CF449BC-7D87-4862-B064-5C520D366804}"/>
    <cellStyle name="Input 13 5 2 2 2" xfId="19102" xr:uid="{A0C4A725-18E6-45E0-B336-2E2B7E00C2A0}"/>
    <cellStyle name="Input 13 5 2 2 3" xfId="19103" xr:uid="{639280F8-9765-4560-ADDD-9C914A294484}"/>
    <cellStyle name="Input 13 5 2 2 4" xfId="19104" xr:uid="{7C439B18-8C42-476C-842E-785EF8226E90}"/>
    <cellStyle name="Input 13 5 2 2 5" xfId="19105" xr:uid="{87CDAF4C-EB80-4D3C-8BAA-FC1BDD59EAE8}"/>
    <cellStyle name="Input 13 5 2 3" xfId="19106" xr:uid="{E9430AA4-13F1-45CC-AD37-D334193425E3}"/>
    <cellStyle name="Input 13 5 2 4" xfId="19107" xr:uid="{0F52BE61-3440-4221-BB7E-412AAE0AA871}"/>
    <cellStyle name="Input 13 5 2 5" xfId="19108" xr:uid="{1123DD40-C0F8-41D4-B8B1-7B0EB4E3A0F6}"/>
    <cellStyle name="Input 13 5 2 6" xfId="19109" xr:uid="{BE1A1523-F98A-4090-9A00-D2AE7BDC5209}"/>
    <cellStyle name="Input 13 5 3" xfId="9055" xr:uid="{A4018779-18E1-4C92-A54D-5E5A97260018}"/>
    <cellStyle name="Input 13 5 3 2" xfId="19110" xr:uid="{3A7DFCD3-9231-4CEF-BCC3-1A999CF0C7A1}"/>
    <cellStyle name="Input 13 5 3 3" xfId="19111" xr:uid="{BFE37407-CFD7-4F72-8EFC-298F5096C302}"/>
    <cellStyle name="Input 13 5 3 4" xfId="19112" xr:uid="{7C95F0B7-362C-478B-A033-B1BF68F4FD91}"/>
    <cellStyle name="Input 13 5 3 5" xfId="19113" xr:uid="{6E1CA142-947E-4A0C-BE82-9ACE65794FCE}"/>
    <cellStyle name="Input 13 5 4" xfId="19114" xr:uid="{B536E9D5-4EA1-4C82-B82F-AC24AF67D48D}"/>
    <cellStyle name="Input 13 5 5" xfId="19115" xr:uid="{5C77A5BB-F16C-42D5-A17B-A90DB0274390}"/>
    <cellStyle name="Input 13 5 6" xfId="19116" xr:uid="{FD2664B5-E8B4-4615-AD94-AD5B42A4807F}"/>
    <cellStyle name="Input 13 5 7" xfId="19117" xr:uid="{0C1E2884-15D5-43C7-A7B2-DCFCE99C8EC1}"/>
    <cellStyle name="Input 13 5 8" xfId="8449" xr:uid="{6FDCBE27-5E95-43B0-8A4B-6ABD139308E2}"/>
    <cellStyle name="Input 13 6" xfId="9051" xr:uid="{61BF4A1B-2B83-43D4-8F40-24B62EAB250B}"/>
    <cellStyle name="Input 13 6 2" xfId="19118" xr:uid="{E9418693-D8E1-4551-9DDA-EDEA677B158D}"/>
    <cellStyle name="Input 13 6 3" xfId="19119" xr:uid="{48D0EDC4-0D7D-4F69-B0DF-E992F9ABC0F7}"/>
    <cellStyle name="Input 13 6 4" xfId="19120" xr:uid="{18836265-1D17-4502-BE71-154B440663F0}"/>
    <cellStyle name="Input 13 6 5" xfId="19121" xr:uid="{5D8BE965-C10C-4E05-B843-4B411EBCDE6A}"/>
    <cellStyle name="Input 13 7" xfId="19122" xr:uid="{3B50DD18-094B-44BE-920D-BB76E0B9D604}"/>
    <cellStyle name="Input 13 8" xfId="19123" xr:uid="{F373E203-D832-45B2-A39C-C3DD15BB4230}"/>
    <cellStyle name="Input 13 9" xfId="19124" xr:uid="{D608A57E-A8BB-48F3-8E5D-79A553694279}"/>
    <cellStyle name="Input 13_IND_UC" xfId="6583" xr:uid="{EBA1BD5D-C8AD-4046-8B92-DE4C021F5E39}"/>
    <cellStyle name="Input 14" xfId="1421" xr:uid="{8313B3EA-6CB2-4C8F-8AFA-BBA6BB3A8B29}"/>
    <cellStyle name="Input 14 10" xfId="19125" xr:uid="{011116F8-BD9F-4A6F-A097-636EE2C50E50}"/>
    <cellStyle name="Input 14 11" xfId="19126" xr:uid="{171D7A9A-4606-40FC-8D31-ADC15EFF6F89}"/>
    <cellStyle name="Input 14 2" xfId="3419" xr:uid="{04F51850-0C23-4B11-A777-75C5B8F86D5C}"/>
    <cellStyle name="Input 14 2 2" xfId="9058" xr:uid="{4E49C9BF-1354-4586-B9B4-010B6F7DDE44}"/>
    <cellStyle name="Input 14 2 2 2" xfId="19127" xr:uid="{804FC74B-1E32-47DD-900E-E9F39F0C0F00}"/>
    <cellStyle name="Input 14 2 2 3" xfId="19128" xr:uid="{7CF4C227-D456-489E-85F7-87BC21873971}"/>
    <cellStyle name="Input 14 2 2 4" xfId="19129" xr:uid="{92146418-1160-4F05-95C2-12FDD5359A29}"/>
    <cellStyle name="Input 14 2 2 5" xfId="19130" xr:uid="{5C70453B-0594-408F-8F92-FCC755715969}"/>
    <cellStyle name="Input 14 2 3" xfId="19131" xr:uid="{74BBC0EB-8F10-4340-BFB4-1B1272E4E87D}"/>
    <cellStyle name="Input 14 2 4" xfId="19132" xr:uid="{417391FF-1D28-4B8C-859B-4EA6C97B6A8B}"/>
    <cellStyle name="Input 14 2 5" xfId="19133" xr:uid="{2AA5A79B-2491-40B0-A0EC-88BDC3794195}"/>
    <cellStyle name="Input 14 2 6" xfId="19134" xr:uid="{EE3250F3-50FC-4BB0-A3BA-BCA0EB3225B3}"/>
    <cellStyle name="Input 14 3" xfId="3420" xr:uid="{9405AF17-716D-4D13-85B6-D1536765D396}"/>
    <cellStyle name="Input 14 3 2" xfId="9059" xr:uid="{49D4B330-DF3C-450E-B99F-081C91E22A54}"/>
    <cellStyle name="Input 14 3 2 2" xfId="19135" xr:uid="{094A88BF-14EE-440A-8985-C047EF5DEEF0}"/>
    <cellStyle name="Input 14 3 2 3" xfId="19136" xr:uid="{4CF2C54B-BB3E-46E9-862A-FD0E57898BD2}"/>
    <cellStyle name="Input 14 3 2 4" xfId="19137" xr:uid="{08CB423A-4723-4143-B97B-845D1A4C3661}"/>
    <cellStyle name="Input 14 3 2 5" xfId="19138" xr:uid="{E5AD9140-5127-493B-A115-9A1998FE85F2}"/>
    <cellStyle name="Input 14 3 3" xfId="19139" xr:uid="{443E3638-C90A-4239-9A02-0B9B2C4F1297}"/>
    <cellStyle name="Input 14 3 4" xfId="19140" xr:uid="{3FE869CB-065C-4346-ABA1-923E756B82DB}"/>
    <cellStyle name="Input 14 3 5" xfId="19141" xr:uid="{67482BA4-D22C-4208-A5DE-3A925CC9D19E}"/>
    <cellStyle name="Input 14 3 6" xfId="19142" xr:uid="{A462233A-B679-427A-AA33-14C1FBE3FB1E}"/>
    <cellStyle name="Input 14 4" xfId="3421" xr:uid="{3E1516FD-09D4-42BE-ABAC-93A8AF4FE002}"/>
    <cellStyle name="Input 14 4 2" xfId="9060" xr:uid="{957B3757-1399-448C-91DC-7FA9B5589BC2}"/>
    <cellStyle name="Input 14 4 2 2" xfId="19143" xr:uid="{8E0DEA71-0922-4580-A0CC-BA9F49A595AD}"/>
    <cellStyle name="Input 14 4 2 3" xfId="19144" xr:uid="{8D209C75-BC18-4F8E-8ABD-BBBB86E69DB9}"/>
    <cellStyle name="Input 14 4 2 4" xfId="19145" xr:uid="{4A26B3AE-0544-4F06-BCA6-E5E78EEE9D80}"/>
    <cellStyle name="Input 14 4 2 5" xfId="19146" xr:uid="{F3BB1BE7-D61F-42E4-81A6-8D0CB350449B}"/>
    <cellStyle name="Input 14 4 3" xfId="19147" xr:uid="{91AD5CFE-BF03-4CBF-9AC9-939625F1B7F1}"/>
    <cellStyle name="Input 14 4 4" xfId="19148" xr:uid="{C3D8062D-CB5E-4C16-8495-5AC6BD2099BB}"/>
    <cellStyle name="Input 14 4 5" xfId="19149" xr:uid="{966594F2-0C2E-42CD-B122-F68CA3AB3020}"/>
    <cellStyle name="Input 14 4 6" xfId="19150" xr:uid="{43CBF7C1-1E7E-4B47-B16F-A5090405FD8B}"/>
    <cellStyle name="Input 14 5" xfId="3422" xr:uid="{1D8BAC97-80B1-47D1-84AF-81FBEA7691BC}"/>
    <cellStyle name="Input 14 5 2" xfId="8557" xr:uid="{D0F4C580-5FC8-436F-ABE6-C9C39FBFBEEF}"/>
    <cellStyle name="Input 14 5 2 2" xfId="9062" xr:uid="{C65B8F8C-2657-4F72-9D8D-44396A092076}"/>
    <cellStyle name="Input 14 5 2 2 2" xfId="19151" xr:uid="{59F183E7-215F-4B66-918F-2C6A073599C6}"/>
    <cellStyle name="Input 14 5 2 2 3" xfId="19152" xr:uid="{ED117B4C-50F7-43BE-8C96-8A89BC73AFEA}"/>
    <cellStyle name="Input 14 5 2 2 4" xfId="19153" xr:uid="{27BD7C9C-18A2-44BB-A779-89516FB69554}"/>
    <cellStyle name="Input 14 5 2 2 5" xfId="19154" xr:uid="{CE64FD1B-8458-447A-B5F6-BE14AFB79E97}"/>
    <cellStyle name="Input 14 5 2 3" xfId="19155" xr:uid="{CBB10120-3157-47AB-8A14-CA7D891895EE}"/>
    <cellStyle name="Input 14 5 2 4" xfId="19156" xr:uid="{89B0DAF7-5D25-4DDF-9B53-AD9FBEB71101}"/>
    <cellStyle name="Input 14 5 2 5" xfId="19157" xr:uid="{4828E6D5-971C-4E87-A035-2DF6AF8D4CFD}"/>
    <cellStyle name="Input 14 5 2 6" xfId="19158" xr:uid="{48947ED3-5708-4CD1-BA2F-E09239153983}"/>
    <cellStyle name="Input 14 5 3" xfId="9061" xr:uid="{341D2DBD-91EE-403C-9A1A-576487CC25D7}"/>
    <cellStyle name="Input 14 5 3 2" xfId="19159" xr:uid="{4E5C6F95-7A14-46F9-89D8-1C7471781F6A}"/>
    <cellStyle name="Input 14 5 3 3" xfId="19160" xr:uid="{2366325B-0E3C-4689-8348-CDCE58E9D2B0}"/>
    <cellStyle name="Input 14 5 3 4" xfId="19161" xr:uid="{EC6978E7-5D1E-43C5-8A62-5AC20E7F2CBD}"/>
    <cellStyle name="Input 14 5 3 5" xfId="19162" xr:uid="{1085CE66-05D2-4E57-84B9-989D649C7841}"/>
    <cellStyle name="Input 14 5 4" xfId="19163" xr:uid="{27E7D8CD-F98D-48B8-9D36-3FE41144B7B7}"/>
    <cellStyle name="Input 14 5 5" xfId="19164" xr:uid="{65F43655-33BF-42F4-BAD7-C2CA043BEB2A}"/>
    <cellStyle name="Input 14 5 6" xfId="19165" xr:uid="{1F1301C0-CAF4-4512-8CAC-E1637371993B}"/>
    <cellStyle name="Input 14 5 7" xfId="19166" xr:uid="{61961BD0-D117-4918-B6EB-97295A5D1351}"/>
    <cellStyle name="Input 14 5 8" xfId="8450" xr:uid="{B1232A40-8A16-49AD-820C-4F101A7F02A9}"/>
    <cellStyle name="Input 14 6" xfId="9057" xr:uid="{CCBC4F69-60C0-4EE5-BFAE-7B5E5A73053F}"/>
    <cellStyle name="Input 14 6 2" xfId="19167" xr:uid="{B4A1ED4F-355E-4A63-AAC2-3AB17ACC9FC1}"/>
    <cellStyle name="Input 14 6 3" xfId="19168" xr:uid="{07696A43-1CEB-4836-A055-5CEC6D9FE3FB}"/>
    <cellStyle name="Input 14 6 4" xfId="19169" xr:uid="{62EC762F-E2A8-49F2-9371-0F6774ACC95F}"/>
    <cellStyle name="Input 14 6 5" xfId="19170" xr:uid="{B9494E02-00DF-491D-AA3C-065B090C80AC}"/>
    <cellStyle name="Input 14 7" xfId="19171" xr:uid="{573DCFB0-CD45-43C5-94A8-B831EFCDC01C}"/>
    <cellStyle name="Input 14 8" xfId="19172" xr:uid="{43B622EF-D5A5-4C1D-882B-1C9DB0F1CA01}"/>
    <cellStyle name="Input 14 9" xfId="19173" xr:uid="{4F6FF6E8-BDDB-4EC2-BC60-927A1DA537CA}"/>
    <cellStyle name="Input 14_IND_UC" xfId="6584" xr:uid="{0F8CB3A4-3F39-43F0-9353-89E412913C1C}"/>
    <cellStyle name="Input 15" xfId="1422" xr:uid="{B20BBEFA-CF50-4B60-AE0C-F88B0FAEB91E}"/>
    <cellStyle name="Input 15 10" xfId="19174" xr:uid="{F9D2CA41-1F05-4552-A572-6CDADD212C27}"/>
    <cellStyle name="Input 15 11" xfId="19175" xr:uid="{51214B6A-D78A-4DE8-8BE4-7926A4108AC5}"/>
    <cellStyle name="Input 15 2" xfId="3423" xr:uid="{76BC495F-CE25-4BE1-9162-BD2DA3FD000A}"/>
    <cellStyle name="Input 15 2 2" xfId="9064" xr:uid="{494B6C7E-1D87-41C9-8F81-5110858038D5}"/>
    <cellStyle name="Input 15 2 2 2" xfId="19176" xr:uid="{C881859D-0617-415F-A8E0-BF79E662E5A1}"/>
    <cellStyle name="Input 15 2 2 3" xfId="19177" xr:uid="{B28E4F5C-4F4A-4B58-B67B-F6CD51BDFC5F}"/>
    <cellStyle name="Input 15 2 2 4" xfId="19178" xr:uid="{0B8BA48E-C01E-40B6-854E-5914893577E2}"/>
    <cellStyle name="Input 15 2 2 5" xfId="19179" xr:uid="{7A4C9D71-16F6-4C09-8CD3-10B55A3EFB2B}"/>
    <cellStyle name="Input 15 2 3" xfId="19180" xr:uid="{7AB8CF4C-252C-4C18-A802-5BC6D54BD990}"/>
    <cellStyle name="Input 15 2 4" xfId="19181" xr:uid="{4B509FD3-72F8-49D3-86A1-2DD4FE4713A5}"/>
    <cellStyle name="Input 15 2 5" xfId="19182" xr:uid="{43CF5A33-88BD-4384-AEC0-6E0B557E1FD3}"/>
    <cellStyle name="Input 15 2 6" xfId="19183" xr:uid="{326F1E66-5E8F-4771-B59C-CEF2F4FF3DBE}"/>
    <cellStyle name="Input 15 3" xfId="3424" xr:uid="{27909919-5493-41E1-BD22-CCDB4C3FF605}"/>
    <cellStyle name="Input 15 3 2" xfId="9065" xr:uid="{D4925F9E-7ABC-4EE2-B474-D7608B39F070}"/>
    <cellStyle name="Input 15 3 2 2" xfId="19184" xr:uid="{0B7EA8B1-F412-4F47-9550-2BE81B14B31F}"/>
    <cellStyle name="Input 15 3 2 3" xfId="19185" xr:uid="{1B5A2069-FAA1-4F0B-A0B6-F36EAB6FCDC3}"/>
    <cellStyle name="Input 15 3 2 4" xfId="19186" xr:uid="{6F3183BF-D934-4144-911A-9CD0159F5DF5}"/>
    <cellStyle name="Input 15 3 2 5" xfId="19187" xr:uid="{514CF837-8867-4C28-AC76-971DA7AAF938}"/>
    <cellStyle name="Input 15 3 3" xfId="19188" xr:uid="{ADF5BF30-9576-4542-988D-DF4EFC7D3A1A}"/>
    <cellStyle name="Input 15 3 4" xfId="19189" xr:uid="{6A109D40-38D6-49D2-AE39-9BF56A635B7C}"/>
    <cellStyle name="Input 15 3 5" xfId="19190" xr:uid="{D98A69F8-F027-4295-BFE5-EA87388AFD7B}"/>
    <cellStyle name="Input 15 3 6" xfId="19191" xr:uid="{85118ABB-18AC-49EA-A3B1-4BA0B242BD4F}"/>
    <cellStyle name="Input 15 4" xfId="3425" xr:uid="{8EF65939-B943-4565-86F0-980D92C93664}"/>
    <cellStyle name="Input 15 4 2" xfId="8560" xr:uid="{EEE1D259-8ED3-461C-B4F9-9C9DCCA69C88}"/>
    <cellStyle name="Input 15 4 2 2" xfId="9067" xr:uid="{2B7825B2-8A6D-4E6A-BA96-8062AB60CF4F}"/>
    <cellStyle name="Input 15 4 2 2 2" xfId="19192" xr:uid="{411DD4DD-1163-4DD5-99FC-1458D4C23F60}"/>
    <cellStyle name="Input 15 4 2 2 3" xfId="19193" xr:uid="{CE5602E2-E34A-488A-B5A0-FA33298575BE}"/>
    <cellStyle name="Input 15 4 2 2 4" xfId="19194" xr:uid="{A6647F43-B954-42AC-840B-8BE3AE5FEAC5}"/>
    <cellStyle name="Input 15 4 2 2 5" xfId="19195" xr:uid="{576F44BD-54FA-42A5-8BCA-13758727FC6A}"/>
    <cellStyle name="Input 15 4 2 3" xfId="19196" xr:uid="{EA3F21F5-02AA-4AAC-B927-5741333B8D59}"/>
    <cellStyle name="Input 15 4 2 4" xfId="19197" xr:uid="{09AFED6A-3708-4AE4-902A-7E6F70D0EABE}"/>
    <cellStyle name="Input 15 4 2 5" xfId="19198" xr:uid="{7E60E6EE-BDEB-47B4-BA8F-3EFB7DDE3A16}"/>
    <cellStyle name="Input 15 4 2 6" xfId="19199" xr:uid="{CA299EEF-7D97-4B84-979F-3A71DDF98A54}"/>
    <cellStyle name="Input 15 4 3" xfId="8213" xr:uid="{E2F3512F-E357-40CC-8059-44CD7F7F2D68}"/>
    <cellStyle name="Input 15 4 3 2" xfId="9068" xr:uid="{A8452518-48FA-4F7B-8AFD-A60022599520}"/>
    <cellStyle name="Input 15 4 3 2 2" xfId="19200" xr:uid="{1CF9B1A7-5EF6-4551-A34E-0C30BF233D5E}"/>
    <cellStyle name="Input 15 4 3 2 3" xfId="19201" xr:uid="{0E9890A6-A320-463B-88A8-0FC332242070}"/>
    <cellStyle name="Input 15 4 3 2 4" xfId="19202" xr:uid="{C4E4C973-3DA0-44DE-9F61-E82008A3DE4D}"/>
    <cellStyle name="Input 15 4 3 2 5" xfId="19203" xr:uid="{57E936B6-92B6-4624-9BFC-3B806DD0080A}"/>
    <cellStyle name="Input 15 4 3 3" xfId="19204" xr:uid="{8CB57ECD-5712-40DF-A8D4-540504E716BB}"/>
    <cellStyle name="Input 15 4 3 4" xfId="19205" xr:uid="{BC71E011-6168-4061-99B8-4197E3ACC2A2}"/>
    <cellStyle name="Input 15 4 3 5" xfId="19206" xr:uid="{D8441D5F-E2D6-4635-AA55-793A5035421C}"/>
    <cellStyle name="Input 15 4 3 6" xfId="19207" xr:uid="{EDA9BE75-25D0-46A7-B14C-E612D2897E21}"/>
    <cellStyle name="Input 15 4 4" xfId="9066" xr:uid="{7A59B4E3-4685-430F-99BC-C3F9C85A8871}"/>
    <cellStyle name="Input 15 4 4 2" xfId="19208" xr:uid="{92964842-F094-438E-9077-B63364C00930}"/>
    <cellStyle name="Input 15 4 4 3" xfId="19209" xr:uid="{4EE2ABC5-91E1-4AFC-8DDA-FE80F9F51677}"/>
    <cellStyle name="Input 15 4 4 4" xfId="19210" xr:uid="{039B2068-BE65-47B5-AEF5-3C8727C782E9}"/>
    <cellStyle name="Input 15 4 4 5" xfId="19211" xr:uid="{10CEB697-74DE-40F4-A9BF-ECB9BC5F44FB}"/>
    <cellStyle name="Input 15 4 5" xfId="19212" xr:uid="{6BCA30F2-4341-446D-89B3-2415ED191AD7}"/>
    <cellStyle name="Input 15 4 6" xfId="19213" xr:uid="{0984BE72-9801-4D85-B599-74363B567D5F}"/>
    <cellStyle name="Input 15 4 7" xfId="19214" xr:uid="{A898A4BB-17C9-46E9-8955-737C1AC630F9}"/>
    <cellStyle name="Input 15 4 8" xfId="19215" xr:uid="{7B6F0A0E-D091-4B01-AF70-6CC8BC924237}"/>
    <cellStyle name="Input 15 5" xfId="3426" xr:uid="{B9CEB4BA-B762-4891-8431-16D71D5C6430}"/>
    <cellStyle name="Input 15 5 2" xfId="8556" xr:uid="{CC63E60E-2F3E-409E-B7F7-E330A3FC80BB}"/>
    <cellStyle name="Input 15 5 2 2" xfId="9070" xr:uid="{702E5A28-7C1E-48F7-A2CF-BE13F3CDB9F1}"/>
    <cellStyle name="Input 15 5 2 2 2" xfId="19216" xr:uid="{40821860-6AFA-444C-AC16-02D27F431A41}"/>
    <cellStyle name="Input 15 5 2 2 3" xfId="19217" xr:uid="{5BD2086C-41D1-4FDB-AF95-52A9A4ACC0D1}"/>
    <cellStyle name="Input 15 5 2 2 4" xfId="19218" xr:uid="{7E5EA5F2-A70C-466F-AF73-9BD5FF5EB7E9}"/>
    <cellStyle name="Input 15 5 2 2 5" xfId="19219" xr:uid="{8DBEF9D4-C5FC-4453-B68C-2DB727BFB1DD}"/>
    <cellStyle name="Input 15 5 2 3" xfId="19220" xr:uid="{5128A83B-3258-47B1-AADD-B834E6AC660E}"/>
    <cellStyle name="Input 15 5 2 4" xfId="19221" xr:uid="{E5787C59-B89A-4947-AE7E-0B73A7F51E6A}"/>
    <cellStyle name="Input 15 5 2 5" xfId="19222" xr:uid="{05F1EF95-6652-4C18-8F18-EA54A5B3DB21}"/>
    <cellStyle name="Input 15 5 2 6" xfId="19223" xr:uid="{1779F5D4-6FA8-4FC8-9DC3-92A1A40E8090}"/>
    <cellStyle name="Input 15 5 3" xfId="9069" xr:uid="{9B63186E-8677-4C60-BCDA-918425B52291}"/>
    <cellStyle name="Input 15 5 3 2" xfId="19224" xr:uid="{CA293F26-CF5E-4564-90B6-86906FD1CE6D}"/>
    <cellStyle name="Input 15 5 3 3" xfId="19225" xr:uid="{D655A2D3-E8A2-485D-A9B2-D6E283C9D25C}"/>
    <cellStyle name="Input 15 5 3 4" xfId="19226" xr:uid="{9EA3C90C-4143-46A0-BE7F-703E8D5D4A83}"/>
    <cellStyle name="Input 15 5 3 5" xfId="19227" xr:uid="{A839D254-1D56-42D9-BE36-DD23733869A3}"/>
    <cellStyle name="Input 15 5 4" xfId="19228" xr:uid="{D61B7B3D-7B2C-4770-8EE1-076FD1E5D703}"/>
    <cellStyle name="Input 15 5 5" xfId="19229" xr:uid="{F669AF51-5FA4-4B0E-9A31-F21FC5839EE8}"/>
    <cellStyle name="Input 15 5 6" xfId="19230" xr:uid="{2C5BCFEB-665A-4EE7-926D-E0BB2C340C52}"/>
    <cellStyle name="Input 15 5 7" xfId="19231" xr:uid="{5E2B2451-F0EE-47DA-956C-4EF7825F4592}"/>
    <cellStyle name="Input 15 5 8" xfId="8451" xr:uid="{7F892CD5-B53F-46BC-93C8-59CBBA7AC80B}"/>
    <cellStyle name="Input 15 6" xfId="9063" xr:uid="{FC62F799-E485-4639-89E8-B9576EAEDD3F}"/>
    <cellStyle name="Input 15 6 2" xfId="19232" xr:uid="{D875BA0F-9F03-42D4-B670-6704BF3E8B4F}"/>
    <cellStyle name="Input 15 6 3" xfId="19233" xr:uid="{9D66B3C9-2C84-47E9-BFFD-5FC09ED90A9F}"/>
    <cellStyle name="Input 15 6 4" xfId="19234" xr:uid="{6301F7A0-7E3F-4159-A8A7-405A68902482}"/>
    <cellStyle name="Input 15 6 5" xfId="19235" xr:uid="{EBDC9573-0943-4FA0-B31E-1087AF03D504}"/>
    <cellStyle name="Input 15 7" xfId="19236" xr:uid="{F174DF92-7187-4017-8D38-9CA67F0634B7}"/>
    <cellStyle name="Input 15 8" xfId="19237" xr:uid="{A322A703-59D2-4FC2-95FB-71510A6CF44E}"/>
    <cellStyle name="Input 15 9" xfId="19238" xr:uid="{84AEC085-4AB6-46F0-9777-6AE46278AC23}"/>
    <cellStyle name="Input 15_IND_UC" xfId="6585" xr:uid="{A00523F2-755A-4ABC-910E-F81C761CEAC2}"/>
    <cellStyle name="Input 16" xfId="1423" xr:uid="{0ADB93D9-D558-42E7-819D-00103416C424}"/>
    <cellStyle name="Input 16 10" xfId="19239" xr:uid="{52E27067-69A8-4F8A-9592-CF48405923E9}"/>
    <cellStyle name="Input 16 11" xfId="19240" xr:uid="{FD71CF48-ECCA-4063-9780-C27427A1E32C}"/>
    <cellStyle name="Input 16 12" xfId="19241" xr:uid="{A7D479D9-ACC0-4E7C-8416-FEE848D3148B}"/>
    <cellStyle name="Input 16 2" xfId="3427" xr:uid="{BCBD4F21-F036-454F-92F7-874C730256A6}"/>
    <cellStyle name="Input 16 2 2" xfId="9072" xr:uid="{398DF26E-2E08-4159-A88D-DB8BB29C492D}"/>
    <cellStyle name="Input 16 2 2 2" xfId="19242" xr:uid="{8E29D463-084C-4E4D-93BF-52E964620E69}"/>
    <cellStyle name="Input 16 2 2 3" xfId="19243" xr:uid="{C1DADD39-A803-4640-808B-C2F92EAA2FB4}"/>
    <cellStyle name="Input 16 2 2 4" xfId="19244" xr:uid="{E2278B81-BC9D-4D5C-A8A8-FA2F1E06A7DE}"/>
    <cellStyle name="Input 16 2 2 5" xfId="19245" xr:uid="{919E3103-57D2-4FE2-9D56-011547478BFF}"/>
    <cellStyle name="Input 16 2 3" xfId="19246" xr:uid="{A77A08A8-EF79-4B9B-AA3C-407B3E68EDFC}"/>
    <cellStyle name="Input 16 2 4" xfId="19247" xr:uid="{453C809B-B77F-4883-A350-1BFFD5FCCF0C}"/>
    <cellStyle name="Input 16 2 5" xfId="19248" xr:uid="{2347F6E4-CC55-4320-821B-38AE705EB84C}"/>
    <cellStyle name="Input 16 2 6" xfId="19249" xr:uid="{871338C4-3E08-4DA8-9F5F-2DDD7158B4A8}"/>
    <cellStyle name="Input 16 3" xfId="3428" xr:uid="{2C622BE2-5EEF-4488-847B-D4A9ACFF2A24}"/>
    <cellStyle name="Input 16 3 2" xfId="9073" xr:uid="{58BF10DE-F7DB-4713-B3BB-4D71C33C6C7A}"/>
    <cellStyle name="Input 16 3 2 2" xfId="19250" xr:uid="{7A12052A-6A41-4094-813C-9453C712EDDE}"/>
    <cellStyle name="Input 16 3 2 3" xfId="19251" xr:uid="{5A3BD02F-60DA-409F-B1BF-ECACD32D6386}"/>
    <cellStyle name="Input 16 3 2 4" xfId="19252" xr:uid="{711E9F45-0437-4806-818D-3DC0B55EED1C}"/>
    <cellStyle name="Input 16 3 2 5" xfId="19253" xr:uid="{3621B481-DBF3-46D6-B368-0A6E810461AF}"/>
    <cellStyle name="Input 16 3 3" xfId="19254" xr:uid="{3DEF7682-A228-407D-9FB5-A92F2FDBFC8C}"/>
    <cellStyle name="Input 16 3 4" xfId="19255" xr:uid="{9BE25AB8-7958-4F83-B0D5-6F7A9B1918B2}"/>
    <cellStyle name="Input 16 3 5" xfId="19256" xr:uid="{CA855EFB-1ED1-4894-8C6A-2F6666998DE5}"/>
    <cellStyle name="Input 16 3 6" xfId="19257" xr:uid="{C17CA483-E481-440D-A2F8-C76EBC62ED2A}"/>
    <cellStyle name="Input 16 4" xfId="3429" xr:uid="{32B14FF7-82F8-45A1-89A5-A2D3D68E8FA6}"/>
    <cellStyle name="Input 16 4 2" xfId="8561" xr:uid="{E4FA5C3E-A8C4-4F02-AD41-C66585A8B8E6}"/>
    <cellStyle name="Input 16 4 2 2" xfId="9075" xr:uid="{89EFE6F5-E838-4520-ACD1-5F35452F5F8C}"/>
    <cellStyle name="Input 16 4 2 2 2" xfId="19258" xr:uid="{39EA58BF-A0C2-4C58-96AB-F9682D6AB8B9}"/>
    <cellStyle name="Input 16 4 2 2 3" xfId="19259" xr:uid="{36367F0B-DCC7-45AB-A43F-C2E4A3001467}"/>
    <cellStyle name="Input 16 4 2 2 4" xfId="19260" xr:uid="{4003A3B8-E1DF-43ED-9153-F7A7EAB9CEA9}"/>
    <cellStyle name="Input 16 4 2 2 5" xfId="19261" xr:uid="{2CB89A69-D2DC-4B87-A79E-C7C447F99D90}"/>
    <cellStyle name="Input 16 4 2 3" xfId="19262" xr:uid="{60B3D642-BBEF-4595-8671-D7347C5A5D85}"/>
    <cellStyle name="Input 16 4 2 4" xfId="19263" xr:uid="{DC4E1F46-8B36-4921-AC2E-F356E2D972D5}"/>
    <cellStyle name="Input 16 4 2 5" xfId="19264" xr:uid="{DC3B6C22-7BC4-42C9-91C2-096FCE8AFB3B}"/>
    <cellStyle name="Input 16 4 2 6" xfId="19265" xr:uid="{696A8AD7-9E7D-46AC-B162-1DA52E6B7F42}"/>
    <cellStyle name="Input 16 4 3" xfId="8214" xr:uid="{334CB173-2A60-48F7-8FBD-E880EEEBF346}"/>
    <cellStyle name="Input 16 4 3 2" xfId="9076" xr:uid="{D74F8907-6147-4A6E-ABFB-42279F2879AD}"/>
    <cellStyle name="Input 16 4 3 2 2" xfId="19266" xr:uid="{3AC5B55A-649E-4712-98DA-49CA07EB297F}"/>
    <cellStyle name="Input 16 4 3 2 3" xfId="19267" xr:uid="{3B8169AD-45DB-422B-914D-8466D33BE4F6}"/>
    <cellStyle name="Input 16 4 3 2 4" xfId="19268" xr:uid="{D496AFA3-6FFD-4BE8-AB72-4C98C71CC6BB}"/>
    <cellStyle name="Input 16 4 3 2 5" xfId="19269" xr:uid="{AFBC7ED6-8B98-4265-824E-87F08D8CCF92}"/>
    <cellStyle name="Input 16 4 3 3" xfId="19270" xr:uid="{64762767-E5E8-491C-8D53-74E16A815BE8}"/>
    <cellStyle name="Input 16 4 3 4" xfId="19271" xr:uid="{2DB8D1C9-5979-4AA2-825E-49CA3C1BA70B}"/>
    <cellStyle name="Input 16 4 3 5" xfId="19272" xr:uid="{7F4080EB-9665-430C-B110-B747F5B28A5F}"/>
    <cellStyle name="Input 16 4 3 6" xfId="19273" xr:uid="{68811978-42C7-4FDB-9EF9-BE09FC2C44C5}"/>
    <cellStyle name="Input 16 4 4" xfId="9074" xr:uid="{CBDD6824-E64B-494E-8731-87E9CDE4EE2A}"/>
    <cellStyle name="Input 16 4 4 2" xfId="19274" xr:uid="{560E7BED-EE42-4DEC-AEB3-7C8742D24E14}"/>
    <cellStyle name="Input 16 4 4 3" xfId="19275" xr:uid="{BEB47B3B-E03E-47CC-8024-E7C133A864A2}"/>
    <cellStyle name="Input 16 4 4 4" xfId="19276" xr:uid="{8DD797D6-09E2-4608-92D4-B5676288E0C5}"/>
    <cellStyle name="Input 16 4 4 5" xfId="19277" xr:uid="{36E0D4AD-F41E-4DA1-A8A4-E5AAECADEDDA}"/>
    <cellStyle name="Input 16 4 5" xfId="19278" xr:uid="{083A6EB8-2DE7-4D1A-B0FB-8B3B13C8FF7F}"/>
    <cellStyle name="Input 16 4 6" xfId="19279" xr:uid="{6FEE3AC6-8A9A-490E-9512-DB247EE05861}"/>
    <cellStyle name="Input 16 4 7" xfId="19280" xr:uid="{4A49F7B4-4A69-4D4B-884C-CB1BCB9B4D17}"/>
    <cellStyle name="Input 16 4 8" xfId="19281" xr:uid="{47A0C0FC-CBC9-4AC2-958F-309811DC663D}"/>
    <cellStyle name="Input 16 5" xfId="8452" xr:uid="{55A45854-7098-4289-AFC7-5FF98EEBF46B}"/>
    <cellStyle name="Input 16 5 2" xfId="9077" xr:uid="{CBFD81E5-560F-4DA2-BF60-24F38C69DA5C}"/>
    <cellStyle name="Input 16 5 2 2" xfId="19282" xr:uid="{16258175-ECE6-4D34-96BE-2EC2479659FB}"/>
    <cellStyle name="Input 16 5 2 3" xfId="19283" xr:uid="{132DF5D6-54D8-42BB-A43C-286345035EAA}"/>
    <cellStyle name="Input 16 5 2 4" xfId="19284" xr:uid="{5F075BC2-7B6F-4A90-B720-61710F892F45}"/>
    <cellStyle name="Input 16 5 2 5" xfId="19285" xr:uid="{57461D41-31B0-4804-A102-C923DDB826FD}"/>
    <cellStyle name="Input 16 5 3" xfId="19286" xr:uid="{BFAC09C1-2D5A-4674-B9F3-7F313599E1BD}"/>
    <cellStyle name="Input 16 5 4" xfId="19287" xr:uid="{35B68FBE-5B6A-4CBD-A2D6-6BDE4D4623D8}"/>
    <cellStyle name="Input 16 5 5" xfId="19288" xr:uid="{ADBFA2AC-C866-475E-9D91-ADDFFFF76A5B}"/>
    <cellStyle name="Input 16 5 6" xfId="19289" xr:uid="{CF75360D-73A5-4F5A-B89D-14E5EA149C04}"/>
    <cellStyle name="Input 16 6" xfId="9078" xr:uid="{D0DA25BB-F9A2-4AD4-AD73-02E73BBC9EDC}"/>
    <cellStyle name="Input 16 6 2" xfId="19290" xr:uid="{B773EE08-D00D-4834-9BC8-EEE734ED50A9}"/>
    <cellStyle name="Input 16 6 3" xfId="19291" xr:uid="{28FBDCFE-C362-48F4-AE3F-9EB25C8EA51C}"/>
    <cellStyle name="Input 16 6 4" xfId="19292" xr:uid="{E2B35150-5DEC-4B7C-A172-846C952BBDB2}"/>
    <cellStyle name="Input 16 6 5" xfId="19293" xr:uid="{1CFF9231-AE5C-4399-8502-B3DF004C854B}"/>
    <cellStyle name="Input 16 7" xfId="9071" xr:uid="{1544667C-89E7-4263-80DD-F5ACBD3E1FA4}"/>
    <cellStyle name="Input 16 7 2" xfId="19294" xr:uid="{7C775B47-D9F7-420D-B644-8F66C76A2B3B}"/>
    <cellStyle name="Input 16 7 3" xfId="19295" xr:uid="{870607C3-9D20-448E-89A6-747F486AF456}"/>
    <cellStyle name="Input 16 7 4" xfId="19296" xr:uid="{7BD24AEB-2465-48E4-A0D0-01E1FF88A669}"/>
    <cellStyle name="Input 16 7 5" xfId="19297" xr:uid="{A03AB863-0D2A-4F7D-BCE4-708ABDF8287D}"/>
    <cellStyle name="Input 16 8" xfId="19298" xr:uid="{59FF3E31-4CD7-437B-8BFB-DAFC5054942A}"/>
    <cellStyle name="Input 16 9" xfId="19299" xr:uid="{683C9728-4B37-4CA7-96F8-DD6AC08471D2}"/>
    <cellStyle name="Input 17" xfId="1424" xr:uid="{89726044-D589-4997-8B6C-6A38E8901E7B}"/>
    <cellStyle name="Input 17 10" xfId="19300" xr:uid="{C32958B3-3EB0-4FFF-8F2E-4696C020976E}"/>
    <cellStyle name="Input 17 11" xfId="19301" xr:uid="{94141F3B-1950-4934-824F-1C29AD23DDE9}"/>
    <cellStyle name="Input 17 2" xfId="3430" xr:uid="{1A44E477-EB48-4722-8260-EEA73199621A}"/>
    <cellStyle name="Input 17 2 2" xfId="9080" xr:uid="{72D1A4A8-B767-4A63-A9CB-D6871A6930AA}"/>
    <cellStyle name="Input 17 2 2 2" xfId="19302" xr:uid="{AF993363-F4A5-425D-9527-91E48BFD7018}"/>
    <cellStyle name="Input 17 2 2 3" xfId="19303" xr:uid="{3AD3D060-0CF6-413D-8A8D-48B13E2511F4}"/>
    <cellStyle name="Input 17 2 2 4" xfId="19304" xr:uid="{33C04B71-DA7C-43A2-93C0-92C661485809}"/>
    <cellStyle name="Input 17 2 2 5" xfId="19305" xr:uid="{C358FED7-0851-497E-BEF3-84E3C7A02064}"/>
    <cellStyle name="Input 17 2 3" xfId="19306" xr:uid="{BC448DCE-3FDA-41C5-B7E3-A8976072A908}"/>
    <cellStyle name="Input 17 2 4" xfId="19307" xr:uid="{FB30CD1C-8AF7-40C9-81AD-1AF0D3BC2F84}"/>
    <cellStyle name="Input 17 2 5" xfId="19308" xr:uid="{891E5D0E-2BB6-4513-83DB-81DA0BC7814F}"/>
    <cellStyle name="Input 17 2 6" xfId="19309" xr:uid="{784F4229-12DB-40FC-9DAB-A4A41BE90906}"/>
    <cellStyle name="Input 17 3" xfId="3431" xr:uid="{058C9A64-081C-4BEF-96FC-DA3414136D95}"/>
    <cellStyle name="Input 17 3 2" xfId="9081" xr:uid="{0E63349C-4F8A-4CFB-9F44-F6CE85AEF2E7}"/>
    <cellStyle name="Input 17 3 2 2" xfId="19310" xr:uid="{E77615C5-3245-4EA2-9A85-6D467F476792}"/>
    <cellStyle name="Input 17 3 2 3" xfId="19311" xr:uid="{907556E0-6CC3-42B4-A3A8-53BA35DCC7E9}"/>
    <cellStyle name="Input 17 3 2 4" xfId="19312" xr:uid="{9DC4843B-358E-43EB-84D1-BDA5DB8D465D}"/>
    <cellStyle name="Input 17 3 2 5" xfId="19313" xr:uid="{40AC0C02-9703-4B80-856A-B02CF90529D6}"/>
    <cellStyle name="Input 17 3 3" xfId="19314" xr:uid="{93ADD6D2-2805-4FC1-BA85-FB0E42C2E6E4}"/>
    <cellStyle name="Input 17 3 4" xfId="19315" xr:uid="{FE66CD8F-9A2C-4BC5-8C7A-BA97DD503B2C}"/>
    <cellStyle name="Input 17 3 5" xfId="19316" xr:uid="{2DC33930-9E0A-4229-8D2E-3FD10523DF81}"/>
    <cellStyle name="Input 17 3 6" xfId="19317" xr:uid="{2C2387F0-8CD9-4103-8A70-0B400EF7CC83}"/>
    <cellStyle name="Input 17 4" xfId="3432" xr:uid="{D3ECA4F6-327B-4335-B83C-AE0A04D118D2}"/>
    <cellStyle name="Input 17 4 2" xfId="9082" xr:uid="{E7209EA8-5489-4273-96C6-1F137547E87E}"/>
    <cellStyle name="Input 17 4 2 2" xfId="19318" xr:uid="{0D47C1E5-D271-49A3-B334-1822027DC90D}"/>
    <cellStyle name="Input 17 4 2 3" xfId="19319" xr:uid="{E41D06C2-6BEB-42A4-B791-2F4BA34D06B5}"/>
    <cellStyle name="Input 17 4 2 4" xfId="19320" xr:uid="{B811DF76-7793-4CA7-AA9F-C30221156A04}"/>
    <cellStyle name="Input 17 4 2 5" xfId="19321" xr:uid="{F53870BF-77BB-4D72-B488-741554BA024E}"/>
    <cellStyle name="Input 17 4 3" xfId="19322" xr:uid="{A62E942F-75FE-4DDA-82BE-348D9037176D}"/>
    <cellStyle name="Input 17 4 4" xfId="19323" xr:uid="{8F9C0CAF-46B5-44C9-81D0-6D8051FAF120}"/>
    <cellStyle name="Input 17 4 5" xfId="19324" xr:uid="{4CF63C17-4E4B-43A4-8DB3-C6916253E9E7}"/>
    <cellStyle name="Input 17 4 6" xfId="19325" xr:uid="{1C877797-825A-459B-9C7B-0002B08B8108}"/>
    <cellStyle name="Input 17 5" xfId="8453" xr:uid="{54C85453-A860-4550-AB98-DEA6F5788E84}"/>
    <cellStyle name="Input 17 5 2" xfId="9083" xr:uid="{A7362E52-736E-4C6A-94DB-983198EB37DB}"/>
    <cellStyle name="Input 17 5 2 2" xfId="19326" xr:uid="{B459F74A-EAD0-419F-9297-BDBE15B98AC6}"/>
    <cellStyle name="Input 17 5 2 3" xfId="19327" xr:uid="{F9EC8EF1-FEE8-4364-952B-58425F50FD1E}"/>
    <cellStyle name="Input 17 5 2 4" xfId="19328" xr:uid="{82364A70-7AE8-4EE1-BF58-E312272FB5BA}"/>
    <cellStyle name="Input 17 5 2 5" xfId="19329" xr:uid="{A9644026-067C-4D6A-B6CF-DA06CA60216C}"/>
    <cellStyle name="Input 17 5 3" xfId="19330" xr:uid="{E79D7454-5877-4834-82B4-878B1C18294C}"/>
    <cellStyle name="Input 17 5 4" xfId="19331" xr:uid="{F099DB3F-E139-42B6-ABC5-4EC9F944378D}"/>
    <cellStyle name="Input 17 5 5" xfId="19332" xr:uid="{2BADAA88-E7DD-426C-9297-3C3B4ACEF678}"/>
    <cellStyle name="Input 17 5 6" xfId="19333" xr:uid="{7CDA1DFE-F3D6-4F77-B05E-1BB4CF761B89}"/>
    <cellStyle name="Input 17 6" xfId="9079" xr:uid="{26CC4261-73AA-4182-9C93-C70A41C35531}"/>
    <cellStyle name="Input 17 6 2" xfId="19334" xr:uid="{B2520E52-B734-4E34-B2E0-D4AB3EE859ED}"/>
    <cellStyle name="Input 17 6 3" xfId="19335" xr:uid="{5D54A091-9711-4FBD-914C-11B219929FC0}"/>
    <cellStyle name="Input 17 6 4" xfId="19336" xr:uid="{418812F3-306F-442C-9758-3780E30E6416}"/>
    <cellStyle name="Input 17 6 5" xfId="19337" xr:uid="{9BC7C7A3-CDD4-499F-8E12-0823B9AE3C1F}"/>
    <cellStyle name="Input 17 7" xfId="19338" xr:uid="{33254CAB-1C3C-4451-A593-9C363FB4D54A}"/>
    <cellStyle name="Input 17 8" xfId="19339" xr:uid="{0603204F-1CB0-4BC9-BD27-677BA69852B9}"/>
    <cellStyle name="Input 17 9" xfId="19340" xr:uid="{F3216F0A-9947-4FA9-860C-40F816CFC83D}"/>
    <cellStyle name="Input 18" xfId="3433" xr:uid="{9B604281-E14C-46F4-9C43-DD8DB7F35FFC}"/>
    <cellStyle name="Input 18 10" xfId="19341" xr:uid="{63125D62-5A95-4E3C-82B4-10140EE87383}"/>
    <cellStyle name="Input 18 2" xfId="3434" xr:uid="{935267DF-BA30-4AA0-B37A-8CD9F070B028}"/>
    <cellStyle name="Input 18 2 2" xfId="9085" xr:uid="{07917F72-812E-4BC9-AF1D-1503A72509BB}"/>
    <cellStyle name="Input 18 2 2 2" xfId="19342" xr:uid="{C8A6DCE3-B26F-4367-B177-B94EE6E085BC}"/>
    <cellStyle name="Input 18 2 2 3" xfId="19343" xr:uid="{3F2F0BB3-0F0C-47FA-9079-3411627DD3EF}"/>
    <cellStyle name="Input 18 2 2 4" xfId="19344" xr:uid="{D21D5FE8-993E-436F-AAA6-9C03E5ECD84B}"/>
    <cellStyle name="Input 18 2 2 5" xfId="19345" xr:uid="{F0D10FD5-76E1-4277-9CDA-EC99C996BE35}"/>
    <cellStyle name="Input 18 2 3" xfId="19346" xr:uid="{6075996A-B3A7-4441-A543-8782FABEC3B3}"/>
    <cellStyle name="Input 18 2 4" xfId="19347" xr:uid="{45AACFA9-A01C-4E82-9A89-F79884E15777}"/>
    <cellStyle name="Input 18 2 5" xfId="19348" xr:uid="{BDC60408-5B84-4227-A3F9-D822911959AA}"/>
    <cellStyle name="Input 18 2 6" xfId="19349" xr:uid="{000CE966-6184-46FA-AED5-D7F06802B8B2}"/>
    <cellStyle name="Input 18 3" xfId="3435" xr:uid="{51ACB6B3-1731-4268-AD62-1731E68F5B99}"/>
    <cellStyle name="Input 18 3 2" xfId="9086" xr:uid="{C1CE40D7-83ED-43FF-99AD-62000CE8876A}"/>
    <cellStyle name="Input 18 3 2 2" xfId="19350" xr:uid="{3CDDE961-DF1B-4A1D-8D1B-C6EFCB4EFAB5}"/>
    <cellStyle name="Input 18 3 2 3" xfId="19351" xr:uid="{7CC993B2-B2BC-4628-80F0-4B670452F091}"/>
    <cellStyle name="Input 18 3 2 4" xfId="19352" xr:uid="{F2BDB443-1B74-4547-887E-E8C3E969756D}"/>
    <cellStyle name="Input 18 3 2 5" xfId="19353" xr:uid="{C39F1E10-D259-407B-87DB-7E949971AD72}"/>
    <cellStyle name="Input 18 3 3" xfId="19354" xr:uid="{B6DFB7FD-41F9-4D32-91E2-55B56DA0AC18}"/>
    <cellStyle name="Input 18 3 4" xfId="19355" xr:uid="{1745CF9B-912F-4FD4-BECA-997A78A321C1}"/>
    <cellStyle name="Input 18 3 5" xfId="19356" xr:uid="{9B3BA0E2-1A84-4B59-B460-3BB28C07A1B8}"/>
    <cellStyle name="Input 18 3 6" xfId="19357" xr:uid="{FF5FFA1D-EB0B-469B-892E-C18B6B298410}"/>
    <cellStyle name="Input 18 4" xfId="6679" xr:uid="{6B74DA29-4192-4758-8818-A6117C125BAB}"/>
    <cellStyle name="Input 18 4 2" xfId="9087" xr:uid="{2FA47FD9-6F70-4997-B2AB-9592C3BD6E09}"/>
    <cellStyle name="Input 18 4 2 2" xfId="19358" xr:uid="{7467FAD6-8206-4F02-B6CA-BB534F109D56}"/>
    <cellStyle name="Input 18 4 2 3" xfId="19359" xr:uid="{184B15FE-1E60-4E50-AC64-8384B19F4835}"/>
    <cellStyle name="Input 18 4 2 4" xfId="19360" xr:uid="{4ABD1563-B047-493F-8EB2-FEF7ADD4FE5B}"/>
    <cellStyle name="Input 18 4 2 5" xfId="19361" xr:uid="{2DED1830-0955-44E8-AF11-3CC990CBBAF4}"/>
    <cellStyle name="Input 18 4 3" xfId="19362" xr:uid="{CF2463A3-0E89-4067-89D7-AB30B1114405}"/>
    <cellStyle name="Input 18 4 4" xfId="19363" xr:uid="{2B46CCDE-EE7C-4EC4-9F57-1207B99F3A96}"/>
    <cellStyle name="Input 18 4 5" xfId="19364" xr:uid="{22338627-9FAD-47E0-8B97-132F1C873997}"/>
    <cellStyle name="Input 18 4 6" xfId="19365" xr:uid="{C6867D93-D4D2-40AD-9625-AB1655C4007D}"/>
    <cellStyle name="Input 18 5" xfId="8454" xr:uid="{3A0F0656-4DE2-4897-9B43-EA24D96A7FDA}"/>
    <cellStyle name="Input 18 5 2" xfId="9088" xr:uid="{E706B8CC-F271-4A94-9025-954D3D57D4BB}"/>
    <cellStyle name="Input 18 5 2 2" xfId="19366" xr:uid="{984914EC-E1FD-4824-92C5-ACA498D791E0}"/>
    <cellStyle name="Input 18 5 2 3" xfId="19367" xr:uid="{844DDF55-E7D9-46F8-A753-9FE7170A12B9}"/>
    <cellStyle name="Input 18 5 2 4" xfId="19368" xr:uid="{F3AA3DF7-6D6A-4B6E-9E28-2718E65FE8E1}"/>
    <cellStyle name="Input 18 5 2 5" xfId="19369" xr:uid="{DAED0D27-A661-49FE-B91A-CBD772473E0C}"/>
    <cellStyle name="Input 18 5 3" xfId="19370" xr:uid="{69E409CB-08AC-450A-97CB-00C0AC18DB97}"/>
    <cellStyle name="Input 18 5 4" xfId="19371" xr:uid="{F4D51843-003D-4231-AB22-EF070F02BE94}"/>
    <cellStyle name="Input 18 5 5" xfId="19372" xr:uid="{1F3CD3C2-B78A-423D-BD17-4F1DE4031E91}"/>
    <cellStyle name="Input 18 5 6" xfId="19373" xr:uid="{4B7DBF94-8ED4-4FD6-9834-1485137FE604}"/>
    <cellStyle name="Input 18 6" xfId="9084" xr:uid="{9376A664-4FCF-468B-84CB-E340077389C3}"/>
    <cellStyle name="Input 18 6 2" xfId="19374" xr:uid="{0076409E-C10B-441B-8DE5-D8518E6BAF3E}"/>
    <cellStyle name="Input 18 6 3" xfId="19375" xr:uid="{880B9040-E9C7-4C6A-B488-61105593F4BF}"/>
    <cellStyle name="Input 18 6 4" xfId="19376" xr:uid="{954F90CC-7E1B-45FC-A60C-4FBBBDCF9631}"/>
    <cellStyle name="Input 18 6 5" xfId="19377" xr:uid="{AB9797EF-3E94-4B4C-B0BC-C2D7AC80EC2B}"/>
    <cellStyle name="Input 18 7" xfId="19378" xr:uid="{47D1018C-067C-4A56-8337-18DD0EC6BD31}"/>
    <cellStyle name="Input 18 8" xfId="19379" xr:uid="{F508F3AD-4717-4105-8D9F-E7112F770111}"/>
    <cellStyle name="Input 18 9" xfId="19380" xr:uid="{C6C2C0AA-F976-4236-8254-7D9CF72F99EA}"/>
    <cellStyle name="Input 19" xfId="3436" xr:uid="{ADD67A48-49E5-4D3A-9F0F-67A07A94C234}"/>
    <cellStyle name="Input 19 10" xfId="19381" xr:uid="{3492B2EF-42A7-4E49-AB9B-1F0499FC20F4}"/>
    <cellStyle name="Input 19 2" xfId="3437" xr:uid="{DFB7C562-8C90-4474-BF12-D6E3ECF5266A}"/>
    <cellStyle name="Input 19 2 2" xfId="9090" xr:uid="{83A80DDE-63A8-43AB-9C3B-4153B2646181}"/>
    <cellStyle name="Input 19 2 2 2" xfId="19382" xr:uid="{A872B3B2-BD5F-4EDD-9591-0435EDA1F2DB}"/>
    <cellStyle name="Input 19 2 2 3" xfId="19383" xr:uid="{3B79BDDA-8509-4A74-A5D1-C940AA71DB6F}"/>
    <cellStyle name="Input 19 2 2 4" xfId="19384" xr:uid="{B55C35AB-B52A-46EA-8D30-B024BE09CF61}"/>
    <cellStyle name="Input 19 2 2 5" xfId="19385" xr:uid="{5D52DEA5-70BD-4085-9A04-FC56B5A92A9F}"/>
    <cellStyle name="Input 19 2 3" xfId="19386" xr:uid="{84656B38-3685-4257-B443-A023D4CBB87A}"/>
    <cellStyle name="Input 19 2 4" xfId="19387" xr:uid="{B5B2B9AD-F056-4E45-A0AD-D8FF91C334BE}"/>
    <cellStyle name="Input 19 2 5" xfId="19388" xr:uid="{356B7F92-4543-47D0-A63A-5E48FE56E3EA}"/>
    <cellStyle name="Input 19 2 6" xfId="19389" xr:uid="{B5FCF28E-0A59-4D2D-B72D-BEE6C7119A5C}"/>
    <cellStyle name="Input 19 3" xfId="3438" xr:uid="{1CCA9D2B-437E-4048-A9ED-609FFA7556CA}"/>
    <cellStyle name="Input 19 3 2" xfId="9091" xr:uid="{A4210D28-278F-40B3-946F-519B18F8155D}"/>
    <cellStyle name="Input 19 3 2 2" xfId="19390" xr:uid="{D7D430ED-E3AC-42A3-A624-3AAFB628946A}"/>
    <cellStyle name="Input 19 3 2 3" xfId="19391" xr:uid="{AC2171B7-1E21-411D-BAFB-9FF58954DA98}"/>
    <cellStyle name="Input 19 3 2 4" xfId="19392" xr:uid="{7AEBEAED-1D5A-4A58-88CA-AE3E93112CFD}"/>
    <cellStyle name="Input 19 3 2 5" xfId="19393" xr:uid="{6AAB453B-FA37-4E1E-B810-7C310D1FEDD4}"/>
    <cellStyle name="Input 19 3 3" xfId="19394" xr:uid="{3F2ADD41-29BE-4559-8E98-EE9FF33347A7}"/>
    <cellStyle name="Input 19 3 4" xfId="19395" xr:uid="{CD6B02AD-6349-4C22-BA88-EB00C810B754}"/>
    <cellStyle name="Input 19 3 5" xfId="19396" xr:uid="{C4C1BA1D-457B-4DF6-88D1-743B30A2C177}"/>
    <cellStyle name="Input 19 3 6" xfId="19397" xr:uid="{01538DFF-54BE-4860-A5BD-2EDC2807E991}"/>
    <cellStyle name="Input 19 4" xfId="6680" xr:uid="{48840EE6-53D8-480A-BF6A-53090B2106F2}"/>
    <cellStyle name="Input 19 4 2" xfId="9092" xr:uid="{E58A32B9-4AEE-4961-B3B7-FFD67B06D057}"/>
    <cellStyle name="Input 19 4 2 2" xfId="19398" xr:uid="{728885C9-5FED-49C3-8FB1-C7B74E48AF00}"/>
    <cellStyle name="Input 19 4 2 3" xfId="19399" xr:uid="{0584086D-51B5-41D4-9110-041E215C86D1}"/>
    <cellStyle name="Input 19 4 2 4" xfId="19400" xr:uid="{72FA811B-21AD-4379-A634-B1C6759AA48B}"/>
    <cellStyle name="Input 19 4 2 5" xfId="19401" xr:uid="{338F2BE0-48B5-45AF-B15D-2B8108EA83CC}"/>
    <cellStyle name="Input 19 4 3" xfId="19402" xr:uid="{52DCB271-29FF-4A89-91A4-69900B538FF7}"/>
    <cellStyle name="Input 19 4 4" xfId="19403" xr:uid="{3575F0F5-6E63-47A8-A007-E9F1BB6268B4}"/>
    <cellStyle name="Input 19 4 5" xfId="19404" xr:uid="{AAE304C6-57C0-463E-AADE-7ACB537B3412}"/>
    <cellStyle name="Input 19 4 6" xfId="19405" xr:uid="{DD1CC444-FBA3-4EAA-8C94-E764733ECE23}"/>
    <cellStyle name="Input 19 5" xfId="8455" xr:uid="{7DA1FD5C-6B27-4769-936C-98DF9E0FB25F}"/>
    <cellStyle name="Input 19 5 2" xfId="9093" xr:uid="{C6C55EA3-A319-42AA-8646-C115089B7590}"/>
    <cellStyle name="Input 19 5 2 2" xfId="19406" xr:uid="{49E4552E-862C-4868-8D01-A611E328E0E8}"/>
    <cellStyle name="Input 19 5 2 3" xfId="19407" xr:uid="{B6CACBCC-2DF1-4109-AAB9-73541ED4EE4E}"/>
    <cellStyle name="Input 19 5 2 4" xfId="19408" xr:uid="{3B49AB9D-82F5-4C2C-9C62-F77CC5B3C409}"/>
    <cellStyle name="Input 19 5 2 5" xfId="19409" xr:uid="{1A6E48A0-A714-43B1-B066-23C2A52F4543}"/>
    <cellStyle name="Input 19 5 3" xfId="19410" xr:uid="{0B2DB1BB-D5F2-43FB-886F-4BC3FDDDC60B}"/>
    <cellStyle name="Input 19 5 4" xfId="19411" xr:uid="{9B9800AE-0943-490F-9F2B-9C3AC2C80520}"/>
    <cellStyle name="Input 19 5 5" xfId="19412" xr:uid="{043FD071-C262-45C9-A65A-0DDD75FB6AB6}"/>
    <cellStyle name="Input 19 5 6" xfId="19413" xr:uid="{DE55CAB7-0023-4EDF-8823-6BD1BABD55C0}"/>
    <cellStyle name="Input 19 6" xfId="9089" xr:uid="{755E1E49-B292-4A44-B265-003007418BD0}"/>
    <cellStyle name="Input 19 6 2" xfId="19414" xr:uid="{D4AEF6B3-8C0B-4CB3-BFA7-591BC8824DCA}"/>
    <cellStyle name="Input 19 6 3" xfId="19415" xr:uid="{B0985BEB-B48E-406E-A2AB-7EA852E64463}"/>
    <cellStyle name="Input 19 6 4" xfId="19416" xr:uid="{BEBDC16A-1E1F-4E8F-BE3E-E9DBEF490A92}"/>
    <cellStyle name="Input 19 6 5" xfId="19417" xr:uid="{010C1952-E19B-4B4E-BDEA-77636DF2001E}"/>
    <cellStyle name="Input 19 7" xfId="19418" xr:uid="{2CD34792-5D0C-4B17-9F62-FBC2932D63B6}"/>
    <cellStyle name="Input 19 8" xfId="19419" xr:uid="{A2729DA1-5BC8-4AC8-8C7E-D284649A0F63}"/>
    <cellStyle name="Input 19 9" xfId="19420" xr:uid="{55863D0C-77E4-4220-A36E-FBD2DA84F778}"/>
    <cellStyle name="Input 2" xfId="1425" xr:uid="{6E9AC4F8-A477-41D1-A1B9-CEE3BFEBD253}"/>
    <cellStyle name="Input 2 10" xfId="19421" xr:uid="{71A3B87C-1949-4029-BF17-99145576C93A}"/>
    <cellStyle name="Input 2 11" xfId="19422" xr:uid="{16058F95-D7CD-4AAD-B8FB-A13CA51F77DD}"/>
    <cellStyle name="Input 2 12" xfId="19423" xr:uid="{1CE5C01D-FEAE-4D81-ADA1-1E5E107F2E7F}"/>
    <cellStyle name="Input 2 13" xfId="19424" xr:uid="{225A9F96-1137-4EEF-9788-19B7C02FE4F8}"/>
    <cellStyle name="Input 2 14" xfId="19425" xr:uid="{DF92E225-4DD3-487D-AE7F-4511EA288819}"/>
    <cellStyle name="Input 2 15" xfId="19426" xr:uid="{9B120442-33C5-4DB2-91B4-D9CC011BA96F}"/>
    <cellStyle name="Input 2 2" xfId="1426" xr:uid="{600A6FC6-2DD5-495D-98AE-C862CBE78371}"/>
    <cellStyle name="Input 2 2 2" xfId="9095" xr:uid="{8D80AA86-46FF-4C36-B0FF-CD809F0B450C}"/>
    <cellStyle name="Input 2 2 2 2" xfId="19427" xr:uid="{A73781F8-19C4-49A2-95A0-B4598AC7DE29}"/>
    <cellStyle name="Input 2 2 2 3" xfId="19428" xr:uid="{23D23565-3046-4E7A-82DC-7FE07BFC8278}"/>
    <cellStyle name="Input 2 2 2 4" xfId="19429" xr:uid="{65223501-E729-4F33-8DF0-448760B60241}"/>
    <cellStyle name="Input 2 2 2 5" xfId="19430" xr:uid="{731B244D-EF50-4BE8-A621-A6A23C133D2D}"/>
    <cellStyle name="Input 2 2 3" xfId="19431" xr:uid="{BBA8F085-C801-4D47-9C7E-ED87427B2F6B}"/>
    <cellStyle name="Input 2 2 4" xfId="19432" xr:uid="{DDD84B3B-89F5-42EC-B15F-7EB4D245BA80}"/>
    <cellStyle name="Input 2 2 5" xfId="19433" xr:uid="{CEADA3D8-BF9D-4011-8196-593D768DFBA8}"/>
    <cellStyle name="Input 2 2 6" xfId="19434" xr:uid="{7CA34504-38F8-4A81-A441-B56BE378960E}"/>
    <cellStyle name="Input 2 2 7" xfId="19435" xr:uid="{6B50F11B-5EAF-4AE6-BF99-FE3023FCC8EE}"/>
    <cellStyle name="Input 2 3" xfId="1427" xr:uid="{2819D899-695B-4BD6-B5F7-E321F66DD31B}"/>
    <cellStyle name="Input 2 3 2" xfId="9096" xr:uid="{A1A0BDCB-5761-4BD6-A874-3F547D72158B}"/>
    <cellStyle name="Input 2 3 2 2" xfId="19436" xr:uid="{8C80B45A-5DE2-4655-9EA3-DB55306BA326}"/>
    <cellStyle name="Input 2 3 2 3" xfId="19437" xr:uid="{6ECEB37F-A755-4FBD-8631-6DF015417C2C}"/>
    <cellStyle name="Input 2 3 2 4" xfId="19438" xr:uid="{A04D7844-3FD7-49D8-8DCB-556B203C05CE}"/>
    <cellStyle name="Input 2 3 2 5" xfId="19439" xr:uid="{62E1AFB4-D943-4A4E-A122-29C52E6023BD}"/>
    <cellStyle name="Input 2 3 3" xfId="19440" xr:uid="{4982A367-BDB8-4CFC-B9F9-D917DEA5EDE9}"/>
    <cellStyle name="Input 2 3 4" xfId="19441" xr:uid="{0592F286-B46B-4A5F-BC52-9D74E597EB18}"/>
    <cellStyle name="Input 2 3 5" xfId="19442" xr:uid="{6C1AD25B-473D-45C0-BBD3-FACFCB50A471}"/>
    <cellStyle name="Input 2 3 6" xfId="19443" xr:uid="{B85096CD-9650-4718-AF2D-096C39987711}"/>
    <cellStyle name="Input 2 3 7" xfId="19444" xr:uid="{07FC83DA-33BA-42DE-AB09-4B89FFC3CF54}"/>
    <cellStyle name="Input 2 4" xfId="1428" xr:uid="{2D1DFE2F-788F-4712-A34B-D0C5D8624954}"/>
    <cellStyle name="Input 2 4 2" xfId="9097" xr:uid="{C090BD35-21CD-41E9-8798-2B39591B7C33}"/>
    <cellStyle name="Input 2 4 2 2" xfId="19445" xr:uid="{4C819104-4A57-44A2-9A64-365CAE17CC5D}"/>
    <cellStyle name="Input 2 4 2 3" xfId="19446" xr:uid="{4EE52F5F-A9CF-46E8-9483-B856C58E66A3}"/>
    <cellStyle name="Input 2 4 2 4" xfId="19447" xr:uid="{866186D2-E8C2-42C5-9755-090BE707B4F8}"/>
    <cellStyle name="Input 2 4 2 5" xfId="19448" xr:uid="{7EDE5EBF-C8DF-4BC3-BA17-C365F5FACE6C}"/>
    <cellStyle name="Input 2 4 3" xfId="19449" xr:uid="{3179B191-0E31-4B1D-9A45-5971781CE4B1}"/>
    <cellStyle name="Input 2 4 4" xfId="19450" xr:uid="{43E9FC7F-8B60-416D-AEC8-23A0E491DF32}"/>
    <cellStyle name="Input 2 4 5" xfId="19451" xr:uid="{C5C53B87-5891-4E7C-BA20-881016C65EAB}"/>
    <cellStyle name="Input 2 4 6" xfId="19452" xr:uid="{A594A150-9919-4F41-B22E-74EA889938D5}"/>
    <cellStyle name="Input 2 4 7" xfId="19453" xr:uid="{567DE213-826A-48DA-9DC4-6251C226EF6E}"/>
    <cellStyle name="Input 2 5" xfId="1429" xr:uid="{3C5705D3-F542-499A-8931-39E13D15F9D6}"/>
    <cellStyle name="Input 2 5 2" xfId="9098" xr:uid="{E4860F5A-B193-4F57-B01D-425A189F8F27}"/>
    <cellStyle name="Input 2 5 2 2" xfId="19454" xr:uid="{01D29909-17D2-436B-B441-8EF87E5812CF}"/>
    <cellStyle name="Input 2 5 2 3" xfId="19455" xr:uid="{D92F1F2B-B30C-479D-ABF0-F713D5F53A24}"/>
    <cellStyle name="Input 2 5 2 4" xfId="19456" xr:uid="{75F004A2-77C5-4D0B-83D9-CFB1F2915CE1}"/>
    <cellStyle name="Input 2 5 2 5" xfId="19457" xr:uid="{C7201799-DD46-4EAB-BB95-1435E72332D4}"/>
    <cellStyle name="Input 2 5 3" xfId="19458" xr:uid="{5DF98659-39C4-4675-BB08-6C58CDC7E10F}"/>
    <cellStyle name="Input 2 5 4" xfId="19459" xr:uid="{8057EC55-C2E5-4062-A31B-302582948E84}"/>
    <cellStyle name="Input 2 5 5" xfId="19460" xr:uid="{BD2693A0-4517-43DE-985C-C71AA7B22CEC}"/>
    <cellStyle name="Input 2 5 6" xfId="19461" xr:uid="{2BA84357-0CDB-4949-AE62-7E7B9F501725}"/>
    <cellStyle name="Input 2 5 7" xfId="19462" xr:uid="{F521969E-E18C-474D-BE30-2EAC97C6D803}"/>
    <cellStyle name="Input 2 6" xfId="1430" xr:uid="{26FB20BD-B4E1-4978-919C-993C429D9703}"/>
    <cellStyle name="Input 2 6 2" xfId="9099" xr:uid="{00DAFA8F-C817-4EE6-9B01-939D4BEF5E05}"/>
    <cellStyle name="Input 2 6 2 2" xfId="19463" xr:uid="{38B17459-7AB8-43DD-9B1D-D315C340F8FB}"/>
    <cellStyle name="Input 2 6 2 3" xfId="19464" xr:uid="{54CDE9F6-D807-4451-A215-5715BF56AB79}"/>
    <cellStyle name="Input 2 6 2 4" xfId="19465" xr:uid="{8A06252B-4D09-4621-BE9D-D18F67C4163A}"/>
    <cellStyle name="Input 2 6 2 5" xfId="19466" xr:uid="{6708C185-6026-426D-BEAE-B195C42C5F07}"/>
    <cellStyle name="Input 2 6 3" xfId="19467" xr:uid="{27FC6072-8D25-4CEC-BDBC-7240B7DA732C}"/>
    <cellStyle name="Input 2 6 4" xfId="19468" xr:uid="{A286CE85-9502-4908-982B-165513994EC9}"/>
    <cellStyle name="Input 2 6 5" xfId="19469" xr:uid="{C65E8505-ABA4-472D-9DEC-5433A8309B90}"/>
    <cellStyle name="Input 2 6 6" xfId="19470" xr:uid="{ACBF38F4-95FA-42B4-9FBD-EBE446EEB4CA}"/>
    <cellStyle name="Input 2 6 7" xfId="19471" xr:uid="{6B7D1F7B-7D82-4E8A-8D3E-1A65A2FDCDBD}"/>
    <cellStyle name="Input 2 7" xfId="1431" xr:uid="{C8B6D2C8-8867-43A9-9EC0-8DA181B5A623}"/>
    <cellStyle name="Input 2 7 2" xfId="9100" xr:uid="{7E691E53-2375-4031-A3AA-E0AC1CFD3930}"/>
    <cellStyle name="Input 2 7 2 2" xfId="19472" xr:uid="{2C51CB38-1EC9-488E-B4C8-DA9FB81DB986}"/>
    <cellStyle name="Input 2 7 2 3" xfId="19473" xr:uid="{50305E9F-6298-48DB-8388-79479D92EFBF}"/>
    <cellStyle name="Input 2 7 2 4" xfId="19474" xr:uid="{F44BB451-7139-404D-8432-D7C6A0E1E7E5}"/>
    <cellStyle name="Input 2 7 2 5" xfId="19475" xr:uid="{D93C5062-DD65-4315-8A0B-D7CD5B7277C2}"/>
    <cellStyle name="Input 2 7 3" xfId="19476" xr:uid="{ACA0478E-1803-43FF-9F44-45C2B0D98D64}"/>
    <cellStyle name="Input 2 7 4" xfId="19477" xr:uid="{40EDEC5D-87B1-4F0D-A6CA-43C5EEA7CBB5}"/>
    <cellStyle name="Input 2 7 5" xfId="19478" xr:uid="{314DF3E9-55F0-4254-9A81-98D665A0D38C}"/>
    <cellStyle name="Input 2 7 6" xfId="19479" xr:uid="{6A3608DC-CCC8-4B4B-A6CF-EB8405713C17}"/>
    <cellStyle name="Input 2 7 7" xfId="19480" xr:uid="{C16328A1-9912-453C-876F-4C168A967722}"/>
    <cellStyle name="Input 2 8" xfId="1432" xr:uid="{9EDB7BFF-3422-4BDB-A1F7-105963EF2B95}"/>
    <cellStyle name="Input 2 8 2" xfId="9101" xr:uid="{9570C3F1-589E-4F60-83ED-9867EA5D8592}"/>
    <cellStyle name="Input 2 8 2 2" xfId="19481" xr:uid="{70427815-8E8C-4682-BA0D-1A774E62A574}"/>
    <cellStyle name="Input 2 8 2 3" xfId="19482" xr:uid="{57CFF8A5-BFF6-4AE0-9A1E-8CBC82526E1E}"/>
    <cellStyle name="Input 2 8 2 4" xfId="19483" xr:uid="{2DDC8FAB-D257-4AB1-8E9F-7E7870E977FF}"/>
    <cellStyle name="Input 2 8 2 5" xfId="19484" xr:uid="{6956E47E-043D-4F4B-B6F0-BBFF561BF93E}"/>
    <cellStyle name="Input 2 8 3" xfId="19485" xr:uid="{6035996D-D50C-4680-9FA7-7A9ACEE8BB92}"/>
    <cellStyle name="Input 2 8 4" xfId="19486" xr:uid="{CC24F91C-E949-48E8-85A4-25E5DE85DC23}"/>
    <cellStyle name="Input 2 8 5" xfId="19487" xr:uid="{4F0DF2F9-F627-4908-8E60-A32BB5B5A49A}"/>
    <cellStyle name="Input 2 8 6" xfId="19488" xr:uid="{C1F782C8-DBF0-40EF-8FDA-B4AB83C05B29}"/>
    <cellStyle name="Input 2 8 7" xfId="19489" xr:uid="{322848FC-B753-47CD-B69C-A812DB9E5388}"/>
    <cellStyle name="Input 2 9" xfId="9094" xr:uid="{CC8A7980-23BE-4DED-A93B-1A533DDCDF8A}"/>
    <cellStyle name="Input 2 9 2" xfId="19490" xr:uid="{B902B9BC-3816-4302-AB58-31B01B9F8D26}"/>
    <cellStyle name="Input 2 9 3" xfId="19491" xr:uid="{345CFD20-895A-4AD0-8813-E849FF9F2714}"/>
    <cellStyle name="Input 2 9 4" xfId="19492" xr:uid="{7FC71120-9E19-474B-8F3F-F9122A397E90}"/>
    <cellStyle name="Input 2 9 5" xfId="19493" xr:uid="{A2A85E3A-F625-4D4C-83E2-4D92B9871FDA}"/>
    <cellStyle name="Input 2_ELC" xfId="6586" xr:uid="{DC82197A-5EC4-4FFE-808F-A90FD1709BA4}"/>
    <cellStyle name="Input 20" xfId="3439" xr:uid="{1DECAFFC-7635-4BA9-97CD-59BB3CA47080}"/>
    <cellStyle name="Input 20 10" xfId="19494" xr:uid="{6A004F0F-4BA8-42BF-83E5-432D1C61B3E0}"/>
    <cellStyle name="Input 20 2" xfId="3440" xr:uid="{A95FEBB6-7F4A-4529-A0D2-42316E2A40AF}"/>
    <cellStyle name="Input 20 2 2" xfId="9103" xr:uid="{38C4E5E8-216F-4292-AB27-C8ED8D519AB2}"/>
    <cellStyle name="Input 20 2 2 2" xfId="19495" xr:uid="{590B7294-2EFD-4B9E-BF45-870ACD7B0BBD}"/>
    <cellStyle name="Input 20 2 2 3" xfId="19496" xr:uid="{EB538AFA-0080-4D15-B4D4-165ABD0CB62E}"/>
    <cellStyle name="Input 20 2 2 4" xfId="19497" xr:uid="{45EFDC8B-FFB2-4D99-AB73-C2ADBF51ADB4}"/>
    <cellStyle name="Input 20 2 2 5" xfId="19498" xr:uid="{319ADB5C-89FC-4467-978A-6FF2B5D5D358}"/>
    <cellStyle name="Input 20 2 3" xfId="19499" xr:uid="{0ED19805-1161-47F4-B4DE-27B8ED5AF150}"/>
    <cellStyle name="Input 20 2 4" xfId="19500" xr:uid="{9B01D769-148C-4F81-95FE-1E4862E9DCF2}"/>
    <cellStyle name="Input 20 2 5" xfId="19501" xr:uid="{4F429F6C-9501-401F-904B-5379F9DE7F31}"/>
    <cellStyle name="Input 20 2 6" xfId="19502" xr:uid="{56ED18EA-4446-4A56-BE47-4644BA1D8A31}"/>
    <cellStyle name="Input 20 3" xfId="3441" xr:uid="{655917AD-27E1-49D4-92BE-A1D7AD0153B7}"/>
    <cellStyle name="Input 20 3 2" xfId="9104" xr:uid="{2C2A8793-2B24-48F5-8E3A-CCD7A510D7E6}"/>
    <cellStyle name="Input 20 3 2 2" xfId="19503" xr:uid="{9EB8F503-BE6C-4507-9CB4-A46D25E70F47}"/>
    <cellStyle name="Input 20 3 2 3" xfId="19504" xr:uid="{6ACF4048-7753-44D6-9B46-D5C061DECC98}"/>
    <cellStyle name="Input 20 3 2 4" xfId="19505" xr:uid="{91BE5FAD-99C9-48D6-8087-2DFD7EB9CB62}"/>
    <cellStyle name="Input 20 3 2 5" xfId="19506" xr:uid="{C2BA8330-C445-4587-B28B-360FB882B27F}"/>
    <cellStyle name="Input 20 3 3" xfId="19507" xr:uid="{ABC68F48-932F-4F53-BB04-FC134FB9E357}"/>
    <cellStyle name="Input 20 3 4" xfId="19508" xr:uid="{929696F6-30B7-42E3-859C-67745887AB46}"/>
    <cellStyle name="Input 20 3 5" xfId="19509" xr:uid="{77EDA761-085E-4CD5-9C31-3A09D8AECE6B}"/>
    <cellStyle name="Input 20 3 6" xfId="19510" xr:uid="{0418E4E9-B0FA-49FD-8C5C-E3383A4392DF}"/>
    <cellStyle name="Input 20 4" xfId="6681" xr:uid="{04DBCB33-13D5-4378-8FF1-653E2CF6508A}"/>
    <cellStyle name="Input 20 4 2" xfId="9105" xr:uid="{2EFE1EE3-67CA-49BD-AAE7-F88BBD89355C}"/>
    <cellStyle name="Input 20 4 2 2" xfId="19511" xr:uid="{04E903BB-9289-46F0-A3C0-B79319059217}"/>
    <cellStyle name="Input 20 4 2 3" xfId="19512" xr:uid="{E4CB70A6-7FC0-4CA2-804F-3C10AC9EA8AE}"/>
    <cellStyle name="Input 20 4 2 4" xfId="19513" xr:uid="{C013F93A-7F21-4C9D-8A62-F2D1B967E65F}"/>
    <cellStyle name="Input 20 4 2 5" xfId="19514" xr:uid="{DE91883F-0E3D-4D25-9C57-D4C18A88A126}"/>
    <cellStyle name="Input 20 4 3" xfId="19515" xr:uid="{8CDDFDFA-5F7D-478A-B102-A4440941C376}"/>
    <cellStyle name="Input 20 4 4" xfId="19516" xr:uid="{58166388-F910-41F9-AEA1-55C3A473BBF9}"/>
    <cellStyle name="Input 20 4 5" xfId="19517" xr:uid="{1C5A0A45-C515-412F-B6DD-D80233C13A3C}"/>
    <cellStyle name="Input 20 4 6" xfId="19518" xr:uid="{A0AFF42F-A591-4490-B9F4-0C4CC5A57CF6}"/>
    <cellStyle name="Input 20 5" xfId="8456" xr:uid="{31916E69-AB4F-4DEB-8094-10EF6BF097D8}"/>
    <cellStyle name="Input 20 5 2" xfId="9106" xr:uid="{19A23BE1-4E3D-430E-96E8-E4457F6365D3}"/>
    <cellStyle name="Input 20 5 2 2" xfId="19519" xr:uid="{C8E863E0-AA93-40C5-BBC9-2012FF849EBC}"/>
    <cellStyle name="Input 20 5 2 3" xfId="19520" xr:uid="{95122E04-896A-4A12-9958-452F51F0E599}"/>
    <cellStyle name="Input 20 5 2 4" xfId="19521" xr:uid="{B32F461E-C363-49E3-80E3-4F4180A8EA14}"/>
    <cellStyle name="Input 20 5 2 5" xfId="19522" xr:uid="{4222F33E-F1CE-4CD1-9C79-5307B8F6D317}"/>
    <cellStyle name="Input 20 5 3" xfId="19523" xr:uid="{63AB4E4F-EAFB-40A7-89BE-293C13388024}"/>
    <cellStyle name="Input 20 5 4" xfId="19524" xr:uid="{CB8D1501-D5C1-45EE-9316-4462FE1F2FE8}"/>
    <cellStyle name="Input 20 5 5" xfId="19525" xr:uid="{AFAD39AB-8653-4388-96E1-FBAD9D976AB8}"/>
    <cellStyle name="Input 20 5 6" xfId="19526" xr:uid="{CBCC7CBD-F6AD-400B-9790-A134479486EF}"/>
    <cellStyle name="Input 20 6" xfId="9102" xr:uid="{4EC264DE-5C7F-4ABB-9C64-7252529230AC}"/>
    <cellStyle name="Input 20 6 2" xfId="19527" xr:uid="{32929EF2-A189-44CF-8B61-8082C5095F61}"/>
    <cellStyle name="Input 20 6 3" xfId="19528" xr:uid="{2FD61CB7-79C6-4C26-899F-8ABA8CFE150A}"/>
    <cellStyle name="Input 20 6 4" xfId="19529" xr:uid="{00BD935D-2717-46EB-A674-DACBE577209F}"/>
    <cellStyle name="Input 20 6 5" xfId="19530" xr:uid="{4006383E-FC11-4E42-B623-03BCA836462C}"/>
    <cellStyle name="Input 20 7" xfId="19531" xr:uid="{BD9A3C92-4FD0-4AA7-864B-FBF3317E18CC}"/>
    <cellStyle name="Input 20 8" xfId="19532" xr:uid="{F920086D-4494-4B03-B2D3-6E6B865E27B8}"/>
    <cellStyle name="Input 20 9" xfId="19533" xr:uid="{76D3F46D-A5FC-4F8F-8A41-7A3324F3B909}"/>
    <cellStyle name="Input 21" xfId="3442" xr:uid="{A1559BA2-F832-469F-87E4-2AC0F7F68A49}"/>
    <cellStyle name="Input 21 10" xfId="19534" xr:uid="{909FCEC1-201D-4A56-82EF-52A641A16456}"/>
    <cellStyle name="Input 21 2" xfId="3443" xr:uid="{7F4B56A8-324A-49E2-9F6F-0294F2F23A65}"/>
    <cellStyle name="Input 21 2 2" xfId="9108" xr:uid="{133C76AC-8E49-4F97-860B-58B138733AB8}"/>
    <cellStyle name="Input 21 2 2 2" xfId="19535" xr:uid="{58DA9AEA-61A6-4FA0-A31E-D89990FC5BB9}"/>
    <cellStyle name="Input 21 2 2 3" xfId="19536" xr:uid="{84053472-4383-428D-82EB-B673E9716307}"/>
    <cellStyle name="Input 21 2 2 4" xfId="19537" xr:uid="{34E13023-1084-4BD3-B466-E474847383AC}"/>
    <cellStyle name="Input 21 2 2 5" xfId="19538" xr:uid="{FC95E87C-9A59-4382-97DD-DDD331513B58}"/>
    <cellStyle name="Input 21 2 3" xfId="19539" xr:uid="{5D9A88F1-ED72-4A8A-87CD-DB4DADCEFCE4}"/>
    <cellStyle name="Input 21 2 4" xfId="19540" xr:uid="{8431C32E-DCB4-4CAE-AF51-1047EEC4EC81}"/>
    <cellStyle name="Input 21 2 5" xfId="19541" xr:uid="{16B20700-1B13-49FD-95CF-B7DAE5860116}"/>
    <cellStyle name="Input 21 2 6" xfId="19542" xr:uid="{07CC0DD4-DD19-4C86-ABEB-2FE1BE1C9873}"/>
    <cellStyle name="Input 21 3" xfId="3444" xr:uid="{CC8C73AA-0AFE-40F8-93E6-2CF17721F326}"/>
    <cellStyle name="Input 21 3 2" xfId="9109" xr:uid="{BEF730E1-B3D4-4387-869E-4EB27B392B27}"/>
    <cellStyle name="Input 21 3 2 2" xfId="19543" xr:uid="{B92A2FA7-1BB9-4121-BB3E-72CE38D6A7F7}"/>
    <cellStyle name="Input 21 3 2 3" xfId="19544" xr:uid="{180DF17E-DF82-4FFF-941D-7717D786DEB8}"/>
    <cellStyle name="Input 21 3 2 4" xfId="19545" xr:uid="{EDD00CB9-AF15-4FD6-981A-77FB2E9CDD05}"/>
    <cellStyle name="Input 21 3 2 5" xfId="19546" xr:uid="{D91BA3F5-DAA0-4708-8713-8C3265718E17}"/>
    <cellStyle name="Input 21 3 3" xfId="19547" xr:uid="{69DDAEF2-5AA9-44CD-A720-CF2BC4856D85}"/>
    <cellStyle name="Input 21 3 4" xfId="19548" xr:uid="{DAFE6922-F630-4E5D-B49A-41D558680840}"/>
    <cellStyle name="Input 21 3 5" xfId="19549" xr:uid="{4DA48794-68D0-4DBD-97F2-870F66FEA9A4}"/>
    <cellStyle name="Input 21 3 6" xfId="19550" xr:uid="{F846F34C-0D1E-42CF-9D6D-CB7D9C5C6EFE}"/>
    <cellStyle name="Input 21 4" xfId="6682" xr:uid="{982CF4FD-4C16-4E07-8A43-E8E1C5C642BD}"/>
    <cellStyle name="Input 21 4 2" xfId="9110" xr:uid="{0DE63EA8-77E1-4AA6-911B-75282A845987}"/>
    <cellStyle name="Input 21 4 2 2" xfId="19551" xr:uid="{D1691D30-2A00-4427-A311-CC7F491EB6FD}"/>
    <cellStyle name="Input 21 4 2 3" xfId="19552" xr:uid="{5B2C1CFF-BE09-47EB-AE09-A6D787CA440C}"/>
    <cellStyle name="Input 21 4 2 4" xfId="19553" xr:uid="{D508ADD6-EC01-4A68-9C89-48ED8F838AFE}"/>
    <cellStyle name="Input 21 4 2 5" xfId="19554" xr:uid="{4FCD8A88-C28D-4197-B8EF-987D945A4D88}"/>
    <cellStyle name="Input 21 4 3" xfId="19555" xr:uid="{EED1167B-82C4-4DE5-AA32-4E0378D7F427}"/>
    <cellStyle name="Input 21 4 4" xfId="19556" xr:uid="{46970430-0A75-45FB-BE97-205648918AD5}"/>
    <cellStyle name="Input 21 4 5" xfId="19557" xr:uid="{407116F7-D1D4-4D67-B134-FD58D0771B49}"/>
    <cellStyle name="Input 21 4 6" xfId="19558" xr:uid="{FB89D1C0-89AE-42C7-BFE9-A746AD7AAF74}"/>
    <cellStyle name="Input 21 5" xfId="8457" xr:uid="{0997B92D-CE04-438A-9126-2B2D112CC743}"/>
    <cellStyle name="Input 21 5 2" xfId="9111" xr:uid="{EE1C70FE-2A99-4785-B365-077F70D34528}"/>
    <cellStyle name="Input 21 5 2 2" xfId="19559" xr:uid="{A15DAA07-CA19-4408-8C54-6D343CDCAF1E}"/>
    <cellStyle name="Input 21 5 2 3" xfId="19560" xr:uid="{71D64D0F-19E5-4FB9-A25C-479A07B5E96D}"/>
    <cellStyle name="Input 21 5 2 4" xfId="19561" xr:uid="{577164ED-D45A-453C-80C3-C7980AA60EE2}"/>
    <cellStyle name="Input 21 5 2 5" xfId="19562" xr:uid="{E6E4BA17-4810-482C-818C-1646F0CAFC6A}"/>
    <cellStyle name="Input 21 5 3" xfId="19563" xr:uid="{78CA8B78-06DF-43DF-87AB-0EE55304ACDD}"/>
    <cellStyle name="Input 21 5 4" xfId="19564" xr:uid="{6DB08C26-73D0-4BB5-8175-A55163D6CEDD}"/>
    <cellStyle name="Input 21 5 5" xfId="19565" xr:uid="{2901AC5E-B65D-447B-962F-86C2262D97E1}"/>
    <cellStyle name="Input 21 5 6" xfId="19566" xr:uid="{89BE38A5-F025-4921-9C3D-2077679F0535}"/>
    <cellStyle name="Input 21 6" xfId="9107" xr:uid="{8B7F3B7A-2A77-4B87-A833-67B084CC9801}"/>
    <cellStyle name="Input 21 6 2" xfId="19567" xr:uid="{F05381C1-CDF0-41BF-8498-FB3F44EDE937}"/>
    <cellStyle name="Input 21 6 3" xfId="19568" xr:uid="{5A8E5164-917C-46FD-B60B-F32DD0715892}"/>
    <cellStyle name="Input 21 6 4" xfId="19569" xr:uid="{52C974F2-440B-4F49-9B3B-DA6E41570D8B}"/>
    <cellStyle name="Input 21 6 5" xfId="19570" xr:uid="{7985E04A-A85A-42E2-8729-B94C44B7DBD2}"/>
    <cellStyle name="Input 21 7" xfId="19571" xr:uid="{504C2E2E-FFB4-4254-91A6-D4EA37CF4D25}"/>
    <cellStyle name="Input 21 8" xfId="19572" xr:uid="{5637C85A-20D2-4D26-AAC7-D9A416A1CEDE}"/>
    <cellStyle name="Input 21 9" xfId="19573" xr:uid="{68BC52C2-ABF0-4DDC-86D1-A8B28F206A32}"/>
    <cellStyle name="Input 22" xfId="3445" xr:uid="{0ACF98B6-A3D0-4457-B0FB-F1D5B51AE856}"/>
    <cellStyle name="Input 22 10" xfId="19574" xr:uid="{7B6C149E-F2C4-42A2-8DF0-8AAE7204210E}"/>
    <cellStyle name="Input 22 2" xfId="3446" xr:uid="{BD03D28D-9AF7-497F-973C-D7DB82938CE9}"/>
    <cellStyle name="Input 22 2 2" xfId="9113" xr:uid="{F8833E45-C5C0-4D0D-9A98-14450210C55D}"/>
    <cellStyle name="Input 22 2 2 2" xfId="19575" xr:uid="{A6784E61-D354-4704-95C6-0F500131D3A0}"/>
    <cellStyle name="Input 22 2 2 3" xfId="19576" xr:uid="{AAA1DBD0-C58A-4CF0-9D70-F9D44F8B2BCE}"/>
    <cellStyle name="Input 22 2 2 4" xfId="19577" xr:uid="{7723BD4E-7887-4C31-AC2E-E39A6C5BE9C3}"/>
    <cellStyle name="Input 22 2 2 5" xfId="19578" xr:uid="{14F97DFC-8EC7-4238-AE13-3C8AB227C878}"/>
    <cellStyle name="Input 22 2 3" xfId="19579" xr:uid="{79E03721-64F0-43A0-A16B-A7829F848D5B}"/>
    <cellStyle name="Input 22 2 4" xfId="19580" xr:uid="{9890DD1E-7DEA-49A8-BFFD-73E880208482}"/>
    <cellStyle name="Input 22 2 5" xfId="19581" xr:uid="{01E1DE4F-6211-49DB-AD57-93A77326D77E}"/>
    <cellStyle name="Input 22 2 6" xfId="19582" xr:uid="{4085443B-8979-49CF-A86C-50F9A5FF42ED}"/>
    <cellStyle name="Input 22 3" xfId="3447" xr:uid="{5DBB87FE-1547-4501-A6C9-2911106D0562}"/>
    <cellStyle name="Input 22 3 2" xfId="9114" xr:uid="{4C4B6061-9D68-4DCC-A8A8-ADAAF82691E5}"/>
    <cellStyle name="Input 22 3 2 2" xfId="19583" xr:uid="{157DC1F8-2C82-4AEC-8080-608CE869A0A9}"/>
    <cellStyle name="Input 22 3 2 3" xfId="19584" xr:uid="{FAF4D80F-DA20-4A7D-8A75-C1C692EB071A}"/>
    <cellStyle name="Input 22 3 2 4" xfId="19585" xr:uid="{2C87EDDB-E1BC-48FF-9A52-EC6AF5A6087E}"/>
    <cellStyle name="Input 22 3 2 5" xfId="19586" xr:uid="{61E140C7-4413-4CB4-9E2B-ECCFA34DCADF}"/>
    <cellStyle name="Input 22 3 3" xfId="19587" xr:uid="{4023CDE4-BD43-41BD-B744-F9C66A56EBB0}"/>
    <cellStyle name="Input 22 3 4" xfId="19588" xr:uid="{CCE5AF66-BC74-4EEC-B059-89114A44569F}"/>
    <cellStyle name="Input 22 3 5" xfId="19589" xr:uid="{11922136-F85D-440B-AFF2-B1831EAFF326}"/>
    <cellStyle name="Input 22 3 6" xfId="19590" xr:uid="{F836A218-4FAC-4BA6-82F9-CF028ACA87E1}"/>
    <cellStyle name="Input 22 4" xfId="6683" xr:uid="{5833E16A-8080-4732-90EB-564EDEF1A8DA}"/>
    <cellStyle name="Input 22 4 2" xfId="9115" xr:uid="{B6BF7E46-2A79-42B1-A1BE-1FCBF0A0937A}"/>
    <cellStyle name="Input 22 4 2 2" xfId="19591" xr:uid="{6792BA6D-FCE4-470D-8280-D6A73F67FDBC}"/>
    <cellStyle name="Input 22 4 2 3" xfId="19592" xr:uid="{6D2A8FFE-29EC-46E9-B289-01457938892B}"/>
    <cellStyle name="Input 22 4 2 4" xfId="19593" xr:uid="{F59A0179-2045-478B-8CE6-C14F48DAD0AB}"/>
    <cellStyle name="Input 22 4 2 5" xfId="19594" xr:uid="{C419D2E7-E0DD-4379-B1A3-C934899AD49A}"/>
    <cellStyle name="Input 22 4 3" xfId="19595" xr:uid="{C04C0D53-738E-4B2B-BCC4-AF1C9559D414}"/>
    <cellStyle name="Input 22 4 4" xfId="19596" xr:uid="{EE164729-5E7E-409F-ADDF-0286EAE88D20}"/>
    <cellStyle name="Input 22 4 5" xfId="19597" xr:uid="{230FA6D8-E7D0-45BF-B53B-141C58CE7E2A}"/>
    <cellStyle name="Input 22 4 6" xfId="19598" xr:uid="{87DBBD39-0084-436C-903F-DB48CCA3B29C}"/>
    <cellStyle name="Input 22 5" xfId="8458" xr:uid="{8A112835-D98D-4116-AFF1-611893EAE552}"/>
    <cellStyle name="Input 22 5 2" xfId="9116" xr:uid="{138F2AF1-8A28-4C1E-8647-DFB1E0D36BAA}"/>
    <cellStyle name="Input 22 5 2 2" xfId="19599" xr:uid="{AC940255-D5AD-422B-9CC3-FB10B2F0B25F}"/>
    <cellStyle name="Input 22 5 2 3" xfId="19600" xr:uid="{46B55A15-F702-4144-93DA-3D88CAF33386}"/>
    <cellStyle name="Input 22 5 2 4" xfId="19601" xr:uid="{4DD1A43B-B161-4590-B7AD-3F7A8780FE00}"/>
    <cellStyle name="Input 22 5 2 5" xfId="19602" xr:uid="{9F1C95B5-5538-4320-B2CD-B52B5F22BC5A}"/>
    <cellStyle name="Input 22 5 3" xfId="19603" xr:uid="{65A662DF-E21C-455D-8DC7-929822597DEF}"/>
    <cellStyle name="Input 22 5 4" xfId="19604" xr:uid="{E7DD1AF7-B148-4A00-BDBD-FB56E20F71E0}"/>
    <cellStyle name="Input 22 5 5" xfId="19605" xr:uid="{D745E0D2-9E1F-485C-A336-B7819B597106}"/>
    <cellStyle name="Input 22 5 6" xfId="19606" xr:uid="{065C40D1-4404-4BD6-9DC0-C1D748554BE7}"/>
    <cellStyle name="Input 22 6" xfId="9112" xr:uid="{7D4370B5-DFE5-4D05-B118-474317A9C22F}"/>
    <cellStyle name="Input 22 6 2" xfId="19607" xr:uid="{AFCFBDCE-557F-4B77-A238-97E20591F09C}"/>
    <cellStyle name="Input 22 6 3" xfId="19608" xr:uid="{2F2710E8-309C-4BCB-8A6B-B458C2ABCD3D}"/>
    <cellStyle name="Input 22 6 4" xfId="19609" xr:uid="{5B4ACBE0-433D-4328-B068-E14A8B68988A}"/>
    <cellStyle name="Input 22 6 5" xfId="19610" xr:uid="{07E992F0-CF5C-4E58-8731-16CC59BC5639}"/>
    <cellStyle name="Input 22 7" xfId="19611" xr:uid="{7B7F7678-7139-49A1-A0B7-57036E21791C}"/>
    <cellStyle name="Input 22 8" xfId="19612" xr:uid="{1093662B-B068-48E5-904C-ECDE54220062}"/>
    <cellStyle name="Input 22 9" xfId="19613" xr:uid="{70CF034A-AAAC-4E82-BDAD-6D1BCFC6FCFE}"/>
    <cellStyle name="Input 23" xfId="3448" xr:uid="{C3DD57A4-50F2-4E74-A841-905F44276029}"/>
    <cellStyle name="Input 23 2" xfId="6684" xr:uid="{B012EDB5-FD7E-4B36-ACBA-85DBCF8E303F}"/>
    <cellStyle name="Input 23 2 2" xfId="9118" xr:uid="{1DD98642-A59C-4C52-8F60-3A81E3D1311D}"/>
    <cellStyle name="Input 23 2 2 2" xfId="19614" xr:uid="{E9F14C7E-69F7-4323-8592-BC11B1D62080}"/>
    <cellStyle name="Input 23 2 2 3" xfId="19615" xr:uid="{4CFED9F0-2DA8-4528-94D6-18713B2EF0D9}"/>
    <cellStyle name="Input 23 2 2 4" xfId="19616" xr:uid="{DD54D9AA-A4A2-4776-A17D-97EAF39D8D10}"/>
    <cellStyle name="Input 23 2 2 5" xfId="19617" xr:uid="{90A4A33A-997D-4B06-A22C-9193C9D4A3D9}"/>
    <cellStyle name="Input 23 2 3" xfId="19618" xr:uid="{5340CED0-FF03-4990-B962-E00DF646E30F}"/>
    <cellStyle name="Input 23 2 4" xfId="19619" xr:uid="{920B466C-1E57-4646-AA47-116D70B2ED77}"/>
    <cellStyle name="Input 23 2 5" xfId="19620" xr:uid="{543D2919-B414-4E20-AD93-B88AC9EE7F03}"/>
    <cellStyle name="Input 23 2 6" xfId="19621" xr:uid="{936BE78C-54EF-493A-9D11-18AAE3594AD8}"/>
    <cellStyle name="Input 23 3" xfId="8459" xr:uid="{20682E8D-0322-4334-8C9F-15CD734D678B}"/>
    <cellStyle name="Input 23 3 2" xfId="9119" xr:uid="{0DB94E89-B916-4B66-AE32-6C8312D81D26}"/>
    <cellStyle name="Input 23 3 2 2" xfId="19622" xr:uid="{2331DB66-DF68-494D-9DA2-E4D35FB4197A}"/>
    <cellStyle name="Input 23 3 2 3" xfId="19623" xr:uid="{379F1BC5-2552-4B3C-95D9-51DF738EC4D0}"/>
    <cellStyle name="Input 23 3 2 4" xfId="19624" xr:uid="{3A1EB8F6-696A-451E-9F72-B03A99A9026E}"/>
    <cellStyle name="Input 23 3 2 5" xfId="19625" xr:uid="{B0EAB5AA-A83D-48ED-B9B3-F3A776432149}"/>
    <cellStyle name="Input 23 3 3" xfId="19626" xr:uid="{69C476A2-8A1C-4018-8D20-D5374780A78E}"/>
    <cellStyle name="Input 23 3 4" xfId="19627" xr:uid="{58C9FF9D-2F3E-43DD-A723-E9C231DC8F13}"/>
    <cellStyle name="Input 23 3 5" xfId="19628" xr:uid="{5AC6F0CE-9AAD-49A9-B20F-5ECEBDC09496}"/>
    <cellStyle name="Input 23 3 6" xfId="19629" xr:uid="{BF06ECE6-FACC-4934-B431-A718C6FEDDC6}"/>
    <cellStyle name="Input 23 4" xfId="8215" xr:uid="{2D6AF8D5-DAED-4601-B813-66855CA2FBDA}"/>
    <cellStyle name="Input 23 4 2" xfId="9120" xr:uid="{68BC031F-E5E6-4E18-9E91-BA1807D1C4E0}"/>
    <cellStyle name="Input 23 4 2 2" xfId="19630" xr:uid="{886CED60-D8BD-4448-9085-D608F2AEE436}"/>
    <cellStyle name="Input 23 4 2 3" xfId="19631" xr:uid="{AEEFD4A5-BC86-4C72-89BB-A8FF1E1641E1}"/>
    <cellStyle name="Input 23 4 2 4" xfId="19632" xr:uid="{51F04F67-8EE9-497A-81BA-BE033028ECF6}"/>
    <cellStyle name="Input 23 4 2 5" xfId="19633" xr:uid="{29D438FB-CCCB-4E42-A91B-C5E5927BFDE0}"/>
    <cellStyle name="Input 23 4 3" xfId="19634" xr:uid="{6B535A9A-EA0B-48C9-B615-3321C79897B4}"/>
    <cellStyle name="Input 23 4 4" xfId="19635" xr:uid="{5B0E73B8-9717-4F2B-85C4-9CF808ECCAFC}"/>
    <cellStyle name="Input 23 4 5" xfId="19636" xr:uid="{4D009D51-02A6-45D8-8B26-FE7FBE425E67}"/>
    <cellStyle name="Input 23 4 6" xfId="19637" xr:uid="{8857957B-8F2C-4EB7-80C0-50D51CE3EB34}"/>
    <cellStyle name="Input 23 5" xfId="9117" xr:uid="{E8AB6FA3-E255-4BF3-B1D1-3FBD1725FB97}"/>
    <cellStyle name="Input 23 5 2" xfId="19638" xr:uid="{D28AF5C7-8B66-4E25-B570-216B117D8F1D}"/>
    <cellStyle name="Input 23 5 3" xfId="19639" xr:uid="{AED5BE1D-C128-472D-AEF4-769D04F711A7}"/>
    <cellStyle name="Input 23 5 4" xfId="19640" xr:uid="{AFAC69C8-17BE-423C-B9CE-BE7D3F70DF7F}"/>
    <cellStyle name="Input 23 5 5" xfId="19641" xr:uid="{06A37C11-5957-423D-B0C5-D0515C5C2414}"/>
    <cellStyle name="Input 23 6" xfId="19642" xr:uid="{98E95899-EA9C-4F7E-8B3F-8C7F167B9022}"/>
    <cellStyle name="Input 23 7" xfId="19643" xr:uid="{19B46496-0988-452E-8C84-1AE675C9D7E1}"/>
    <cellStyle name="Input 23 8" xfId="19644" xr:uid="{D64F1753-ADFB-44B8-ACCD-E8B703DF13DC}"/>
    <cellStyle name="Input 23 9" xfId="19645" xr:uid="{50624C1B-327D-4CDE-A51C-4CE0806387FA}"/>
    <cellStyle name="Input 24" xfId="3449" xr:uid="{BFA7EE0B-66F5-403E-9942-94901E92A823}"/>
    <cellStyle name="Input 24 2" xfId="6685" xr:uid="{384779B4-364A-4FBE-8762-A0705B53C19B}"/>
    <cellStyle name="Input 24 2 2" xfId="9122" xr:uid="{989EDABB-39AB-451A-B5E3-702173F8E460}"/>
    <cellStyle name="Input 24 2 2 2" xfId="19646" xr:uid="{CDB39915-DF72-420A-9628-A11FB2D15E10}"/>
    <cellStyle name="Input 24 2 2 3" xfId="19647" xr:uid="{4B094025-349F-4F82-BF18-997AE48B0E42}"/>
    <cellStyle name="Input 24 2 2 4" xfId="19648" xr:uid="{553E1659-2814-4F70-82B8-EADA487D5F34}"/>
    <cellStyle name="Input 24 2 2 5" xfId="19649" xr:uid="{59EE3139-F48E-4F3B-92BD-CD8A23AC8859}"/>
    <cellStyle name="Input 24 2 3" xfId="19650" xr:uid="{9608DB59-0220-4FBF-87D2-88625A0E7E45}"/>
    <cellStyle name="Input 24 2 4" xfId="19651" xr:uid="{C2D36841-3B4A-491B-9F52-1D7D595A7050}"/>
    <cellStyle name="Input 24 2 5" xfId="19652" xr:uid="{0DBBF097-3A77-4220-B47C-B2C110780E32}"/>
    <cellStyle name="Input 24 2 6" xfId="19653" xr:uid="{76D3FE40-BDB1-4B5B-8B3C-384D0E1578AC}"/>
    <cellStyle name="Input 24 3" xfId="8460" xr:uid="{B1C57F1F-68AC-4A7B-8BE1-F5F8DDCF6C11}"/>
    <cellStyle name="Input 24 3 2" xfId="9123" xr:uid="{3C1BA24B-4142-4E2A-A53C-3C9D7B79D363}"/>
    <cellStyle name="Input 24 3 2 2" xfId="19654" xr:uid="{DD42C208-F6F6-4817-B975-4F3F49067EA5}"/>
    <cellStyle name="Input 24 3 2 3" xfId="19655" xr:uid="{9BBFA2BE-9F7A-4658-847E-D805E3BB1D03}"/>
    <cellStyle name="Input 24 3 2 4" xfId="19656" xr:uid="{287B653A-385D-4FDC-9073-0BDAA8A018BF}"/>
    <cellStyle name="Input 24 3 2 5" xfId="19657" xr:uid="{A8CC0480-289F-468B-B0B6-F18ED921F4A3}"/>
    <cellStyle name="Input 24 3 3" xfId="19658" xr:uid="{23E55417-D9CA-4002-ADEA-CDE6F4F3D194}"/>
    <cellStyle name="Input 24 3 4" xfId="19659" xr:uid="{AAA8FC18-3168-4207-9793-0E09B06DEE63}"/>
    <cellStyle name="Input 24 3 5" xfId="19660" xr:uid="{9805372E-BCA3-4010-921C-390D97318A35}"/>
    <cellStyle name="Input 24 3 6" xfId="19661" xr:uid="{553AA853-8D5F-4F42-9274-95EE59772142}"/>
    <cellStyle name="Input 24 4" xfId="8216" xr:uid="{28386BE8-B4B6-4FF3-9A95-3E2AF43975E7}"/>
    <cellStyle name="Input 24 4 2" xfId="9124" xr:uid="{A1FBFF0C-4B68-4557-BA74-7C5FD11A6FA2}"/>
    <cellStyle name="Input 24 4 2 2" xfId="19662" xr:uid="{B5D8A2D0-9096-4FD2-8F2C-556A621C4D1C}"/>
    <cellStyle name="Input 24 4 2 3" xfId="19663" xr:uid="{FCCA0EE3-1211-49B9-9592-BF8595646986}"/>
    <cellStyle name="Input 24 4 2 4" xfId="19664" xr:uid="{A6F59B40-4E55-42EC-81FA-ABC88EFBA0AE}"/>
    <cellStyle name="Input 24 4 2 5" xfId="19665" xr:uid="{43663B20-99BD-4A50-A635-CF76CA528219}"/>
    <cellStyle name="Input 24 4 3" xfId="19666" xr:uid="{BD9E5C25-AFB0-4873-81AC-D2C4053E67EA}"/>
    <cellStyle name="Input 24 4 4" xfId="19667" xr:uid="{783F1646-9812-48FD-8D39-342012C84CD7}"/>
    <cellStyle name="Input 24 4 5" xfId="19668" xr:uid="{EF8E733E-DBD8-43C1-8CAD-6E2547AD548C}"/>
    <cellStyle name="Input 24 4 6" xfId="19669" xr:uid="{9BAD1879-CDAF-4199-98F1-72687CCBD936}"/>
    <cellStyle name="Input 24 5" xfId="9121" xr:uid="{93CC195E-2F54-4DAC-937F-E1C10E9A6CF3}"/>
    <cellStyle name="Input 24 5 2" xfId="19670" xr:uid="{596EA9B4-04CA-45F3-9BBE-674B3D0C09C2}"/>
    <cellStyle name="Input 24 5 3" xfId="19671" xr:uid="{B6DB8E5D-EB8C-489B-A760-1D9944A47F7C}"/>
    <cellStyle name="Input 24 5 4" xfId="19672" xr:uid="{B4F6ACDB-0829-4F3C-9407-D2166690599E}"/>
    <cellStyle name="Input 24 5 5" xfId="19673" xr:uid="{9F416F27-BAB9-44D9-82BA-9ED600BD99FB}"/>
    <cellStyle name="Input 24 6" xfId="19674" xr:uid="{9CEEF55C-E940-4827-8C94-6EFEA3152943}"/>
    <cellStyle name="Input 24 7" xfId="19675" xr:uid="{7C42EE11-E4DB-4568-AEF3-E9FE92CF89A8}"/>
    <cellStyle name="Input 24 8" xfId="19676" xr:uid="{8C5F1ADC-91CF-4317-9F31-EBC94C7A92DD}"/>
    <cellStyle name="Input 24 9" xfId="19677" xr:uid="{6195DFD1-7D3A-4074-93BB-5F03B078F849}"/>
    <cellStyle name="Input 25" xfId="3450" xr:uid="{0128B8B1-80B8-4C2C-A60D-D46ABA478AD9}"/>
    <cellStyle name="Input 25 2" xfId="6686" xr:uid="{D82CACE6-CC21-4314-AC49-88DEFB096159}"/>
    <cellStyle name="Input 25 2 2" xfId="9126" xr:uid="{3D7E9430-1C93-4234-B8A8-AC94C68AF53B}"/>
    <cellStyle name="Input 25 2 2 2" xfId="19678" xr:uid="{9EE99FA5-35BD-4622-B0FB-805E18D0A236}"/>
    <cellStyle name="Input 25 2 2 3" xfId="19679" xr:uid="{76F5983C-E7CB-41EE-A58D-0177FDA9F670}"/>
    <cellStyle name="Input 25 2 2 4" xfId="19680" xr:uid="{176F6F98-013B-43AC-B031-ED93E9C0B034}"/>
    <cellStyle name="Input 25 2 2 5" xfId="19681" xr:uid="{2A497629-E2A9-4CE4-B5E6-8C33398D5FFC}"/>
    <cellStyle name="Input 25 2 3" xfId="19682" xr:uid="{24C2EE8B-05EB-4C7A-9A60-00ABC1C344D2}"/>
    <cellStyle name="Input 25 2 4" xfId="19683" xr:uid="{24C7774D-71EE-43E0-BE83-BE677ABE855A}"/>
    <cellStyle name="Input 25 2 5" xfId="19684" xr:uid="{6A063E7E-243B-4BAE-92BF-C66787FA91EB}"/>
    <cellStyle name="Input 25 2 6" xfId="19685" xr:uid="{15459B2C-B1D0-4BC1-BF5F-E5FC672BB34E}"/>
    <cellStyle name="Input 25 3" xfId="9125" xr:uid="{0DBA14C4-A1D4-44B3-B15A-C2E8C077BC1A}"/>
    <cellStyle name="Input 25 3 2" xfId="19686" xr:uid="{014BDC9C-20CB-4868-8359-2624E87B5EB9}"/>
    <cellStyle name="Input 25 3 3" xfId="19687" xr:uid="{18283111-FFDB-4E90-A0F3-1C5733115CD3}"/>
    <cellStyle name="Input 25 3 4" xfId="19688" xr:uid="{B43CA30F-0920-4BA7-9288-43C435538C7C}"/>
    <cellStyle name="Input 25 3 5" xfId="19689" xr:uid="{306E9E5F-7000-47B8-A048-DA096ED46C02}"/>
    <cellStyle name="Input 25 4" xfId="19690" xr:uid="{906693EE-0971-4577-B3E7-2A9583E1C858}"/>
    <cellStyle name="Input 25 5" xfId="19691" xr:uid="{95F2A245-77C6-4A17-9A1F-7FE09206274A}"/>
    <cellStyle name="Input 25 6" xfId="19692" xr:uid="{27FEA900-3AF7-483D-9DAF-7865F9AE7AAA}"/>
    <cellStyle name="Input 25 7" xfId="19693" xr:uid="{B0EDA881-E1B9-4E20-8E06-CA61B14FE2A8}"/>
    <cellStyle name="Input 26" xfId="3451" xr:uid="{7EF43804-F707-4777-8273-386F9C8EC327}"/>
    <cellStyle name="Input 26 2" xfId="6687" xr:uid="{CA2EA8FF-9402-44EE-A3A1-9CDD36CCFFE3}"/>
    <cellStyle name="Input 26 2 2" xfId="9128" xr:uid="{CA0E02C4-25FC-4C04-A1F2-DD69B565F7E2}"/>
    <cellStyle name="Input 26 2 2 2" xfId="19694" xr:uid="{C25748C5-F5B1-4DFC-A25F-803E8D230D90}"/>
    <cellStyle name="Input 26 2 2 3" xfId="19695" xr:uid="{357A60CF-B005-4DC0-A8E6-3BABBEBDD318}"/>
    <cellStyle name="Input 26 2 2 4" xfId="19696" xr:uid="{0020A040-5AD3-491C-9F7B-EA21AAD42D91}"/>
    <cellStyle name="Input 26 2 2 5" xfId="19697" xr:uid="{3102B3B6-460C-4690-8F25-21F7B918AAF8}"/>
    <cellStyle name="Input 26 2 3" xfId="19698" xr:uid="{0C3228E6-94B2-41EF-9FFF-218DF54036AC}"/>
    <cellStyle name="Input 26 2 4" xfId="19699" xr:uid="{03DA6F48-7370-4D1C-B18E-C324C92644A2}"/>
    <cellStyle name="Input 26 2 5" xfId="19700" xr:uid="{B25B3433-E10F-41A4-BF7B-E9E5E519DC43}"/>
    <cellStyle name="Input 26 2 6" xfId="19701" xr:uid="{47136593-0BED-472B-B246-8D19AC4906C0}"/>
    <cellStyle name="Input 26 3" xfId="9127" xr:uid="{3E04B56E-FDBB-4508-A11D-2A787F183100}"/>
    <cellStyle name="Input 26 3 2" xfId="19702" xr:uid="{E4EADFC2-6269-487F-B9B3-3257391BD3EA}"/>
    <cellStyle name="Input 26 3 3" xfId="19703" xr:uid="{0BFFCF8F-ACCC-4B0F-A231-5D33B900FB94}"/>
    <cellStyle name="Input 26 3 4" xfId="19704" xr:uid="{4D0FA2DE-43DA-4F6A-BF08-4ABF941A2AEB}"/>
    <cellStyle name="Input 26 3 5" xfId="19705" xr:uid="{2BD5EED9-01A5-4D6E-835C-B228BA98975C}"/>
    <cellStyle name="Input 26 4" xfId="19706" xr:uid="{34FBC282-20AA-4B95-8114-4BD9E789163D}"/>
    <cellStyle name="Input 26 5" xfId="19707" xr:uid="{DE817C45-9BCD-4D71-9D3A-A281B7D0655E}"/>
    <cellStyle name="Input 26 6" xfId="19708" xr:uid="{68D6155A-9B37-497F-89BA-74FCEE6C0CF7}"/>
    <cellStyle name="Input 26 7" xfId="19709" xr:uid="{5B17D930-1607-4848-A203-799F65FEA8AE}"/>
    <cellStyle name="Input 27" xfId="3452" xr:uid="{4B88FDF5-AFCC-4B6D-85B6-E72FFF802A85}"/>
    <cellStyle name="Input 27 2" xfId="6688" xr:uid="{D7415A96-B941-4A43-8AE8-D414AEBC8F58}"/>
    <cellStyle name="Input 27 2 2" xfId="9130" xr:uid="{AF461119-E351-4E31-B284-23AEFF286DB6}"/>
    <cellStyle name="Input 27 2 2 2" xfId="19710" xr:uid="{0623AD30-D1B6-43FC-98A8-7488AFAB72FC}"/>
    <cellStyle name="Input 27 2 2 3" xfId="19711" xr:uid="{FEE6BF58-9A60-4E43-9818-7BB14A7903CC}"/>
    <cellStyle name="Input 27 2 2 4" xfId="19712" xr:uid="{E7157623-ECB8-46AB-85DF-D85415C84681}"/>
    <cellStyle name="Input 27 2 2 5" xfId="19713" xr:uid="{59E6E6F6-BBF3-4A8D-875F-FD1989FD0D6D}"/>
    <cellStyle name="Input 27 2 3" xfId="19714" xr:uid="{E0EE1E48-F2A2-43B5-A2DE-1841C02FF3C1}"/>
    <cellStyle name="Input 27 2 4" xfId="19715" xr:uid="{688ED8B9-CCED-4085-87A6-2CBCF895B04F}"/>
    <cellStyle name="Input 27 2 5" xfId="19716" xr:uid="{88BCE8E4-335B-4D42-BDCE-FF042C6B0498}"/>
    <cellStyle name="Input 27 2 6" xfId="19717" xr:uid="{818C13C0-7AD7-436E-BD66-B6E444BA10E4}"/>
    <cellStyle name="Input 27 3" xfId="9129" xr:uid="{29DE8C3E-AD2D-4F03-A52C-6FEC23A53FCC}"/>
    <cellStyle name="Input 27 3 2" xfId="19718" xr:uid="{2CD7274E-9F33-4D75-BC74-4548B92E0CEA}"/>
    <cellStyle name="Input 27 3 3" xfId="19719" xr:uid="{33BFB0BD-6DEC-4728-B531-C8A51468FC31}"/>
    <cellStyle name="Input 27 3 4" xfId="19720" xr:uid="{3F3DA01F-6973-476F-BE7C-2133271A2EA6}"/>
    <cellStyle name="Input 27 3 5" xfId="19721" xr:uid="{B999282C-6E08-47C7-998D-88F008E4DA36}"/>
    <cellStyle name="Input 27 4" xfId="19722" xr:uid="{A630D985-C665-4E5D-85CC-11DC5C077C15}"/>
    <cellStyle name="Input 27 5" xfId="19723" xr:uid="{DC5DAA36-D39E-4AA2-967E-427CAAE099E2}"/>
    <cellStyle name="Input 27 6" xfId="19724" xr:uid="{580F2606-02AC-4C69-B1AC-43AE20B133BD}"/>
    <cellStyle name="Input 27 7" xfId="19725" xr:uid="{23A4C46B-6F47-430B-947C-365EB8FAB90F}"/>
    <cellStyle name="Input 28" xfId="3453" xr:uid="{7126DECA-7AD0-49FD-82A2-302DDE88D8E9}"/>
    <cellStyle name="Input 28 2" xfId="6689" xr:uid="{341B22DB-1E09-458D-B2E0-4C084170FAB2}"/>
    <cellStyle name="Input 28 2 2" xfId="9132" xr:uid="{001BC46E-EE6F-4BC8-AE8A-C4D670B605C0}"/>
    <cellStyle name="Input 28 2 2 2" xfId="19726" xr:uid="{45646EE5-7537-4CD7-96E3-1F20C422C66A}"/>
    <cellStyle name="Input 28 2 2 3" xfId="19727" xr:uid="{EDF1DFD7-8D87-4926-B2F5-CD3581F58709}"/>
    <cellStyle name="Input 28 2 2 4" xfId="19728" xr:uid="{100F8C50-ED5F-4603-811A-3C1100841776}"/>
    <cellStyle name="Input 28 2 2 5" xfId="19729" xr:uid="{9899F7FC-7129-44AF-BE0F-B1AAF2A14AFC}"/>
    <cellStyle name="Input 28 2 3" xfId="19730" xr:uid="{B3A07D54-8FE6-459E-9A78-642C51424CCD}"/>
    <cellStyle name="Input 28 2 4" xfId="19731" xr:uid="{2A15973E-FA4F-4BEF-B483-4D99CC673B81}"/>
    <cellStyle name="Input 28 2 5" xfId="19732" xr:uid="{72D46FF2-79AE-44D9-B31B-B8538B801F91}"/>
    <cellStyle name="Input 28 2 6" xfId="19733" xr:uid="{8D544FAB-E2A2-4FCF-9016-1A4831A8E417}"/>
    <cellStyle name="Input 28 3" xfId="9131" xr:uid="{DA3105A2-D354-406F-8F52-E95746883BDD}"/>
    <cellStyle name="Input 28 3 2" xfId="19734" xr:uid="{C54CD836-D76B-45A7-BB38-DE380522063E}"/>
    <cellStyle name="Input 28 3 3" xfId="19735" xr:uid="{9D565BB1-C430-4C9F-894F-4E086F8F3082}"/>
    <cellStyle name="Input 28 3 4" xfId="19736" xr:uid="{3FF90444-51C8-478C-8B6D-55D5CEA6E6CE}"/>
    <cellStyle name="Input 28 3 5" xfId="19737" xr:uid="{06499A9D-1568-48A4-8969-F14363A70B4A}"/>
    <cellStyle name="Input 28 4" xfId="19738" xr:uid="{21AEED88-D931-4DFA-8FB1-4BACF8EDE499}"/>
    <cellStyle name="Input 28 5" xfId="19739" xr:uid="{00316AC6-3970-45E2-98F5-0D29E9619842}"/>
    <cellStyle name="Input 28 6" xfId="19740" xr:uid="{9F96E116-5013-4BA3-A7FC-E05D05C17B1C}"/>
    <cellStyle name="Input 28 7" xfId="19741" xr:uid="{42D36785-8F21-49DD-956D-3D02BB4800EC}"/>
    <cellStyle name="Input 29" xfId="3454" xr:uid="{B8D7FCA7-2036-4920-881D-B8146920127B}"/>
    <cellStyle name="Input 29 2" xfId="6690" xr:uid="{8545086D-9E75-4BC6-BCFB-823F177257F6}"/>
    <cellStyle name="Input 29 2 2" xfId="9134" xr:uid="{7AD3CEC7-B3A1-4C4C-8F97-C28BBBE3C041}"/>
    <cellStyle name="Input 29 2 2 2" xfId="19742" xr:uid="{DF62CCCF-B7CB-4173-8C47-181FE18DC13C}"/>
    <cellStyle name="Input 29 2 2 3" xfId="19743" xr:uid="{6E113C6A-016F-4CCD-BA49-B8BD54F2C8DE}"/>
    <cellStyle name="Input 29 2 2 4" xfId="19744" xr:uid="{23E35B23-673E-4761-9F37-3FD54C8FC5CD}"/>
    <cellStyle name="Input 29 2 2 5" xfId="19745" xr:uid="{956E0E41-E62F-4CA7-A274-11B67B28B020}"/>
    <cellStyle name="Input 29 2 3" xfId="19746" xr:uid="{60200A5C-3311-410B-ACAB-5A4FCE1CC04A}"/>
    <cellStyle name="Input 29 2 4" xfId="19747" xr:uid="{AEFC889F-13A7-4E5D-9338-F9985587E8D9}"/>
    <cellStyle name="Input 29 2 5" xfId="19748" xr:uid="{323CDE3C-1FE7-4963-9B4F-125FFC27E171}"/>
    <cellStyle name="Input 29 2 6" xfId="19749" xr:uid="{47076D8B-3C2D-415E-B3E0-C2CC7514A8D4}"/>
    <cellStyle name="Input 29 3" xfId="9133" xr:uid="{4AE7ACA8-F667-4DA1-AFE4-AC141B186B57}"/>
    <cellStyle name="Input 29 3 2" xfId="19750" xr:uid="{A741311D-3652-444A-BBF0-A49378D0669A}"/>
    <cellStyle name="Input 29 3 3" xfId="19751" xr:uid="{4EDC3D56-32D3-477E-93BA-D981A049D011}"/>
    <cellStyle name="Input 29 3 4" xfId="19752" xr:uid="{E6D576AC-92ED-44CC-B6DD-C8F9638D5F05}"/>
    <cellStyle name="Input 29 3 5" xfId="19753" xr:uid="{939102E0-2725-4030-BA98-9C70A36EA475}"/>
    <cellStyle name="Input 29 4" xfId="19754" xr:uid="{FED28144-2DE3-4C8E-8E68-929FABCB2135}"/>
    <cellStyle name="Input 29 5" xfId="19755" xr:uid="{49A9DB63-0058-439A-81E2-8AACCCAA80E3}"/>
    <cellStyle name="Input 29 6" xfId="19756" xr:uid="{CA2BAE82-5DAB-482A-9F25-3BBF73644821}"/>
    <cellStyle name="Input 29 7" xfId="19757" xr:uid="{A7F717A3-5D98-4656-ABF2-ED96BFB5C5B9}"/>
    <cellStyle name="Input 3" xfId="1433" xr:uid="{FBB215D9-D77B-4AED-A330-4D07FA458A27}"/>
    <cellStyle name="Input 3 10" xfId="8461" xr:uid="{1D014B07-C6C6-4062-8759-62DAFC0CF55F}"/>
    <cellStyle name="Input 3 10 2" xfId="9136" xr:uid="{3CD2C4F2-B504-4BAD-9B56-5431A0609F9B}"/>
    <cellStyle name="Input 3 10 2 2" xfId="19758" xr:uid="{CEA14744-D347-492B-97F6-D0077140D16D}"/>
    <cellStyle name="Input 3 10 2 3" xfId="19759" xr:uid="{84B3A092-4DF8-4FD6-B384-E1BE60073629}"/>
    <cellStyle name="Input 3 10 2 4" xfId="19760" xr:uid="{87347C9F-3EC3-4658-8050-5E91E1606B4B}"/>
    <cellStyle name="Input 3 10 2 5" xfId="19761" xr:uid="{A6C24421-AEE4-48E7-A670-8485E9347910}"/>
    <cellStyle name="Input 3 10 3" xfId="19762" xr:uid="{79F8F019-A201-4CF9-AAD1-9D67B9536177}"/>
    <cellStyle name="Input 3 10 4" xfId="19763" xr:uid="{450F7E00-1FC0-4AFB-AA21-2E4ECF7A63BD}"/>
    <cellStyle name="Input 3 10 5" xfId="19764" xr:uid="{24DBAD8B-B64F-4DFB-896C-E0B25901BB40}"/>
    <cellStyle name="Input 3 10 6" xfId="19765" xr:uid="{48BE90FE-1A57-4690-B290-EA5EA9B83E34}"/>
    <cellStyle name="Input 3 11" xfId="9137" xr:uid="{D858EBB9-0F60-4F46-BAAA-B2C34AC99352}"/>
    <cellStyle name="Input 3 11 2" xfId="19766" xr:uid="{629146F7-5DCE-49DB-AB37-E75EA5322349}"/>
    <cellStyle name="Input 3 11 3" xfId="19767" xr:uid="{788981CA-D1E5-4F90-800B-33064328D63A}"/>
    <cellStyle name="Input 3 11 4" xfId="19768" xr:uid="{E2C632C0-B3F0-469D-816C-F668E3BBF0E3}"/>
    <cellStyle name="Input 3 11 5" xfId="19769" xr:uid="{F7E8CA11-6A6A-4CAB-991A-E8A560F5297C}"/>
    <cellStyle name="Input 3 12" xfId="9135" xr:uid="{325378B0-668C-4839-B23A-7E864756A59C}"/>
    <cellStyle name="Input 3 12 2" xfId="19770" xr:uid="{6B8144E1-B456-4151-9DF0-41CFEC564ED9}"/>
    <cellStyle name="Input 3 12 3" xfId="19771" xr:uid="{627E5A29-35EA-4BCC-BD4F-9F7C0FFBC04D}"/>
    <cellStyle name="Input 3 12 4" xfId="19772" xr:uid="{605FCBBC-2E6C-491C-8803-6C6BCE08C42A}"/>
    <cellStyle name="Input 3 12 5" xfId="19773" xr:uid="{0529D3AC-0BEB-43B1-AAB8-6C95DF838C91}"/>
    <cellStyle name="Input 3 13" xfId="19774" xr:uid="{A0CBB7ED-63C8-45E8-9DA4-40690E6ABFB3}"/>
    <cellStyle name="Input 3 14" xfId="19775" xr:uid="{D6720414-2C98-4C51-95D2-7E8245341B3C}"/>
    <cellStyle name="Input 3 15" xfId="19776" xr:uid="{C6586B00-FBA7-4C16-9352-D4D3AC2BF13C}"/>
    <cellStyle name="Input 3 16" xfId="19777" xr:uid="{895589B4-121C-404E-9599-678030279084}"/>
    <cellStyle name="Input 3 17" xfId="19778" xr:uid="{AEF8F040-32F9-4B82-A1B1-CA3EB8DB27F0}"/>
    <cellStyle name="Input 3 2" xfId="1434" xr:uid="{6B1CF9B2-D630-47D0-93B9-9413FF681513}"/>
    <cellStyle name="Input 3 2 2" xfId="9138" xr:uid="{D907E8FA-7C00-45E3-B9B7-42878FC3FA43}"/>
    <cellStyle name="Input 3 2 2 2" xfId="19779" xr:uid="{94684FC9-CBEC-4F5C-8259-747BD8F87DEF}"/>
    <cellStyle name="Input 3 2 2 3" xfId="19780" xr:uid="{0BFD589E-7BA3-45C3-83C6-CA5A19F56F80}"/>
    <cellStyle name="Input 3 2 2 4" xfId="19781" xr:uid="{16D8F844-4EA9-41DC-AFE3-6D75305D04BB}"/>
    <cellStyle name="Input 3 2 2 5" xfId="19782" xr:uid="{D72D8B02-73B9-4ED6-97C5-E7CA68C895F3}"/>
    <cellStyle name="Input 3 2 3" xfId="19783" xr:uid="{A6713ED9-7AB7-46AB-842F-FCB38775F0BA}"/>
    <cellStyle name="Input 3 2 4" xfId="19784" xr:uid="{816B7ED2-8A76-46A7-8325-0939F28BB071}"/>
    <cellStyle name="Input 3 2 5" xfId="19785" xr:uid="{1CA60236-3758-4EDB-A32D-669E58456A87}"/>
    <cellStyle name="Input 3 2 6" xfId="19786" xr:uid="{D0B7FBF3-BF51-4C3B-95A2-DAA967E815FD}"/>
    <cellStyle name="Input 3 2 7" xfId="19787" xr:uid="{51FD2CE4-A481-492A-8C5A-DDDE6C52C91A}"/>
    <cellStyle name="Input 3 3" xfId="3455" xr:uid="{022DED33-024E-4043-A260-06FFE6C6ECC4}"/>
    <cellStyle name="Input 3 3 2" xfId="9139" xr:uid="{0D598DA9-E86B-49F4-B596-C7EE28183DE8}"/>
    <cellStyle name="Input 3 3 2 2" xfId="19788" xr:uid="{01E4D13D-ECC0-4F06-88FA-50DC7EC008FF}"/>
    <cellStyle name="Input 3 3 2 3" xfId="19789" xr:uid="{7CDFECF7-9B96-4426-946C-668CAFA8EB69}"/>
    <cellStyle name="Input 3 3 2 4" xfId="19790" xr:uid="{200B0073-CFB2-475C-816F-E38AA4B92D32}"/>
    <cellStyle name="Input 3 3 2 5" xfId="19791" xr:uid="{79F0A0E8-0AF5-40D6-97DE-06DA3A2CEEAE}"/>
    <cellStyle name="Input 3 3 3" xfId="19792" xr:uid="{F82577C6-959B-4D72-B1A4-B8021DCA098A}"/>
    <cellStyle name="Input 3 3 4" xfId="19793" xr:uid="{8C42E5D1-24A6-4D4A-8179-40B81D8C059A}"/>
    <cellStyle name="Input 3 3 5" xfId="19794" xr:uid="{D3C5C074-A83C-4058-B411-83CBA2709BD2}"/>
    <cellStyle name="Input 3 3 6" xfId="19795" xr:uid="{CB50685C-DA50-448C-934B-2FA31EDD910C}"/>
    <cellStyle name="Input 3 4" xfId="3456" xr:uid="{14F49643-496A-4BE6-9B99-2446A5347B6E}"/>
    <cellStyle name="Input 3 4 2" xfId="9140" xr:uid="{0401D5B1-4D32-4E2A-88BE-DB5A6841451E}"/>
    <cellStyle name="Input 3 4 2 2" xfId="19796" xr:uid="{433D345C-3F65-4631-8916-3FBCC9F8009D}"/>
    <cellStyle name="Input 3 4 2 3" xfId="19797" xr:uid="{D19B2CC8-7BB9-4036-B662-F5E7C8E16609}"/>
    <cellStyle name="Input 3 4 2 4" xfId="19798" xr:uid="{119D9A4D-CF16-42CF-9B78-B18783E987CC}"/>
    <cellStyle name="Input 3 4 2 5" xfId="19799" xr:uid="{5E25A2E4-7A01-4D24-9C73-C9581B50A058}"/>
    <cellStyle name="Input 3 4 3" xfId="19800" xr:uid="{4FE12713-4729-478F-9443-732738B239BF}"/>
    <cellStyle name="Input 3 4 4" xfId="19801" xr:uid="{A2F2313E-FDEB-40D0-8620-D230A248C6E9}"/>
    <cellStyle name="Input 3 4 5" xfId="19802" xr:uid="{A10BFAC4-478F-469D-B017-330C301F1B43}"/>
    <cellStyle name="Input 3 4 6" xfId="19803" xr:uid="{43AE1E80-3C47-4F0F-9350-828B9B85A373}"/>
    <cellStyle name="Input 3 5" xfId="3457" xr:uid="{2F302DF9-CFA0-4663-AB24-33081542EBE0}"/>
    <cellStyle name="Input 3 5 2" xfId="9141" xr:uid="{2F8CB62C-678B-4929-9835-88CE1FB1109B}"/>
    <cellStyle name="Input 3 5 2 2" xfId="19804" xr:uid="{F49FC975-9666-409F-A8C8-FB2E2BD9E90B}"/>
    <cellStyle name="Input 3 5 2 3" xfId="19805" xr:uid="{FFCE566A-2764-4D0A-BADA-99C53E79DA8F}"/>
    <cellStyle name="Input 3 5 2 4" xfId="19806" xr:uid="{BB44D681-0744-4D8D-9953-D20C1B78E38E}"/>
    <cellStyle name="Input 3 5 2 5" xfId="19807" xr:uid="{91BA5883-E92E-4075-B863-F1D34CA9610F}"/>
    <cellStyle name="Input 3 5 3" xfId="19808" xr:uid="{B0AF4F0A-3FA8-4039-9019-865EC5A3CD6A}"/>
    <cellStyle name="Input 3 5 4" xfId="19809" xr:uid="{90C229FC-B6A0-497F-9814-729C5AECC1A5}"/>
    <cellStyle name="Input 3 5 5" xfId="19810" xr:uid="{72F99948-6534-4EC6-8159-B614A1711201}"/>
    <cellStyle name="Input 3 5 6" xfId="19811" xr:uid="{FA0FE3C2-E631-4043-A99C-CD3559A9BAF8}"/>
    <cellStyle name="Input 3 6" xfId="3458" xr:uid="{F938A7CA-665A-42EC-94D6-62BFF5901C05}"/>
    <cellStyle name="Input 3 6 2" xfId="9142" xr:uid="{03BF623A-D297-4FB6-835A-CEA8A7850F01}"/>
    <cellStyle name="Input 3 6 2 2" xfId="19812" xr:uid="{360C080B-7CEE-4E04-8006-76A677A22AC0}"/>
    <cellStyle name="Input 3 6 2 3" xfId="19813" xr:uid="{A5345CC0-B063-478C-8472-ACF819DFE26E}"/>
    <cellStyle name="Input 3 6 2 4" xfId="19814" xr:uid="{01D1AE25-0F2E-4A40-B9AB-D7854ED2BF27}"/>
    <cellStyle name="Input 3 6 2 5" xfId="19815" xr:uid="{D30D586C-F30E-420D-B9BF-B4C1F2C14E1D}"/>
    <cellStyle name="Input 3 6 3" xfId="19816" xr:uid="{765C2046-56FF-49D1-819E-C3D6F2C992A2}"/>
    <cellStyle name="Input 3 6 4" xfId="19817" xr:uid="{06921618-B0B3-4D85-B307-24CFF323B2A5}"/>
    <cellStyle name="Input 3 6 5" xfId="19818" xr:uid="{6FBC86D3-10A4-4989-9752-1465A99197FA}"/>
    <cellStyle name="Input 3 6 6" xfId="19819" xr:uid="{B47355E8-CEE2-4353-BEA4-BA436A000037}"/>
    <cellStyle name="Input 3 7" xfId="3459" xr:uid="{90737BF2-E7D9-4AE9-A1D1-DC141DF8B677}"/>
    <cellStyle name="Input 3 7 2" xfId="9143" xr:uid="{2CCC6DAB-B966-4005-B954-BF4C48FCE92A}"/>
    <cellStyle name="Input 3 7 2 2" xfId="19820" xr:uid="{D3FE2B27-FC31-4347-A5CA-3F621E1BF78D}"/>
    <cellStyle name="Input 3 7 2 3" xfId="19821" xr:uid="{41FA40B5-9F2B-49F4-BCB3-61D0194C4C46}"/>
    <cellStyle name="Input 3 7 2 4" xfId="19822" xr:uid="{393C995F-B911-4259-A831-AA7177E83402}"/>
    <cellStyle name="Input 3 7 2 5" xfId="19823" xr:uid="{822713C5-DD64-488A-9480-7DA04966E7E7}"/>
    <cellStyle name="Input 3 7 3" xfId="19824" xr:uid="{C32B35CD-5702-4E5C-91B0-D6D7E7E3B442}"/>
    <cellStyle name="Input 3 7 4" xfId="19825" xr:uid="{1DC28A90-302A-48A2-9043-F8FD8F89FA2E}"/>
    <cellStyle name="Input 3 7 5" xfId="19826" xr:uid="{9A47EB50-43B5-44EA-835A-4272458503EB}"/>
    <cellStyle name="Input 3 7 6" xfId="19827" xr:uid="{54912945-3574-4CF4-A901-E2CDE6C46E58}"/>
    <cellStyle name="Input 3 8" xfId="3460" xr:uid="{5576F2C3-E3EA-4603-B728-9CF3DC030C47}"/>
    <cellStyle name="Input 3 8 2" xfId="9144" xr:uid="{60394C22-CC5B-427A-8873-D13391BAFA27}"/>
    <cellStyle name="Input 3 8 2 2" xfId="19828" xr:uid="{B3E86152-556E-40BA-A22D-3E9DD3247DBD}"/>
    <cellStyle name="Input 3 8 2 3" xfId="19829" xr:uid="{9DBE0D2D-8CC1-43DA-B03B-13E9709BD443}"/>
    <cellStyle name="Input 3 8 2 4" xfId="19830" xr:uid="{2D4F0485-7290-4E3D-A4F3-2753415B8B83}"/>
    <cellStyle name="Input 3 8 2 5" xfId="19831" xr:uid="{74C01EAA-F859-4135-AEF2-82E6E458010D}"/>
    <cellStyle name="Input 3 8 3" xfId="19832" xr:uid="{81F27CAF-39A5-4E2B-A4A9-6E2096C9541F}"/>
    <cellStyle name="Input 3 8 4" xfId="19833" xr:uid="{556D0D5C-A386-41FF-8442-DC8022CEB318}"/>
    <cellStyle name="Input 3 8 5" xfId="19834" xr:uid="{FDF38E69-FABE-4C01-AC38-BBF29F4ED76A}"/>
    <cellStyle name="Input 3 8 6" xfId="19835" xr:uid="{86A5CF83-1197-44B4-A08E-08BB576FA26A}"/>
    <cellStyle name="Input 3 9" xfId="3461" xr:uid="{5D650F24-B0ED-4CE6-B9D3-A975F06952E3}"/>
    <cellStyle name="Input 3 9 2" xfId="9145" xr:uid="{3EA540D1-C994-405F-ACB7-A3480046E0C2}"/>
    <cellStyle name="Input 3 9 2 2" xfId="19836" xr:uid="{88DEC9E1-E28D-4DDA-9489-A2E67748F7B7}"/>
    <cellStyle name="Input 3 9 2 3" xfId="19837" xr:uid="{79D33316-A3F7-4226-A9EB-B8AB818CF98A}"/>
    <cellStyle name="Input 3 9 2 4" xfId="19838" xr:uid="{AC854E49-1C03-43BD-A3FE-4916CB90860A}"/>
    <cellStyle name="Input 3 9 2 5" xfId="19839" xr:uid="{AE11B49D-8A03-4969-87D3-ED76FD9A003F}"/>
    <cellStyle name="Input 3 9 3" xfId="19840" xr:uid="{53468349-4C4B-4AA4-8A8E-639F8AEE51BE}"/>
    <cellStyle name="Input 3 9 4" xfId="19841" xr:uid="{0E85AB76-12CC-4FF9-B68E-D10E08D54E82}"/>
    <cellStyle name="Input 3 9 5" xfId="19842" xr:uid="{1B7BC08D-1EEB-4BD9-B77C-492517E799C0}"/>
    <cellStyle name="Input 3 9 6" xfId="19843" xr:uid="{BC6A0AC6-4975-455B-84B6-D815129ACDEE}"/>
    <cellStyle name="Input 3_ELC" xfId="6587" xr:uid="{3D613439-C737-4EF9-8AAE-2C3156613A3E}"/>
    <cellStyle name="Input 30" xfId="3462" xr:uid="{783E585E-C5A0-4E68-BDE4-F4FB8B1A5B44}"/>
    <cellStyle name="Input 30 2" xfId="6691" xr:uid="{A3F0C12B-1603-4C15-9C0A-98146CD7ED24}"/>
    <cellStyle name="Input 30 2 2" xfId="9147" xr:uid="{5DE97962-AEE7-41DE-9E21-E578DC2CE162}"/>
    <cellStyle name="Input 30 2 2 2" xfId="19844" xr:uid="{13BE2EC1-81C8-4412-84FB-92CC9232F96C}"/>
    <cellStyle name="Input 30 2 2 3" xfId="19845" xr:uid="{A6E3B0E3-62BE-4528-BB1C-42E3180E2794}"/>
    <cellStyle name="Input 30 2 2 4" xfId="19846" xr:uid="{56FDCAB8-7B19-4AF9-A00D-C651934EED04}"/>
    <cellStyle name="Input 30 2 2 5" xfId="19847" xr:uid="{375DC594-1604-4154-A9FC-CE0E84C65967}"/>
    <cellStyle name="Input 30 2 3" xfId="19848" xr:uid="{C9C1E1ED-0D26-4A2E-BF0E-38D5F30B2510}"/>
    <cellStyle name="Input 30 2 4" xfId="19849" xr:uid="{2FD138BB-B91E-4DDB-A0AA-43180AF556B8}"/>
    <cellStyle name="Input 30 2 5" xfId="19850" xr:uid="{95BCFB09-6A94-4C37-85E3-BAC79F1CD359}"/>
    <cellStyle name="Input 30 2 6" xfId="19851" xr:uid="{BB1F9DD6-328D-4807-98AE-A0AF34650603}"/>
    <cellStyle name="Input 30 3" xfId="9146" xr:uid="{CDB7CD38-C346-4909-99D0-05F34334081D}"/>
    <cellStyle name="Input 30 3 2" xfId="19852" xr:uid="{C8657906-3A16-4EC0-B1D0-D3922F280638}"/>
    <cellStyle name="Input 30 3 3" xfId="19853" xr:uid="{6013C0A4-F0DE-4470-8A3E-A9F1468918C0}"/>
    <cellStyle name="Input 30 3 4" xfId="19854" xr:uid="{E5BD1FED-030D-491A-BEA1-F150B08A2237}"/>
    <cellStyle name="Input 30 3 5" xfId="19855" xr:uid="{A092EAA2-85A6-4EFD-A716-E5E42AE88571}"/>
    <cellStyle name="Input 30 4" xfId="19856" xr:uid="{DCBFA98B-0AB9-4AA6-8C19-DA2523E57437}"/>
    <cellStyle name="Input 30 5" xfId="19857" xr:uid="{8C537F99-1C9B-4352-AE0D-FDCBB7731ACC}"/>
    <cellStyle name="Input 30 6" xfId="19858" xr:uid="{927CFB4E-3211-4164-8B93-E3197DD95DFE}"/>
    <cellStyle name="Input 30 7" xfId="19859" xr:uid="{0C4ADAC3-7CE5-4AAD-B4B3-DB04532C1D06}"/>
    <cellStyle name="Input 31" xfId="3463" xr:uid="{06044CA0-E2E2-403E-B5DB-1B2CBDE24CD1}"/>
    <cellStyle name="Input 31 2" xfId="6692" xr:uid="{2A9394C8-2445-455F-BD4C-885F008ABD17}"/>
    <cellStyle name="Input 31 2 2" xfId="9149" xr:uid="{761D7692-CAD8-466D-8B3B-792E1FFDE642}"/>
    <cellStyle name="Input 31 2 2 2" xfId="19860" xr:uid="{BD78B627-2BF8-4EAE-8BD7-6A5E5E397AFA}"/>
    <cellStyle name="Input 31 2 2 3" xfId="19861" xr:uid="{E331D825-0D21-4BAA-8580-AB9D32AD7CED}"/>
    <cellStyle name="Input 31 2 2 4" xfId="19862" xr:uid="{3683656B-7574-45E0-9854-890E1E1400F0}"/>
    <cellStyle name="Input 31 2 2 5" xfId="19863" xr:uid="{19CF4DAC-3BCB-4EE8-9A2F-069B4FD14DCF}"/>
    <cellStyle name="Input 31 2 3" xfId="19864" xr:uid="{2E0B580E-E89E-4F62-B176-3AD9A8D30B42}"/>
    <cellStyle name="Input 31 2 4" xfId="19865" xr:uid="{282F086C-3CF5-4422-A273-921FDD2EEC80}"/>
    <cellStyle name="Input 31 2 5" xfId="19866" xr:uid="{14F0CA1D-C517-495C-B947-4AB5303B5341}"/>
    <cellStyle name="Input 31 2 6" xfId="19867" xr:uid="{1BCC4E11-1183-4A32-9B5B-79E8C204A833}"/>
    <cellStyle name="Input 31 3" xfId="9148" xr:uid="{B01FEBAA-50E2-4511-8FCA-C5DA55642036}"/>
    <cellStyle name="Input 31 3 2" xfId="19868" xr:uid="{EECD9972-271C-4645-9DEE-9E7BEC60C7E5}"/>
    <cellStyle name="Input 31 3 3" xfId="19869" xr:uid="{B6A29A89-6ED8-465E-B907-2C297D47F5F7}"/>
    <cellStyle name="Input 31 3 4" xfId="19870" xr:uid="{18ED08DC-AC15-40C6-8849-D3C6FC6604E2}"/>
    <cellStyle name="Input 31 3 5" xfId="19871" xr:uid="{8B362A03-E280-4CCA-8587-A59ADA0BC5E1}"/>
    <cellStyle name="Input 31 4" xfId="19872" xr:uid="{A6ADCA7E-26D4-41C6-8D25-EC65B1FC61E4}"/>
    <cellStyle name="Input 31 5" xfId="19873" xr:uid="{5D1CC9C4-07FD-4543-9EAF-58DD8056A0D5}"/>
    <cellStyle name="Input 31 6" xfId="19874" xr:uid="{B5BCFD4A-5DB7-4355-B5E9-6F86CB6E7F48}"/>
    <cellStyle name="Input 31 7" xfId="19875" xr:uid="{49012001-A450-4212-8D09-57CF44626C61}"/>
    <cellStyle name="Input 32" xfId="3464" xr:uid="{5CC81001-8469-4618-B264-E77BBF1174E2}"/>
    <cellStyle name="Input 32 2" xfId="6693" xr:uid="{A45F2D8E-503B-47A1-B547-F1DF6447277A}"/>
    <cellStyle name="Input 32 2 2" xfId="9151" xr:uid="{2D0F8E22-8705-4C78-B96B-86C928B61588}"/>
    <cellStyle name="Input 32 2 2 2" xfId="19876" xr:uid="{AD2E8AD9-1083-4572-8414-72DD918281FB}"/>
    <cellStyle name="Input 32 2 2 3" xfId="19877" xr:uid="{DF333383-8B40-43A6-B11C-451040E3ABDD}"/>
    <cellStyle name="Input 32 2 2 4" xfId="19878" xr:uid="{84BF387B-6D73-47A9-BC3E-9060D0B40D51}"/>
    <cellStyle name="Input 32 2 2 5" xfId="19879" xr:uid="{85DBA6DB-0C74-4E23-83AF-C091AC164C77}"/>
    <cellStyle name="Input 32 2 3" xfId="19880" xr:uid="{DBF70AC6-0E0D-4330-B2D4-988342B392E9}"/>
    <cellStyle name="Input 32 2 4" xfId="19881" xr:uid="{AC78520E-0F9C-4A5F-9A95-19AABC63C5F0}"/>
    <cellStyle name="Input 32 2 5" xfId="19882" xr:uid="{1BA314A6-7A5A-470D-BB5D-838142422586}"/>
    <cellStyle name="Input 32 2 6" xfId="19883" xr:uid="{9704BD47-7199-40AD-BB3C-556F114D4718}"/>
    <cellStyle name="Input 32 3" xfId="9150" xr:uid="{CC533F9A-B825-4A63-ADEA-7CE195742D03}"/>
    <cellStyle name="Input 32 3 2" xfId="19884" xr:uid="{F73CFC19-E07B-4172-BC41-96EDAD95520D}"/>
    <cellStyle name="Input 32 3 3" xfId="19885" xr:uid="{D442EA20-8E77-4687-BBB5-E554425CA7DB}"/>
    <cellStyle name="Input 32 3 4" xfId="19886" xr:uid="{DDEBE0E4-8887-4A78-9C52-80B29C3CF1B2}"/>
    <cellStyle name="Input 32 3 5" xfId="19887" xr:uid="{0EA1A7D7-1023-45E5-B777-6882E739EED6}"/>
    <cellStyle name="Input 32 4" xfId="19888" xr:uid="{7A6B3A99-42DB-49F7-A3A0-A24C9B4F4D29}"/>
    <cellStyle name="Input 32 5" xfId="19889" xr:uid="{EB58C856-6941-45B1-BD12-7B8B0FF0D0C1}"/>
    <cellStyle name="Input 32 6" xfId="19890" xr:uid="{AFCFE837-D33D-4442-999B-A4A5B44A91E0}"/>
    <cellStyle name="Input 32 7" xfId="19891" xr:uid="{22099CDA-F1E1-425A-9991-65EFEE1C23C6}"/>
    <cellStyle name="Input 33" xfId="3465" xr:uid="{779C8496-274C-427B-B620-A0B1D13FCCB6}"/>
    <cellStyle name="Input 33 2" xfId="6694" xr:uid="{C1AE5868-8AA4-4C46-BEFB-50851E7AF852}"/>
    <cellStyle name="Input 33 2 2" xfId="9153" xr:uid="{1B9BCD6D-E615-45F0-BC0C-E1488EAE67D0}"/>
    <cellStyle name="Input 33 2 2 2" xfId="19892" xr:uid="{C5C8C60D-0E0B-41CD-B662-7BD028ADD7F0}"/>
    <cellStyle name="Input 33 2 2 3" xfId="19893" xr:uid="{13E0F544-9FC1-43FC-B93C-364AAD96CDE3}"/>
    <cellStyle name="Input 33 2 2 4" xfId="19894" xr:uid="{3869A15B-26B9-4AAC-8066-9F2FF8022E4A}"/>
    <cellStyle name="Input 33 2 2 5" xfId="19895" xr:uid="{6BECC8E7-944C-477F-8B8F-2B373D7AAF08}"/>
    <cellStyle name="Input 33 2 3" xfId="19896" xr:uid="{C1662A25-6D20-4C43-A9EE-154B1ADEB9BB}"/>
    <cellStyle name="Input 33 2 4" xfId="19897" xr:uid="{C1089E27-CAFD-4317-8325-5442A2A84DE9}"/>
    <cellStyle name="Input 33 2 5" xfId="19898" xr:uid="{6D8419AF-2C10-4C36-9C89-ACBC2BBC4337}"/>
    <cellStyle name="Input 33 2 6" xfId="19899" xr:uid="{A75409BA-F02C-446E-A51A-B5B6DBBCDD96}"/>
    <cellStyle name="Input 33 3" xfId="9152" xr:uid="{7E69A5C8-6B24-49B2-973E-F85BF90BDB7F}"/>
    <cellStyle name="Input 33 3 2" xfId="19900" xr:uid="{6E2CCD38-CF50-4468-BA85-FB574DFBA181}"/>
    <cellStyle name="Input 33 3 3" xfId="19901" xr:uid="{534A076F-45F1-4023-8F34-42D0B490BA4E}"/>
    <cellStyle name="Input 33 3 4" xfId="19902" xr:uid="{09D561DE-C421-4C83-8E1F-4BBDCEBF3DE3}"/>
    <cellStyle name="Input 33 3 5" xfId="19903" xr:uid="{AE02CD0D-0CB1-4D02-9D5F-70413A75F358}"/>
    <cellStyle name="Input 33 4" xfId="19904" xr:uid="{29DCDC3B-20A7-45B2-A79F-AD5C172C8EB7}"/>
    <cellStyle name="Input 33 5" xfId="19905" xr:uid="{8CEA77D2-599C-4D6E-B6F3-8A209CA7CD87}"/>
    <cellStyle name="Input 33 6" xfId="19906" xr:uid="{8DC3BC29-01FF-44DC-B954-E45AB64BC750}"/>
    <cellStyle name="Input 33 7" xfId="19907" xr:uid="{37ED545D-EC21-4E40-9141-E3EEBFC968D1}"/>
    <cellStyle name="Input 34" xfId="3466" xr:uid="{7FD17181-00AD-4257-A80C-90B720A72079}"/>
    <cellStyle name="Input 34 2" xfId="6695" xr:uid="{08283328-F16A-4EF5-A88D-B739D7C0BE57}"/>
    <cellStyle name="Input 34 2 2" xfId="9155" xr:uid="{EB262ACD-62D8-449E-A35F-45332983C1BA}"/>
    <cellStyle name="Input 34 2 2 2" xfId="19908" xr:uid="{4D132F97-D43F-431B-A83F-D85C5960DE50}"/>
    <cellStyle name="Input 34 2 2 3" xfId="19909" xr:uid="{FA4D2F05-30DA-42E4-8349-30E1A0590413}"/>
    <cellStyle name="Input 34 2 2 4" xfId="19910" xr:uid="{4ED4A53F-950D-4E71-86F5-949B3B771C68}"/>
    <cellStyle name="Input 34 2 2 5" xfId="19911" xr:uid="{0AA28DA1-87A4-4EC2-B3DC-5A35480CC1E3}"/>
    <cellStyle name="Input 34 2 3" xfId="19912" xr:uid="{234B1789-4486-4E88-8F30-02A75BD4C4C9}"/>
    <cellStyle name="Input 34 2 4" xfId="19913" xr:uid="{73D6CDA6-285F-4DCC-A9A7-37AFC93A287A}"/>
    <cellStyle name="Input 34 2 5" xfId="19914" xr:uid="{8F7F631A-3D6B-4521-AFA7-DD8535CEE3D5}"/>
    <cellStyle name="Input 34 2 6" xfId="19915" xr:uid="{6B10DA2F-2329-4BD3-AE76-852049C22708}"/>
    <cellStyle name="Input 34 3" xfId="9154" xr:uid="{53A9D7A5-4C55-4830-9728-FAF924F4C261}"/>
    <cellStyle name="Input 34 3 2" xfId="19916" xr:uid="{6B48F4B0-72CC-4F1B-B1DC-92A8A0F0920F}"/>
    <cellStyle name="Input 34 3 3" xfId="19917" xr:uid="{116155C6-291C-4C7D-AAAA-4E8C88A72014}"/>
    <cellStyle name="Input 34 3 4" xfId="19918" xr:uid="{179C0D64-AF28-465B-AC6B-3FE2FEF4023B}"/>
    <cellStyle name="Input 34 3 5" xfId="19919" xr:uid="{E3AC2217-F361-41E3-A542-33AB892F77D7}"/>
    <cellStyle name="Input 34 4" xfId="19920" xr:uid="{9DE2B899-58CB-4D7F-B396-CFFF81C470E9}"/>
    <cellStyle name="Input 34 5" xfId="19921" xr:uid="{8CC68D1C-B468-4ED4-92E8-77AC244E657A}"/>
    <cellStyle name="Input 34 6" xfId="19922" xr:uid="{963A721B-BB05-4720-8309-C080CE3DA226}"/>
    <cellStyle name="Input 34 7" xfId="19923" xr:uid="{73F3CA5A-2320-40CF-9DA9-6CA70DA78486}"/>
    <cellStyle name="Input 35" xfId="3467" xr:uid="{FC8182CF-8B0A-45A0-9F4A-A0FD72461634}"/>
    <cellStyle name="Input 35 2" xfId="6696" xr:uid="{27094231-2A08-4FFC-9436-63C13C66FCC7}"/>
    <cellStyle name="Input 35 2 2" xfId="9157" xr:uid="{0E5C5C3D-346B-4F19-9017-140BB6847792}"/>
    <cellStyle name="Input 35 2 2 2" xfId="19924" xr:uid="{767723F5-C46E-4DD6-AC43-DAB91E9DE25A}"/>
    <cellStyle name="Input 35 2 2 3" xfId="19925" xr:uid="{4E5F266D-F9DA-456A-B236-4C4330C80C37}"/>
    <cellStyle name="Input 35 2 2 4" xfId="19926" xr:uid="{C568FE78-AAEB-4375-B745-3AFEDC531A52}"/>
    <cellStyle name="Input 35 2 2 5" xfId="19927" xr:uid="{E84E039A-E1C0-407C-A0FB-9E95EEC3B125}"/>
    <cellStyle name="Input 35 2 3" xfId="19928" xr:uid="{9F232F60-20FD-45CA-A689-CB67814F2191}"/>
    <cellStyle name="Input 35 2 4" xfId="19929" xr:uid="{3107D643-3E7D-4AAD-9F9C-4D12066B1DA4}"/>
    <cellStyle name="Input 35 2 5" xfId="19930" xr:uid="{75E66F6D-5582-4923-8584-A81BBF5C8285}"/>
    <cellStyle name="Input 35 2 6" xfId="19931" xr:uid="{5B301D52-7FD0-42E5-8676-A2B2EB360768}"/>
    <cellStyle name="Input 35 3" xfId="9156" xr:uid="{EC787663-FBD4-4038-95D1-EBBEA972EACD}"/>
    <cellStyle name="Input 35 3 2" xfId="19932" xr:uid="{3B0A7AC8-D61C-4FB6-8401-AB1C28FFE5B3}"/>
    <cellStyle name="Input 35 3 3" xfId="19933" xr:uid="{4919A4F6-3A0F-4478-B7B5-B3A3AFBC4393}"/>
    <cellStyle name="Input 35 3 4" xfId="19934" xr:uid="{9CA16575-8612-4F04-BF0D-301A57CADB92}"/>
    <cellStyle name="Input 35 3 5" xfId="19935" xr:uid="{E9FD5423-1B61-4807-AD53-57CEC3555E53}"/>
    <cellStyle name="Input 35 4" xfId="19936" xr:uid="{D10D83C6-B569-419F-A52F-D822C5915C82}"/>
    <cellStyle name="Input 35 5" xfId="19937" xr:uid="{28E86EBA-6DA3-4C2A-9856-CE3B27240E13}"/>
    <cellStyle name="Input 35 6" xfId="19938" xr:uid="{76B25570-526B-4A9B-8E1B-0C10DEEEE628}"/>
    <cellStyle name="Input 35 7" xfId="19939" xr:uid="{386C5A25-2D82-4FAB-A636-80AFE9BD4DB3}"/>
    <cellStyle name="Input 36" xfId="3468" xr:uid="{13762685-002C-45F8-AFC6-109468755DCB}"/>
    <cellStyle name="Input 36 2" xfId="6697" xr:uid="{F9A71988-09CB-486D-A722-F0020DD8AA75}"/>
    <cellStyle name="Input 36 2 2" xfId="9159" xr:uid="{64BC603A-461D-40E4-A864-A222C88D185C}"/>
    <cellStyle name="Input 36 2 2 2" xfId="19940" xr:uid="{305E904E-1627-413C-B8F2-B19DEF0B6379}"/>
    <cellStyle name="Input 36 2 2 3" xfId="19941" xr:uid="{7F6AD653-BA5C-4A5C-922C-ED2D1AA1727E}"/>
    <cellStyle name="Input 36 2 2 4" xfId="19942" xr:uid="{266C5EF6-E4A8-4F06-AEE6-2DAA14A048D6}"/>
    <cellStyle name="Input 36 2 2 5" xfId="19943" xr:uid="{E406DD4E-B44C-4A96-853C-FF648A11F2B2}"/>
    <cellStyle name="Input 36 2 3" xfId="19944" xr:uid="{F090B816-4870-4042-8593-994675BB1811}"/>
    <cellStyle name="Input 36 2 4" xfId="19945" xr:uid="{070DDD34-DFBA-422C-A8CE-71BF831C33CC}"/>
    <cellStyle name="Input 36 2 5" xfId="19946" xr:uid="{311519BF-4F2D-476A-B1B7-889B64500C3A}"/>
    <cellStyle name="Input 36 2 6" xfId="19947" xr:uid="{4B60E7F7-2E1A-4A9A-8C2A-191A6623F3C6}"/>
    <cellStyle name="Input 36 3" xfId="9158" xr:uid="{02796E58-3444-4226-974E-D687F032B5AD}"/>
    <cellStyle name="Input 36 3 2" xfId="19948" xr:uid="{8F737F16-6C1F-4058-8271-DA9060B8C3A5}"/>
    <cellStyle name="Input 36 3 3" xfId="19949" xr:uid="{6B7D2A2A-4D72-4653-BD65-583785D2D90F}"/>
    <cellStyle name="Input 36 3 4" xfId="19950" xr:uid="{4687144F-9020-4E36-855B-E3B4DD310BE0}"/>
    <cellStyle name="Input 36 3 5" xfId="19951" xr:uid="{A68A6B77-ABE0-42AC-8AB6-02EBC29E1166}"/>
    <cellStyle name="Input 36 4" xfId="19952" xr:uid="{F34F1B7F-2CEB-48AE-9877-F7D7954A8323}"/>
    <cellStyle name="Input 36 5" xfId="19953" xr:uid="{2CE68B5B-2B32-47E4-86B8-5E914D3E68FD}"/>
    <cellStyle name="Input 36 6" xfId="19954" xr:uid="{7DB6E9A4-FB68-4882-9A85-57AD758BF6AD}"/>
    <cellStyle name="Input 36 7" xfId="19955" xr:uid="{9A5FCB03-BDCF-40AB-ADD2-8558ABAD9D6C}"/>
    <cellStyle name="Input 37" xfId="3469" xr:uid="{A74771E2-04B8-4F1E-ACD6-D1ECA270538D}"/>
    <cellStyle name="Input 37 2" xfId="9160" xr:uid="{C666812D-204B-4ED9-AE11-AC0A911C912E}"/>
    <cellStyle name="Input 37 2 2" xfId="19956" xr:uid="{B4677ADE-B542-4064-B26D-D38A128FAFA4}"/>
    <cellStyle name="Input 37 2 3" xfId="19957" xr:uid="{07FB9A95-EB11-4E8B-8C8A-12A18B5CDAA7}"/>
    <cellStyle name="Input 37 2 4" xfId="19958" xr:uid="{BA98737C-0D1D-4B74-A2FA-E09B0CD8D91A}"/>
    <cellStyle name="Input 37 2 5" xfId="19959" xr:uid="{B2381713-5AE1-4B16-9881-35D5BF6351D4}"/>
    <cellStyle name="Input 37 3" xfId="19960" xr:uid="{BB6D4582-4903-4102-90A2-83D4A3CFD32E}"/>
    <cellStyle name="Input 37 4" xfId="19961" xr:uid="{DFA6DC36-0C57-429E-8CD7-139E991A3518}"/>
    <cellStyle name="Input 37 5" xfId="19962" xr:uid="{7C94C285-A4FD-4847-9833-1BF015738205}"/>
    <cellStyle name="Input 37 6" xfId="19963" xr:uid="{C4A65E0A-89AC-4D8F-A0F6-2B402278C369}"/>
    <cellStyle name="Input 38" xfId="8555" xr:uid="{E89C5567-0038-44C0-90B0-00A62C332D4D}"/>
    <cellStyle name="Input 38 2" xfId="9161" xr:uid="{09934EDA-C776-407F-B559-F352D63AD466}"/>
    <cellStyle name="Input 38 2 2" xfId="19964" xr:uid="{E6043364-AE46-4812-9E56-DF4C1BD829A0}"/>
    <cellStyle name="Input 38 2 3" xfId="19965" xr:uid="{68CE910B-22BA-48A4-9C6D-C3660C429EEC}"/>
    <cellStyle name="Input 38 2 4" xfId="19966" xr:uid="{A7238D86-E274-4B72-B2C8-085A5C0AF145}"/>
    <cellStyle name="Input 38 2 5" xfId="19967" xr:uid="{4D066BE7-082B-4755-B6F2-B1CD47B66C13}"/>
    <cellStyle name="Input 38 3" xfId="19968" xr:uid="{8B4433A1-AC42-4656-B4A0-64CB890DEDB8}"/>
    <cellStyle name="Input 38 4" xfId="19969" xr:uid="{01BC7A8D-7B6B-4DA1-86FB-50D487EC3277}"/>
    <cellStyle name="Input 38 5" xfId="19970" xr:uid="{CFC835C5-CC60-44EA-AFBC-A87EC3E1F359}"/>
    <cellStyle name="Input 38 6" xfId="19971" xr:uid="{EA70B77F-50F3-4AF4-AA99-04730DF5B05F}"/>
    <cellStyle name="Input 39" xfId="6579" xr:uid="{C12B3E99-3570-45A9-A7EF-19AD8B527721}"/>
    <cellStyle name="Input 39 2" xfId="19973" xr:uid="{9BF1C84C-41F6-4FD3-ACBC-55EC686207EB}"/>
    <cellStyle name="Input 39 3" xfId="19972" xr:uid="{0F675B81-F922-482B-A031-469CF3FF1841}"/>
    <cellStyle name="Input 4" xfId="1435" xr:uid="{622E500C-B01B-4B4C-8D5F-5835610B2F0B}"/>
    <cellStyle name="Input 4 10" xfId="8462" xr:uid="{57517E65-1418-412C-A67E-49691AB30F3E}"/>
    <cellStyle name="Input 4 10 2" xfId="9163" xr:uid="{25E9867E-D03E-4E9A-A2AD-F73E69B0C1B3}"/>
    <cellStyle name="Input 4 10 2 2" xfId="19974" xr:uid="{E3ACE111-FC3C-4763-B0D8-4B205FE94274}"/>
    <cellStyle name="Input 4 10 2 3" xfId="19975" xr:uid="{EEB924E5-D1E9-45E5-AA8A-3B973CA54E55}"/>
    <cellStyle name="Input 4 10 2 4" xfId="19976" xr:uid="{EEF72692-E899-4FC3-8336-0C1184550983}"/>
    <cellStyle name="Input 4 10 2 5" xfId="19977" xr:uid="{740D9531-F8E3-40A0-9481-383365E722FE}"/>
    <cellStyle name="Input 4 10 3" xfId="19978" xr:uid="{1DBB688B-ED10-4A5E-8A39-27526517D15B}"/>
    <cellStyle name="Input 4 10 4" xfId="19979" xr:uid="{3F147B80-4C14-4A5B-A225-5E0DE56BBEAD}"/>
    <cellStyle name="Input 4 10 5" xfId="19980" xr:uid="{DC1FBA9A-4CCF-47D8-A0F7-018B0A769355}"/>
    <cellStyle name="Input 4 10 6" xfId="19981" xr:uid="{277BD81E-9CFD-4613-9A1C-BB21A3AB6734}"/>
    <cellStyle name="Input 4 11" xfId="9164" xr:uid="{C26C4D91-7BB9-43E1-ABEC-9AF598FFC3E8}"/>
    <cellStyle name="Input 4 11 2" xfId="19982" xr:uid="{F9B20958-9BA7-4D4C-9F43-1C8A21B9FD7D}"/>
    <cellStyle name="Input 4 11 3" xfId="19983" xr:uid="{C636B1D9-5487-41C2-B694-DB91A9A52521}"/>
    <cellStyle name="Input 4 11 4" xfId="19984" xr:uid="{C18D2CC9-9A0C-44B7-9A36-85BE513C8449}"/>
    <cellStyle name="Input 4 11 5" xfId="19985" xr:uid="{BDAF445F-E9C6-40E6-8F98-81331104977A}"/>
    <cellStyle name="Input 4 12" xfId="9162" xr:uid="{508A64B9-1159-4113-B240-76E540658BF2}"/>
    <cellStyle name="Input 4 12 2" xfId="19986" xr:uid="{7741F28A-CF55-4A63-B3CA-69482A33032E}"/>
    <cellStyle name="Input 4 12 3" xfId="19987" xr:uid="{3D967312-4A30-4C32-8A88-3CB86F6AF9E5}"/>
    <cellStyle name="Input 4 12 4" xfId="19988" xr:uid="{6BCB3651-EAA5-47C1-AC54-B5B55D465EC2}"/>
    <cellStyle name="Input 4 12 5" xfId="19989" xr:uid="{EE5C39D4-936A-4F81-A6CC-2663F2CA453C}"/>
    <cellStyle name="Input 4 13" xfId="19990" xr:uid="{0C999212-EB14-491C-B533-C8125C352754}"/>
    <cellStyle name="Input 4 14" xfId="19991" xr:uid="{C93F698B-3903-4621-95CC-DD81B71A8B81}"/>
    <cellStyle name="Input 4 15" xfId="19992" xr:uid="{D9F6B276-E6E8-4823-AFD7-7F687F53FAA8}"/>
    <cellStyle name="Input 4 16" xfId="19993" xr:uid="{4D7AF97A-3227-479D-B195-48820D61ED28}"/>
    <cellStyle name="Input 4 17" xfId="19994" xr:uid="{5278F3D2-B4F4-45C8-A76A-6B893CFA598F}"/>
    <cellStyle name="Input 4 2" xfId="1436" xr:uid="{054A6258-A4DC-405C-BD42-45B38682F1F5}"/>
    <cellStyle name="Input 4 2 2" xfId="9165" xr:uid="{C225135B-FFDA-499A-8806-17366FE5FEE1}"/>
    <cellStyle name="Input 4 2 2 2" xfId="19995" xr:uid="{BD6CF657-BA37-4173-90E2-E4AA0CD811D3}"/>
    <cellStyle name="Input 4 2 2 3" xfId="19996" xr:uid="{DEF24DBB-DC02-4DE2-BF40-03E3C74D35C0}"/>
    <cellStyle name="Input 4 2 2 4" xfId="19997" xr:uid="{43AA99DD-9D35-4470-831B-AC00F159C858}"/>
    <cellStyle name="Input 4 2 2 5" xfId="19998" xr:uid="{F7FD3004-E3F4-43C7-959C-48E9789154D3}"/>
    <cellStyle name="Input 4 2 3" xfId="19999" xr:uid="{C768FB12-ADD0-485F-B7D8-940CD121406E}"/>
    <cellStyle name="Input 4 2 4" xfId="20000" xr:uid="{E0710666-9BC3-4774-9D94-6E3FC12ADF1E}"/>
    <cellStyle name="Input 4 2 5" xfId="20001" xr:uid="{39BB8BD5-387F-4F63-9443-24F12A6389E9}"/>
    <cellStyle name="Input 4 2 6" xfId="20002" xr:uid="{3E2F7EC3-C9BB-463A-9516-4261B3F61BDA}"/>
    <cellStyle name="Input 4 2 7" xfId="20003" xr:uid="{F4ACC2FD-5B7F-4EF9-A1E8-05A7E4B8C438}"/>
    <cellStyle name="Input 4 3" xfId="3470" xr:uid="{35FFACAB-5A44-4253-9F8A-99EA80445909}"/>
    <cellStyle name="Input 4 3 2" xfId="9166" xr:uid="{A04C41F7-A189-4FD3-A1F3-2A4390BB99F6}"/>
    <cellStyle name="Input 4 3 2 2" xfId="20004" xr:uid="{E9796CDB-702E-4A85-8861-25517A6FC4DA}"/>
    <cellStyle name="Input 4 3 2 3" xfId="20005" xr:uid="{86D201EA-88A1-49D5-9955-CCEA201019B8}"/>
    <cellStyle name="Input 4 3 2 4" xfId="20006" xr:uid="{A12716FA-73CB-4CE6-9E1E-5CF0523034AD}"/>
    <cellStyle name="Input 4 3 2 5" xfId="20007" xr:uid="{861A12D2-7FE6-443F-89F1-DAFCA8E93016}"/>
    <cellStyle name="Input 4 3 3" xfId="20008" xr:uid="{13FC96A0-CF8E-47BB-A833-9AD2AD0C738D}"/>
    <cellStyle name="Input 4 3 4" xfId="20009" xr:uid="{96CD9449-07DF-4F93-97E9-2AAD11128EE9}"/>
    <cellStyle name="Input 4 3 5" xfId="20010" xr:uid="{3EA4FC05-CEFD-4361-9962-26B770D1A9B7}"/>
    <cellStyle name="Input 4 3 6" xfId="20011" xr:uid="{74EE1204-094E-4E9E-9C20-0BCEAFC2A46A}"/>
    <cellStyle name="Input 4 4" xfId="3471" xr:uid="{0F66297C-D5ED-4FC1-BA08-B8D33F178DCE}"/>
    <cellStyle name="Input 4 4 2" xfId="9167" xr:uid="{146F1B3C-07CC-4CC8-A3DD-2718520EC3E8}"/>
    <cellStyle name="Input 4 4 2 2" xfId="20012" xr:uid="{123C9F44-2B54-47E7-9C13-FA2B83F122BD}"/>
    <cellStyle name="Input 4 4 2 3" xfId="20013" xr:uid="{278E61CC-FC02-4BA9-8C57-E47852E8A278}"/>
    <cellStyle name="Input 4 4 2 4" xfId="20014" xr:uid="{7D807EC5-B4F9-4016-9E4B-AD380151F1F0}"/>
    <cellStyle name="Input 4 4 2 5" xfId="20015" xr:uid="{D239EBBD-3A04-4D9E-AB70-961D12F181CF}"/>
    <cellStyle name="Input 4 4 3" xfId="20016" xr:uid="{B3598423-A6C1-491D-B83D-AF0985E3FBA2}"/>
    <cellStyle name="Input 4 4 4" xfId="20017" xr:uid="{90112DE8-B19E-4EF2-8A73-E9BFA357E1C9}"/>
    <cellStyle name="Input 4 4 5" xfId="20018" xr:uid="{1771F3FA-D382-4CA0-BC6E-33773EB448D0}"/>
    <cellStyle name="Input 4 4 6" xfId="20019" xr:uid="{B84BC862-7939-4593-ABD7-F3289488EB82}"/>
    <cellStyle name="Input 4 5" xfId="3472" xr:uid="{B62619B3-D4C7-4059-A8D2-52BCAA823FEE}"/>
    <cellStyle name="Input 4 5 2" xfId="9168" xr:uid="{56C09986-96FF-4563-9B5A-897281DD4629}"/>
    <cellStyle name="Input 4 5 2 2" xfId="20020" xr:uid="{A18AA158-257B-48DF-801E-3D3F375C6881}"/>
    <cellStyle name="Input 4 5 2 3" xfId="20021" xr:uid="{22F13B03-0765-4A8F-8763-621E0C3A2618}"/>
    <cellStyle name="Input 4 5 2 4" xfId="20022" xr:uid="{C28F88BC-0D1F-484D-B810-A15B9347EA55}"/>
    <cellStyle name="Input 4 5 2 5" xfId="20023" xr:uid="{E4CBB1CB-F01C-46D7-9210-70C3F0345CB6}"/>
    <cellStyle name="Input 4 5 3" xfId="20024" xr:uid="{3CA1115D-D8D7-4976-8AD5-CE1841AD2602}"/>
    <cellStyle name="Input 4 5 4" xfId="20025" xr:uid="{0689AE80-82AA-46E8-A80A-0316989F8B4F}"/>
    <cellStyle name="Input 4 5 5" xfId="20026" xr:uid="{D67DCED4-FB68-4593-9D62-E51EE18D5950}"/>
    <cellStyle name="Input 4 5 6" xfId="20027" xr:uid="{E50C38E6-C58E-4935-A969-051463D476AC}"/>
    <cellStyle name="Input 4 6" xfId="3473" xr:uid="{3CBA0A65-2671-4CF2-9DE8-308523B8A414}"/>
    <cellStyle name="Input 4 6 2" xfId="9169" xr:uid="{902BFBEC-4230-467B-BE65-1E7C6A3BEF6D}"/>
    <cellStyle name="Input 4 6 2 2" xfId="20028" xr:uid="{CD48BFCC-A321-41BB-B736-58C9EE2F4FBE}"/>
    <cellStyle name="Input 4 6 2 3" xfId="20029" xr:uid="{79488A96-F942-4A72-8D2D-1568BAA1D4A7}"/>
    <cellStyle name="Input 4 6 2 4" xfId="20030" xr:uid="{A7003D58-1667-4F50-9833-0C344B017069}"/>
    <cellStyle name="Input 4 6 2 5" xfId="20031" xr:uid="{2EAD6595-8A65-4079-AC11-8E3C7018C091}"/>
    <cellStyle name="Input 4 6 3" xfId="20032" xr:uid="{C8EE7523-85B1-4298-BEB5-81D1BAB5D827}"/>
    <cellStyle name="Input 4 6 4" xfId="20033" xr:uid="{93D1D23F-88CE-4ED8-B222-9A44A23EB3D0}"/>
    <cellStyle name="Input 4 6 5" xfId="20034" xr:uid="{3E4C62DA-14DE-4A4E-A11A-8E5E5C40293A}"/>
    <cellStyle name="Input 4 6 6" xfId="20035" xr:uid="{B35D972E-3805-4E2A-94A1-8A001A5FFA02}"/>
    <cellStyle name="Input 4 7" xfId="3474" xr:uid="{4DA28FA2-978E-44FB-B921-5CB30E0E89E6}"/>
    <cellStyle name="Input 4 7 2" xfId="9170" xr:uid="{A6CA1B03-3D79-490F-8BFF-41791D6506BC}"/>
    <cellStyle name="Input 4 7 2 2" xfId="20036" xr:uid="{91A493B6-03BA-4EEB-94DE-8F7E5E6892BD}"/>
    <cellStyle name="Input 4 7 2 3" xfId="20037" xr:uid="{2B741866-298F-497F-A0EC-C416D10E4A34}"/>
    <cellStyle name="Input 4 7 2 4" xfId="20038" xr:uid="{0E5936FC-27D1-4E48-8F02-7DF227B57A1A}"/>
    <cellStyle name="Input 4 7 2 5" xfId="20039" xr:uid="{4FCD715D-D436-4595-91E1-0DCA7159419E}"/>
    <cellStyle name="Input 4 7 3" xfId="20040" xr:uid="{B985EC6A-3E0C-4037-AA3F-EED211F86B03}"/>
    <cellStyle name="Input 4 7 4" xfId="20041" xr:uid="{969D9062-E863-4F38-A6F8-2CED44033BFB}"/>
    <cellStyle name="Input 4 7 5" xfId="20042" xr:uid="{541CE178-1A54-469B-9E26-49994DC54305}"/>
    <cellStyle name="Input 4 7 6" xfId="20043" xr:uid="{719E32E9-3CA4-427A-A8C6-495C22139B1B}"/>
    <cellStyle name="Input 4 8" xfId="3475" xr:uid="{CC423135-4233-436B-938C-A7F6040820ED}"/>
    <cellStyle name="Input 4 8 2" xfId="9171" xr:uid="{FC9235AB-3209-49E6-B52D-A3C365065D98}"/>
    <cellStyle name="Input 4 8 2 2" xfId="20044" xr:uid="{216CC77B-A75B-459B-96B9-AB640E9C4F23}"/>
    <cellStyle name="Input 4 8 2 3" xfId="20045" xr:uid="{A1802649-A86B-4BA2-8917-117A5A87A8E4}"/>
    <cellStyle name="Input 4 8 2 4" xfId="20046" xr:uid="{315D30E1-B3E8-44C9-9237-0E1FE2D0D590}"/>
    <cellStyle name="Input 4 8 2 5" xfId="20047" xr:uid="{53912B4F-8579-4474-961B-6DCBBE6365D6}"/>
    <cellStyle name="Input 4 8 3" xfId="20048" xr:uid="{A1E96AAF-FA13-4800-AD7A-878B5B599AA3}"/>
    <cellStyle name="Input 4 8 4" xfId="20049" xr:uid="{82C76227-DE52-49E7-B23A-92E9D8596545}"/>
    <cellStyle name="Input 4 8 5" xfId="20050" xr:uid="{9B8B38D5-3491-4476-A707-58FDF8D105B6}"/>
    <cellStyle name="Input 4 8 6" xfId="20051" xr:uid="{ECD3D656-AAA9-48C6-90D1-38FB039110A4}"/>
    <cellStyle name="Input 4 9" xfId="3476" xr:uid="{790D9742-EC5C-41AF-B1CB-2D7CFFF3893A}"/>
    <cellStyle name="Input 4 9 2" xfId="9172" xr:uid="{25C53037-7B6B-4EA0-B0CE-B6D52B9584FF}"/>
    <cellStyle name="Input 4 9 2 2" xfId="20052" xr:uid="{6D073637-7E11-421D-B967-005F34CD9424}"/>
    <cellStyle name="Input 4 9 2 3" xfId="20053" xr:uid="{FFB9B443-5527-4AE3-8448-2E112CD62FBA}"/>
    <cellStyle name="Input 4 9 2 4" xfId="20054" xr:uid="{21312711-D475-493E-A451-DDDB66C6EC72}"/>
    <cellStyle name="Input 4 9 2 5" xfId="20055" xr:uid="{68828648-1237-49B0-A326-70739726C92F}"/>
    <cellStyle name="Input 4 9 3" xfId="20056" xr:uid="{18108173-7647-4867-ABAB-AC854CD290C0}"/>
    <cellStyle name="Input 4 9 4" xfId="20057" xr:uid="{3D74584A-6F43-40D8-BFAA-30DAD038D6B4}"/>
    <cellStyle name="Input 4 9 5" xfId="20058" xr:uid="{B17701AE-47F6-4C07-9A4B-F1FAB3B80E70}"/>
    <cellStyle name="Input 4 9 6" xfId="20059" xr:uid="{A42C4F26-F61E-499E-82BA-0617B36D96D7}"/>
    <cellStyle name="Input 4_ELC" xfId="6588" xr:uid="{821CBBF4-FB87-41E0-A779-815504922B18}"/>
    <cellStyle name="Input 40" xfId="20060" xr:uid="{3DABC366-0C54-4583-BC88-14784D0AA33C}"/>
    <cellStyle name="Input 41" xfId="20061" xr:uid="{43EB8C68-0AD8-4FAD-9C0E-B31165CBEDA6}"/>
    <cellStyle name="Input 42" xfId="20062" xr:uid="{5FA4DD21-C46A-4022-BF09-7CC44C1B46F1}"/>
    <cellStyle name="Input 5" xfId="1437" xr:uid="{60B7C775-58D3-44E1-81C7-D6CBFE0736C7}"/>
    <cellStyle name="Input 5 10" xfId="9173" xr:uid="{01CAA0CF-E9C7-4158-AFEB-DEF5786499AC}"/>
    <cellStyle name="Input 5 10 2" xfId="20063" xr:uid="{8DF4189D-5385-4D25-B3ED-30184839FE97}"/>
    <cellStyle name="Input 5 10 3" xfId="20064" xr:uid="{23473DE3-6B7E-413E-AD13-6BB1FE2D45AB}"/>
    <cellStyle name="Input 5 10 4" xfId="20065" xr:uid="{6FC6CF9C-D017-4207-88A9-76A793880C6A}"/>
    <cellStyle name="Input 5 10 5" xfId="20066" xr:uid="{691D37FD-CD35-4393-832D-2D302C07F7A2}"/>
    <cellStyle name="Input 5 11" xfId="20067" xr:uid="{3180D6B7-F616-454A-B118-FCDD2704AB80}"/>
    <cellStyle name="Input 5 12" xfId="20068" xr:uid="{E2C306A6-D000-4B0A-B9A6-AB6037135340}"/>
    <cellStyle name="Input 5 13" xfId="20069" xr:uid="{7949BDAB-9D49-4ADA-B2B6-F503015FC6DD}"/>
    <cellStyle name="Input 5 14" xfId="20070" xr:uid="{72494C7F-B2B2-4FF5-A44B-AAF2671E2FEC}"/>
    <cellStyle name="Input 5 15" xfId="20071" xr:uid="{441CE12F-F03E-4DE1-89B4-92FD96ECAABA}"/>
    <cellStyle name="Input 5 2" xfId="1438" xr:uid="{2AEDE1A5-E867-4386-88C3-DC208DA6ECAB}"/>
    <cellStyle name="Input 5 2 2" xfId="9174" xr:uid="{8ED92081-3DC7-46B0-BFC4-071E41DBD746}"/>
    <cellStyle name="Input 5 2 2 2" xfId="20072" xr:uid="{2ED12A99-B698-4960-B5F8-F3E8DE8D8E3B}"/>
    <cellStyle name="Input 5 2 2 3" xfId="20073" xr:uid="{8428D20D-36E8-4C24-91BA-70596C87073D}"/>
    <cellStyle name="Input 5 2 2 4" xfId="20074" xr:uid="{854927AB-1ECE-41A8-B350-3B42642E4355}"/>
    <cellStyle name="Input 5 2 2 5" xfId="20075" xr:uid="{BF6808FB-25D8-48DA-A2DF-FB8E4A9421F6}"/>
    <cellStyle name="Input 5 2 3" xfId="20076" xr:uid="{86A8B42A-1730-44B5-A047-F557A66C28E7}"/>
    <cellStyle name="Input 5 2 4" xfId="20077" xr:uid="{FDE3E703-6562-4864-8EEB-1EB7ABD7AEE3}"/>
    <cellStyle name="Input 5 2 5" xfId="20078" xr:uid="{FCE7FCAD-44AF-40FA-B800-1A7F412CF44C}"/>
    <cellStyle name="Input 5 2 6" xfId="20079" xr:uid="{908B5513-E5C4-46D9-B611-43A0E6493100}"/>
    <cellStyle name="Input 5 2 7" xfId="20080" xr:uid="{68A8E4B7-C3A8-4E28-9119-F2EDFDEEC15B}"/>
    <cellStyle name="Input 5 3" xfId="3477" xr:uid="{5740BA31-436A-4E91-96BA-82882DBA94BF}"/>
    <cellStyle name="Input 5 3 2" xfId="9175" xr:uid="{5B487396-351E-4BA4-8FFE-C6BE2DFBFB8B}"/>
    <cellStyle name="Input 5 3 2 2" xfId="20081" xr:uid="{E33D77F8-3791-400D-B47C-A3C0409F71A7}"/>
    <cellStyle name="Input 5 3 2 3" xfId="20082" xr:uid="{8784C3C1-CA9F-41A0-8C55-7D68AEAB42D0}"/>
    <cellStyle name="Input 5 3 2 4" xfId="20083" xr:uid="{6B784ADF-E4FE-4F66-90B4-1A7FF11D21FD}"/>
    <cellStyle name="Input 5 3 2 5" xfId="20084" xr:uid="{069338AD-F46C-4998-8F34-AC815E0C2186}"/>
    <cellStyle name="Input 5 3 3" xfId="20085" xr:uid="{DC9DE23A-BE89-45F5-998A-99EF1131AFD6}"/>
    <cellStyle name="Input 5 3 4" xfId="20086" xr:uid="{9B370618-898E-47D8-A5D2-41970CCE7401}"/>
    <cellStyle name="Input 5 3 5" xfId="20087" xr:uid="{154DD093-4A54-40CD-96CE-D4AC7EF5B49B}"/>
    <cellStyle name="Input 5 3 6" xfId="20088" xr:uid="{6B629946-17A7-489D-A427-8FC8C65F2100}"/>
    <cellStyle name="Input 5 4" xfId="3478" xr:uid="{2E9A3096-007B-47C6-B6F0-3FB090D6878D}"/>
    <cellStyle name="Input 5 4 2" xfId="9176" xr:uid="{A8CDEC1C-F185-4051-A980-1F7A71D10A8E}"/>
    <cellStyle name="Input 5 4 2 2" xfId="20089" xr:uid="{CE1CB13E-5E7A-4A77-8EC1-33F1C59F04F8}"/>
    <cellStyle name="Input 5 4 2 3" xfId="20090" xr:uid="{64643C1B-AE90-45AA-B0F2-5C6C3C4A2489}"/>
    <cellStyle name="Input 5 4 2 4" xfId="20091" xr:uid="{DCB294DA-B79C-4651-B68D-0AEFCFA2262F}"/>
    <cellStyle name="Input 5 4 2 5" xfId="20092" xr:uid="{04692B2A-7A59-40EA-95BA-11F3304A810C}"/>
    <cellStyle name="Input 5 4 3" xfId="20093" xr:uid="{EAF67200-8543-45C4-915B-977DDBDC9B12}"/>
    <cellStyle name="Input 5 4 4" xfId="20094" xr:uid="{B2B6B323-9CEE-4288-8605-BCE54D6D655C}"/>
    <cellStyle name="Input 5 4 5" xfId="20095" xr:uid="{50BED35D-FDA4-4314-B0E0-312CADA11E32}"/>
    <cellStyle name="Input 5 4 6" xfId="20096" xr:uid="{AE6C476C-CEC7-40F3-9A98-03D5D39FF781}"/>
    <cellStyle name="Input 5 5" xfId="3479" xr:uid="{DE2F9C99-4371-48F7-9C63-628032B7DB50}"/>
    <cellStyle name="Input 5 5 2" xfId="9177" xr:uid="{3C2F8A8C-B227-4731-9DF1-B35104D4272D}"/>
    <cellStyle name="Input 5 5 2 2" xfId="20097" xr:uid="{DFBDD4CA-69B1-432E-A704-D5467BF61F89}"/>
    <cellStyle name="Input 5 5 2 3" xfId="20098" xr:uid="{02F8F063-C6B3-42C2-88B5-CF30EA145600}"/>
    <cellStyle name="Input 5 5 2 4" xfId="20099" xr:uid="{0AD895C1-D66A-4028-8CAE-7CD575049352}"/>
    <cellStyle name="Input 5 5 2 5" xfId="20100" xr:uid="{9DEB7F03-AAEF-45DF-9D00-232721B51FDF}"/>
    <cellStyle name="Input 5 5 3" xfId="20101" xr:uid="{72F5DD2B-EEFF-4DA8-AE96-244E18444B38}"/>
    <cellStyle name="Input 5 5 4" xfId="20102" xr:uid="{A88765ED-B918-4696-B70E-FF2C4D93789C}"/>
    <cellStyle name="Input 5 5 5" xfId="20103" xr:uid="{9F578E24-9B1E-43FF-B670-B16F3A7FDCA0}"/>
    <cellStyle name="Input 5 5 6" xfId="20104" xr:uid="{B1265C0E-7B40-46B8-914F-F1BAFF64FA1A}"/>
    <cellStyle name="Input 5 6" xfId="3480" xr:uid="{02550972-541E-4FC4-AC36-0D668872A19D}"/>
    <cellStyle name="Input 5 6 2" xfId="9178" xr:uid="{FEC34513-B0C1-4D41-A493-6744B63B52F2}"/>
    <cellStyle name="Input 5 6 2 2" xfId="20105" xr:uid="{BBB358A5-0ED3-4D23-892F-111D2110CFE2}"/>
    <cellStyle name="Input 5 6 2 3" xfId="20106" xr:uid="{DED630BA-7544-43F4-B291-17D14078909A}"/>
    <cellStyle name="Input 5 6 2 4" xfId="20107" xr:uid="{676EC9A3-E0CA-4917-AB7C-4A8C922E4D32}"/>
    <cellStyle name="Input 5 6 2 5" xfId="20108" xr:uid="{06905E0C-6DF4-4BD3-9390-95C352A0DC90}"/>
    <cellStyle name="Input 5 6 3" xfId="20109" xr:uid="{A027D419-6BB6-4D4B-A487-9DD8A0EC5B68}"/>
    <cellStyle name="Input 5 6 4" xfId="20110" xr:uid="{6F2FCF7D-CB50-4B14-ABE2-072D0DC9D23C}"/>
    <cellStyle name="Input 5 6 5" xfId="20111" xr:uid="{AC94AC22-83FE-418C-8562-54B27DB6A645}"/>
    <cellStyle name="Input 5 6 6" xfId="20112" xr:uid="{32B1EC11-5D3E-4B53-BBAF-46E86B9AFD84}"/>
    <cellStyle name="Input 5 7" xfId="3481" xr:uid="{0202AB20-1F23-49BA-897F-3D62FF16DCC7}"/>
    <cellStyle name="Input 5 7 2" xfId="9179" xr:uid="{1B3CCC99-EA70-495F-B49D-416FF0506224}"/>
    <cellStyle name="Input 5 7 2 2" xfId="20113" xr:uid="{E6BA0FC9-5588-4C9A-AF60-0F2B875CD433}"/>
    <cellStyle name="Input 5 7 2 3" xfId="20114" xr:uid="{A8B3B3C4-26C0-4EB9-A383-AAE9FC475FE9}"/>
    <cellStyle name="Input 5 7 2 4" xfId="20115" xr:uid="{467229D4-DB42-4838-BD51-4E767A086224}"/>
    <cellStyle name="Input 5 7 2 5" xfId="20116" xr:uid="{C509BD0B-1CAB-4C94-A2D4-BC1B78CBD045}"/>
    <cellStyle name="Input 5 7 3" xfId="20117" xr:uid="{D7304B5F-3649-4282-B32D-E82EECDD91F5}"/>
    <cellStyle name="Input 5 7 4" xfId="20118" xr:uid="{3A1ED1CA-F06F-4222-9DDA-1A495E84EAA7}"/>
    <cellStyle name="Input 5 7 5" xfId="20119" xr:uid="{D74C9D37-2871-4514-9D80-E7A644C1F182}"/>
    <cellStyle name="Input 5 7 6" xfId="20120" xr:uid="{8A6DEC58-97F7-43B1-99F7-3771E60DD0AB}"/>
    <cellStyle name="Input 5 8" xfId="8463" xr:uid="{30D058F4-360D-4FED-A22A-B67A3191E937}"/>
    <cellStyle name="Input 5 8 2" xfId="9180" xr:uid="{DA8A93E1-F632-433E-A708-B99C8A9A0318}"/>
    <cellStyle name="Input 5 8 2 2" xfId="20121" xr:uid="{1D75F8B2-1028-4805-AA9B-6B3A634DCC83}"/>
    <cellStyle name="Input 5 8 2 3" xfId="20122" xr:uid="{BAFF2064-862E-41A0-8048-556E702734EC}"/>
    <cellStyle name="Input 5 8 2 4" xfId="20123" xr:uid="{166028D5-D820-4EF9-9FBB-8C423A2F8CE0}"/>
    <cellStyle name="Input 5 8 2 5" xfId="20124" xr:uid="{8B7711BC-DAC7-4A42-9790-3F551C0162A8}"/>
    <cellStyle name="Input 5 8 3" xfId="20125" xr:uid="{3222E09A-15B7-4442-9CA9-D0550C0277E5}"/>
    <cellStyle name="Input 5 8 4" xfId="20126" xr:uid="{F1899340-69DC-44C2-92FD-59EB805F6570}"/>
    <cellStyle name="Input 5 8 5" xfId="20127" xr:uid="{064332EF-CBCD-4BA6-BCDF-361B8A6D7647}"/>
    <cellStyle name="Input 5 8 6" xfId="20128" xr:uid="{46D3A19B-F111-4D54-97A4-5E488C8C0C95}"/>
    <cellStyle name="Input 5 9" xfId="9181" xr:uid="{6E566FC1-FDE3-418D-8D8E-EECAA1EF88AD}"/>
    <cellStyle name="Input 5 9 2" xfId="20129" xr:uid="{890462C3-4362-4B6D-90BB-E1E27E630C4C}"/>
    <cellStyle name="Input 5 9 3" xfId="20130" xr:uid="{033F93D8-CCD6-43AB-8117-1B8E913555DA}"/>
    <cellStyle name="Input 5 9 4" xfId="20131" xr:uid="{09A169BB-1A34-49A8-8603-F72570EE261F}"/>
    <cellStyle name="Input 5 9 5" xfId="20132" xr:uid="{76A1A4F8-6937-47FE-B324-911CC591661E}"/>
    <cellStyle name="Input 5_ELC" xfId="6589" xr:uid="{25B2B870-ED9D-4F8D-9933-9224B890AA75}"/>
    <cellStyle name="Input 6" xfId="1439" xr:uid="{B5DA8134-A32F-4C76-B8B6-B71746372DD8}"/>
    <cellStyle name="Input 6 2" xfId="1440" xr:uid="{691F9BD2-2353-4BD5-B862-F292850131B9}"/>
    <cellStyle name="Input 6 2 2" xfId="9183" xr:uid="{8BC75FB6-4878-4D8C-9EC8-784781240F21}"/>
    <cellStyle name="Input 6 2 2 2" xfId="20133" xr:uid="{2E45F706-A83B-4617-813E-F235EAD3F547}"/>
    <cellStyle name="Input 6 2 2 3" xfId="20134" xr:uid="{318456AD-CE82-414C-826A-9DC49AAB8166}"/>
    <cellStyle name="Input 6 2 2 4" xfId="20135" xr:uid="{A9D49B43-C339-4967-9E00-CF592E259A19}"/>
    <cellStyle name="Input 6 2 2 5" xfId="20136" xr:uid="{73BD2ED6-0C6E-4BF9-ADAE-741006828754}"/>
    <cellStyle name="Input 6 2 3" xfId="20137" xr:uid="{207BD48C-8092-4675-895D-81BF42B669DF}"/>
    <cellStyle name="Input 6 2 4" xfId="20138" xr:uid="{AD9D3DCF-5FAE-4962-A28E-C1B0E4904C0A}"/>
    <cellStyle name="Input 6 2 5" xfId="20139" xr:uid="{D90CFD47-D944-43D8-AEB3-FC5975FF3B7D}"/>
    <cellStyle name="Input 6 2 6" xfId="20140" xr:uid="{34E31C84-A4B9-4DB2-B911-23013A31A749}"/>
    <cellStyle name="Input 6 2 7" xfId="20141" xr:uid="{881B9100-6613-4F71-9489-32A373E508C5}"/>
    <cellStyle name="Input 6 3" xfId="9182" xr:uid="{27AC43F8-8A14-4423-B4A3-9340AFBDA313}"/>
    <cellStyle name="Input 6 3 2" xfId="20142" xr:uid="{B11D92CF-125B-42D9-9EEA-710827BB210C}"/>
    <cellStyle name="Input 6 3 3" xfId="20143" xr:uid="{B2481F14-337E-49A5-921A-ED932ABAF611}"/>
    <cellStyle name="Input 6 3 4" xfId="20144" xr:uid="{CD826E6A-8DFD-461E-BE7F-56F26B0358F9}"/>
    <cellStyle name="Input 6 3 5" xfId="20145" xr:uid="{96DA530D-52F9-46CD-A18C-785463E6B8DD}"/>
    <cellStyle name="Input 6 4" xfId="20146" xr:uid="{1CA64016-3358-4A8C-AD5C-49D13E97FDDF}"/>
    <cellStyle name="Input 6 5" xfId="20147" xr:uid="{9175076B-5DB9-4645-9736-CD42964C9107}"/>
    <cellStyle name="Input 6 6" xfId="20148" xr:uid="{984E92E9-DD66-4D4B-8965-F93675283C6C}"/>
    <cellStyle name="Input 6 7" xfId="20149" xr:uid="{AF6F77E6-F7A7-45FE-AD31-A2D1D5F4B4F7}"/>
    <cellStyle name="Input 6 8" xfId="20150" xr:uid="{EDD32E75-C765-4A1F-AE31-19498A2DEA1E}"/>
    <cellStyle name="Input 7" xfId="1441" xr:uid="{11F8DC60-A1CD-47CB-ADAB-2F2CDF840904}"/>
    <cellStyle name="Input 7 2" xfId="1442" xr:uid="{431BEA99-5A18-4895-BCBE-9DA56E64393D}"/>
    <cellStyle name="Input 7 2 2" xfId="9185" xr:uid="{E84C6107-2A7B-45A4-B0A0-3710CAF1B38F}"/>
    <cellStyle name="Input 7 2 2 2" xfId="20151" xr:uid="{30ECE1FF-41EA-4D18-A028-4EB182457137}"/>
    <cellStyle name="Input 7 2 2 3" xfId="20152" xr:uid="{A0ADF0EF-3BBA-4015-8BA5-22DD5F895533}"/>
    <cellStyle name="Input 7 2 2 4" xfId="20153" xr:uid="{BFDFEC7F-450A-4818-963E-4BA23B86235D}"/>
    <cellStyle name="Input 7 2 2 5" xfId="20154" xr:uid="{F0D38638-D1F8-452A-B45F-B7BA121B62A8}"/>
    <cellStyle name="Input 7 2 3" xfId="20155" xr:uid="{FB99723A-7172-43E6-A874-DA8D7CB2A4B1}"/>
    <cellStyle name="Input 7 2 4" xfId="20156" xr:uid="{52577820-34D2-4B0A-A9C8-336F6CC8A4D0}"/>
    <cellStyle name="Input 7 2 5" xfId="20157" xr:uid="{8E0993C2-297F-4A5F-812B-AEA9C50DD7F4}"/>
    <cellStyle name="Input 7 2 6" xfId="20158" xr:uid="{90346624-3E63-4CE5-943F-CF2995565AE3}"/>
    <cellStyle name="Input 7 2 7" xfId="20159" xr:uid="{5AF6251C-E0C9-4920-92E2-67CB2A9EB5A9}"/>
    <cellStyle name="Input 7 3" xfId="9184" xr:uid="{1F135872-B459-432D-9AA8-236D3970832C}"/>
    <cellStyle name="Input 7 3 2" xfId="20160" xr:uid="{437DC470-60DA-4B0D-B339-E941F3724558}"/>
    <cellStyle name="Input 7 3 3" xfId="20161" xr:uid="{FD0A4E96-3685-4877-ABB7-702AA2B44840}"/>
    <cellStyle name="Input 7 3 4" xfId="20162" xr:uid="{328FC63B-D1C8-4F0B-ACFC-0F8F8F9738E0}"/>
    <cellStyle name="Input 7 3 5" xfId="20163" xr:uid="{31AFAFE3-0968-4C45-88BD-C875A32CA3B9}"/>
    <cellStyle name="Input 7 4" xfId="20164" xr:uid="{F0E8C62B-7714-46BD-9C7B-18577D5B1D58}"/>
    <cellStyle name="Input 7 5" xfId="20165" xr:uid="{64341567-26E4-4496-99E6-5B4D61AE0BB3}"/>
    <cellStyle name="Input 7 6" xfId="20166" xr:uid="{532B239A-A30C-4B9E-A530-C144E3F389DB}"/>
    <cellStyle name="Input 7 7" xfId="20167" xr:uid="{7B8EFDB1-DE6D-4339-AD5F-ADACE1E938ED}"/>
    <cellStyle name="Input 7 8" xfId="20168" xr:uid="{F1518527-A2F9-4CBD-AE6D-BD9AEBEDAB30}"/>
    <cellStyle name="Input 8" xfId="1443" xr:uid="{7E12308C-6BCD-4BE1-8DF3-D026FCF0F208}"/>
    <cellStyle name="Input 8 2" xfId="1444" xr:uid="{C2585C21-52D5-4A91-84C2-11CDBC05AC09}"/>
    <cellStyle name="Input 8 2 2" xfId="9187" xr:uid="{4ABFA216-7185-424C-BA8D-320F27A89F9C}"/>
    <cellStyle name="Input 8 2 2 2" xfId="20169" xr:uid="{CD433F77-22B6-4BDD-AFE0-BAABE2BC1865}"/>
    <cellStyle name="Input 8 2 2 3" xfId="20170" xr:uid="{EF61CE98-F611-40AE-82B0-944A5F14E0E2}"/>
    <cellStyle name="Input 8 2 2 4" xfId="20171" xr:uid="{C7DF8FFC-14C1-4CB4-884E-7B905BB5FB37}"/>
    <cellStyle name="Input 8 2 2 5" xfId="20172" xr:uid="{994F70B2-30B5-4F65-8464-BAFBC811F5F7}"/>
    <cellStyle name="Input 8 2 3" xfId="20173" xr:uid="{E296AB0E-093C-4BC5-A8FB-D0B1D4FA8D8F}"/>
    <cellStyle name="Input 8 2 4" xfId="20174" xr:uid="{A0A32BF4-A2E5-45E1-821C-F39767E7AD17}"/>
    <cellStyle name="Input 8 2 5" xfId="20175" xr:uid="{A027F2F1-B87D-42B8-802C-A034AD7FFC28}"/>
    <cellStyle name="Input 8 2 6" xfId="20176" xr:uid="{DD5C8987-4525-4A80-9661-D1EFF838F158}"/>
    <cellStyle name="Input 8 2 7" xfId="20177" xr:uid="{FAD21E2A-0381-4709-8892-172EE01A6ABB}"/>
    <cellStyle name="Input 8 3" xfId="9186" xr:uid="{81FB2FF0-DE16-45B6-8CD6-D965FD5EB72B}"/>
    <cellStyle name="Input 8 3 2" xfId="20178" xr:uid="{30C1C964-523E-43AF-87A8-0D23BB0B11CC}"/>
    <cellStyle name="Input 8 3 3" xfId="20179" xr:uid="{10F2E2AF-D4C0-4E64-8252-E0BFFC3151E3}"/>
    <cellStyle name="Input 8 3 4" xfId="20180" xr:uid="{E29C320C-FC2D-4F66-BFB9-FAFAEB0AACED}"/>
    <cellStyle name="Input 8 3 5" xfId="20181" xr:uid="{087AB87F-6182-462D-A5E3-66A1B1427A5D}"/>
    <cellStyle name="Input 8 4" xfId="20182" xr:uid="{DC97DB81-5086-433E-8C4B-C617959F5B89}"/>
    <cellStyle name="Input 8 5" xfId="20183" xr:uid="{FF892EBC-430F-4E69-A71E-B3C6476FFEB5}"/>
    <cellStyle name="Input 8 6" xfId="20184" xr:uid="{2410523D-1F73-4C87-A5CE-094F98D3EE16}"/>
    <cellStyle name="Input 8 7" xfId="20185" xr:uid="{5EB58761-6F64-466A-908D-94E82C966321}"/>
    <cellStyle name="Input 8 8" xfId="20186" xr:uid="{5DF44132-E1B2-4EAC-8988-E59787C3E88B}"/>
    <cellStyle name="Input 9" xfId="1445" xr:uid="{40728670-A188-414D-B758-5CF14092E2ED}"/>
    <cellStyle name="Input 9 2" xfId="1446" xr:uid="{0D563D00-DA90-4689-BAE4-FDB9BAE45A04}"/>
    <cellStyle name="Input 9 2 2" xfId="9189" xr:uid="{D82E22F2-D9D5-44E9-A842-2874934A64D8}"/>
    <cellStyle name="Input 9 2 2 2" xfId="20187" xr:uid="{C6EDC5F1-EF83-4FDE-A853-E22030FB71A1}"/>
    <cellStyle name="Input 9 2 2 3" xfId="20188" xr:uid="{80CA8858-5183-47D6-9DBD-BA069426FF24}"/>
    <cellStyle name="Input 9 2 2 4" xfId="20189" xr:uid="{F3ED3E3A-5965-4EBF-B743-5D465BDC1911}"/>
    <cellStyle name="Input 9 2 2 5" xfId="20190" xr:uid="{4E0C2216-2BEF-4BC9-B26F-C9E78A8536D0}"/>
    <cellStyle name="Input 9 2 3" xfId="20191" xr:uid="{F1E483BC-F78C-4AB4-837F-F22265D8D26C}"/>
    <cellStyle name="Input 9 2 4" xfId="20192" xr:uid="{B987071A-A577-4A24-AAD0-8DC226A19E2C}"/>
    <cellStyle name="Input 9 2 5" xfId="20193" xr:uid="{49A81E80-C20A-40C6-820D-8677EA71DCD6}"/>
    <cellStyle name="Input 9 2 6" xfId="20194" xr:uid="{D546144A-2947-4230-9274-2054049CF5E5}"/>
    <cellStyle name="Input 9 2 7" xfId="20195" xr:uid="{1F9C4513-8085-46BD-A2CC-67266EA7D06E}"/>
    <cellStyle name="Input 9 3" xfId="9188" xr:uid="{0C698E50-D44F-497D-B08C-8D33F475FC12}"/>
    <cellStyle name="Input 9 3 2" xfId="20196" xr:uid="{17F4AEC3-AF70-49BC-9407-42B8466DF851}"/>
    <cellStyle name="Input 9 3 3" xfId="20197" xr:uid="{07848737-5FF7-4EA9-9FB9-986E76DC4792}"/>
    <cellStyle name="Input 9 3 4" xfId="20198" xr:uid="{9FD03D2B-5096-41D0-A88E-06AEE2980EDE}"/>
    <cellStyle name="Input 9 3 5" xfId="20199" xr:uid="{11CD4484-D3E6-4B2C-93A5-C262437E45BA}"/>
    <cellStyle name="Input 9 4" xfId="20200" xr:uid="{913F90E2-E4B8-4068-89A0-CF1B2DC300D0}"/>
    <cellStyle name="Input 9 5" xfId="20201" xr:uid="{0186D562-5B9D-41F0-8027-9E48EA261DA4}"/>
    <cellStyle name="Input 9 6" xfId="20202" xr:uid="{C809C90A-7146-4189-94A8-479AE462A61B}"/>
    <cellStyle name="Input 9 7" xfId="20203" xr:uid="{7F86863F-78D9-47CD-8A6A-8EFB63F3330D}"/>
    <cellStyle name="Input 9 8" xfId="20204" xr:uid="{3D42481A-D6AF-44B4-8594-FDCBFE5322AD}"/>
    <cellStyle name="InputCells" xfId="1447" xr:uid="{752D3C64-573F-4AB8-B08B-8F1CFF4B0350}"/>
    <cellStyle name="InputCells 2" xfId="9190" xr:uid="{B58C012A-71C7-45FC-9CF3-52AF0C459815}"/>
    <cellStyle name="InputCells 2 2" xfId="20205" xr:uid="{706ED64B-957B-414C-B78E-67EBFCDB86FA}"/>
    <cellStyle name="InputCells 2 3" xfId="20206" xr:uid="{C63164D8-9E78-4D49-A5EF-668AE14CC795}"/>
    <cellStyle name="InputCells 2 4" xfId="20207" xr:uid="{295309BF-FA6C-42A2-A6E4-79BA63AD525B}"/>
    <cellStyle name="InputCells 2 5" xfId="20208" xr:uid="{0B7555E6-2873-404F-B61C-1C68580E7DEF}"/>
    <cellStyle name="InputCells 3" xfId="20209" xr:uid="{0F1C4FD3-F455-4429-B084-D361E7EBCCFD}"/>
    <cellStyle name="InputCells 4" xfId="20210" xr:uid="{499FF2F1-3620-4454-908E-C4F4E906FF7E}"/>
    <cellStyle name="InputCells 5" xfId="20211" xr:uid="{1E0CA690-BCDC-42A6-BF03-062563C92C68}"/>
    <cellStyle name="InputCells 6" xfId="20212" xr:uid="{317157D0-EE19-4526-8BFF-1FA7412A4BD1}"/>
    <cellStyle name="InputCells 7" xfId="20213" xr:uid="{61385F87-78AC-4643-85AC-17641CA670CB}"/>
    <cellStyle name="InputCells 8" xfId="20214" xr:uid="{93C07F80-D0BC-4706-ACC3-497193BDB90F}"/>
    <cellStyle name="InputCells12_CRFReport-template" xfId="1448" xr:uid="{C06A7DB2-1C58-4B69-B1F7-E84B3D221103}"/>
    <cellStyle name="Linked Cell 10" xfId="1449" xr:uid="{348584E8-B0DF-4F46-BD0D-6F59E312DC2F}"/>
    <cellStyle name="Linked Cell 10 2" xfId="3482" xr:uid="{06943836-DDA8-4DD5-9EA1-4C67C8632EB1}"/>
    <cellStyle name="Linked Cell 10 2 2" xfId="9192" xr:uid="{8AEA2F07-8380-4079-A756-695C0CF3AB82}"/>
    <cellStyle name="Linked Cell 10 2 2 2" xfId="20215" xr:uid="{CB29A06E-6053-49D9-9C77-7E845DD263D9}"/>
    <cellStyle name="Linked Cell 10 2 2 3" xfId="20216" xr:uid="{2D42B35F-7E33-4B1D-B1D5-743D98898B43}"/>
    <cellStyle name="Linked Cell 10 2 2 4" xfId="20217" xr:uid="{63BD5968-D969-4D0B-9565-28397B6A7D0F}"/>
    <cellStyle name="Linked Cell 10 2 2 5" xfId="20218" xr:uid="{797ABEBC-801E-4AEC-98BD-E6CD6BE07C04}"/>
    <cellStyle name="Linked Cell 10 2 3" xfId="20219" xr:uid="{016D4BAD-1AE7-4EF3-A50C-6AF6101F4848}"/>
    <cellStyle name="Linked Cell 10 2 4" xfId="20220" xr:uid="{D6BBCCC7-07AF-498C-B589-144E3270B0F0}"/>
    <cellStyle name="Linked Cell 10 2 5" xfId="20221" xr:uid="{0EC180D1-2D86-434D-BBC5-D46278048A4D}"/>
    <cellStyle name="Linked Cell 10 2 6" xfId="20222" xr:uid="{DCB1910E-64EF-4068-8FD9-5C042F75EF1B}"/>
    <cellStyle name="Linked Cell 10 3" xfId="9191" xr:uid="{A6BA12C1-300F-480D-9D4F-04E0615BBB1D}"/>
    <cellStyle name="Linked Cell 10 3 2" xfId="20223" xr:uid="{2A6FCE5A-6919-4913-8114-1E4ABFE222B5}"/>
    <cellStyle name="Linked Cell 10 3 3" xfId="20224" xr:uid="{5A2946DD-5195-4E98-BF10-01F8B883EB39}"/>
    <cellStyle name="Linked Cell 10 3 4" xfId="20225" xr:uid="{FD86173D-95D2-4A68-90AE-53D869372D54}"/>
    <cellStyle name="Linked Cell 10 3 5" xfId="20226" xr:uid="{4A1CCAB2-4610-4BB5-8547-4E3AC5CFA57B}"/>
    <cellStyle name="Linked Cell 10 4" xfId="20227" xr:uid="{1B01F36D-1E54-4373-8481-645838AFA655}"/>
    <cellStyle name="Linked Cell 10 5" xfId="20228" xr:uid="{75F894FA-E878-422C-8DFF-75B6CE8EA768}"/>
    <cellStyle name="Linked Cell 10 6" xfId="20229" xr:uid="{7DF017FF-7C74-4BE8-A4C1-7D864A5E2CC0}"/>
    <cellStyle name="Linked Cell 10 7" xfId="20230" xr:uid="{BC79EC95-0202-4802-AA5F-BC4B1972FED1}"/>
    <cellStyle name="Linked Cell 10 8" xfId="20231" xr:uid="{650EE9A9-C4B1-4524-921F-A6CF3706D4CA}"/>
    <cellStyle name="Linked Cell 11" xfId="1450" xr:uid="{FE0C6087-5ADB-4040-B8B1-D05D9978A770}"/>
    <cellStyle name="Linked Cell 11 2" xfId="8217" xr:uid="{0B1FC7FF-1945-477F-8E6B-4F9C7F2FEB20}"/>
    <cellStyle name="Linked Cell 11 2 2" xfId="9194" xr:uid="{6C5F5F3C-A9AC-49C6-B9CB-F0B97DE078CC}"/>
    <cellStyle name="Linked Cell 11 2 2 2" xfId="20232" xr:uid="{109D3A04-EB47-4386-9679-24E9ABA6C81F}"/>
    <cellStyle name="Linked Cell 11 2 2 3" xfId="20233" xr:uid="{CEB76899-ADDB-4659-9054-43B1B9793555}"/>
    <cellStyle name="Linked Cell 11 2 2 4" xfId="20234" xr:uid="{6FEB2D90-3098-4571-9EC7-2F50A4FE02A4}"/>
    <cellStyle name="Linked Cell 11 2 2 5" xfId="20235" xr:uid="{AF5DB8B4-6226-4C3A-9132-52B7D37872FF}"/>
    <cellStyle name="Linked Cell 11 2 3" xfId="20236" xr:uid="{8EC95336-E51C-44C2-8889-46AEE2E731D3}"/>
    <cellStyle name="Linked Cell 11 2 4" xfId="20237" xr:uid="{582F136F-F251-4DD4-AC8F-5DD23B26D566}"/>
    <cellStyle name="Linked Cell 11 2 5" xfId="20238" xr:uid="{E0DA5DAE-05AB-4635-8416-322AD39EA86A}"/>
    <cellStyle name="Linked Cell 11 2 6" xfId="20239" xr:uid="{4727D2A7-B371-4A78-B017-41F5814C0261}"/>
    <cellStyle name="Linked Cell 11 3" xfId="9193" xr:uid="{D5591E97-1D06-45CC-8B0D-48E23A4A861D}"/>
    <cellStyle name="Linked Cell 11 3 2" xfId="20240" xr:uid="{7024D345-CE11-492A-B47C-9B4C6E54F2E2}"/>
    <cellStyle name="Linked Cell 11 3 3" xfId="20241" xr:uid="{4CB16FCF-4BDF-4B1F-85C4-1DAC5CCC6B0D}"/>
    <cellStyle name="Linked Cell 11 3 4" xfId="20242" xr:uid="{6526601B-D001-472B-ACC3-6D05CF876996}"/>
    <cellStyle name="Linked Cell 11 3 5" xfId="20243" xr:uid="{0FAFB25A-ECE7-4E94-B55D-20A81ADD644B}"/>
    <cellStyle name="Linked Cell 11 4" xfId="20244" xr:uid="{ECBA2902-5D50-44AD-A701-81EAC4AE1269}"/>
    <cellStyle name="Linked Cell 11 5" xfId="20245" xr:uid="{FC38BEA0-9CDD-4DAC-A3EF-29D2DD320CBC}"/>
    <cellStyle name="Linked Cell 11 6" xfId="20246" xr:uid="{F4241B17-9682-447B-A298-08FFC9CA75AC}"/>
    <cellStyle name="Linked Cell 11 7" xfId="20247" xr:uid="{CA589E65-D8C7-462B-B5B3-46D5413FCA89}"/>
    <cellStyle name="Linked Cell 11 8" xfId="20248" xr:uid="{EEDAD19F-4066-4408-9C49-5F529008C820}"/>
    <cellStyle name="Linked Cell 12" xfId="1451" xr:uid="{D805EE08-83B6-4F7E-9AC1-153FD9D43712}"/>
    <cellStyle name="Linked Cell 12 2" xfId="8218" xr:uid="{16D293A7-B731-4C26-AB45-7FA24683B959}"/>
    <cellStyle name="Linked Cell 12 2 2" xfId="9196" xr:uid="{2B61F014-603D-4858-A3CF-BAFACDABAAB0}"/>
    <cellStyle name="Linked Cell 12 2 2 2" xfId="20249" xr:uid="{77C7A9E4-4CE1-4CC8-A00C-7C27DCD19482}"/>
    <cellStyle name="Linked Cell 12 2 2 3" xfId="20250" xr:uid="{53FC9516-9FCB-4A4E-AD95-51A42D89AE02}"/>
    <cellStyle name="Linked Cell 12 2 2 4" xfId="20251" xr:uid="{2EFB838A-D746-4803-B04D-1F791C29C6C7}"/>
    <cellStyle name="Linked Cell 12 2 2 5" xfId="20252" xr:uid="{F9FC9226-2B4B-4F26-B8A0-059CA5B53DEC}"/>
    <cellStyle name="Linked Cell 12 2 3" xfId="20253" xr:uid="{DBD0CE58-107D-47CF-A5D6-92135883AE5A}"/>
    <cellStyle name="Linked Cell 12 2 4" xfId="20254" xr:uid="{57F5ACE2-9C72-4541-AD16-8EE16A2D9F20}"/>
    <cellStyle name="Linked Cell 12 2 5" xfId="20255" xr:uid="{2FF51924-80D0-480A-8A39-7D8DAD12F8C8}"/>
    <cellStyle name="Linked Cell 12 2 6" xfId="20256" xr:uid="{AA0A4248-2EDA-47F3-B6CF-D1C8B202068F}"/>
    <cellStyle name="Linked Cell 12 3" xfId="9195" xr:uid="{B11F3E16-8132-4006-981C-6EFBAA6AB9D3}"/>
    <cellStyle name="Linked Cell 12 3 2" xfId="20257" xr:uid="{1BF962D1-6207-4734-A86B-67FDB900CC73}"/>
    <cellStyle name="Linked Cell 12 3 3" xfId="20258" xr:uid="{46BE6528-B680-46E2-BAC7-95DF65246FAE}"/>
    <cellStyle name="Linked Cell 12 3 4" xfId="20259" xr:uid="{DE6A6E07-C2BA-40A3-A1D7-F5AA3795F28D}"/>
    <cellStyle name="Linked Cell 12 3 5" xfId="20260" xr:uid="{2ECAA00C-AEEA-4F5F-86A7-0F2AF56FD753}"/>
    <cellStyle name="Linked Cell 12 4" xfId="20261" xr:uid="{9E267EA8-7E37-4F7E-AE7A-1742BD6ED699}"/>
    <cellStyle name="Linked Cell 12 5" xfId="20262" xr:uid="{BACD4AEE-3C13-40A1-917B-D3E4DBC1337A}"/>
    <cellStyle name="Linked Cell 12 6" xfId="20263" xr:uid="{66AF425B-BFF8-4098-B95F-E467C248ED3E}"/>
    <cellStyle name="Linked Cell 12 7" xfId="20264" xr:uid="{C086FDE2-D72F-45D1-8156-BBC46961C3A6}"/>
    <cellStyle name="Linked Cell 12 8" xfId="20265" xr:uid="{71ACE21C-23BE-453F-8295-1DBB7E0E8096}"/>
    <cellStyle name="Linked Cell 13" xfId="1452" xr:uid="{0C4BDDCC-8146-4DCF-B1B8-4ABAD2DF16C8}"/>
    <cellStyle name="Linked Cell 13 2" xfId="8219" xr:uid="{C8833245-2980-4F91-9B23-33309F2BD07A}"/>
    <cellStyle name="Linked Cell 13 2 2" xfId="9198" xr:uid="{FE21EBE1-CC6D-448C-BE0E-CB460A73CEC9}"/>
    <cellStyle name="Linked Cell 13 2 2 2" xfId="20266" xr:uid="{64FFC080-0E95-4EA4-861C-3DBC407AC1E4}"/>
    <cellStyle name="Linked Cell 13 2 2 3" xfId="20267" xr:uid="{7F64EC23-6EEE-4911-B08F-0B488EE6CACB}"/>
    <cellStyle name="Linked Cell 13 2 2 4" xfId="20268" xr:uid="{5CA679B7-DCD6-4E07-9A14-5CEA3BC20ACA}"/>
    <cellStyle name="Linked Cell 13 2 2 5" xfId="20269" xr:uid="{E88B8311-1B0E-40CA-96DE-53ED091378E9}"/>
    <cellStyle name="Linked Cell 13 2 3" xfId="20270" xr:uid="{5ADFD981-EABA-44F3-8B5E-45511514FF94}"/>
    <cellStyle name="Linked Cell 13 2 4" xfId="20271" xr:uid="{5FA645D5-DC10-4CA8-9846-82C6E7C38D9F}"/>
    <cellStyle name="Linked Cell 13 2 5" xfId="20272" xr:uid="{945F2A44-271D-4B9C-AAF2-D28C57D20754}"/>
    <cellStyle name="Linked Cell 13 2 6" xfId="20273" xr:uid="{40E60C40-1A0B-4A8E-8494-CC3FC6203FE1}"/>
    <cellStyle name="Linked Cell 13 3" xfId="9197" xr:uid="{24540455-A730-4B7A-A285-62223C22548F}"/>
    <cellStyle name="Linked Cell 13 3 2" xfId="20274" xr:uid="{0562CAB1-364F-4E11-BD60-FEEFD483323A}"/>
    <cellStyle name="Linked Cell 13 3 3" xfId="20275" xr:uid="{C1377E62-54D3-42C7-9DD4-B35948D48611}"/>
    <cellStyle name="Linked Cell 13 3 4" xfId="20276" xr:uid="{EB83D165-FC14-43D1-9339-0EE609A7EC7E}"/>
    <cellStyle name="Linked Cell 13 3 5" xfId="20277" xr:uid="{89FBCD17-9D2F-4A2F-94C9-B751536BCB6B}"/>
    <cellStyle name="Linked Cell 13 4" xfId="20278" xr:uid="{A0ADEB8C-3556-4FD3-B272-5676841D5F57}"/>
    <cellStyle name="Linked Cell 13 5" xfId="20279" xr:uid="{5A1D1033-6511-4B57-83B9-604867BD4CC8}"/>
    <cellStyle name="Linked Cell 13 6" xfId="20280" xr:uid="{9921F4A5-E500-4A08-9CE8-3A1719BD9C05}"/>
    <cellStyle name="Linked Cell 13 7" xfId="20281" xr:uid="{20DFE4AA-B0EE-4429-A466-EFFE672A766D}"/>
    <cellStyle name="Linked Cell 13 8" xfId="20282" xr:uid="{7170CEE6-D286-476A-9E1C-CFFF9042855C}"/>
    <cellStyle name="Linked Cell 14" xfId="1453" xr:uid="{74FE9B5F-E3D5-4952-9AF7-CFF9B1C604D1}"/>
    <cellStyle name="Linked Cell 14 2" xfId="8220" xr:uid="{7145714C-5F55-4965-B2C5-0019ECB7CCEB}"/>
    <cellStyle name="Linked Cell 14 2 2" xfId="9200" xr:uid="{17E86910-7586-4544-8F63-792E036F6ECA}"/>
    <cellStyle name="Linked Cell 14 2 2 2" xfId="20283" xr:uid="{327AFA2E-6033-4A13-A605-DF2437E9FB68}"/>
    <cellStyle name="Linked Cell 14 2 2 3" xfId="20284" xr:uid="{43623F40-941D-48A7-AFD5-B19FB61550AA}"/>
    <cellStyle name="Linked Cell 14 2 2 4" xfId="20285" xr:uid="{38579617-7267-42F1-85B9-E588EF759798}"/>
    <cellStyle name="Linked Cell 14 2 2 5" xfId="20286" xr:uid="{A62F57B8-D94F-4185-A883-95A4AB17F09E}"/>
    <cellStyle name="Linked Cell 14 2 3" xfId="20287" xr:uid="{E50C2D29-5E5A-4AF9-A4C8-3E1B4B12A982}"/>
    <cellStyle name="Linked Cell 14 2 4" xfId="20288" xr:uid="{9D28CFBC-A7BC-477C-A1F5-0AD2F967CD9E}"/>
    <cellStyle name="Linked Cell 14 2 5" xfId="20289" xr:uid="{F6A15F16-AF05-4F75-BD0A-A1CC1676D189}"/>
    <cellStyle name="Linked Cell 14 2 6" xfId="20290" xr:uid="{7D741AF4-AE3D-4319-9089-6253C7BFE5D1}"/>
    <cellStyle name="Linked Cell 14 3" xfId="9199" xr:uid="{01BC79AA-197E-426B-9FB7-AA0EBF12438B}"/>
    <cellStyle name="Linked Cell 14 3 2" xfId="20291" xr:uid="{C3EA7882-8C8A-437F-9886-E50C2A4AED7E}"/>
    <cellStyle name="Linked Cell 14 3 3" xfId="20292" xr:uid="{E00F5FCC-692A-4AC1-A4BE-5B27D7998A4B}"/>
    <cellStyle name="Linked Cell 14 3 4" xfId="20293" xr:uid="{A0F611FB-75D8-4F4B-8A54-2E39454ABE05}"/>
    <cellStyle name="Linked Cell 14 3 5" xfId="20294" xr:uid="{6D1A7103-7778-409B-AF10-154671DD19C1}"/>
    <cellStyle name="Linked Cell 14 4" xfId="20295" xr:uid="{708B1606-AC56-49B0-9A4A-89D41ABB6330}"/>
    <cellStyle name="Linked Cell 14 5" xfId="20296" xr:uid="{12FDE604-FB21-4292-B0DE-AD6BAAF6DBFF}"/>
    <cellStyle name="Linked Cell 14 6" xfId="20297" xr:uid="{CEFAD324-16E0-4818-958E-BE83A7E36AF9}"/>
    <cellStyle name="Linked Cell 14 7" xfId="20298" xr:uid="{8B2363DA-0900-4CE2-995A-387109BAFCFF}"/>
    <cellStyle name="Linked Cell 14 8" xfId="20299" xr:uid="{FDF8A388-3EDF-46E4-96D7-3DB7DF6B5AF6}"/>
    <cellStyle name="Linked Cell 15" xfId="3483" xr:uid="{9CFB7D5B-5A3D-43BF-AE64-451E4724A9AE}"/>
    <cellStyle name="Linked Cell 15 2" xfId="8221" xr:uid="{02477980-992E-4AC3-ADE4-6007EF8C20DE}"/>
    <cellStyle name="Linked Cell 15 2 2" xfId="9202" xr:uid="{F797CAB9-EF52-4161-9CCD-340B817116E3}"/>
    <cellStyle name="Linked Cell 15 2 2 2" xfId="20300" xr:uid="{75B07712-DBCA-44AA-AB72-C563B5538EAE}"/>
    <cellStyle name="Linked Cell 15 2 2 3" xfId="20301" xr:uid="{5170F0F1-CE4F-40E4-8FB5-E09FFF829E8E}"/>
    <cellStyle name="Linked Cell 15 2 2 4" xfId="20302" xr:uid="{13EED99B-9E25-4F7E-9239-07FA240785BB}"/>
    <cellStyle name="Linked Cell 15 2 2 5" xfId="20303" xr:uid="{07DAD61A-5752-4807-AE71-6427048137ED}"/>
    <cellStyle name="Linked Cell 15 2 3" xfId="20304" xr:uid="{F7E0D498-935C-40F3-853B-F6E9C556795B}"/>
    <cellStyle name="Linked Cell 15 2 4" xfId="20305" xr:uid="{3E52FC26-EFC3-424B-88BC-EC17B453C3E8}"/>
    <cellStyle name="Linked Cell 15 2 5" xfId="20306" xr:uid="{06FF821E-B1A7-43E3-AC84-C8BA31A8979A}"/>
    <cellStyle name="Linked Cell 15 2 6" xfId="20307" xr:uid="{1D55457C-8ADA-4587-861E-F425DC8CFFB7}"/>
    <cellStyle name="Linked Cell 15 3" xfId="9201" xr:uid="{D63E01CF-DCF1-42BA-8224-537E887B3E1D}"/>
    <cellStyle name="Linked Cell 15 3 2" xfId="20308" xr:uid="{82FEF8CB-7E36-4433-B74C-43BC1AD2B3DF}"/>
    <cellStyle name="Linked Cell 15 3 3" xfId="20309" xr:uid="{42622919-2EAD-44C0-B18C-CE8AF6065026}"/>
    <cellStyle name="Linked Cell 15 3 4" xfId="20310" xr:uid="{9D8DA83E-6ADE-4F33-AF9A-B46BCFB46F6F}"/>
    <cellStyle name="Linked Cell 15 3 5" xfId="20311" xr:uid="{4A563677-7C84-4E4D-94E4-BEF0E8EF7825}"/>
    <cellStyle name="Linked Cell 15 4" xfId="20312" xr:uid="{02826CCD-242E-4787-96F6-5D2C02F0EB79}"/>
    <cellStyle name="Linked Cell 15 5" xfId="20313" xr:uid="{6AA4EC53-2E05-4B2E-B416-33CAC168A6FE}"/>
    <cellStyle name="Linked Cell 15 6" xfId="20314" xr:uid="{7C84CC1D-8D6C-4FD2-8E5C-E73D6CA1BC5E}"/>
    <cellStyle name="Linked Cell 15 7" xfId="20315" xr:uid="{4BB84297-9C06-4E2C-B408-6FCDF3089622}"/>
    <cellStyle name="Linked Cell 16" xfId="3484" xr:uid="{B791C9A4-1F33-46FD-9EDC-A13436BE3D64}"/>
    <cellStyle name="Linked Cell 16 2" xfId="8222" xr:uid="{DF10DCF6-6A58-41C7-AA01-74712916B342}"/>
    <cellStyle name="Linked Cell 16 2 2" xfId="9204" xr:uid="{26475A14-E29C-4C5F-A56F-E2AC23BA5CC6}"/>
    <cellStyle name="Linked Cell 16 2 2 2" xfId="20316" xr:uid="{4DD85D41-F1D5-4C4C-BD54-8E2F12883B1A}"/>
    <cellStyle name="Linked Cell 16 2 2 3" xfId="20317" xr:uid="{519D1479-3DD4-4121-ABF3-EA6DD3F37629}"/>
    <cellStyle name="Linked Cell 16 2 2 4" xfId="20318" xr:uid="{71A4EABF-2AA3-4633-AEEE-51BA0407E6F4}"/>
    <cellStyle name="Linked Cell 16 2 2 5" xfId="20319" xr:uid="{D2C49053-F734-4998-9F4F-9D5916B98964}"/>
    <cellStyle name="Linked Cell 16 2 3" xfId="20320" xr:uid="{39556556-0672-40C0-86BF-D33C5CA841CB}"/>
    <cellStyle name="Linked Cell 16 2 4" xfId="20321" xr:uid="{4185B346-6CBB-4036-8FD1-03E03B07AFCE}"/>
    <cellStyle name="Linked Cell 16 2 5" xfId="20322" xr:uid="{760E7799-21B9-41DC-9B0D-AE94082380D1}"/>
    <cellStyle name="Linked Cell 16 2 6" xfId="20323" xr:uid="{A540EDDE-4281-4D20-A732-B9EDCE6B6212}"/>
    <cellStyle name="Linked Cell 16 3" xfId="9203" xr:uid="{39E6A740-F5DB-4A2F-8EB8-C738D9D125D7}"/>
    <cellStyle name="Linked Cell 16 3 2" xfId="20324" xr:uid="{28D9D7AC-DAE8-4D95-9C72-17D28103817A}"/>
    <cellStyle name="Linked Cell 16 3 3" xfId="20325" xr:uid="{EEB4E940-0861-4EDE-AB80-7A6F68C728CB}"/>
    <cellStyle name="Linked Cell 16 3 4" xfId="20326" xr:uid="{7313E1F0-939C-4853-A8A8-C0EF4E45E9E5}"/>
    <cellStyle name="Linked Cell 16 3 5" xfId="20327" xr:uid="{14E47FEB-6776-44D2-8CFE-85BC55F30AF8}"/>
    <cellStyle name="Linked Cell 16 4" xfId="20328" xr:uid="{5565711E-D3D7-4D07-9049-A6156EE34813}"/>
    <cellStyle name="Linked Cell 16 5" xfId="20329" xr:uid="{7E458513-E212-4296-9EC0-40DDBDB4841E}"/>
    <cellStyle name="Linked Cell 16 6" xfId="20330" xr:uid="{C94EA038-1FFD-4B68-A283-41E602AECEFB}"/>
    <cellStyle name="Linked Cell 16 7" xfId="20331" xr:uid="{3BF4EE7C-ABFE-4869-A371-D3AE199AE79D}"/>
    <cellStyle name="Linked Cell 17" xfId="3485" xr:uid="{ED65DF9D-66EE-4AAC-9803-13A7B400CF8D}"/>
    <cellStyle name="Linked Cell 17 2" xfId="8223" xr:uid="{8814BCB0-94BA-4736-9FA5-A9FCB10EC359}"/>
    <cellStyle name="Linked Cell 17 2 2" xfId="9206" xr:uid="{57FF19CA-F18C-47DD-87A0-EEC99CF2FECB}"/>
    <cellStyle name="Linked Cell 17 2 2 2" xfId="20332" xr:uid="{8B53E053-F62D-4B75-8FFF-D2988184FABA}"/>
    <cellStyle name="Linked Cell 17 2 2 3" xfId="20333" xr:uid="{E7F2A8B4-C9B0-4AFF-A02F-012B228E7A45}"/>
    <cellStyle name="Linked Cell 17 2 2 4" xfId="20334" xr:uid="{43B76FF9-0214-4009-96D4-D4FC37678B83}"/>
    <cellStyle name="Linked Cell 17 2 2 5" xfId="20335" xr:uid="{912344E1-E52A-44A5-9278-E4BC02A17C28}"/>
    <cellStyle name="Linked Cell 17 2 3" xfId="20336" xr:uid="{7C3A4CC8-1D3E-4C3D-8CE7-6EC8599E4A35}"/>
    <cellStyle name="Linked Cell 17 2 4" xfId="20337" xr:uid="{5C84F02C-09C1-48A4-9B8B-DDFB635F0213}"/>
    <cellStyle name="Linked Cell 17 2 5" xfId="20338" xr:uid="{18EC0972-A882-4700-A93D-B6F8FC220219}"/>
    <cellStyle name="Linked Cell 17 2 6" xfId="20339" xr:uid="{F6D1F27C-EE3B-413F-9E43-7E8D14797FF4}"/>
    <cellStyle name="Linked Cell 17 3" xfId="9205" xr:uid="{8E0D3DCA-FD96-489F-896F-33D897C9B7B3}"/>
    <cellStyle name="Linked Cell 17 3 2" xfId="20340" xr:uid="{F79EF396-DDF6-4678-BE5C-84555CFA2409}"/>
    <cellStyle name="Linked Cell 17 3 3" xfId="20341" xr:uid="{69CB09BB-24B0-4661-ACB2-A8A9CAC4D39E}"/>
    <cellStyle name="Linked Cell 17 3 4" xfId="20342" xr:uid="{44E92305-82AB-44B5-BA19-8FF5DC845240}"/>
    <cellStyle name="Linked Cell 17 3 5" xfId="20343" xr:uid="{8792B8A8-DB2E-4FBC-882B-2BD68685F444}"/>
    <cellStyle name="Linked Cell 17 4" xfId="20344" xr:uid="{43FD8CD2-E1D9-43D9-8CFD-239D43291858}"/>
    <cellStyle name="Linked Cell 17 5" xfId="20345" xr:uid="{CB50F0E4-EBB9-4FC2-82FD-97AC45BBAB68}"/>
    <cellStyle name="Linked Cell 17 6" xfId="20346" xr:uid="{BBCEA502-7909-4A63-BB65-5C875787BD8C}"/>
    <cellStyle name="Linked Cell 17 7" xfId="20347" xr:uid="{7C929A89-87E7-4CE2-AE7D-D310FB4492BD}"/>
    <cellStyle name="Linked Cell 18" xfId="3486" xr:uid="{B56B1427-7461-4AAF-94C9-1043AB22F995}"/>
    <cellStyle name="Linked Cell 18 2" xfId="8224" xr:uid="{1792C42F-5DB2-4D11-ACDE-5E4B6B09AF1D}"/>
    <cellStyle name="Linked Cell 18 2 2" xfId="9208" xr:uid="{853B36DF-E0BF-4B64-A404-37B79C67A203}"/>
    <cellStyle name="Linked Cell 18 2 2 2" xfId="20348" xr:uid="{F3E14CAD-F8B2-4762-AC5F-02A1E1C82051}"/>
    <cellStyle name="Linked Cell 18 2 2 3" xfId="20349" xr:uid="{685A2A5B-F67A-44AA-BF25-7C27D2733846}"/>
    <cellStyle name="Linked Cell 18 2 2 4" xfId="20350" xr:uid="{1F7548B0-8EB3-4B9C-BCC0-3F7B494B1667}"/>
    <cellStyle name="Linked Cell 18 2 2 5" xfId="20351" xr:uid="{10839B02-7C2B-48C0-87DE-2CFAC4A9C1F9}"/>
    <cellStyle name="Linked Cell 18 2 3" xfId="20352" xr:uid="{44B68EF8-6DE4-4223-99F9-84909AD2306D}"/>
    <cellStyle name="Linked Cell 18 2 4" xfId="20353" xr:uid="{A45D658A-A2E2-4AF8-85D6-01F424A3A733}"/>
    <cellStyle name="Linked Cell 18 2 5" xfId="20354" xr:uid="{0AE39D78-C0AF-4A9D-BEE9-6104CF5D22C4}"/>
    <cellStyle name="Linked Cell 18 2 6" xfId="20355" xr:uid="{B13C90D7-8260-4C3A-A942-53F2198850A1}"/>
    <cellStyle name="Linked Cell 18 3" xfId="9207" xr:uid="{766194C1-D000-48A4-92CF-11923EE01BF6}"/>
    <cellStyle name="Linked Cell 18 3 2" xfId="20356" xr:uid="{FD3F9F2A-E885-40F5-B612-95A4D88320CC}"/>
    <cellStyle name="Linked Cell 18 3 3" xfId="20357" xr:uid="{8B769ACD-B9B5-4FE3-96D8-F32DAD1C20BF}"/>
    <cellStyle name="Linked Cell 18 3 4" xfId="20358" xr:uid="{102C6BF5-5083-40FB-93FC-1FB838697C7A}"/>
    <cellStyle name="Linked Cell 18 3 5" xfId="20359" xr:uid="{094BF519-E960-4AE3-B255-A4CC8DF879FA}"/>
    <cellStyle name="Linked Cell 18 4" xfId="20360" xr:uid="{F28CCA41-298D-4423-8B79-29D4F81194EC}"/>
    <cellStyle name="Linked Cell 18 5" xfId="20361" xr:uid="{05A4F123-6B03-4FC9-86BF-D0D9B2540A02}"/>
    <cellStyle name="Linked Cell 18 6" xfId="20362" xr:uid="{692598A9-3EDF-4DFC-9E0A-778C4E7BD218}"/>
    <cellStyle name="Linked Cell 18 7" xfId="20363" xr:uid="{542CBD6B-2228-4731-BDEA-1FFAB5CB9227}"/>
    <cellStyle name="Linked Cell 19" xfId="3487" xr:uid="{9E5B0B81-14EF-4C19-872F-6EF23639D50B}"/>
    <cellStyle name="Linked Cell 19 2" xfId="8225" xr:uid="{8B86E301-70B4-4A49-8D13-3BCEB6BA01C6}"/>
    <cellStyle name="Linked Cell 19 2 2" xfId="9210" xr:uid="{05C71965-F84A-466D-B73F-8154ECCC3669}"/>
    <cellStyle name="Linked Cell 19 2 2 2" xfId="20364" xr:uid="{DD614C41-0010-415F-8C7B-B7F78ED5F2D4}"/>
    <cellStyle name="Linked Cell 19 2 2 3" xfId="20365" xr:uid="{5A65F46B-8A01-497D-9DFD-2C13318F8453}"/>
    <cellStyle name="Linked Cell 19 2 2 4" xfId="20366" xr:uid="{AB4932EF-38EE-4D69-8CAE-64E72BC46890}"/>
    <cellStyle name="Linked Cell 19 2 2 5" xfId="20367" xr:uid="{188E5061-BA9C-45D7-9509-7F6969187B75}"/>
    <cellStyle name="Linked Cell 19 2 3" xfId="20368" xr:uid="{EFF92BE8-4F57-4F0E-B36F-D82CB2914580}"/>
    <cellStyle name="Linked Cell 19 2 4" xfId="20369" xr:uid="{85F95BEF-8581-42C3-8398-3791EE869109}"/>
    <cellStyle name="Linked Cell 19 2 5" xfId="20370" xr:uid="{4C0D27F7-EB77-4EA6-ACED-8E1BCE3975A0}"/>
    <cellStyle name="Linked Cell 19 2 6" xfId="20371" xr:uid="{2FA1669E-DEEA-4D7A-8675-CCC5B9E8D313}"/>
    <cellStyle name="Linked Cell 19 3" xfId="9209" xr:uid="{1F5D8F3A-B18B-49CD-8C6C-BA7F5D9D746D}"/>
    <cellStyle name="Linked Cell 19 3 2" xfId="20372" xr:uid="{CF1C9992-8976-4701-BB61-20F262D6CC94}"/>
    <cellStyle name="Linked Cell 19 3 3" xfId="20373" xr:uid="{42FA1F7C-9EAA-4375-8BED-7C6099E65AE2}"/>
    <cellStyle name="Linked Cell 19 3 4" xfId="20374" xr:uid="{9237DD51-630C-4387-82D0-C86EB10969D7}"/>
    <cellStyle name="Linked Cell 19 3 5" xfId="20375" xr:uid="{2612209B-C55D-4CA2-9835-8A456E07785E}"/>
    <cellStyle name="Linked Cell 19 4" xfId="20376" xr:uid="{FD4B9354-416E-464A-A4D2-749B099C8C7E}"/>
    <cellStyle name="Linked Cell 19 5" xfId="20377" xr:uid="{ABCAA116-3BCB-40C3-BFE3-B568075DC9A7}"/>
    <cellStyle name="Linked Cell 19 6" xfId="20378" xr:uid="{02D211BF-1358-47CC-B292-25543EE4B9C4}"/>
    <cellStyle name="Linked Cell 19 7" xfId="20379" xr:uid="{085CF63B-C2AE-48D8-A8E7-74FFD54D04CC}"/>
    <cellStyle name="Linked Cell 2" xfId="1454" xr:uid="{4DEF18B2-DE8A-4F57-B7FC-A5EAF9C7AFC4}"/>
    <cellStyle name="Linked Cell 2 10" xfId="9211" xr:uid="{B4916738-7CCB-4035-9316-FA5C9BE56C7B}"/>
    <cellStyle name="Linked Cell 2 10 2" xfId="20380" xr:uid="{19A90234-5038-4F2A-B002-87F98A434F91}"/>
    <cellStyle name="Linked Cell 2 10 3" xfId="20381" xr:uid="{0A5FCAC5-A195-49B8-B21F-EA3BFED17F4D}"/>
    <cellStyle name="Linked Cell 2 10 4" xfId="20382" xr:uid="{24A7F751-B66A-41D8-921D-CC605C786F1E}"/>
    <cellStyle name="Linked Cell 2 10 5" xfId="20383" xr:uid="{8774B1F7-B376-443E-A3B9-0307D5D759DB}"/>
    <cellStyle name="Linked Cell 2 11" xfId="20384" xr:uid="{13949886-B004-4F12-B295-7B37FC621D2F}"/>
    <cellStyle name="Linked Cell 2 12" xfId="20385" xr:uid="{215EC8B9-9489-4679-BDB6-B305DDC97279}"/>
    <cellStyle name="Linked Cell 2 13" xfId="20386" xr:uid="{E0478706-CD9B-4247-B1FC-DEC49F2F82D9}"/>
    <cellStyle name="Linked Cell 2 14" xfId="20387" xr:uid="{708DFFCB-B5CB-481F-977F-8DD19EE581E8}"/>
    <cellStyle name="Linked Cell 2 15" xfId="20388" xr:uid="{D8D19503-75BA-4FD7-9EC5-B814CDD22220}"/>
    <cellStyle name="Linked Cell 2 16" xfId="20389" xr:uid="{879965CF-934C-438E-A7CE-A8EC77B868FD}"/>
    <cellStyle name="Linked Cell 2 2" xfId="1455" xr:uid="{86562208-D951-41E8-B0C1-393A2FB23192}"/>
    <cellStyle name="Linked Cell 2 2 2" xfId="9212" xr:uid="{75CDECDB-AB12-43A0-BAB2-EC9BE6352BFF}"/>
    <cellStyle name="Linked Cell 2 2 2 2" xfId="20390" xr:uid="{F60F1283-1E31-4820-AA0E-5B13FB42E1C0}"/>
    <cellStyle name="Linked Cell 2 2 2 3" xfId="20391" xr:uid="{EF0B2FC8-786E-4257-848C-81EFC687A04D}"/>
    <cellStyle name="Linked Cell 2 2 2 4" xfId="20392" xr:uid="{E6A38ADE-3A52-4F85-98EF-0533DBACB1A7}"/>
    <cellStyle name="Linked Cell 2 2 2 5" xfId="20393" xr:uid="{FB3AF8B4-2EA7-4CD2-8952-89DC3B0773F8}"/>
    <cellStyle name="Linked Cell 2 2 3" xfId="20394" xr:uid="{233BD422-5693-4A15-83B8-86E73695AC44}"/>
    <cellStyle name="Linked Cell 2 2 4" xfId="20395" xr:uid="{7DC48483-0361-48D0-8FF0-F9CE55E8E8F0}"/>
    <cellStyle name="Linked Cell 2 2 5" xfId="20396" xr:uid="{FEA3698A-C4C9-447B-986C-53B5B56776F5}"/>
    <cellStyle name="Linked Cell 2 2 6" xfId="20397" xr:uid="{4BB21CF6-6F8D-4A61-92FD-CBFEEF80A137}"/>
    <cellStyle name="Linked Cell 2 2 7" xfId="20398" xr:uid="{FD73D24B-D30B-4801-A396-366F64FCA679}"/>
    <cellStyle name="Linked Cell 2 3" xfId="1456" xr:uid="{064B83E4-6EB8-4498-8B33-61F75A1D62DF}"/>
    <cellStyle name="Linked Cell 2 3 2" xfId="9213" xr:uid="{B8BB68C3-C9DC-42BC-910B-76EAD2590140}"/>
    <cellStyle name="Linked Cell 2 3 2 2" xfId="20399" xr:uid="{DC1F4151-1399-49FA-BD49-B6C7832B2ED0}"/>
    <cellStyle name="Linked Cell 2 3 2 3" xfId="20400" xr:uid="{C914FF87-3C1D-4830-B4ED-F6BABB5728C8}"/>
    <cellStyle name="Linked Cell 2 3 2 4" xfId="20401" xr:uid="{A7BFF52E-CF05-4B82-951D-E2C5AFC9B021}"/>
    <cellStyle name="Linked Cell 2 3 2 5" xfId="20402" xr:uid="{7D908DC6-D6EA-45DB-9215-6FF9DD1E7A99}"/>
    <cellStyle name="Linked Cell 2 3 3" xfId="20403" xr:uid="{9C68CBFB-EACE-487E-BBB1-DA3480EA0B05}"/>
    <cellStyle name="Linked Cell 2 3 4" xfId="20404" xr:uid="{934D1813-578D-4D8D-B92D-29F10624DE33}"/>
    <cellStyle name="Linked Cell 2 3 5" xfId="20405" xr:uid="{46994DB9-8409-4EF6-85A6-E53357757650}"/>
    <cellStyle name="Linked Cell 2 3 6" xfId="20406" xr:uid="{C9C5551B-449C-4927-B35E-D12450865258}"/>
    <cellStyle name="Linked Cell 2 3 7" xfId="20407" xr:uid="{B7288768-0FBA-44DF-A261-4CA8F8E52F88}"/>
    <cellStyle name="Linked Cell 2 4" xfId="1457" xr:uid="{E9F83C02-63E7-4925-806B-875C960A3997}"/>
    <cellStyle name="Linked Cell 2 4 2" xfId="9214" xr:uid="{17E42583-BBE3-4E00-A239-C53532823BFB}"/>
    <cellStyle name="Linked Cell 2 4 2 2" xfId="20408" xr:uid="{3C2AA23C-7EC8-4C0E-9651-FAA9C6923B50}"/>
    <cellStyle name="Linked Cell 2 4 2 3" xfId="20409" xr:uid="{E9FDA4F2-118F-46F0-9F5B-94D4EF394034}"/>
    <cellStyle name="Linked Cell 2 4 2 4" xfId="20410" xr:uid="{38CE063F-A86E-46D1-9677-C399ECCA7D4A}"/>
    <cellStyle name="Linked Cell 2 4 2 5" xfId="20411" xr:uid="{130FD799-BEDB-42F8-9956-187AB8640697}"/>
    <cellStyle name="Linked Cell 2 4 3" xfId="20412" xr:uid="{F767B178-BD06-4817-BDC0-6BF83D5DC20C}"/>
    <cellStyle name="Linked Cell 2 4 4" xfId="20413" xr:uid="{9F60B598-79AB-4DAF-9F98-08E2C5902E7A}"/>
    <cellStyle name="Linked Cell 2 4 5" xfId="20414" xr:uid="{5B7E6022-5A0F-4FA8-ACFD-D8A21AC7E146}"/>
    <cellStyle name="Linked Cell 2 4 6" xfId="20415" xr:uid="{8BD98F20-0D68-4C91-9D80-08698697068A}"/>
    <cellStyle name="Linked Cell 2 4 7" xfId="20416" xr:uid="{AD905828-0A5C-4198-9BE4-834A20239813}"/>
    <cellStyle name="Linked Cell 2 5" xfId="1458" xr:uid="{1D29813A-2D7E-4C1D-BFD3-4D551DEB2C5F}"/>
    <cellStyle name="Linked Cell 2 5 2" xfId="9215" xr:uid="{51A80388-F31E-48C1-A8CF-A7488F6E5712}"/>
    <cellStyle name="Linked Cell 2 5 2 2" xfId="20417" xr:uid="{5A5483D9-7707-4F8F-A5C2-0FCC4F306D17}"/>
    <cellStyle name="Linked Cell 2 5 2 3" xfId="20418" xr:uid="{AA709605-0EE0-43DC-806B-D021DCFBE1C4}"/>
    <cellStyle name="Linked Cell 2 5 2 4" xfId="20419" xr:uid="{3E1229CD-8742-4B99-8328-8E1700A1DD74}"/>
    <cellStyle name="Linked Cell 2 5 2 5" xfId="20420" xr:uid="{4038A751-A6BE-40D1-8EF6-DEB01EF0CC66}"/>
    <cellStyle name="Linked Cell 2 5 3" xfId="20421" xr:uid="{5BED8D1C-F216-40C3-9111-2BB2D88F3781}"/>
    <cellStyle name="Linked Cell 2 5 4" xfId="20422" xr:uid="{D0AB0A32-D9CD-4428-AE41-252C9FB5B54A}"/>
    <cellStyle name="Linked Cell 2 5 5" xfId="20423" xr:uid="{4040E2C8-7FC5-4320-9007-17B7C6F8AD83}"/>
    <cellStyle name="Linked Cell 2 5 6" xfId="20424" xr:uid="{05C09BCD-06DA-4006-9EE9-CD2B45C2FB7A}"/>
    <cellStyle name="Linked Cell 2 5 7" xfId="20425" xr:uid="{1ABBB682-3B8D-4394-A049-0063FCA54CD9}"/>
    <cellStyle name="Linked Cell 2 6" xfId="1459" xr:uid="{06EC96E6-FFF5-483C-965F-AAC11D221E68}"/>
    <cellStyle name="Linked Cell 2 6 2" xfId="9216" xr:uid="{7D2AD20E-017A-4F3A-A3A2-0FAE03FF2252}"/>
    <cellStyle name="Linked Cell 2 6 2 2" xfId="20426" xr:uid="{53E23154-7185-4B0C-8757-8EFA3F5CCC28}"/>
    <cellStyle name="Linked Cell 2 6 2 3" xfId="20427" xr:uid="{139761F0-C433-4C18-94C5-57D18CE75AE3}"/>
    <cellStyle name="Linked Cell 2 6 2 4" xfId="20428" xr:uid="{CEE91A0C-A0DF-461D-B24D-EEC57F62C6C9}"/>
    <cellStyle name="Linked Cell 2 6 2 5" xfId="20429" xr:uid="{B8FF33B4-9E50-422D-9A5F-2575EA71FF13}"/>
    <cellStyle name="Linked Cell 2 6 3" xfId="20430" xr:uid="{61A054E8-D5A9-4E43-A9FA-DEC6D7A5AE64}"/>
    <cellStyle name="Linked Cell 2 6 4" xfId="20431" xr:uid="{77C69506-766F-49EB-AB5A-E9A2F192969D}"/>
    <cellStyle name="Linked Cell 2 6 5" xfId="20432" xr:uid="{1563A6FB-EA0E-49A6-B124-B659982BCC4F}"/>
    <cellStyle name="Linked Cell 2 6 6" xfId="20433" xr:uid="{7E3AC703-1D3C-4D2F-97CB-F38C1361733F}"/>
    <cellStyle name="Linked Cell 2 6 7" xfId="20434" xr:uid="{C7D74502-C8D4-4816-BE81-972AE03C8BF9}"/>
    <cellStyle name="Linked Cell 2 7" xfId="1460" xr:uid="{0045B703-C6EC-44C4-AEE3-AD5EB4A232CF}"/>
    <cellStyle name="Linked Cell 2 7 2" xfId="9217" xr:uid="{CB3ED97C-21E5-4DA9-851E-B5E84862A69F}"/>
    <cellStyle name="Linked Cell 2 7 2 2" xfId="20435" xr:uid="{293E5B6E-8127-4338-8D7F-B30876143B51}"/>
    <cellStyle name="Linked Cell 2 7 2 3" xfId="20436" xr:uid="{5ED8B84A-A122-49E2-8DF6-7AF4B3F13D26}"/>
    <cellStyle name="Linked Cell 2 7 2 4" xfId="20437" xr:uid="{59DA522C-6EA6-42DD-81A9-E5CE892176DC}"/>
    <cellStyle name="Linked Cell 2 7 2 5" xfId="20438" xr:uid="{ECA8F013-ED11-46C8-A097-6214C6F36D36}"/>
    <cellStyle name="Linked Cell 2 7 3" xfId="20439" xr:uid="{78BFA160-692F-41AB-B349-2871C83D716F}"/>
    <cellStyle name="Linked Cell 2 7 4" xfId="20440" xr:uid="{9FC27243-01CD-4317-9335-415F278234CD}"/>
    <cellStyle name="Linked Cell 2 7 5" xfId="20441" xr:uid="{A2B30DCC-126E-44A7-A940-A29CE44F697B}"/>
    <cellStyle name="Linked Cell 2 7 6" xfId="20442" xr:uid="{A7B75FB1-C4EE-4BD1-BF43-7520C960B639}"/>
    <cellStyle name="Linked Cell 2 7 7" xfId="20443" xr:uid="{34AE2555-3E34-4FC8-845D-C54D39D8A906}"/>
    <cellStyle name="Linked Cell 2 8" xfId="1461" xr:uid="{CE8A4F96-D9F1-4B59-956A-8BC603FAA526}"/>
    <cellStyle name="Linked Cell 2 8 2" xfId="9218" xr:uid="{F236C0F4-8A75-4A87-9056-4ACAB675F058}"/>
    <cellStyle name="Linked Cell 2 8 2 2" xfId="20444" xr:uid="{4587A39F-5761-4C9E-8ADF-1B9ED74966DE}"/>
    <cellStyle name="Linked Cell 2 8 2 3" xfId="20445" xr:uid="{A2154D4A-5835-4FCB-B7A0-BF9311B8302F}"/>
    <cellStyle name="Linked Cell 2 8 2 4" xfId="20446" xr:uid="{68A1DF87-F5DA-46FC-9A16-950CF111306B}"/>
    <cellStyle name="Linked Cell 2 8 2 5" xfId="20447" xr:uid="{AC8B079D-D292-42D9-9C3E-BBA97A16DF36}"/>
    <cellStyle name="Linked Cell 2 8 3" xfId="20448" xr:uid="{FD7896F7-BFEB-48E3-B95C-9BF50DD4EBD2}"/>
    <cellStyle name="Linked Cell 2 8 4" xfId="20449" xr:uid="{72CFB758-308F-42AE-AAEF-6035A47CE6F4}"/>
    <cellStyle name="Linked Cell 2 8 5" xfId="20450" xr:uid="{C6CDE549-B700-4D7C-AAE4-220E41EA7D4D}"/>
    <cellStyle name="Linked Cell 2 8 6" xfId="20451" xr:uid="{B0FB114E-3558-4333-9126-F62ED91EF676}"/>
    <cellStyle name="Linked Cell 2 8 7" xfId="20452" xr:uid="{4DE2F5BC-ACE2-432A-832F-85AA3EA1A2CE}"/>
    <cellStyle name="Linked Cell 2 9" xfId="1462" xr:uid="{AD7051F7-4BD2-49C3-A8BE-4E773392C67E}"/>
    <cellStyle name="Linked Cell 2 9 2" xfId="9219" xr:uid="{FA7F39CA-4C6B-4BFA-B697-EF2C5DABDB05}"/>
    <cellStyle name="Linked Cell 2 9 2 2" xfId="20453" xr:uid="{1220952C-298C-43CC-986C-C15A07702534}"/>
    <cellStyle name="Linked Cell 2 9 2 3" xfId="20454" xr:uid="{0C812728-E062-4A63-BA4E-2F86817F2361}"/>
    <cellStyle name="Linked Cell 2 9 2 4" xfId="20455" xr:uid="{13A0A14D-753F-4F83-9268-51E54CAFCE24}"/>
    <cellStyle name="Linked Cell 2 9 2 5" xfId="20456" xr:uid="{D9B536E9-4A93-4066-B68B-550C6581BD1A}"/>
    <cellStyle name="Linked Cell 2 9 3" xfId="20457" xr:uid="{6919F436-BA08-42EF-81DC-7C2C4448D046}"/>
    <cellStyle name="Linked Cell 2 9 4" xfId="20458" xr:uid="{F3168D03-0BF5-4A6C-8C38-0331858844C9}"/>
    <cellStyle name="Linked Cell 2 9 5" xfId="20459" xr:uid="{DD46880E-9FB9-47CF-BC05-3E0F3C723E4B}"/>
    <cellStyle name="Linked Cell 2 9 6" xfId="20460" xr:uid="{F9952645-3782-412C-91A9-AD0AC7C112E3}"/>
    <cellStyle name="Linked Cell 2 9 7" xfId="20461" xr:uid="{84E08BA1-D8DB-4731-9D5E-BC456089A9A9}"/>
    <cellStyle name="Linked Cell 2_IND_UC" xfId="6591" xr:uid="{E6284A43-67C7-4A0A-8588-52F680BF9779}"/>
    <cellStyle name="Linked Cell 20" xfId="3488" xr:uid="{19A7A0E5-1AD8-4E84-99D7-358C1535B07F}"/>
    <cellStyle name="Linked Cell 20 2" xfId="8226" xr:uid="{6CB444EA-400A-4E72-A74E-7BB908E870F2}"/>
    <cellStyle name="Linked Cell 20 2 2" xfId="9221" xr:uid="{52648A00-44E3-45D1-847C-7AEB00782971}"/>
    <cellStyle name="Linked Cell 20 2 2 2" xfId="20462" xr:uid="{D9106413-D374-4AAB-9057-B3337E078413}"/>
    <cellStyle name="Linked Cell 20 2 2 3" xfId="20463" xr:uid="{1B0440FA-FF44-4D67-B3EA-3D0961854C6C}"/>
    <cellStyle name="Linked Cell 20 2 2 4" xfId="20464" xr:uid="{28C0EE29-F24A-428C-BAFB-9B0A1809ED96}"/>
    <cellStyle name="Linked Cell 20 2 2 5" xfId="20465" xr:uid="{3D5C21EA-193A-4660-A267-6FF5F69A34C9}"/>
    <cellStyle name="Linked Cell 20 2 3" xfId="20466" xr:uid="{C490D233-F706-4920-AF2B-836CAD1ABD40}"/>
    <cellStyle name="Linked Cell 20 2 4" xfId="20467" xr:uid="{F25CE3C8-AC42-4DCF-87AD-9BD4475C51DF}"/>
    <cellStyle name="Linked Cell 20 2 5" xfId="20468" xr:uid="{B3246ADA-E77C-488F-885B-3DB3CCC4CDE0}"/>
    <cellStyle name="Linked Cell 20 2 6" xfId="20469" xr:uid="{AC8007E4-8777-47D7-94C8-A9FABCB64040}"/>
    <cellStyle name="Linked Cell 20 3" xfId="9220" xr:uid="{B968BA4A-A914-46FE-B82B-14E0C1D3C6D9}"/>
    <cellStyle name="Linked Cell 20 3 2" xfId="20470" xr:uid="{AB7EC76B-313B-4AC4-A337-CC4D69EF839D}"/>
    <cellStyle name="Linked Cell 20 3 3" xfId="20471" xr:uid="{BBC6734F-1DE0-4147-B981-E2AF3641B17C}"/>
    <cellStyle name="Linked Cell 20 3 4" xfId="20472" xr:uid="{D15D6CAF-C0AE-47D3-8439-18974716A67B}"/>
    <cellStyle name="Linked Cell 20 3 5" xfId="20473" xr:uid="{04B982AA-BDE2-43E8-8F61-2A8D7DEFE0AA}"/>
    <cellStyle name="Linked Cell 20 4" xfId="20474" xr:uid="{EA69E08F-8CB3-4CD4-89ED-3B53A526C5A0}"/>
    <cellStyle name="Linked Cell 20 5" xfId="20475" xr:uid="{CBFE1105-DCFD-4371-A7FA-5F7A8572DC93}"/>
    <cellStyle name="Linked Cell 20 6" xfId="20476" xr:uid="{AE1993D5-D5F8-4B70-B466-54BB9F217D74}"/>
    <cellStyle name="Linked Cell 20 7" xfId="20477" xr:uid="{7D2258CE-8DDB-415D-BB0B-2C227DCA02D9}"/>
    <cellStyle name="Linked Cell 21" xfId="8227" xr:uid="{3E55EA2D-8E0D-4EEE-8348-FE6D0889AD60}"/>
    <cellStyle name="Linked Cell 21 2" xfId="9222" xr:uid="{4FC487FD-AC15-40E9-9BF1-67A06419A976}"/>
    <cellStyle name="Linked Cell 21 2 2" xfId="20478" xr:uid="{A5036CEB-DA24-40F6-AC56-2910B0FA85E3}"/>
    <cellStyle name="Linked Cell 21 2 3" xfId="20479" xr:uid="{026BAF46-93B0-44B4-AF86-4ABF84A81FCC}"/>
    <cellStyle name="Linked Cell 21 2 4" xfId="20480" xr:uid="{7AD8BBEE-833E-434E-B14A-CFEA6C8E2E0C}"/>
    <cellStyle name="Linked Cell 21 2 5" xfId="20481" xr:uid="{73CE50C9-3BBA-417D-8981-FB2C153CB7EA}"/>
    <cellStyle name="Linked Cell 21 3" xfId="20482" xr:uid="{234651CE-0553-4365-8D05-9A786B0D9CD8}"/>
    <cellStyle name="Linked Cell 21 4" xfId="20483" xr:uid="{644BF6E3-9B9A-4B07-A123-E8D0586CB433}"/>
    <cellStyle name="Linked Cell 21 5" xfId="20484" xr:uid="{68D59221-EAEC-4F7B-AACD-7E0002282E7D}"/>
    <cellStyle name="Linked Cell 21 6" xfId="20485" xr:uid="{8845E3B3-687F-4150-A9CF-8DD38E598B7A}"/>
    <cellStyle name="Linked Cell 22" xfId="6590" xr:uid="{394CCAF2-85F8-45B6-B733-5D1775BB18FD}"/>
    <cellStyle name="Linked Cell 22 2" xfId="20487" xr:uid="{A9ED871C-E8A8-4E25-951B-8299A81EB7EF}"/>
    <cellStyle name="Linked Cell 22 3" xfId="20486" xr:uid="{DD6B0342-2802-4539-B555-C17E8A193317}"/>
    <cellStyle name="Linked Cell 23" xfId="20488" xr:uid="{99F19A51-5458-463C-B46A-47C2B54F705A}"/>
    <cellStyle name="Linked Cell 24" xfId="20489" xr:uid="{9D7836B1-95C1-4FDF-8DBD-F27CBF547E30}"/>
    <cellStyle name="Linked Cell 25" xfId="20490" xr:uid="{29A98D5F-C73F-493C-8447-558E8CA8B861}"/>
    <cellStyle name="Linked Cell 3" xfId="1463" xr:uid="{C2EFE286-E579-4F1A-A131-8CA106C3FCBA}"/>
    <cellStyle name="Linked Cell 3 10" xfId="3489" xr:uid="{26E447A9-6437-4637-8201-90D53C8D3BE3}"/>
    <cellStyle name="Linked Cell 3 10 2" xfId="9224" xr:uid="{41CC7969-35DA-4549-ADA7-1D0C2DB19310}"/>
    <cellStyle name="Linked Cell 3 10 2 2" xfId="20491" xr:uid="{A679C32C-102E-41A6-9081-D77E5795A778}"/>
    <cellStyle name="Linked Cell 3 10 2 3" xfId="20492" xr:uid="{81C80C18-6889-4354-ACC8-03218E9F4761}"/>
    <cellStyle name="Linked Cell 3 10 2 4" xfId="20493" xr:uid="{FF6F0314-5B3B-4BC6-88DC-7670F96FA880}"/>
    <cellStyle name="Linked Cell 3 10 2 5" xfId="20494" xr:uid="{7ED0BBE3-6B6F-4FD1-A7F5-EEE65C81CF54}"/>
    <cellStyle name="Linked Cell 3 10 3" xfId="20495" xr:uid="{29803DEF-47BD-46A1-A21A-59066BF15359}"/>
    <cellStyle name="Linked Cell 3 10 4" xfId="20496" xr:uid="{C19D6021-06F2-4828-BABC-A7883CFA107B}"/>
    <cellStyle name="Linked Cell 3 10 5" xfId="20497" xr:uid="{2B28F1AF-C144-4B4B-B528-107941A449A0}"/>
    <cellStyle name="Linked Cell 3 10 6" xfId="20498" xr:uid="{6EF7A2C1-7437-4AFB-8FC2-9A83D4FB614C}"/>
    <cellStyle name="Linked Cell 3 11" xfId="3490" xr:uid="{0E0E135E-D361-4B59-B74C-3EEF484B8456}"/>
    <cellStyle name="Linked Cell 3 11 2" xfId="9225" xr:uid="{50A9639B-AEB7-4562-A625-5A60F0C9519D}"/>
    <cellStyle name="Linked Cell 3 11 2 2" xfId="20499" xr:uid="{0FDB410B-5CD2-4622-83DD-758B4F815D09}"/>
    <cellStyle name="Linked Cell 3 11 2 3" xfId="20500" xr:uid="{F7916406-86F4-4612-839E-2BACC95075A9}"/>
    <cellStyle name="Linked Cell 3 11 2 4" xfId="20501" xr:uid="{93E3EA1C-918D-43E7-8AD0-BAB23321733B}"/>
    <cellStyle name="Linked Cell 3 11 2 5" xfId="20502" xr:uid="{693EA324-88BF-4102-85E1-C9EB9AE73B8E}"/>
    <cellStyle name="Linked Cell 3 11 3" xfId="20503" xr:uid="{AF5A420B-9063-4985-9FFF-EB45ABCE53D8}"/>
    <cellStyle name="Linked Cell 3 11 4" xfId="20504" xr:uid="{CA0F3CF3-7CDA-439B-BD18-8EAAEE758E60}"/>
    <cellStyle name="Linked Cell 3 11 5" xfId="20505" xr:uid="{07B91A59-C777-4DDD-B174-A65179B0E8FF}"/>
    <cellStyle name="Linked Cell 3 11 6" xfId="20506" xr:uid="{D5A24D98-7A05-4993-A6A6-11042FCE4F35}"/>
    <cellStyle name="Linked Cell 3 12" xfId="3491" xr:uid="{8F43BB67-129D-409D-943A-9D25D9B857BD}"/>
    <cellStyle name="Linked Cell 3 12 2" xfId="9226" xr:uid="{CAB04DD4-DE05-45E9-AD64-3FE0C20EBD96}"/>
    <cellStyle name="Linked Cell 3 12 2 2" xfId="20507" xr:uid="{0609E6EB-A070-4375-90BF-4777F09D3146}"/>
    <cellStyle name="Linked Cell 3 12 2 3" xfId="20508" xr:uid="{3E45C822-7445-4DCF-87CC-27682DDBADC0}"/>
    <cellStyle name="Linked Cell 3 12 2 4" xfId="20509" xr:uid="{A3803413-2E17-49D5-8BC8-436CA0328172}"/>
    <cellStyle name="Linked Cell 3 12 2 5" xfId="20510" xr:uid="{C993FEB2-2BDE-43F9-9CEB-956A2E815D60}"/>
    <cellStyle name="Linked Cell 3 12 3" xfId="20511" xr:uid="{FFD5C901-F567-480C-B2ED-F70B8745EB00}"/>
    <cellStyle name="Linked Cell 3 12 4" xfId="20512" xr:uid="{C8BAF7D5-D38F-4E8B-9EAF-076594DA5A8E}"/>
    <cellStyle name="Linked Cell 3 12 5" xfId="20513" xr:uid="{C9168A75-D899-4C9B-8C09-056D656AA5B4}"/>
    <cellStyle name="Linked Cell 3 12 6" xfId="20514" xr:uid="{76E20203-E069-4FBD-889B-F8D6875E1845}"/>
    <cellStyle name="Linked Cell 3 13" xfId="3492" xr:uid="{CC5F29FF-4B4D-4B63-8E22-6D40F6331F83}"/>
    <cellStyle name="Linked Cell 3 13 2" xfId="9227" xr:uid="{E0177307-57D4-423C-879F-1179A590CC77}"/>
    <cellStyle name="Linked Cell 3 13 2 2" xfId="20515" xr:uid="{27F2310D-8915-40EF-8A4B-42868D1D59E1}"/>
    <cellStyle name="Linked Cell 3 13 2 3" xfId="20516" xr:uid="{58D76FA1-C99B-4AB1-84D9-445C42C95102}"/>
    <cellStyle name="Linked Cell 3 13 2 4" xfId="20517" xr:uid="{2614E2DC-A62B-44D6-8EA1-F502906BBAE9}"/>
    <cellStyle name="Linked Cell 3 13 2 5" xfId="20518" xr:uid="{71325A85-24DE-4848-B1D5-DD46E8FD0A6C}"/>
    <cellStyle name="Linked Cell 3 13 3" xfId="20519" xr:uid="{98552495-F6A7-4CE7-A1D3-F1C2927253A7}"/>
    <cellStyle name="Linked Cell 3 13 4" xfId="20520" xr:uid="{9654B398-2907-4FA1-90EB-E14B259B2885}"/>
    <cellStyle name="Linked Cell 3 13 5" xfId="20521" xr:uid="{B95557BC-A5CA-47C4-A694-B9465EB03583}"/>
    <cellStyle name="Linked Cell 3 13 6" xfId="20522" xr:uid="{5981C2B8-483F-4132-800C-4E49EA2A7BC7}"/>
    <cellStyle name="Linked Cell 3 14" xfId="3493" xr:uid="{7CEEFA49-E99D-4AF0-BFBE-18DAB834E5EB}"/>
    <cellStyle name="Linked Cell 3 14 2" xfId="9228" xr:uid="{5EC273B0-21A7-415A-A313-9B451D90673F}"/>
    <cellStyle name="Linked Cell 3 14 2 2" xfId="20523" xr:uid="{63AFA12E-F179-475A-B1F5-E199EB06D977}"/>
    <cellStyle name="Linked Cell 3 14 2 3" xfId="20524" xr:uid="{E541C039-0E2B-4F23-8655-B5A520901558}"/>
    <cellStyle name="Linked Cell 3 14 2 4" xfId="20525" xr:uid="{09123138-7406-4902-8A2A-05EB7DF6E775}"/>
    <cellStyle name="Linked Cell 3 14 2 5" xfId="20526" xr:uid="{E920E40B-D93A-44BA-9871-C419487460F5}"/>
    <cellStyle name="Linked Cell 3 14 3" xfId="20527" xr:uid="{8C473C67-2A3E-4D41-ABE7-F10EE7AFF8AD}"/>
    <cellStyle name="Linked Cell 3 14 4" xfId="20528" xr:uid="{6C2A2C3D-45C1-4ACB-955D-ED29AB4A1DAC}"/>
    <cellStyle name="Linked Cell 3 14 5" xfId="20529" xr:uid="{253A40BA-EDDB-42EA-944E-BC73F206AED2}"/>
    <cellStyle name="Linked Cell 3 14 6" xfId="20530" xr:uid="{C8C318C1-7623-476D-8951-2D8D394E0BE6}"/>
    <cellStyle name="Linked Cell 3 15" xfId="8228" xr:uid="{4D97CFC6-15EB-456F-B06A-BEC75E276A58}"/>
    <cellStyle name="Linked Cell 3 15 2" xfId="9229" xr:uid="{47E177E2-5F4C-4B31-A055-93CF6B32E3E5}"/>
    <cellStyle name="Linked Cell 3 15 2 2" xfId="20531" xr:uid="{C530D48D-EC9B-4C32-BBBB-0F1A2A094046}"/>
    <cellStyle name="Linked Cell 3 15 2 3" xfId="20532" xr:uid="{31FB87EE-6380-4896-91D4-57567454AA92}"/>
    <cellStyle name="Linked Cell 3 15 2 4" xfId="20533" xr:uid="{1BC5E063-4504-463A-BEFC-576F89A08425}"/>
    <cellStyle name="Linked Cell 3 15 2 5" xfId="20534" xr:uid="{54D374D5-6433-4F2B-B3F6-CBB3E51FE6E9}"/>
    <cellStyle name="Linked Cell 3 15 3" xfId="20535" xr:uid="{00250685-267A-4DEA-9EA1-471FFB47790E}"/>
    <cellStyle name="Linked Cell 3 15 4" xfId="20536" xr:uid="{DE8CDFA9-6961-4812-B504-B3D92D4FFBAE}"/>
    <cellStyle name="Linked Cell 3 15 5" xfId="20537" xr:uid="{9E0F2F28-78C2-4AD3-99DA-7A872471BC59}"/>
    <cellStyle name="Linked Cell 3 15 6" xfId="20538" xr:uid="{C74848AD-E576-446F-AA75-1D1E902A940C}"/>
    <cellStyle name="Linked Cell 3 16" xfId="9223" xr:uid="{DA1D8B8A-5B49-4A4B-82A3-967937F298DA}"/>
    <cellStyle name="Linked Cell 3 16 2" xfId="20539" xr:uid="{DB3402F6-C6DF-4CD2-AC37-0F67C83B9803}"/>
    <cellStyle name="Linked Cell 3 16 3" xfId="20540" xr:uid="{C26C1F9B-38D0-4F4E-B841-D3DF2F3901F8}"/>
    <cellStyle name="Linked Cell 3 16 4" xfId="20541" xr:uid="{9E2A63C1-EF7F-4EBE-87A3-80B4B46F3684}"/>
    <cellStyle name="Linked Cell 3 16 5" xfId="20542" xr:uid="{0D9DC5EC-9F97-41AD-8091-DD3557B22989}"/>
    <cellStyle name="Linked Cell 3 17" xfId="20543" xr:uid="{DA0EA7C7-AE5C-49C3-8F75-A53C622A74E4}"/>
    <cellStyle name="Linked Cell 3 18" xfId="20544" xr:uid="{4F2E4655-920E-4F09-A381-A52C4E6A5134}"/>
    <cellStyle name="Linked Cell 3 19" xfId="20545" xr:uid="{DB5EEFE6-897B-4526-BF36-A241F221EB95}"/>
    <cellStyle name="Linked Cell 3 2" xfId="1464" xr:uid="{3D56D9E0-B81B-46EA-8C31-144393311117}"/>
    <cellStyle name="Linked Cell 3 2 2" xfId="9230" xr:uid="{DF586896-FC0B-4471-A8CC-E1E573ADA129}"/>
    <cellStyle name="Linked Cell 3 2 2 2" xfId="20546" xr:uid="{9791389A-B24A-4FA3-B296-4D8DED8B0F55}"/>
    <cellStyle name="Linked Cell 3 2 2 3" xfId="20547" xr:uid="{01AB479E-8ACF-4818-8CEF-D1F65758F5F2}"/>
    <cellStyle name="Linked Cell 3 2 2 4" xfId="20548" xr:uid="{79965352-87CC-4F05-8287-33282BB50FDE}"/>
    <cellStyle name="Linked Cell 3 2 2 5" xfId="20549" xr:uid="{4EF3F96F-9974-4569-BD24-C77DDA94BE06}"/>
    <cellStyle name="Linked Cell 3 2 3" xfId="20550" xr:uid="{9415341A-0F8A-44D2-BD8D-74EB187AAFDB}"/>
    <cellStyle name="Linked Cell 3 2 4" xfId="20551" xr:uid="{BD3B04CA-CC6D-4509-A73C-6265C6FBFB3B}"/>
    <cellStyle name="Linked Cell 3 2 5" xfId="20552" xr:uid="{75669CB7-107C-4569-99E1-9C9243C9D556}"/>
    <cellStyle name="Linked Cell 3 2 6" xfId="20553" xr:uid="{D34542BF-0C58-4EA2-B29D-B518946036FD}"/>
    <cellStyle name="Linked Cell 3 2 7" xfId="20554" xr:uid="{4D9C3218-A864-4750-9C58-CEC62FB92835}"/>
    <cellStyle name="Linked Cell 3 20" xfId="20555" xr:uid="{23AD7BB3-9D34-45A0-968D-C61170847750}"/>
    <cellStyle name="Linked Cell 3 21" xfId="20556" xr:uid="{EDF85453-9ED4-45F0-82C8-04362BF46AF9}"/>
    <cellStyle name="Linked Cell 3 3" xfId="3494" xr:uid="{0863433F-DEB6-4634-87D4-CFA342E451C7}"/>
    <cellStyle name="Linked Cell 3 3 2" xfId="9231" xr:uid="{63695A95-3D20-4F67-8EAF-F5421839D40B}"/>
    <cellStyle name="Linked Cell 3 3 2 2" xfId="20557" xr:uid="{9BB7F6DC-36F8-4000-BE0C-B42FC6255436}"/>
    <cellStyle name="Linked Cell 3 3 2 3" xfId="20558" xr:uid="{6336A28B-ACE0-4208-BE08-F25371E1D262}"/>
    <cellStyle name="Linked Cell 3 3 2 4" xfId="20559" xr:uid="{44CA5C80-F96E-4263-B88A-26AC3B6C29DB}"/>
    <cellStyle name="Linked Cell 3 3 2 5" xfId="20560" xr:uid="{37D5173C-91A5-44AB-8CDC-9F9CEA55F7A9}"/>
    <cellStyle name="Linked Cell 3 3 3" xfId="20561" xr:uid="{E3A79F92-4B22-45DE-B127-A5B96F78EED9}"/>
    <cellStyle name="Linked Cell 3 3 4" xfId="20562" xr:uid="{0ED47027-5FBA-4031-926D-A25DA0850E73}"/>
    <cellStyle name="Linked Cell 3 3 5" xfId="20563" xr:uid="{22653E5C-6CD3-41DF-8EC1-B6657BE3CC53}"/>
    <cellStyle name="Linked Cell 3 3 6" xfId="20564" xr:uid="{A610B47C-8B24-42D1-8E8C-854B3592D527}"/>
    <cellStyle name="Linked Cell 3 4" xfId="3495" xr:uid="{49333676-16B2-41E9-9047-F407F48F8EC2}"/>
    <cellStyle name="Linked Cell 3 4 2" xfId="9232" xr:uid="{146FDBD6-650E-4DA2-BA94-9E5BAE11F0D4}"/>
    <cellStyle name="Linked Cell 3 4 2 2" xfId="20565" xr:uid="{20A3EA66-4532-45C1-BA8F-396519886E47}"/>
    <cellStyle name="Linked Cell 3 4 2 3" xfId="20566" xr:uid="{C4413CD0-A4BD-4161-AEF4-46201513675F}"/>
    <cellStyle name="Linked Cell 3 4 2 4" xfId="20567" xr:uid="{B0781EA7-D75A-4382-B171-8158488CFD59}"/>
    <cellStyle name="Linked Cell 3 4 2 5" xfId="20568" xr:uid="{F1D5C924-99B8-4CB3-B1CA-A147354CA61F}"/>
    <cellStyle name="Linked Cell 3 4 3" xfId="20569" xr:uid="{9730DF21-63B9-4961-AE6A-159E9EC2B9FA}"/>
    <cellStyle name="Linked Cell 3 4 4" xfId="20570" xr:uid="{3EB3596C-298D-4AB7-BDBA-D3A23FBE40F4}"/>
    <cellStyle name="Linked Cell 3 4 5" xfId="20571" xr:uid="{6C768A15-15FF-4F49-9FFD-652F41A6DD6A}"/>
    <cellStyle name="Linked Cell 3 4 6" xfId="20572" xr:uid="{A643C257-A47B-439D-BB12-758C08A9EBD6}"/>
    <cellStyle name="Linked Cell 3 5" xfId="3496" xr:uid="{E6C22FB0-14B3-4451-B58F-167ACC2060E7}"/>
    <cellStyle name="Linked Cell 3 5 2" xfId="9233" xr:uid="{74C939FA-7C06-434F-885C-AF588322ED6C}"/>
    <cellStyle name="Linked Cell 3 5 2 2" xfId="20573" xr:uid="{E4EC63A0-FC47-47E6-A817-67E6E338F0CB}"/>
    <cellStyle name="Linked Cell 3 5 2 3" xfId="20574" xr:uid="{3CC23C48-3FED-4191-B429-FAD45C43EA27}"/>
    <cellStyle name="Linked Cell 3 5 2 4" xfId="20575" xr:uid="{80ED725A-A0E3-42F1-94F8-255D8787BBAF}"/>
    <cellStyle name="Linked Cell 3 5 2 5" xfId="20576" xr:uid="{08E2D9F7-7F9F-4DEE-B3C8-84450BBDC12C}"/>
    <cellStyle name="Linked Cell 3 5 3" xfId="20577" xr:uid="{29DC2363-4585-4A66-B5D4-48B29785D928}"/>
    <cellStyle name="Linked Cell 3 5 4" xfId="20578" xr:uid="{DDE1866A-A759-4F8B-BC5E-9BB604748DF1}"/>
    <cellStyle name="Linked Cell 3 5 5" xfId="20579" xr:uid="{CAD767F6-6756-498D-84B0-06F79C012D97}"/>
    <cellStyle name="Linked Cell 3 5 6" xfId="20580" xr:uid="{6FA86CCE-3383-4FBE-BBD9-E2BDA0851190}"/>
    <cellStyle name="Linked Cell 3 6" xfId="3497" xr:uid="{9A061646-4054-48EB-99D9-61974C7DE97C}"/>
    <cellStyle name="Linked Cell 3 6 2" xfId="9234" xr:uid="{FE57EBA8-A783-4002-BF61-8E6A0450916D}"/>
    <cellStyle name="Linked Cell 3 6 2 2" xfId="20581" xr:uid="{137D1FDC-B487-4B36-94CD-2EAC92FD636A}"/>
    <cellStyle name="Linked Cell 3 6 2 3" xfId="20582" xr:uid="{8E3B85EB-73A1-454E-9B9A-75D401948818}"/>
    <cellStyle name="Linked Cell 3 6 2 4" xfId="20583" xr:uid="{FF6B456D-01E6-4440-BC14-D35A6323EAAF}"/>
    <cellStyle name="Linked Cell 3 6 2 5" xfId="20584" xr:uid="{56A30D5F-BED8-45CB-9EBA-20B6AD7890F3}"/>
    <cellStyle name="Linked Cell 3 6 3" xfId="20585" xr:uid="{259B74AC-1D1A-4B21-BB63-BD72EF48C786}"/>
    <cellStyle name="Linked Cell 3 6 4" xfId="20586" xr:uid="{0DEFFA5D-D63E-46A4-8D90-6ECAD05C59FD}"/>
    <cellStyle name="Linked Cell 3 6 5" xfId="20587" xr:uid="{95610C9B-48DC-40EB-8CBE-5794E925DF9D}"/>
    <cellStyle name="Linked Cell 3 6 6" xfId="20588" xr:uid="{6022ACC5-8955-4513-A52D-3BDE925BAA59}"/>
    <cellStyle name="Linked Cell 3 7" xfId="3498" xr:uid="{53918E75-BEFF-43CE-BAF8-7A2E6BA9621B}"/>
    <cellStyle name="Linked Cell 3 7 2" xfId="9235" xr:uid="{B36F68ED-8555-4834-9F43-D8A4EACBAB0D}"/>
    <cellStyle name="Linked Cell 3 7 2 2" xfId="20589" xr:uid="{DF68DBD7-B255-40B4-B007-033AC5622919}"/>
    <cellStyle name="Linked Cell 3 7 2 3" xfId="20590" xr:uid="{2A0F416F-2EEC-4995-B288-AE077086460E}"/>
    <cellStyle name="Linked Cell 3 7 2 4" xfId="20591" xr:uid="{D134520D-9B7E-4EB9-9B39-5D041AEAB8FB}"/>
    <cellStyle name="Linked Cell 3 7 2 5" xfId="20592" xr:uid="{AADBC280-073B-4BA3-AF18-55FECF5B14B3}"/>
    <cellStyle name="Linked Cell 3 7 3" xfId="20593" xr:uid="{C1B5127D-DAB5-4462-8879-212B5175A664}"/>
    <cellStyle name="Linked Cell 3 7 4" xfId="20594" xr:uid="{A1B578D4-9EC3-4BD5-9905-376EFA0BED22}"/>
    <cellStyle name="Linked Cell 3 7 5" xfId="20595" xr:uid="{88DA023B-1F2E-462B-A797-774AEACAE136}"/>
    <cellStyle name="Linked Cell 3 7 6" xfId="20596" xr:uid="{756F4049-F79D-4A9D-B890-B5F30F381D94}"/>
    <cellStyle name="Linked Cell 3 8" xfId="3499" xr:uid="{5B37CEEA-A672-47F6-A9EE-BD9740581606}"/>
    <cellStyle name="Linked Cell 3 8 2" xfId="9236" xr:uid="{A775AC50-1A15-45F7-8F4B-70F206D0909E}"/>
    <cellStyle name="Linked Cell 3 8 2 2" xfId="20597" xr:uid="{CC68CE90-88C3-458B-AE46-EC3932AB0B9C}"/>
    <cellStyle name="Linked Cell 3 8 2 3" xfId="20598" xr:uid="{6DD6F7A1-0CEB-4CE8-848E-DB91FEB270B5}"/>
    <cellStyle name="Linked Cell 3 8 2 4" xfId="20599" xr:uid="{C33B2D1A-6EE9-48B2-ACD9-477095DBBD1C}"/>
    <cellStyle name="Linked Cell 3 8 2 5" xfId="20600" xr:uid="{DB362E9B-DF8C-4EEE-895C-1C2BF225E88C}"/>
    <cellStyle name="Linked Cell 3 8 3" xfId="20601" xr:uid="{7C0E4FE7-25D1-4313-B1F6-C5FC727DAFCF}"/>
    <cellStyle name="Linked Cell 3 8 4" xfId="20602" xr:uid="{36AF4F94-2A6A-4697-A2B4-1742C6811766}"/>
    <cellStyle name="Linked Cell 3 8 5" xfId="20603" xr:uid="{852FC503-609A-4F54-B0A2-E94C3B1F17CD}"/>
    <cellStyle name="Linked Cell 3 8 6" xfId="20604" xr:uid="{C0171E60-D6FD-4986-89DF-BDB08A8F28EA}"/>
    <cellStyle name="Linked Cell 3 9" xfId="3500" xr:uid="{3A47688E-30F5-44C5-B94E-4587CE7AFC18}"/>
    <cellStyle name="Linked Cell 3 9 2" xfId="9237" xr:uid="{5418831F-5F62-401C-BE28-BAB83C365A47}"/>
    <cellStyle name="Linked Cell 3 9 2 2" xfId="20605" xr:uid="{3B4ACC39-1DBD-44D7-A601-FACFC3D85DE5}"/>
    <cellStyle name="Linked Cell 3 9 2 3" xfId="20606" xr:uid="{72ECA0A1-5F11-4207-B7A0-F85CECE36564}"/>
    <cellStyle name="Linked Cell 3 9 2 4" xfId="20607" xr:uid="{62F19F63-F81D-4765-88B6-B134F0D07281}"/>
    <cellStyle name="Linked Cell 3 9 2 5" xfId="20608" xr:uid="{2F92EA56-341D-4BE2-9284-B1DB4F7D2190}"/>
    <cellStyle name="Linked Cell 3 9 3" xfId="20609" xr:uid="{E54224EE-E3E0-4FF5-843F-731B82673679}"/>
    <cellStyle name="Linked Cell 3 9 4" xfId="20610" xr:uid="{F5C04EFF-2278-4963-B982-54AC58DEE1A3}"/>
    <cellStyle name="Linked Cell 3 9 5" xfId="20611" xr:uid="{CF6752B4-D7B1-4B61-9A3D-90C9C757901B}"/>
    <cellStyle name="Linked Cell 3 9 6" xfId="20612" xr:uid="{A93E8DA6-ED75-478E-879A-3755E608E65A}"/>
    <cellStyle name="Linked Cell 3_IND_UC" xfId="6592" xr:uid="{434EEBEF-A277-432A-9F00-1E6010BCE27A}"/>
    <cellStyle name="Linked Cell 4" xfId="1465" xr:uid="{10C1FE6B-2632-4DCB-8D49-B37C36E34C8C}"/>
    <cellStyle name="Linked Cell 4 2" xfId="1466" xr:uid="{3DA686AD-6AEC-48B3-AF46-BE8836F9BF65}"/>
    <cellStyle name="Linked Cell 4 2 2" xfId="9239" xr:uid="{ED18429F-DD07-4D60-8E6F-4E37D23A837F}"/>
    <cellStyle name="Linked Cell 4 2 2 2" xfId="20613" xr:uid="{D76FC99A-14AD-4FD1-9BA2-2B14E768F66A}"/>
    <cellStyle name="Linked Cell 4 2 2 3" xfId="20614" xr:uid="{6D1056DA-05B1-457F-98C5-F0666B65837D}"/>
    <cellStyle name="Linked Cell 4 2 2 4" xfId="20615" xr:uid="{1BED6382-DD8A-4D47-908C-21EB09A2FE0C}"/>
    <cellStyle name="Linked Cell 4 2 2 5" xfId="20616" xr:uid="{C0645321-7525-41F4-879F-D9B21B6E700E}"/>
    <cellStyle name="Linked Cell 4 2 3" xfId="20617" xr:uid="{48E31366-53A6-49E6-ACC7-7BCBC21D4FA8}"/>
    <cellStyle name="Linked Cell 4 2 4" xfId="20618" xr:uid="{87F9CA24-A4C6-430A-BD19-20F0D106F90C}"/>
    <cellStyle name="Linked Cell 4 2 5" xfId="20619" xr:uid="{D2D95E7B-148D-413A-90BC-6A062B30F7AD}"/>
    <cellStyle name="Linked Cell 4 2 6" xfId="20620" xr:uid="{F5D9B366-7B4A-497E-A531-F17B69632E67}"/>
    <cellStyle name="Linked Cell 4 2 7" xfId="20621" xr:uid="{0D2977C6-86F1-4B8A-AF0D-D56CD4724A12}"/>
    <cellStyle name="Linked Cell 4 3" xfId="9238" xr:uid="{387EF868-17F1-42FA-9346-40823ACB10A0}"/>
    <cellStyle name="Linked Cell 4 3 2" xfId="20622" xr:uid="{09244F0C-ABCC-4009-8E58-45618A5F1E16}"/>
    <cellStyle name="Linked Cell 4 3 3" xfId="20623" xr:uid="{0E130C58-D175-46E4-8C85-3B0A3E7739B3}"/>
    <cellStyle name="Linked Cell 4 3 4" xfId="20624" xr:uid="{32A855FD-6BF6-4B3D-90EC-E8DC1EE72B87}"/>
    <cellStyle name="Linked Cell 4 3 5" xfId="20625" xr:uid="{3A7AA5AD-14CA-4461-94AB-B210FA0A3635}"/>
    <cellStyle name="Linked Cell 4 4" xfId="20626" xr:uid="{A4D2A812-32A9-422D-809C-6C4284487D41}"/>
    <cellStyle name="Linked Cell 4 5" xfId="20627" xr:uid="{CBE462D9-3011-413E-8D08-F4CE6A4D9013}"/>
    <cellStyle name="Linked Cell 4 6" xfId="20628" xr:uid="{9DA7C000-BD95-463F-853D-C83560782C8C}"/>
    <cellStyle name="Linked Cell 4 7" xfId="20629" xr:uid="{B5D3DCD3-27F1-496B-BE67-164C388C7824}"/>
    <cellStyle name="Linked Cell 4 8" xfId="20630" xr:uid="{3F455735-35E7-49B2-B9A3-A60D8F74909E}"/>
    <cellStyle name="Linked Cell 5" xfId="1467" xr:uid="{CF4FCCB6-A7B0-438D-B3B3-D37B905F370E}"/>
    <cellStyle name="Linked Cell 5 2" xfId="1468" xr:uid="{B33E7387-FD77-4C04-85B3-F732000ED273}"/>
    <cellStyle name="Linked Cell 5 2 2" xfId="9241" xr:uid="{48BE5F30-AA4E-4606-92BD-9111DEC41991}"/>
    <cellStyle name="Linked Cell 5 2 2 2" xfId="20631" xr:uid="{2BD6E156-627C-48BB-B25F-F50246642AC7}"/>
    <cellStyle name="Linked Cell 5 2 2 3" xfId="20632" xr:uid="{A0B3BED4-2A0A-4B68-A239-9E318C7579F8}"/>
    <cellStyle name="Linked Cell 5 2 2 4" xfId="20633" xr:uid="{9BE03FA4-94EF-45D7-BE9A-22055A70993A}"/>
    <cellStyle name="Linked Cell 5 2 2 5" xfId="20634" xr:uid="{78B00FC3-CDC2-409B-958E-E10B3BA8E386}"/>
    <cellStyle name="Linked Cell 5 2 3" xfId="20635" xr:uid="{C6CD1445-712D-4719-9822-ADD530C7E036}"/>
    <cellStyle name="Linked Cell 5 2 4" xfId="20636" xr:uid="{FCCD375E-45BD-4B9B-91C1-E074E9153BAD}"/>
    <cellStyle name="Linked Cell 5 2 5" xfId="20637" xr:uid="{36FFBC68-22ED-441A-966D-50FF06033FE5}"/>
    <cellStyle name="Linked Cell 5 2 6" xfId="20638" xr:uid="{C6664603-00F7-4094-AA47-EB5343E05849}"/>
    <cellStyle name="Linked Cell 5 2 7" xfId="20639" xr:uid="{D44FD9C8-61E0-4DB5-9A90-EF5CDC2383AD}"/>
    <cellStyle name="Linked Cell 5 3" xfId="9240" xr:uid="{0007E6C3-5471-4814-85CF-860D915A279E}"/>
    <cellStyle name="Linked Cell 5 3 2" xfId="20640" xr:uid="{AB131D34-9DC8-41F8-9B60-A30DC21DB8B6}"/>
    <cellStyle name="Linked Cell 5 3 3" xfId="20641" xr:uid="{82E95B1F-DE37-4565-A4E7-7FEF9338D4F5}"/>
    <cellStyle name="Linked Cell 5 3 4" xfId="20642" xr:uid="{9036B1AC-2D70-4796-B3A5-FC1FB65E1225}"/>
    <cellStyle name="Linked Cell 5 3 5" xfId="20643" xr:uid="{D6A1A916-55C6-4A11-BD2A-73C19BF60A07}"/>
    <cellStyle name="Linked Cell 5 4" xfId="20644" xr:uid="{16442673-3D29-44F5-9CB1-0904BDEB1312}"/>
    <cellStyle name="Linked Cell 5 5" xfId="20645" xr:uid="{A30D2014-B660-4A64-BA2E-4F366E69EEC9}"/>
    <cellStyle name="Linked Cell 5 6" xfId="20646" xr:uid="{29F9431B-8A21-45E6-B20E-03F7726987EF}"/>
    <cellStyle name="Linked Cell 5 7" xfId="20647" xr:uid="{A61F2A97-B5AB-4928-B331-8A1E6DAB996E}"/>
    <cellStyle name="Linked Cell 5 8" xfId="20648" xr:uid="{56286A99-C3EA-43EA-8037-5CF4BF9E0F90}"/>
    <cellStyle name="Linked Cell 6" xfId="1469" xr:uid="{22AB62B5-FA2A-43D9-ADEB-698C04E03FE1}"/>
    <cellStyle name="Linked Cell 6 2" xfId="1470" xr:uid="{95796FF7-D3F2-4FAD-B4C6-3A84AD050582}"/>
    <cellStyle name="Linked Cell 6 2 2" xfId="9243" xr:uid="{8F70D826-BA7C-4408-9E0C-1E1778DE371F}"/>
    <cellStyle name="Linked Cell 6 2 2 2" xfId="20649" xr:uid="{97D6ABBE-C70F-4E20-8630-FBEDEF37A673}"/>
    <cellStyle name="Linked Cell 6 2 2 3" xfId="20650" xr:uid="{72F704B3-2AE7-496B-8719-BE5B36F3E068}"/>
    <cellStyle name="Linked Cell 6 2 2 4" xfId="20651" xr:uid="{65FA585F-1B57-43A8-81F9-279E95A884C9}"/>
    <cellStyle name="Linked Cell 6 2 2 5" xfId="20652" xr:uid="{37807827-F1AB-4069-99F8-7EC25724722B}"/>
    <cellStyle name="Linked Cell 6 2 3" xfId="20653" xr:uid="{E6613839-9B5C-4C35-BD98-25CFD167F4D5}"/>
    <cellStyle name="Linked Cell 6 2 4" xfId="20654" xr:uid="{FAF9E343-0DBF-4D8F-A117-F3E0AD651CCA}"/>
    <cellStyle name="Linked Cell 6 2 5" xfId="20655" xr:uid="{7237BCB6-45A8-4696-9366-086503D9FA66}"/>
    <cellStyle name="Linked Cell 6 2 6" xfId="20656" xr:uid="{3D46CFB0-B9C4-4D9A-8080-E296FFE5F779}"/>
    <cellStyle name="Linked Cell 6 2 7" xfId="20657" xr:uid="{79A70290-AB95-4DA9-AC68-9DADD4CDDCF0}"/>
    <cellStyle name="Linked Cell 6 3" xfId="3501" xr:uid="{8F18209C-B2F1-4177-87FF-05793A8A8397}"/>
    <cellStyle name="Linked Cell 6 3 2" xfId="9244" xr:uid="{11BEAAF6-4E1E-4320-8AB1-2711781A832A}"/>
    <cellStyle name="Linked Cell 6 3 2 2" xfId="20658" xr:uid="{FEC3ECD3-B864-4070-BDE0-577E6FEB6D40}"/>
    <cellStyle name="Linked Cell 6 3 2 3" xfId="20659" xr:uid="{913856F1-38A4-4068-B77B-E9A13B5EC14F}"/>
    <cellStyle name="Linked Cell 6 3 2 4" xfId="20660" xr:uid="{17AF8AE4-542D-4202-8C8B-2A1261B1AD4B}"/>
    <cellStyle name="Linked Cell 6 3 2 5" xfId="20661" xr:uid="{FEC4C045-A340-4E36-A588-3304974BCF90}"/>
    <cellStyle name="Linked Cell 6 3 3" xfId="20662" xr:uid="{AD5EF302-27FB-4088-899F-4D6A5BEA84EA}"/>
    <cellStyle name="Linked Cell 6 3 4" xfId="20663" xr:uid="{E3DB73FD-ECF2-4EAA-84A3-6BAAF3FD9438}"/>
    <cellStyle name="Linked Cell 6 3 5" xfId="20664" xr:uid="{8AF898E8-6BDD-48A7-9A37-867BDB91349D}"/>
    <cellStyle name="Linked Cell 6 3 6" xfId="20665" xr:uid="{DB72C21F-6ADF-4A59-AC73-F5000B25F2D1}"/>
    <cellStyle name="Linked Cell 6 4" xfId="9242" xr:uid="{181814CE-411E-481E-BD4C-2A2A49FDD5B6}"/>
    <cellStyle name="Linked Cell 6 4 2" xfId="20666" xr:uid="{51147219-82D8-42E0-9ECE-F51FA734C04C}"/>
    <cellStyle name="Linked Cell 6 4 3" xfId="20667" xr:uid="{5A3922E9-B396-485D-BE3B-3204E84A38D2}"/>
    <cellStyle name="Linked Cell 6 4 4" xfId="20668" xr:uid="{55FA1564-97F0-411A-8781-39E01C94FBB8}"/>
    <cellStyle name="Linked Cell 6 4 5" xfId="20669" xr:uid="{93873000-A329-45BB-8E94-2050F71982EB}"/>
    <cellStyle name="Linked Cell 6 5" xfId="20670" xr:uid="{B045CEC9-75D1-484B-BD79-4BF1F804ADA4}"/>
    <cellStyle name="Linked Cell 6 6" xfId="20671" xr:uid="{169BF3CA-64B1-47CD-B228-52B747C9809E}"/>
    <cellStyle name="Linked Cell 6 7" xfId="20672" xr:uid="{28A8E170-CB4B-4E32-8005-8E131856C1AA}"/>
    <cellStyle name="Linked Cell 6 8" xfId="20673" xr:uid="{BA79E466-0116-4D5C-9DFB-A8E469698069}"/>
    <cellStyle name="Linked Cell 6 9" xfId="20674" xr:uid="{01F8A129-C3B9-46D3-8C0C-31CE955A03CE}"/>
    <cellStyle name="Linked Cell 7" xfId="1471" xr:uid="{4788581F-1210-4CEE-808A-F5B3C2ACED7B}"/>
    <cellStyle name="Linked Cell 7 2" xfId="1472" xr:uid="{17D2299E-B699-45BB-8586-A10CCD1BE8E8}"/>
    <cellStyle name="Linked Cell 7 2 2" xfId="9246" xr:uid="{0496B013-7FB7-4689-924F-0C197E91F3A2}"/>
    <cellStyle name="Linked Cell 7 2 2 2" xfId="20675" xr:uid="{0229E062-C6F0-4C75-A5F7-D42311956013}"/>
    <cellStyle name="Linked Cell 7 2 2 3" xfId="20676" xr:uid="{3300859D-BF94-4C6D-9236-67B266C10F79}"/>
    <cellStyle name="Linked Cell 7 2 2 4" xfId="20677" xr:uid="{ABF3837C-A523-428A-8B15-B12507A211BB}"/>
    <cellStyle name="Linked Cell 7 2 2 5" xfId="20678" xr:uid="{47088039-98E9-4D23-8707-F6B07BC2E3F6}"/>
    <cellStyle name="Linked Cell 7 2 3" xfId="20679" xr:uid="{ED437805-A674-4164-9E8E-CC9A9A21B2A6}"/>
    <cellStyle name="Linked Cell 7 2 4" xfId="20680" xr:uid="{00887956-1726-4CE7-8911-6567E05607BA}"/>
    <cellStyle name="Linked Cell 7 2 5" xfId="20681" xr:uid="{7A6EA640-D138-44BC-AFE8-E5E2393192E8}"/>
    <cellStyle name="Linked Cell 7 2 6" xfId="20682" xr:uid="{2CA05AAB-A08E-4475-880C-3E263D0B1E0C}"/>
    <cellStyle name="Linked Cell 7 2 7" xfId="20683" xr:uid="{F36D0649-863E-41B7-B5EC-BBCD6B28E2E9}"/>
    <cellStyle name="Linked Cell 7 3" xfId="3502" xr:uid="{7C52F55D-91B9-4725-B6B3-6AF777D4C060}"/>
    <cellStyle name="Linked Cell 7 3 2" xfId="9247" xr:uid="{02D06E99-522B-480E-ADDF-033AA9D2EC47}"/>
    <cellStyle name="Linked Cell 7 3 2 2" xfId="20684" xr:uid="{C19EB502-B7F6-4787-B930-CCE9511E9D2E}"/>
    <cellStyle name="Linked Cell 7 3 2 3" xfId="20685" xr:uid="{34799128-D24B-4054-BDF7-01DABC3EF42A}"/>
    <cellStyle name="Linked Cell 7 3 2 4" xfId="20686" xr:uid="{AA266162-BD9D-4F40-9EC1-E6B98D75E828}"/>
    <cellStyle name="Linked Cell 7 3 2 5" xfId="20687" xr:uid="{0C117729-258B-40EB-9949-3E4FC9BCA407}"/>
    <cellStyle name="Linked Cell 7 3 3" xfId="20688" xr:uid="{CCC74E97-CAFA-4866-9A17-0D7A5AFF1E28}"/>
    <cellStyle name="Linked Cell 7 3 4" xfId="20689" xr:uid="{64AECDCF-8D09-45FC-89BC-81FC53DA778E}"/>
    <cellStyle name="Linked Cell 7 3 5" xfId="20690" xr:uid="{93B59DF3-1B20-4FDB-954B-6F281897BF90}"/>
    <cellStyle name="Linked Cell 7 3 6" xfId="20691" xr:uid="{4DE6343A-740A-45F6-BA80-8CC590BDDD5B}"/>
    <cellStyle name="Linked Cell 7 4" xfId="9245" xr:uid="{72277285-34ED-46B4-9C66-8BA2E4BDEE50}"/>
    <cellStyle name="Linked Cell 7 4 2" xfId="20692" xr:uid="{768530AC-C78D-42B6-910D-C2E94BA61ED2}"/>
    <cellStyle name="Linked Cell 7 4 3" xfId="20693" xr:uid="{4B710B12-8770-4637-819F-4403F5396E79}"/>
    <cellStyle name="Linked Cell 7 4 4" xfId="20694" xr:uid="{A45CF4EB-5130-4F03-B663-9152D7EDC175}"/>
    <cellStyle name="Linked Cell 7 4 5" xfId="20695" xr:uid="{D0702B86-E622-4417-B635-F58B9ADD14B1}"/>
    <cellStyle name="Linked Cell 7 5" xfId="20696" xr:uid="{044B41E4-7FAA-4C5A-9A5E-BCD26143FA9C}"/>
    <cellStyle name="Linked Cell 7 6" xfId="20697" xr:uid="{93656EA2-79FD-4A4B-B257-0FC8C8EFCF9B}"/>
    <cellStyle name="Linked Cell 7 7" xfId="20698" xr:uid="{C4B63DC2-DD7D-4BA3-9367-BCB3B3AE2D6D}"/>
    <cellStyle name="Linked Cell 7 8" xfId="20699" xr:uid="{832710C5-51B0-4108-A78C-58960F186BAF}"/>
    <cellStyle name="Linked Cell 7 9" xfId="20700" xr:uid="{FE86F7E3-EB52-44A0-B2BC-7B82D96955E7}"/>
    <cellStyle name="Linked Cell 8" xfId="1473" xr:uid="{447D6432-4CC4-44D2-9940-D96874DA02CA}"/>
    <cellStyle name="Linked Cell 8 2" xfId="1474" xr:uid="{08D539E7-9779-4FC4-80B5-B198739463D8}"/>
    <cellStyle name="Linked Cell 8 2 2" xfId="9249" xr:uid="{C0967CB6-0D06-4147-AE32-1E68160287F8}"/>
    <cellStyle name="Linked Cell 8 2 2 2" xfId="20701" xr:uid="{863A95FB-3F15-4404-8B97-419887C3D35B}"/>
    <cellStyle name="Linked Cell 8 2 2 3" xfId="20702" xr:uid="{ECC23057-C106-4FB4-BA70-FEEDCC48C252}"/>
    <cellStyle name="Linked Cell 8 2 2 4" xfId="20703" xr:uid="{094F7E7C-355D-47CA-986E-3422105D07C9}"/>
    <cellStyle name="Linked Cell 8 2 2 5" xfId="20704" xr:uid="{BD7337E6-49B6-4359-991A-447210B28406}"/>
    <cellStyle name="Linked Cell 8 2 3" xfId="20705" xr:uid="{E4EDF949-3B60-4814-8EE6-AF7BECE61C3D}"/>
    <cellStyle name="Linked Cell 8 2 4" xfId="20706" xr:uid="{35A8D2A8-5D60-4F14-B095-50829A8A2CD4}"/>
    <cellStyle name="Linked Cell 8 2 5" xfId="20707" xr:uid="{40344C03-5A95-49F9-87D1-A6E4FCA7670F}"/>
    <cellStyle name="Linked Cell 8 2 6" xfId="20708" xr:uid="{EB3077E7-8076-4D80-8102-CF5F01768A35}"/>
    <cellStyle name="Linked Cell 8 2 7" xfId="20709" xr:uid="{EDB9466A-DB83-46CE-9FE7-C90CD632049D}"/>
    <cellStyle name="Linked Cell 8 3" xfId="3503" xr:uid="{6B15029D-5B34-4E14-947F-7C1065E94180}"/>
    <cellStyle name="Linked Cell 8 3 2" xfId="9250" xr:uid="{E508914F-6DFF-4E51-874C-35FB8BCBACD4}"/>
    <cellStyle name="Linked Cell 8 3 2 2" xfId="20710" xr:uid="{B1057110-FFD6-4657-BDD4-5EA674288B55}"/>
    <cellStyle name="Linked Cell 8 3 2 3" xfId="20711" xr:uid="{3E714BD1-E4CF-4C75-855A-9BB452D52486}"/>
    <cellStyle name="Linked Cell 8 3 2 4" xfId="20712" xr:uid="{13D028BE-6D16-4C0F-8494-9F53D4E8C373}"/>
    <cellStyle name="Linked Cell 8 3 2 5" xfId="20713" xr:uid="{66AAA8E4-2164-4D47-A747-45F0F3174FF0}"/>
    <cellStyle name="Linked Cell 8 3 3" xfId="20714" xr:uid="{D99CD3FF-767E-4E11-ADC9-9C9459CA4FA4}"/>
    <cellStyle name="Linked Cell 8 3 4" xfId="20715" xr:uid="{88BEC982-5EF7-400D-B84E-AA3589EFF5BE}"/>
    <cellStyle name="Linked Cell 8 3 5" xfId="20716" xr:uid="{1E64CB0B-2254-463E-8812-A225DBC6ABED}"/>
    <cellStyle name="Linked Cell 8 3 6" xfId="20717" xr:uid="{CEE1D45E-4BAC-424E-918F-9F472999B1AA}"/>
    <cellStyle name="Linked Cell 8 4" xfId="9248" xr:uid="{5E61C39C-0D57-4F24-95B9-273E5C5158D5}"/>
    <cellStyle name="Linked Cell 8 4 2" xfId="20718" xr:uid="{2C91861E-E69B-416C-9796-002CC3EE285C}"/>
    <cellStyle name="Linked Cell 8 4 3" xfId="20719" xr:uid="{22CF4F41-3A93-4321-8F45-1D1BA0B8D353}"/>
    <cellStyle name="Linked Cell 8 4 4" xfId="20720" xr:uid="{AFC5C439-96D2-4400-BF90-E655AF1F8678}"/>
    <cellStyle name="Linked Cell 8 4 5" xfId="20721" xr:uid="{A8F211E5-29B5-4811-962C-5D4D6EE90451}"/>
    <cellStyle name="Linked Cell 8 5" xfId="20722" xr:uid="{8C06EE73-0ED9-4EC7-A124-B21CDBEC8CE3}"/>
    <cellStyle name="Linked Cell 8 6" xfId="20723" xr:uid="{1E04051F-51BF-4D71-8032-64F56AE495BA}"/>
    <cellStyle name="Linked Cell 8 7" xfId="20724" xr:uid="{587ABF7B-C4DF-493B-A117-D611A911D3A6}"/>
    <cellStyle name="Linked Cell 8 8" xfId="20725" xr:uid="{5B802705-9028-465B-9F36-8C7C03B7DBC4}"/>
    <cellStyle name="Linked Cell 8 9" xfId="20726" xr:uid="{71224911-53F6-41B7-B7AC-C1F731E2E068}"/>
    <cellStyle name="Linked Cell 9" xfId="1475" xr:uid="{ED397DF4-4322-4026-9F70-AD5165A52E25}"/>
    <cellStyle name="Linked Cell 9 2" xfId="3504" xr:uid="{8E637D96-248A-438D-A977-9C23ED5506FA}"/>
    <cellStyle name="Linked Cell 9 2 2" xfId="9252" xr:uid="{A8FD9061-6B92-4342-88B7-CAFB173EB638}"/>
    <cellStyle name="Linked Cell 9 2 2 2" xfId="20727" xr:uid="{DBA7D139-D22F-4006-A6A2-71EE02D4D629}"/>
    <cellStyle name="Linked Cell 9 2 2 3" xfId="20728" xr:uid="{66B703D2-B022-462D-BBEF-D225FECB0675}"/>
    <cellStyle name="Linked Cell 9 2 2 4" xfId="20729" xr:uid="{B0E6DDE0-3380-4E93-8050-083A48C9A77A}"/>
    <cellStyle name="Linked Cell 9 2 2 5" xfId="20730" xr:uid="{D9D62EFC-034E-4A14-BBB3-20681CE00150}"/>
    <cellStyle name="Linked Cell 9 2 3" xfId="20731" xr:uid="{D61A6817-41D0-421D-A903-8D3C7971839F}"/>
    <cellStyle name="Linked Cell 9 2 4" xfId="20732" xr:uid="{56F12E6F-DDC4-4205-8C85-43E9EDCA72E5}"/>
    <cellStyle name="Linked Cell 9 2 5" xfId="20733" xr:uid="{5F782905-D3EA-4ACF-B898-8BE8C8A07E4D}"/>
    <cellStyle name="Linked Cell 9 2 6" xfId="20734" xr:uid="{031D041E-6D2F-4C2F-90E7-550A55FAD83A}"/>
    <cellStyle name="Linked Cell 9 3" xfId="9251" xr:uid="{B8F544D0-3024-47D9-A268-FB93C4C96229}"/>
    <cellStyle name="Linked Cell 9 3 2" xfId="20735" xr:uid="{31967B38-69B7-4C45-ACEB-F319B1BBB0E4}"/>
    <cellStyle name="Linked Cell 9 3 3" xfId="20736" xr:uid="{C73EC876-6D6B-46C2-95CE-DD345A7017AB}"/>
    <cellStyle name="Linked Cell 9 3 4" xfId="20737" xr:uid="{6477ADC4-4096-4FFD-9D04-A9FE309B7693}"/>
    <cellStyle name="Linked Cell 9 3 5" xfId="20738" xr:uid="{704142EF-87C0-4592-BE68-A6EFE33F43CB}"/>
    <cellStyle name="Linked Cell 9 4" xfId="20739" xr:uid="{22E08DF2-9756-4841-A770-F436A1F0288E}"/>
    <cellStyle name="Linked Cell 9 5" xfId="20740" xr:uid="{22076662-A1BD-4802-846D-54A05E5BA37D}"/>
    <cellStyle name="Linked Cell 9 6" xfId="20741" xr:uid="{30762116-3C4A-4F3C-8821-B013AE001AF4}"/>
    <cellStyle name="Linked Cell 9 7" xfId="20742" xr:uid="{7C390835-4FAD-4516-98E2-028C9D80EAD3}"/>
    <cellStyle name="Linked Cell 9 8" xfId="20743" xr:uid="{A7A1D824-E584-4516-9376-6F6876FA34A0}"/>
    <cellStyle name="Neutral 10" xfId="1476" xr:uid="{8A33713F-C9AD-469F-92E5-CA126CB09CA6}"/>
    <cellStyle name="Neutral 10 2" xfId="3505" xr:uid="{0175BB15-748C-42EF-B9D8-40CBD363E588}"/>
    <cellStyle name="Neutral 10 2 2" xfId="9254" xr:uid="{91533A4A-3D35-4395-99EF-DEB4DA51710E}"/>
    <cellStyle name="Neutral 10 2 2 2" xfId="20744" xr:uid="{D1BC0121-130C-4C90-938F-E192254002E4}"/>
    <cellStyle name="Neutral 10 2 2 3" xfId="20745" xr:uid="{F4ABA340-FE39-4018-BBC2-BBDB539C0DF2}"/>
    <cellStyle name="Neutral 10 2 2 4" xfId="20746" xr:uid="{A531D386-6031-45C1-8A50-A29E79CFE329}"/>
    <cellStyle name="Neutral 10 2 2 5" xfId="20747" xr:uid="{3C222A94-1539-45E5-9A73-518BAD8F3E42}"/>
    <cellStyle name="Neutral 10 2 3" xfId="20748" xr:uid="{00088CCA-8B96-491D-B80B-15824D1CF3CE}"/>
    <cellStyle name="Neutral 10 2 4" xfId="20749" xr:uid="{76D085A3-FEBF-4D8E-8B8D-9A0CAB9FFB1A}"/>
    <cellStyle name="Neutral 10 2 5" xfId="20750" xr:uid="{3A85F611-01AE-400B-B0C8-D9F488BCC7A0}"/>
    <cellStyle name="Neutral 10 2 6" xfId="20751" xr:uid="{B79E7B20-052A-4C8E-9F90-73FAA6097B96}"/>
    <cellStyle name="Neutral 10 3" xfId="9253" xr:uid="{DF2C4638-B9DA-492D-A5F0-78DDF4CA1BBC}"/>
    <cellStyle name="Neutral 10 3 2" xfId="20752" xr:uid="{3D100292-5B1B-4BD9-A4F2-65F86B8A248A}"/>
    <cellStyle name="Neutral 10 3 3" xfId="20753" xr:uid="{17D0FFFA-7661-427C-B3B9-03B1DC3F46BA}"/>
    <cellStyle name="Neutral 10 3 4" xfId="20754" xr:uid="{D309F871-15C8-42DB-9D9D-359F7E5F2D77}"/>
    <cellStyle name="Neutral 10 3 5" xfId="20755" xr:uid="{D82AE939-5D07-4357-BD3B-0C1140EC118E}"/>
    <cellStyle name="Neutral 10 4" xfId="20756" xr:uid="{1785A12D-AC07-4607-AB2F-58F3AADE62AE}"/>
    <cellStyle name="Neutral 10 5" xfId="20757" xr:uid="{BA8D6483-E954-4F0F-8F79-345107B892C8}"/>
    <cellStyle name="Neutral 10 6" xfId="20758" xr:uid="{F7FCCA38-A8C5-4F07-B909-4783FF39FD40}"/>
    <cellStyle name="Neutral 10 7" xfId="20759" xr:uid="{D94372EA-0396-47B4-B676-3D8E31F87F37}"/>
    <cellStyle name="Neutral 10 8" xfId="20760" xr:uid="{AF99FD82-F70A-433F-A360-802DDCFD86D1}"/>
    <cellStyle name="Neutral 11" xfId="1477" xr:uid="{F071CF49-4FEC-4AB5-8B2D-9D1CFE4C64E8}"/>
    <cellStyle name="Neutral 11 2" xfId="8229" xr:uid="{034C45C1-216A-4A4F-91F1-EC1C93227806}"/>
    <cellStyle name="Neutral 11 2 2" xfId="9256" xr:uid="{F75C0554-2DEC-4031-A9EA-0420DC912F84}"/>
    <cellStyle name="Neutral 11 2 2 2" xfId="20761" xr:uid="{5C9038F0-A2F7-4CDE-AB8D-CF6CCE05C621}"/>
    <cellStyle name="Neutral 11 2 2 3" xfId="20762" xr:uid="{A0FC8502-68B3-494E-972A-5519DD73F32B}"/>
    <cellStyle name="Neutral 11 2 2 4" xfId="20763" xr:uid="{40A52E60-1ADA-4A98-9E7B-08FF9B3E2865}"/>
    <cellStyle name="Neutral 11 2 2 5" xfId="20764" xr:uid="{85EBD000-3569-44C0-8465-78732BCE306B}"/>
    <cellStyle name="Neutral 11 2 3" xfId="20765" xr:uid="{FC344148-1C5A-4462-98E9-F331EB5017FA}"/>
    <cellStyle name="Neutral 11 2 4" xfId="20766" xr:uid="{A53799E5-AE1E-40F2-8325-268B24183FD5}"/>
    <cellStyle name="Neutral 11 2 5" xfId="20767" xr:uid="{2E785A25-BC70-4192-B200-E8A286DB1968}"/>
    <cellStyle name="Neutral 11 2 6" xfId="20768" xr:uid="{A6764BAA-FB1E-4554-86F6-A4087CA9FD77}"/>
    <cellStyle name="Neutral 11 3" xfId="9255" xr:uid="{FF51507D-554F-4646-9297-C7F4047354DB}"/>
    <cellStyle name="Neutral 11 3 2" xfId="20769" xr:uid="{51EBA428-BA93-41A8-85E2-4332D477B385}"/>
    <cellStyle name="Neutral 11 3 3" xfId="20770" xr:uid="{A69D6445-7A72-4AEB-80E1-E2738B1141CE}"/>
    <cellStyle name="Neutral 11 3 4" xfId="20771" xr:uid="{5316B732-2574-4489-BE45-5D91E3D5D9FC}"/>
    <cellStyle name="Neutral 11 3 5" xfId="20772" xr:uid="{814A621D-A20E-4E93-B20C-CAB548A5978C}"/>
    <cellStyle name="Neutral 11 4" xfId="20773" xr:uid="{E087D201-B01D-45AF-B03D-066F859F4CB5}"/>
    <cellStyle name="Neutral 11 5" xfId="20774" xr:uid="{1A5C0C68-246A-4A30-AEBE-0FBE7C296118}"/>
    <cellStyle name="Neutral 11 6" xfId="20775" xr:uid="{375B9F03-4907-475E-9E5A-49E69561F81B}"/>
    <cellStyle name="Neutral 11 7" xfId="20776" xr:uid="{EBFCA23F-5787-446C-AF5D-60D6D435D6B3}"/>
    <cellStyle name="Neutral 11 8" xfId="20777" xr:uid="{10DBF444-8D6A-43C7-8545-2C4EB6E51EC2}"/>
    <cellStyle name="Neutral 12" xfId="1478" xr:uid="{D33209EE-E29D-47E6-9FA3-5F21BE726E2C}"/>
    <cellStyle name="Neutral 12 2" xfId="8230" xr:uid="{98E730AA-3825-40BA-9701-99EF57736819}"/>
    <cellStyle name="Neutral 12 2 2" xfId="9258" xr:uid="{2DE72C5E-7025-4F54-BB0D-3ED89C7CA371}"/>
    <cellStyle name="Neutral 12 2 2 2" xfId="20778" xr:uid="{E68FD7B5-CE59-46CF-BA3F-0CB6BDF7BFDF}"/>
    <cellStyle name="Neutral 12 2 2 3" xfId="20779" xr:uid="{9F59A649-FE66-4C18-B699-60473C12528C}"/>
    <cellStyle name="Neutral 12 2 2 4" xfId="20780" xr:uid="{FDF26F39-6A7E-4928-B4E0-3B1249FCF00F}"/>
    <cellStyle name="Neutral 12 2 2 5" xfId="20781" xr:uid="{D9A7BA1C-4DE7-4E40-9D9B-5E1BEADD52AC}"/>
    <cellStyle name="Neutral 12 2 3" xfId="20782" xr:uid="{650E70B9-98DF-493E-8534-30C4DAA74985}"/>
    <cellStyle name="Neutral 12 2 4" xfId="20783" xr:uid="{7445A30F-B9F8-4E01-868B-7F162C7CA285}"/>
    <cellStyle name="Neutral 12 2 5" xfId="20784" xr:uid="{69BAC7A5-3664-493D-A3EC-17CDF58BD4E5}"/>
    <cellStyle name="Neutral 12 2 6" xfId="20785" xr:uid="{5DC9BBD5-D083-49B6-9A29-02FC03480AC3}"/>
    <cellStyle name="Neutral 12 3" xfId="9257" xr:uid="{B0E282AD-C50D-4F17-89E7-3BFED17B5009}"/>
    <cellStyle name="Neutral 12 3 2" xfId="20786" xr:uid="{4B38E622-429F-4ED6-A4C6-C0B1A7EE4335}"/>
    <cellStyle name="Neutral 12 3 3" xfId="20787" xr:uid="{E2A6EE1B-1957-46E6-9A87-571627AAC30D}"/>
    <cellStyle name="Neutral 12 3 4" xfId="20788" xr:uid="{B3E03EB2-5A49-4303-94AF-BC7A0C8D7361}"/>
    <cellStyle name="Neutral 12 3 5" xfId="20789" xr:uid="{8FDB1B7D-6E51-4675-9F7C-F79038BA7754}"/>
    <cellStyle name="Neutral 12 4" xfId="20790" xr:uid="{1BA4064C-99EA-42BE-8FC9-41E63E1DA890}"/>
    <cellStyle name="Neutral 12 5" xfId="20791" xr:uid="{E68C08C3-A71D-434C-82E8-0255A46159C1}"/>
    <cellStyle name="Neutral 12 6" xfId="20792" xr:uid="{F4DE5BE4-153A-424B-B5A8-7E98A412FB86}"/>
    <cellStyle name="Neutral 12 7" xfId="20793" xr:uid="{773CBF2C-07F8-4700-880D-5F2AE3F9F269}"/>
    <cellStyle name="Neutral 12 8" xfId="20794" xr:uid="{10144C9A-729A-44F0-87A0-41EFFA54618D}"/>
    <cellStyle name="Neutral 13" xfId="1479" xr:uid="{A8F1F37F-F051-40AC-936C-EBB462EB396C}"/>
    <cellStyle name="Neutral 13 2" xfId="8231" xr:uid="{E6098B76-43AD-41F0-9510-EA22B7C4DF2E}"/>
    <cellStyle name="Neutral 13 2 2" xfId="9260" xr:uid="{FD583224-8BF0-427B-8342-4B78E34FEAFC}"/>
    <cellStyle name="Neutral 13 2 2 2" xfId="20795" xr:uid="{CC8C4BE2-7D54-4273-925A-9105260BBE4A}"/>
    <cellStyle name="Neutral 13 2 2 3" xfId="20796" xr:uid="{6E5A2467-D551-49B2-844A-7739080F12A7}"/>
    <cellStyle name="Neutral 13 2 2 4" xfId="20797" xr:uid="{B24023A1-F91C-4249-BCA8-04A69FEC0388}"/>
    <cellStyle name="Neutral 13 2 2 5" xfId="20798" xr:uid="{5CE21752-FB77-4760-A2E5-F535CD430646}"/>
    <cellStyle name="Neutral 13 2 3" xfId="20799" xr:uid="{BA2236ED-37E2-47B6-B86F-719D1E6E44E6}"/>
    <cellStyle name="Neutral 13 2 4" xfId="20800" xr:uid="{5D22AE5B-8314-4468-923C-A70E162C5EE6}"/>
    <cellStyle name="Neutral 13 2 5" xfId="20801" xr:uid="{289260C0-4AD7-4AC2-8D88-1883C235F625}"/>
    <cellStyle name="Neutral 13 2 6" xfId="20802" xr:uid="{8C3F500B-6A5F-4331-8E5E-CD086FC76C16}"/>
    <cellStyle name="Neutral 13 3" xfId="9259" xr:uid="{EBE1C705-CF94-42DE-8EF8-0F3E24D4A096}"/>
    <cellStyle name="Neutral 13 3 2" xfId="20803" xr:uid="{50EDFEC5-082A-40B7-999B-E93657C03D5D}"/>
    <cellStyle name="Neutral 13 3 3" xfId="20804" xr:uid="{0A23D13B-585C-4A84-A11A-D85EB3039B06}"/>
    <cellStyle name="Neutral 13 3 4" xfId="20805" xr:uid="{DCDF8F1D-BB8D-44A0-ADA2-91FEC81A61B2}"/>
    <cellStyle name="Neutral 13 3 5" xfId="20806" xr:uid="{960421CF-9A98-4260-A19F-9C1C1B1A3047}"/>
    <cellStyle name="Neutral 13 4" xfId="20807" xr:uid="{0C07EB58-681A-4EDC-AAB6-454BA03CFDBA}"/>
    <cellStyle name="Neutral 13 5" xfId="20808" xr:uid="{D4E0F059-B0EC-4DC5-9D51-8E5A69068D46}"/>
    <cellStyle name="Neutral 13 6" xfId="20809" xr:uid="{EEBBD2F7-41F3-47D8-AC47-96A0FF01EEEA}"/>
    <cellStyle name="Neutral 13 7" xfId="20810" xr:uid="{D993D490-1778-4842-B507-FD06794D7974}"/>
    <cellStyle name="Neutral 13 8" xfId="20811" xr:uid="{EE35F5CA-3D10-47A3-9821-B7135C71FF89}"/>
    <cellStyle name="Neutral 14" xfId="1480" xr:uid="{03200E2B-AF1E-4EA5-B9E9-57A5F93B978A}"/>
    <cellStyle name="Neutral 14 2" xfId="8232" xr:uid="{964C3E7F-09F6-49C6-940E-BF8E4B0B74CA}"/>
    <cellStyle name="Neutral 14 2 2" xfId="9262" xr:uid="{76E33FE1-33E8-42AD-B5EE-4F56B54DD215}"/>
    <cellStyle name="Neutral 14 2 2 2" xfId="20812" xr:uid="{E9F8A0C0-3CCC-49FA-978A-2CC025F37C8D}"/>
    <cellStyle name="Neutral 14 2 2 3" xfId="20813" xr:uid="{D125D2E2-A11F-4ABD-B0A8-2E22629C814E}"/>
    <cellStyle name="Neutral 14 2 2 4" xfId="20814" xr:uid="{0BFAD547-92A5-4BCA-A90C-9D9CC48B3F74}"/>
    <cellStyle name="Neutral 14 2 2 5" xfId="20815" xr:uid="{D1A8A67A-1D7E-4B68-A348-B6A488284E1C}"/>
    <cellStyle name="Neutral 14 2 3" xfId="20816" xr:uid="{5FE3ABF5-AFF3-4988-AEBE-08CFB9244C06}"/>
    <cellStyle name="Neutral 14 2 4" xfId="20817" xr:uid="{24D74A12-AE5D-4C46-AB24-84EC3B886352}"/>
    <cellStyle name="Neutral 14 2 5" xfId="20818" xr:uid="{4276385B-C29A-415A-AD0C-7EF303B5F49C}"/>
    <cellStyle name="Neutral 14 2 6" xfId="20819" xr:uid="{23109745-CBFD-4094-9434-D1733F26F666}"/>
    <cellStyle name="Neutral 14 3" xfId="9261" xr:uid="{10C34FF4-6D74-4D4F-8F65-7306CF59EAE7}"/>
    <cellStyle name="Neutral 14 3 2" xfId="20820" xr:uid="{684C3635-FA2D-4833-A215-79A54EB81110}"/>
    <cellStyle name="Neutral 14 3 3" xfId="20821" xr:uid="{B9F07457-35A5-4C57-8827-E048D937E6A9}"/>
    <cellStyle name="Neutral 14 3 4" xfId="20822" xr:uid="{9065F04B-B23D-442C-AAD2-365322E5B386}"/>
    <cellStyle name="Neutral 14 3 5" xfId="20823" xr:uid="{71952E3F-0904-475A-A929-20134B471E3B}"/>
    <cellStyle name="Neutral 14 4" xfId="20824" xr:uid="{B1088ED5-39C8-4FA2-AF44-2A9CBB9F4CD7}"/>
    <cellStyle name="Neutral 14 5" xfId="20825" xr:uid="{96507837-EC89-4632-81B9-A7355CA5CC70}"/>
    <cellStyle name="Neutral 14 6" xfId="20826" xr:uid="{61BFC2C7-F013-4464-A409-B33A310BB9D6}"/>
    <cellStyle name="Neutral 14 7" xfId="20827" xr:uid="{15F032E3-D048-4A2C-923A-ECA9D2DC8535}"/>
    <cellStyle name="Neutral 14 8" xfId="20828" xr:uid="{C0F14B5C-CECF-43EE-94CF-1F0A617DEAFF}"/>
    <cellStyle name="Neutral 15" xfId="3506" xr:uid="{BDC59C8A-B6F5-4309-AFF4-EA9D55B51021}"/>
    <cellStyle name="Neutral 15 2" xfId="8233" xr:uid="{2E587E81-C7D8-477B-8B22-E4E6479DD813}"/>
    <cellStyle name="Neutral 15 2 2" xfId="9264" xr:uid="{EB8132B7-2518-4578-BE44-230F11BABA3C}"/>
    <cellStyle name="Neutral 15 2 2 2" xfId="20829" xr:uid="{7EAB41C6-198F-4AC1-93B5-D2D67D8574E5}"/>
    <cellStyle name="Neutral 15 2 2 3" xfId="20830" xr:uid="{BC71B32F-85BF-4D88-AEA0-079FAA917546}"/>
    <cellStyle name="Neutral 15 2 2 4" xfId="20831" xr:uid="{C7FF4D28-98C5-4401-8FE9-09F66E555A9A}"/>
    <cellStyle name="Neutral 15 2 2 5" xfId="20832" xr:uid="{7A592D09-B4F0-4E11-BD6E-66378A05C6EA}"/>
    <cellStyle name="Neutral 15 2 3" xfId="20833" xr:uid="{7E9FDFE0-B560-4CE1-9744-CB1217972845}"/>
    <cellStyle name="Neutral 15 2 4" xfId="20834" xr:uid="{132FEFAC-3173-4067-BB1C-E936D4961278}"/>
    <cellStyle name="Neutral 15 2 5" xfId="20835" xr:uid="{095882DE-65AD-4C59-AAE4-4EF0525281D6}"/>
    <cellStyle name="Neutral 15 2 6" xfId="20836" xr:uid="{CC91344C-13A9-49FA-95EA-D55AEF7FDEBE}"/>
    <cellStyle name="Neutral 15 3" xfId="9263" xr:uid="{7A3BA2B3-F376-4A4B-B463-62F7E01C3B59}"/>
    <cellStyle name="Neutral 15 3 2" xfId="20837" xr:uid="{491624A4-E2DC-4128-94A7-F206F3314C25}"/>
    <cellStyle name="Neutral 15 3 3" xfId="20838" xr:uid="{660F23A9-5419-4AEC-988D-7ECCB49F1E7C}"/>
    <cellStyle name="Neutral 15 3 4" xfId="20839" xr:uid="{E2B9B95E-C8B3-4D4A-B9A2-11B1729E7BB3}"/>
    <cellStyle name="Neutral 15 3 5" xfId="20840" xr:uid="{9576D5B0-EC3E-43B1-B37F-064305469F8C}"/>
    <cellStyle name="Neutral 15 4" xfId="20841" xr:uid="{4B9966EE-E228-4E09-83A6-EAA3BE8CCBE3}"/>
    <cellStyle name="Neutral 15 5" xfId="20842" xr:uid="{A615406B-67A3-4EA7-8431-77CF6A1A6E70}"/>
    <cellStyle name="Neutral 15 6" xfId="20843" xr:uid="{D31A2D7D-3B4D-4AAC-859C-624CD9AA49F7}"/>
    <cellStyle name="Neutral 15 7" xfId="20844" xr:uid="{0CF7F91D-3753-4695-8B63-DCFBC7EA828C}"/>
    <cellStyle name="Neutral 16" xfId="3507" xr:uid="{917A552D-2A2F-4867-BF9D-1EA333DA17CB}"/>
    <cellStyle name="Neutral 16 2" xfId="8234" xr:uid="{2CF66FE9-DF7B-4C6D-A0DC-7C4F53415CA1}"/>
    <cellStyle name="Neutral 16 2 2" xfId="9266" xr:uid="{FE38B08A-71E5-448E-BA71-181868424E5A}"/>
    <cellStyle name="Neutral 16 2 2 2" xfId="20845" xr:uid="{F0E6803A-6A58-4446-B01A-96BB3FA24A99}"/>
    <cellStyle name="Neutral 16 2 2 3" xfId="20846" xr:uid="{A84E5152-7A57-4288-992C-762EE3F34C3D}"/>
    <cellStyle name="Neutral 16 2 2 4" xfId="20847" xr:uid="{54D5612C-BCA3-49B1-BC45-02A4F1BE3E46}"/>
    <cellStyle name="Neutral 16 2 2 5" xfId="20848" xr:uid="{F6BFD48F-55D5-426D-B172-F190F3B860F8}"/>
    <cellStyle name="Neutral 16 2 3" xfId="20849" xr:uid="{F2348D8C-344B-4ACC-A5FD-A8968B3B2A58}"/>
    <cellStyle name="Neutral 16 2 4" xfId="20850" xr:uid="{743D1D74-079F-4233-9C67-484F23B66304}"/>
    <cellStyle name="Neutral 16 2 5" xfId="20851" xr:uid="{1DAA0F9C-57EA-4255-9856-80ED7F19644F}"/>
    <cellStyle name="Neutral 16 2 6" xfId="20852" xr:uid="{A4BD6FC5-B5DC-4DC3-A721-123ACA1BCDFA}"/>
    <cellStyle name="Neutral 16 3" xfId="9265" xr:uid="{07D94A59-62C2-4BD5-9CB7-A898571DCA78}"/>
    <cellStyle name="Neutral 16 3 2" xfId="20853" xr:uid="{F11FBE5F-394C-4E82-931D-E2114670C52E}"/>
    <cellStyle name="Neutral 16 3 3" xfId="20854" xr:uid="{07AD25AB-0502-47C9-B3DF-78E04A089084}"/>
    <cellStyle name="Neutral 16 3 4" xfId="20855" xr:uid="{DECA7A7E-570E-4407-8286-62E49751379A}"/>
    <cellStyle name="Neutral 16 3 5" xfId="20856" xr:uid="{C0A36857-ABCD-4073-BEF4-02C4174C23AC}"/>
    <cellStyle name="Neutral 16 4" xfId="20857" xr:uid="{CB86CB21-1A4C-4A58-A24D-00FD3912EA98}"/>
    <cellStyle name="Neutral 16 5" xfId="20858" xr:uid="{7C7D06A3-DFDD-474D-8C35-72E1812D896D}"/>
    <cellStyle name="Neutral 16 6" xfId="20859" xr:uid="{5283BB6F-8A85-4F38-9200-3BD4700D6D0D}"/>
    <cellStyle name="Neutral 16 7" xfId="20860" xr:uid="{6413C5B2-3A53-4EFD-ABF8-9529A1BAC4FC}"/>
    <cellStyle name="Neutral 17" xfId="3508" xr:uid="{B4FB244F-64BB-4694-B434-3BB6F3D50F04}"/>
    <cellStyle name="Neutral 17 2" xfId="8235" xr:uid="{28886C3A-D5DF-49CA-8DB9-5E55E7E97135}"/>
    <cellStyle name="Neutral 17 2 2" xfId="9268" xr:uid="{B382B7DE-3F31-4AEF-AA45-EE6E0C5DA8D6}"/>
    <cellStyle name="Neutral 17 2 2 2" xfId="20861" xr:uid="{F374F83D-2202-423A-9650-20BCDE81487A}"/>
    <cellStyle name="Neutral 17 2 2 3" xfId="20862" xr:uid="{833160B1-E1C1-459D-A6DE-9587AE1AE90E}"/>
    <cellStyle name="Neutral 17 2 2 4" xfId="20863" xr:uid="{DBD5E3EA-C919-4889-8E17-F4AE462A2B55}"/>
    <cellStyle name="Neutral 17 2 2 5" xfId="20864" xr:uid="{77154CEE-59CE-49F0-8144-A4315AC4BAEF}"/>
    <cellStyle name="Neutral 17 2 3" xfId="20865" xr:uid="{F769B917-8800-4FFA-8A00-E66456653166}"/>
    <cellStyle name="Neutral 17 2 4" xfId="20866" xr:uid="{BBD044CC-E42A-4D11-BB51-54C1835DC5C9}"/>
    <cellStyle name="Neutral 17 2 5" xfId="20867" xr:uid="{1DC7944F-C1A5-4F71-B247-2FDC2A224F09}"/>
    <cellStyle name="Neutral 17 2 6" xfId="20868" xr:uid="{AB2D724B-16AC-4F36-833F-BCE4B8E388C1}"/>
    <cellStyle name="Neutral 17 3" xfId="9267" xr:uid="{F8B7CB4C-EDB5-4CDD-8CCF-733F2431500B}"/>
    <cellStyle name="Neutral 17 3 2" xfId="20869" xr:uid="{5DB3B94C-691B-4E2D-ADED-1A1E77BDCEB9}"/>
    <cellStyle name="Neutral 17 3 3" xfId="20870" xr:uid="{D512F871-B008-49AF-A7A7-1DBA76ADE7FA}"/>
    <cellStyle name="Neutral 17 3 4" xfId="20871" xr:uid="{2E8A1EB3-7D7F-42E3-957B-1470CE417D15}"/>
    <cellStyle name="Neutral 17 3 5" xfId="20872" xr:uid="{1B4B59C0-2FE8-4D70-8B8D-4BA4BF22E29D}"/>
    <cellStyle name="Neutral 17 4" xfId="20873" xr:uid="{BB99B05E-A281-4AA3-A5D5-4A4ED399A0EF}"/>
    <cellStyle name="Neutral 17 5" xfId="20874" xr:uid="{BE48C083-6FC7-46E8-BABC-7BEAB78249E8}"/>
    <cellStyle name="Neutral 17 6" xfId="20875" xr:uid="{4BFE583A-DE1D-4D37-AB76-D17D8A42276B}"/>
    <cellStyle name="Neutral 17 7" xfId="20876" xr:uid="{F0429EE2-E581-41A3-97C2-5137100429C5}"/>
    <cellStyle name="Neutral 18" xfId="3509" xr:uid="{57DAE36C-AC3E-4722-B8AA-5A5D7D838A8C}"/>
    <cellStyle name="Neutral 18 2" xfId="8236" xr:uid="{B2EFEE85-97EE-477D-8F63-929F8476159D}"/>
    <cellStyle name="Neutral 18 2 2" xfId="9270" xr:uid="{968DE4B4-1BB7-43A8-BBFC-C91257189226}"/>
    <cellStyle name="Neutral 18 2 2 2" xfId="20877" xr:uid="{7BA82B24-BCFD-42E4-A142-74F6A522554A}"/>
    <cellStyle name="Neutral 18 2 2 3" xfId="20878" xr:uid="{BF9BDCF3-3B4C-44AB-B5D1-8CCA6DAF2A89}"/>
    <cellStyle name="Neutral 18 2 2 4" xfId="20879" xr:uid="{66C7C11D-B33F-4D3C-B199-82E8037EA4C6}"/>
    <cellStyle name="Neutral 18 2 2 5" xfId="20880" xr:uid="{FBBD6D9C-6700-40F2-B1E4-33D71E0602AB}"/>
    <cellStyle name="Neutral 18 2 3" xfId="20881" xr:uid="{A6CD7A9D-7A39-44A8-A8B1-6810F989C5A4}"/>
    <cellStyle name="Neutral 18 2 4" xfId="20882" xr:uid="{90CB382F-4FA9-4E4D-B2D6-4758D53E0B20}"/>
    <cellStyle name="Neutral 18 2 5" xfId="20883" xr:uid="{B909CB69-D55B-4B56-A8F4-C4F0E36CED8F}"/>
    <cellStyle name="Neutral 18 2 6" xfId="20884" xr:uid="{BDD5881F-9AE1-4EE5-A69C-B6FE6ADD76DF}"/>
    <cellStyle name="Neutral 18 3" xfId="9269" xr:uid="{063D4C21-D0D0-4424-A2AC-CF5C18F5769F}"/>
    <cellStyle name="Neutral 18 3 2" xfId="20885" xr:uid="{3D5BB034-E20A-48D7-975F-1029AE59F8F8}"/>
    <cellStyle name="Neutral 18 3 3" xfId="20886" xr:uid="{D62247D7-C175-41CA-8016-8D543C8C2F42}"/>
    <cellStyle name="Neutral 18 3 4" xfId="20887" xr:uid="{84669C15-28C8-4642-881E-AFB0AF78FAF4}"/>
    <cellStyle name="Neutral 18 3 5" xfId="20888" xr:uid="{92DFEECD-2E53-44A5-9461-42140749A0FE}"/>
    <cellStyle name="Neutral 18 4" xfId="20889" xr:uid="{5CD71138-B0F4-4DD7-96F8-4CDB739C00FA}"/>
    <cellStyle name="Neutral 18 5" xfId="20890" xr:uid="{D1D9E85A-2D70-4E33-BC0C-D03AFB889BE9}"/>
    <cellStyle name="Neutral 18 6" xfId="20891" xr:uid="{49A1261E-B7C9-42B4-8DAF-FAF2C1AF8483}"/>
    <cellStyle name="Neutral 18 7" xfId="20892" xr:uid="{25CF2D62-238B-4C01-A60B-0EA48DE576C1}"/>
    <cellStyle name="Neutral 19" xfId="3510" xr:uid="{F2C64E76-341F-4414-A4E8-1DD518A1C365}"/>
    <cellStyle name="Neutral 19 2" xfId="8237" xr:uid="{4C7171CB-4973-4984-81BC-A27159E1B5EB}"/>
    <cellStyle name="Neutral 19 2 2" xfId="9272" xr:uid="{CD999031-41FE-49CE-A7F8-2732FAD84AC2}"/>
    <cellStyle name="Neutral 19 2 2 2" xfId="20893" xr:uid="{4273F3CF-E55D-4D0B-943C-D67BFF4CF5F4}"/>
    <cellStyle name="Neutral 19 2 2 3" xfId="20894" xr:uid="{B37400C2-0ABE-47ED-8D53-8FD106E9927A}"/>
    <cellStyle name="Neutral 19 2 2 4" xfId="20895" xr:uid="{692245F4-BEE1-4E0C-86DB-4A4F84F351D5}"/>
    <cellStyle name="Neutral 19 2 2 5" xfId="20896" xr:uid="{2C5E43ED-697A-4A87-8F2B-29A65BDFA346}"/>
    <cellStyle name="Neutral 19 2 3" xfId="20897" xr:uid="{3F2DBC4E-E039-4C0D-9AD0-6601BCF8CF88}"/>
    <cellStyle name="Neutral 19 2 4" xfId="20898" xr:uid="{4C716B12-B708-42FD-A6BD-3EDF55C5F644}"/>
    <cellStyle name="Neutral 19 2 5" xfId="20899" xr:uid="{2E4018D1-6384-4553-AA52-D18A46D9AAB1}"/>
    <cellStyle name="Neutral 19 2 6" xfId="20900" xr:uid="{3B8BEAA3-8DBA-4F44-A8EC-91B46C72B754}"/>
    <cellStyle name="Neutral 19 3" xfId="9271" xr:uid="{87D80F61-F218-4813-B7AA-81B18378A3CD}"/>
    <cellStyle name="Neutral 19 3 2" xfId="20901" xr:uid="{EA85CC6D-A182-4E9F-9D8F-08D60E9886C4}"/>
    <cellStyle name="Neutral 19 3 3" xfId="20902" xr:uid="{24483FDA-4747-4C3E-B462-04A35F812151}"/>
    <cellStyle name="Neutral 19 3 4" xfId="20903" xr:uid="{C4684868-E653-4490-9FDB-E6F0818547CA}"/>
    <cellStyle name="Neutral 19 3 5" xfId="20904" xr:uid="{DBEF7668-DE62-432A-BFF5-6CDAFCEFABCE}"/>
    <cellStyle name="Neutral 19 4" xfId="20905" xr:uid="{F5B2ED7A-4405-4D10-A644-CF20B08D7470}"/>
    <cellStyle name="Neutral 19 5" xfId="20906" xr:uid="{31425BF1-80AE-4281-A334-65CCC58D5C54}"/>
    <cellStyle name="Neutral 19 6" xfId="20907" xr:uid="{88C22F3B-30D0-462A-9D19-3B4F9F259E92}"/>
    <cellStyle name="Neutral 19 7" xfId="20908" xr:uid="{754340D4-9C68-47AC-9C07-DE65AC492A04}"/>
    <cellStyle name="Neutral 2" xfId="1481" xr:uid="{F81CAB61-BC80-4D7A-99FD-35544786D738}"/>
    <cellStyle name="Neutral 2 10" xfId="9273" xr:uid="{8F67D6B4-8A51-4ACD-AB40-5803E990A034}"/>
    <cellStyle name="Neutral 2 10 2" xfId="20909" xr:uid="{25374E68-E785-4C03-B414-D416A61FA013}"/>
    <cellStyle name="Neutral 2 10 3" xfId="20910" xr:uid="{75572D53-EE98-4C35-B3A3-8818CCCEF16B}"/>
    <cellStyle name="Neutral 2 10 4" xfId="20911" xr:uid="{0BF85548-EFD4-40BF-BF65-6A90DEAF5168}"/>
    <cellStyle name="Neutral 2 10 5" xfId="20912" xr:uid="{F3C1F753-72C7-4272-A28F-1D5CC604ECE1}"/>
    <cellStyle name="Neutral 2 11" xfId="20913" xr:uid="{AF248AD1-FE4F-4CE5-A774-DFFAB8B369AD}"/>
    <cellStyle name="Neutral 2 12" xfId="20914" xr:uid="{81E4EA0E-9062-4027-9228-0BF2963370EE}"/>
    <cellStyle name="Neutral 2 13" xfId="20915" xr:uid="{A3D4E90A-0AD0-47F8-9138-58F2CDE0A89D}"/>
    <cellStyle name="Neutral 2 14" xfId="20916" xr:uid="{F740DBDB-7326-44D9-AFC3-9F84BB6DBB0E}"/>
    <cellStyle name="Neutral 2 15" xfId="20917" xr:uid="{F5FB03C3-B4ED-4724-8CFF-9EB04BACD253}"/>
    <cellStyle name="Neutral 2 16" xfId="20918" xr:uid="{AEFC1E00-9C02-4870-8FB8-4D22E945CBDA}"/>
    <cellStyle name="Neutral 2 2" xfId="1482" xr:uid="{DED0B73C-A4C9-49DC-9E64-D9A47B81C172}"/>
    <cellStyle name="Neutral 2 2 2" xfId="9274" xr:uid="{963F16F5-D84C-472D-8299-17AB89B34841}"/>
    <cellStyle name="Neutral 2 2 2 2" xfId="20919" xr:uid="{2A3EDBB0-7622-4418-8EBB-43D6948C6CFD}"/>
    <cellStyle name="Neutral 2 2 2 3" xfId="20920" xr:uid="{A4271164-AE8B-406D-B700-C85D8B2F6160}"/>
    <cellStyle name="Neutral 2 2 2 4" xfId="20921" xr:uid="{CBDC5324-4857-4FEF-8DCF-552C76DF9DE9}"/>
    <cellStyle name="Neutral 2 2 2 5" xfId="20922" xr:uid="{28971FEA-0DBF-4FB6-8B43-86A2F280C01F}"/>
    <cellStyle name="Neutral 2 2 3" xfId="20923" xr:uid="{F74E3381-8B27-4A7C-9A5F-DA9D7C8399B2}"/>
    <cellStyle name="Neutral 2 2 4" xfId="20924" xr:uid="{0AC600BC-54BB-463D-904E-26E77693FF09}"/>
    <cellStyle name="Neutral 2 2 5" xfId="20925" xr:uid="{3909FF96-B90F-40E2-AAE5-72427A44AD2F}"/>
    <cellStyle name="Neutral 2 2 6" xfId="20926" xr:uid="{ACC8BC0E-CD8D-4168-9391-D74160EC4E18}"/>
    <cellStyle name="Neutral 2 2 7" xfId="20927" xr:uid="{C1A6F183-0583-420D-BE68-D27669210E63}"/>
    <cellStyle name="Neutral 2 3" xfId="1483" xr:uid="{0B5D3E14-7DC5-44B1-A3AE-1B6EDA44A56F}"/>
    <cellStyle name="Neutral 2 3 2" xfId="9275" xr:uid="{01093537-286E-41C2-8C9D-6735151EAC84}"/>
    <cellStyle name="Neutral 2 3 2 2" xfId="20928" xr:uid="{35E5CEAE-DCC3-40CE-AF94-431CFC474134}"/>
    <cellStyle name="Neutral 2 3 2 3" xfId="20929" xr:uid="{C6A6D2C0-D8BA-4B68-95D0-A7B106777F20}"/>
    <cellStyle name="Neutral 2 3 2 4" xfId="20930" xr:uid="{16900A05-0D3F-42B9-813F-DBB3E540D279}"/>
    <cellStyle name="Neutral 2 3 2 5" xfId="20931" xr:uid="{0CECBE89-397A-4B17-94BD-D220FF648F39}"/>
    <cellStyle name="Neutral 2 3 3" xfId="20932" xr:uid="{8CFF1540-DA9A-45AD-A70C-07132FCE9356}"/>
    <cellStyle name="Neutral 2 3 4" xfId="20933" xr:uid="{26EDC1CB-5D8D-4FD7-BC5C-C7AD83252FC0}"/>
    <cellStyle name="Neutral 2 3 5" xfId="20934" xr:uid="{334AB512-5504-4DA8-B221-ADC2403AEAC1}"/>
    <cellStyle name="Neutral 2 3 6" xfId="20935" xr:uid="{76115EB0-1944-4D61-9ED7-341B07A9902A}"/>
    <cellStyle name="Neutral 2 3 7" xfId="20936" xr:uid="{46775D55-6383-4652-A0F9-B45AEA816A30}"/>
    <cellStyle name="Neutral 2 4" xfId="1484" xr:uid="{3AB8F8DC-5E3A-4F0B-8546-4D36FC3664CD}"/>
    <cellStyle name="Neutral 2 4 2" xfId="9276" xr:uid="{83BFE682-A490-442A-AD61-C010946EBD3C}"/>
    <cellStyle name="Neutral 2 4 2 2" xfId="20937" xr:uid="{B06C3345-CEBA-4347-9CB3-C8CAE85FBE1D}"/>
    <cellStyle name="Neutral 2 4 2 3" xfId="20938" xr:uid="{0959739F-C58A-4498-8BF9-2A6C03B2C149}"/>
    <cellStyle name="Neutral 2 4 2 4" xfId="20939" xr:uid="{A7CCE571-0B8E-4A96-B70C-0F01A26662CF}"/>
    <cellStyle name="Neutral 2 4 2 5" xfId="20940" xr:uid="{45E2DD91-0110-4D6E-A6B2-93B13E6F3B96}"/>
    <cellStyle name="Neutral 2 4 3" xfId="20941" xr:uid="{1A3EEC00-D8C5-4A15-BF34-5ABA0966A367}"/>
    <cellStyle name="Neutral 2 4 4" xfId="20942" xr:uid="{37FCF51D-1838-4C6B-BDD6-6F8B7313C5E0}"/>
    <cellStyle name="Neutral 2 4 5" xfId="20943" xr:uid="{1F0BF8C0-C375-4A6D-926F-1B1D6BCC295A}"/>
    <cellStyle name="Neutral 2 4 6" xfId="20944" xr:uid="{721B338C-BBD9-4F0E-8E15-6DC86A20CE09}"/>
    <cellStyle name="Neutral 2 4 7" xfId="20945" xr:uid="{5926AB70-9F23-41FC-8A1C-1A93BF08A504}"/>
    <cellStyle name="Neutral 2 5" xfId="1485" xr:uid="{D010E914-E744-49A4-AD0C-7AD4625C2712}"/>
    <cellStyle name="Neutral 2 5 2" xfId="9277" xr:uid="{0ABCB8AF-EE34-4C52-89B1-F6023C42B337}"/>
    <cellStyle name="Neutral 2 5 2 2" xfId="20946" xr:uid="{6FB55AD3-12F7-4E45-833B-9841BCD3BB8D}"/>
    <cellStyle name="Neutral 2 5 2 3" xfId="20947" xr:uid="{FC4E7119-1946-4175-9E58-502BDBD9D8B7}"/>
    <cellStyle name="Neutral 2 5 2 4" xfId="20948" xr:uid="{1658B15A-BE20-46E3-9A4F-285D77C4298D}"/>
    <cellStyle name="Neutral 2 5 2 5" xfId="20949" xr:uid="{DE35FEE0-F5BC-436F-BAB2-EF46EC2CF079}"/>
    <cellStyle name="Neutral 2 5 3" xfId="20950" xr:uid="{BA7AFC60-6A01-4E7D-B08A-CBD908C34B04}"/>
    <cellStyle name="Neutral 2 5 4" xfId="20951" xr:uid="{CDEE3EEC-FCFB-46F8-9DC5-C9DBA346F39E}"/>
    <cellStyle name="Neutral 2 5 5" xfId="20952" xr:uid="{5E96F8C4-4FE5-4CC8-91E4-A4330B5DDD7E}"/>
    <cellStyle name="Neutral 2 5 6" xfId="20953" xr:uid="{F5FD7267-989E-4D3E-B758-2605B07AD46A}"/>
    <cellStyle name="Neutral 2 5 7" xfId="20954" xr:uid="{B7FA10D7-8BAC-4FC6-AA67-A6B41267FAFA}"/>
    <cellStyle name="Neutral 2 6" xfId="1486" xr:uid="{CF782D48-8A55-404B-A086-26CA7BFAE605}"/>
    <cellStyle name="Neutral 2 6 2" xfId="9278" xr:uid="{127A211C-D227-4A96-B801-0ECD98E185B9}"/>
    <cellStyle name="Neutral 2 6 2 2" xfId="20955" xr:uid="{7D1F29C2-9A5B-49D5-8381-50A7789BD916}"/>
    <cellStyle name="Neutral 2 6 2 3" xfId="20956" xr:uid="{6FFEB4AD-9491-42DC-B51D-D3B1B60994B9}"/>
    <cellStyle name="Neutral 2 6 2 4" xfId="20957" xr:uid="{E11E137E-F73A-4E0E-BA32-E987F68CF80A}"/>
    <cellStyle name="Neutral 2 6 2 5" xfId="20958" xr:uid="{5DBE520C-D251-4395-B383-E89F32CA5163}"/>
    <cellStyle name="Neutral 2 6 3" xfId="20959" xr:uid="{F8B844A2-B5FE-4E12-9DBF-1F545D5BBAA2}"/>
    <cellStyle name="Neutral 2 6 4" xfId="20960" xr:uid="{3EE4C5BE-FC1E-43B5-B378-7E27B68DD0BB}"/>
    <cellStyle name="Neutral 2 6 5" xfId="20961" xr:uid="{330AF5DE-F19C-428A-86D1-6EF9D2135397}"/>
    <cellStyle name="Neutral 2 6 6" xfId="20962" xr:uid="{7C315140-9E8A-484C-84CC-BA3AAF95B22C}"/>
    <cellStyle name="Neutral 2 6 7" xfId="20963" xr:uid="{443B9663-B4AA-435C-8706-4EC48E4DED54}"/>
    <cellStyle name="Neutral 2 7" xfId="1487" xr:uid="{55F562EC-4E28-4203-81D2-42C1946CE9BC}"/>
    <cellStyle name="Neutral 2 7 2" xfId="9279" xr:uid="{E9534C10-8078-464A-9090-73A64A1F62D4}"/>
    <cellStyle name="Neutral 2 7 2 2" xfId="20964" xr:uid="{B26AE7A4-DAE0-4349-AE0B-EB49CCE265D5}"/>
    <cellStyle name="Neutral 2 7 2 3" xfId="20965" xr:uid="{44AFB4F0-2415-4F2C-BAD4-A2CAA3DEE24E}"/>
    <cellStyle name="Neutral 2 7 2 4" xfId="20966" xr:uid="{91290198-5EC3-443D-916C-E1944A6D54EB}"/>
    <cellStyle name="Neutral 2 7 2 5" xfId="20967" xr:uid="{AA8186B8-6B3C-43A0-9B7F-17AB3946A072}"/>
    <cellStyle name="Neutral 2 7 3" xfId="20968" xr:uid="{906E81FB-6F5F-43FC-B121-76809E5DF2E2}"/>
    <cellStyle name="Neutral 2 7 4" xfId="20969" xr:uid="{1035D1A1-47B5-4FE4-8E44-764B364C4AF3}"/>
    <cellStyle name="Neutral 2 7 5" xfId="20970" xr:uid="{AF0A748A-322F-4DB4-8E0F-F5E1E24F1B94}"/>
    <cellStyle name="Neutral 2 7 6" xfId="20971" xr:uid="{7D70F104-BBAB-4393-9DCA-396848369805}"/>
    <cellStyle name="Neutral 2 7 7" xfId="20972" xr:uid="{69F4F068-9D98-4783-BDCF-3DD39F0B3739}"/>
    <cellStyle name="Neutral 2 8" xfId="1488" xr:uid="{56DF38A5-BBA3-4C28-9AE0-BFD2CECA4510}"/>
    <cellStyle name="Neutral 2 8 2" xfId="9280" xr:uid="{B5D4DE0D-B876-46FF-A95F-59F9E4F1A048}"/>
    <cellStyle name="Neutral 2 8 2 2" xfId="20973" xr:uid="{67147AAC-A9FB-4117-AC47-C0EB99611E2B}"/>
    <cellStyle name="Neutral 2 8 2 3" xfId="20974" xr:uid="{42FD05F2-E0A5-42F0-A16D-94948D147143}"/>
    <cellStyle name="Neutral 2 8 2 4" xfId="20975" xr:uid="{FCA7E474-292B-481F-AB0F-75D3BA7F2778}"/>
    <cellStyle name="Neutral 2 8 2 5" xfId="20976" xr:uid="{1DC98C85-B4C8-497A-BD40-414680676EED}"/>
    <cellStyle name="Neutral 2 8 3" xfId="20977" xr:uid="{78B922CE-FD26-416F-8907-83C2E41BE99C}"/>
    <cellStyle name="Neutral 2 8 4" xfId="20978" xr:uid="{93810785-2A4F-4EBF-8DAB-2F5442480296}"/>
    <cellStyle name="Neutral 2 8 5" xfId="20979" xr:uid="{33CBCF28-D59A-4DE0-BAFA-4D2B19D9DF2A}"/>
    <cellStyle name="Neutral 2 8 6" xfId="20980" xr:uid="{862D26CC-D216-47C7-8A38-B1FAC7A8759C}"/>
    <cellStyle name="Neutral 2 8 7" xfId="20981" xr:uid="{D647F873-C7B9-43AA-A423-16C863E90641}"/>
    <cellStyle name="Neutral 2 9" xfId="1489" xr:uid="{E49DFFEB-52E6-4E1B-8FF7-4E9F1496B1CC}"/>
    <cellStyle name="Neutral 2 9 2" xfId="9281" xr:uid="{CD7134A6-92B8-47F5-9F27-752F93849B80}"/>
    <cellStyle name="Neutral 2 9 2 2" xfId="20982" xr:uid="{B77A6EA5-1C0B-440E-A3AF-98DBD5F051E2}"/>
    <cellStyle name="Neutral 2 9 2 3" xfId="20983" xr:uid="{287669B3-9777-4AFE-A24B-CBF3E0B6E735}"/>
    <cellStyle name="Neutral 2 9 2 4" xfId="20984" xr:uid="{676AB09C-1AF7-4C73-843B-6DF21EF4C51B}"/>
    <cellStyle name="Neutral 2 9 2 5" xfId="20985" xr:uid="{1D3CB1BE-B947-40BF-896A-71302BBEE0C6}"/>
    <cellStyle name="Neutral 2 9 3" xfId="20986" xr:uid="{A884BEDE-7FCF-45A4-9704-4864D181C0A9}"/>
    <cellStyle name="Neutral 2 9 4" xfId="20987" xr:uid="{F2C6C28F-63E5-4729-BDED-475219ACA4E8}"/>
    <cellStyle name="Neutral 2 9 5" xfId="20988" xr:uid="{217CBD10-1B73-4864-BE23-423AECCF3DDE}"/>
    <cellStyle name="Neutral 2 9 6" xfId="20989" xr:uid="{987F5685-299B-4F6E-9CDB-DDC13B5C5A1C}"/>
    <cellStyle name="Neutral 2 9 7" xfId="20990" xr:uid="{E0B68A77-19C9-4FDC-9A40-CBACB3420725}"/>
    <cellStyle name="Neutral 20" xfId="3511" xr:uid="{3F37F889-80D9-40F7-A5CF-A199A2F5C163}"/>
    <cellStyle name="Neutral 20 2" xfId="8238" xr:uid="{0ADFC404-029A-49EF-9745-7601A4B6D93F}"/>
    <cellStyle name="Neutral 20 2 2" xfId="9283" xr:uid="{9305B713-0B3F-4D74-9388-E985DE2E6DB7}"/>
    <cellStyle name="Neutral 20 2 2 2" xfId="20991" xr:uid="{D3D3671A-EE75-461D-ADC1-FF931014B7F7}"/>
    <cellStyle name="Neutral 20 2 2 3" xfId="20992" xr:uid="{F966FAEE-BA12-47E3-BBA8-FBA68AA943CE}"/>
    <cellStyle name="Neutral 20 2 2 4" xfId="20993" xr:uid="{2C9E77A0-491B-4D69-A53A-9149A8CC7439}"/>
    <cellStyle name="Neutral 20 2 2 5" xfId="20994" xr:uid="{A5E95D61-0357-454D-96B2-2996C039BFBA}"/>
    <cellStyle name="Neutral 20 2 3" xfId="20995" xr:uid="{5BC0A2A9-C454-486C-8464-CD74A8D8CA9B}"/>
    <cellStyle name="Neutral 20 2 4" xfId="20996" xr:uid="{73C5CE4F-4667-4E8D-9F4C-47FBEC050841}"/>
    <cellStyle name="Neutral 20 2 5" xfId="20997" xr:uid="{3E765E18-0D42-46AD-AF6E-88B8BAE57598}"/>
    <cellStyle name="Neutral 20 2 6" xfId="20998" xr:uid="{3E90B6D6-F107-4C4F-80BB-74F66B0CFC8A}"/>
    <cellStyle name="Neutral 20 3" xfId="9282" xr:uid="{4A4F2308-F6E5-43AF-BF92-20D3E0D893D5}"/>
    <cellStyle name="Neutral 20 3 2" xfId="20999" xr:uid="{9F3FC5E7-CCB6-4509-B624-B09929D0D96C}"/>
    <cellStyle name="Neutral 20 3 3" xfId="21000" xr:uid="{84DF0586-A01D-46B6-9A4E-6702A7945641}"/>
    <cellStyle name="Neutral 20 3 4" xfId="21001" xr:uid="{29DA5EB9-0B37-4C39-BF72-E4EFD10C0A29}"/>
    <cellStyle name="Neutral 20 3 5" xfId="21002" xr:uid="{1963851F-ABC5-4340-B229-1EABBB171F87}"/>
    <cellStyle name="Neutral 20 4" xfId="21003" xr:uid="{F00AED2E-0B5E-4A00-9B5A-9648AD4921C3}"/>
    <cellStyle name="Neutral 20 5" xfId="21004" xr:uid="{D7218252-5312-4C01-9F36-0609CB7ADBD8}"/>
    <cellStyle name="Neutral 20 6" xfId="21005" xr:uid="{A8D1FA10-3812-47E8-971D-F4F3AA4A574E}"/>
    <cellStyle name="Neutral 20 7" xfId="21006" xr:uid="{E704AF51-AE28-416E-A25A-61805A0B2CA3}"/>
    <cellStyle name="Neutral 21" xfId="8239" xr:uid="{C87514E7-109E-4220-B0B4-A028BA2093AA}"/>
    <cellStyle name="Neutral 21 2" xfId="9284" xr:uid="{6C2F5804-7F86-4E0D-8F86-F077E303AD9B}"/>
    <cellStyle name="Neutral 21 2 2" xfId="21007" xr:uid="{2392FEE6-0A1A-4FD4-B07F-892CBA2EB031}"/>
    <cellStyle name="Neutral 21 2 3" xfId="21008" xr:uid="{50DCE018-F087-491B-983F-E192C764026D}"/>
    <cellStyle name="Neutral 21 2 4" xfId="21009" xr:uid="{85229697-AB46-4D33-9BEA-FA9903D402C1}"/>
    <cellStyle name="Neutral 21 2 5" xfId="21010" xr:uid="{EAC69C6D-4636-4D5A-930D-3188FA2E2105}"/>
    <cellStyle name="Neutral 21 3" xfId="21011" xr:uid="{88EB75D5-5ACF-4089-A757-8E7DC1C46DDD}"/>
    <cellStyle name="Neutral 21 4" xfId="21012" xr:uid="{1673BBE5-7395-4210-87FD-DAEC1AE0187E}"/>
    <cellStyle name="Neutral 21 5" xfId="21013" xr:uid="{AD146755-5254-46F8-9F0C-5245C50D3524}"/>
    <cellStyle name="Neutral 21 6" xfId="21014" xr:uid="{84B78F9C-443E-48BB-A08D-083115597E5D}"/>
    <cellStyle name="Neutral 22" xfId="6593" xr:uid="{92C73B61-FA81-48F3-86F7-A9E05B607872}"/>
    <cellStyle name="Neutral 22 2" xfId="21016" xr:uid="{1F4E42C0-B3B0-4FED-856E-FB7152544D3B}"/>
    <cellStyle name="Neutral 22 3" xfId="21015" xr:uid="{B77C495B-D117-4E9B-AA04-AF08B080D4E4}"/>
    <cellStyle name="Neutral 23" xfId="21017" xr:uid="{728E5998-96A1-4320-8711-236C2B36D072}"/>
    <cellStyle name="Neutral 24" xfId="21018" xr:uid="{FE29EDC0-0852-4FF0-8B0B-2FBAD402483B}"/>
    <cellStyle name="Neutral 25" xfId="21019" xr:uid="{435EB443-7D41-4A3C-AACB-F9A4236BB1D4}"/>
    <cellStyle name="Neutral 3" xfId="1490" xr:uid="{8FAD867D-131D-4861-B6B4-1527BB17E24B}"/>
    <cellStyle name="Neutral 3 10" xfId="3512" xr:uid="{E58C1718-2336-4454-89E8-59C961E046ED}"/>
    <cellStyle name="Neutral 3 10 2" xfId="9286" xr:uid="{CB905C57-9D78-41EB-825F-1FB6F19EFD0E}"/>
    <cellStyle name="Neutral 3 10 2 2" xfId="21020" xr:uid="{69026E67-6BC1-48E8-A0EA-81FBAA07B8D6}"/>
    <cellStyle name="Neutral 3 10 2 3" xfId="21021" xr:uid="{402F7138-DEF8-4DBD-BD48-365B04CE1D20}"/>
    <cellStyle name="Neutral 3 10 2 4" xfId="21022" xr:uid="{B40BBF84-B0DE-4824-909C-EC348FC07047}"/>
    <cellStyle name="Neutral 3 10 2 5" xfId="21023" xr:uid="{46D6A3E8-83F5-4B00-82AB-4EF70C09A7E3}"/>
    <cellStyle name="Neutral 3 10 3" xfId="21024" xr:uid="{A6698347-E624-4EBB-9BD0-342E7396A57F}"/>
    <cellStyle name="Neutral 3 10 4" xfId="21025" xr:uid="{462DA9C4-74C1-4A7B-9591-FDC633955425}"/>
    <cellStyle name="Neutral 3 10 5" xfId="21026" xr:uid="{51373309-BED0-4F00-94AF-EE85644A4FC7}"/>
    <cellStyle name="Neutral 3 10 6" xfId="21027" xr:uid="{E11EE062-2074-4403-9C96-87863D49CF87}"/>
    <cellStyle name="Neutral 3 11" xfId="3513" xr:uid="{E00784DF-E8AC-43D0-88B4-008C3AF43E87}"/>
    <cellStyle name="Neutral 3 11 2" xfId="9287" xr:uid="{DAC0E7D2-1426-4A3D-B641-659EE799D0DE}"/>
    <cellStyle name="Neutral 3 11 2 2" xfId="21028" xr:uid="{2A2275D1-0531-467B-9844-9559E965684E}"/>
    <cellStyle name="Neutral 3 11 2 3" xfId="21029" xr:uid="{D1D27A1E-A3CA-475C-B310-0E1B54F6FBFA}"/>
    <cellStyle name="Neutral 3 11 2 4" xfId="21030" xr:uid="{262FB8EA-1572-4EFB-A4F0-8124BF9BC791}"/>
    <cellStyle name="Neutral 3 11 2 5" xfId="21031" xr:uid="{0A727ED1-BF61-41D2-AEB5-BDD3F80B9346}"/>
    <cellStyle name="Neutral 3 11 3" xfId="21032" xr:uid="{5B39D202-385A-4595-817E-D046435A6D2A}"/>
    <cellStyle name="Neutral 3 11 4" xfId="21033" xr:uid="{392490D7-E8D6-41A4-AFA4-56BC113589F1}"/>
    <cellStyle name="Neutral 3 11 5" xfId="21034" xr:uid="{D903628B-AD52-40FA-85C6-65CD2B478C75}"/>
    <cellStyle name="Neutral 3 11 6" xfId="21035" xr:uid="{00EA4D86-B2EF-4CB6-A2BB-BDBC7FD85E30}"/>
    <cellStyle name="Neutral 3 12" xfId="3514" xr:uid="{64D511F7-73A2-493C-A64E-D99EA9F7AD0E}"/>
    <cellStyle name="Neutral 3 12 2" xfId="9288" xr:uid="{BF347068-8CA4-4AE0-ABE0-C39353044731}"/>
    <cellStyle name="Neutral 3 12 2 2" xfId="21036" xr:uid="{06992C22-E7F8-42F6-87A8-C936A19589FA}"/>
    <cellStyle name="Neutral 3 12 2 3" xfId="21037" xr:uid="{E24AB267-9BC0-414A-9558-947E4393E76C}"/>
    <cellStyle name="Neutral 3 12 2 4" xfId="21038" xr:uid="{6052CF3A-51E9-41B6-810A-C35F26605B46}"/>
    <cellStyle name="Neutral 3 12 2 5" xfId="21039" xr:uid="{63709CFF-1C4E-4B23-9900-477DAB1E39EA}"/>
    <cellStyle name="Neutral 3 12 3" xfId="21040" xr:uid="{8B9284CA-C2F7-4548-8DD6-66E0EEB85079}"/>
    <cellStyle name="Neutral 3 12 4" xfId="21041" xr:uid="{1F419A7A-569E-474D-B710-4A456DF4AF19}"/>
    <cellStyle name="Neutral 3 12 5" xfId="21042" xr:uid="{6CA4B35E-6136-4C9B-854D-E9682E2BC6E2}"/>
    <cellStyle name="Neutral 3 12 6" xfId="21043" xr:uid="{A2238120-5354-4319-9CD6-A3C77CCC12EE}"/>
    <cellStyle name="Neutral 3 13" xfId="3515" xr:uid="{DAC32A76-F314-40CD-BE2C-EAB7B162D6EA}"/>
    <cellStyle name="Neutral 3 13 2" xfId="9289" xr:uid="{63FC4BDF-11C4-4DA7-AE7C-74E5C26A1BCB}"/>
    <cellStyle name="Neutral 3 13 2 2" xfId="21044" xr:uid="{4E1840C5-CD8D-43B6-9A3D-B5CC3550C87C}"/>
    <cellStyle name="Neutral 3 13 2 3" xfId="21045" xr:uid="{1EB8A90C-C3A8-462A-94FC-B2209849499F}"/>
    <cellStyle name="Neutral 3 13 2 4" xfId="21046" xr:uid="{3E450BE3-C341-4847-AF7E-AEDE9CF973FA}"/>
    <cellStyle name="Neutral 3 13 2 5" xfId="21047" xr:uid="{3C2126B7-D300-4CB2-A651-56FEA63DA20B}"/>
    <cellStyle name="Neutral 3 13 3" xfId="21048" xr:uid="{4EC9E37C-BDBD-49E9-90F9-9FA3E6638DAF}"/>
    <cellStyle name="Neutral 3 13 4" xfId="21049" xr:uid="{29B83047-30F1-4E02-A549-FAF0411F7A30}"/>
    <cellStyle name="Neutral 3 13 5" xfId="21050" xr:uid="{4C85D5B3-3FEC-41F6-9D51-1917C0025320}"/>
    <cellStyle name="Neutral 3 13 6" xfId="21051" xr:uid="{94C72011-CAC0-43C6-B656-C47D70D26C60}"/>
    <cellStyle name="Neutral 3 14" xfId="3516" xr:uid="{51C4F5B2-1D2D-4BD2-A29C-4978A2AB058C}"/>
    <cellStyle name="Neutral 3 14 2" xfId="9290" xr:uid="{D5938BE7-CC49-48A3-BFD4-2DAB752A60A9}"/>
    <cellStyle name="Neutral 3 14 2 2" xfId="21052" xr:uid="{13FF7588-EDE1-4FA6-A33F-8EB563988B3D}"/>
    <cellStyle name="Neutral 3 14 2 3" xfId="21053" xr:uid="{8EC6A9A8-77D3-4847-870E-012B127A3C09}"/>
    <cellStyle name="Neutral 3 14 2 4" xfId="21054" xr:uid="{17A1716A-0FF7-480D-85E4-33B77C7DCE2E}"/>
    <cellStyle name="Neutral 3 14 2 5" xfId="21055" xr:uid="{909AB52E-8601-4043-9B74-AC522AD8B76A}"/>
    <cellStyle name="Neutral 3 14 3" xfId="21056" xr:uid="{4AA7B7D9-5F0D-4DC8-B8DF-0B77A0FB6113}"/>
    <cellStyle name="Neutral 3 14 4" xfId="21057" xr:uid="{9C055C23-907A-43EE-B5DE-855D2EC98ECE}"/>
    <cellStyle name="Neutral 3 14 5" xfId="21058" xr:uid="{4A8ABE1C-4B60-475D-B0E2-B61AB150DA64}"/>
    <cellStyle name="Neutral 3 14 6" xfId="21059" xr:uid="{C07BCA36-0070-40E1-AF8D-A042CC3EB46A}"/>
    <cellStyle name="Neutral 3 15" xfId="8240" xr:uid="{6DD6617C-1013-4844-B7D0-E2ACB6EC03D0}"/>
    <cellStyle name="Neutral 3 15 2" xfId="9291" xr:uid="{F01B12D0-7FCA-47FB-B456-180814828E7A}"/>
    <cellStyle name="Neutral 3 15 2 2" xfId="21060" xr:uid="{C5B23BB7-AA53-4C77-BDE5-E1EF681109BB}"/>
    <cellStyle name="Neutral 3 15 2 3" xfId="21061" xr:uid="{C278B358-02F0-46AC-BF34-C52B697CCAE2}"/>
    <cellStyle name="Neutral 3 15 2 4" xfId="21062" xr:uid="{5241E733-4F59-4329-8D25-99A476098E33}"/>
    <cellStyle name="Neutral 3 15 2 5" xfId="21063" xr:uid="{84750138-9300-45CB-B326-39551D2BC0B4}"/>
    <cellStyle name="Neutral 3 15 3" xfId="21064" xr:uid="{865C6EDF-F9AC-412A-90BA-445615AEE8E6}"/>
    <cellStyle name="Neutral 3 15 4" xfId="21065" xr:uid="{8723822C-526C-4D91-99EB-74EB92A20FD5}"/>
    <cellStyle name="Neutral 3 15 5" xfId="21066" xr:uid="{524F2C10-4ECA-4565-8BF1-01AEB37F9353}"/>
    <cellStyle name="Neutral 3 15 6" xfId="21067" xr:uid="{E4643269-169C-4426-853E-5230F3C1E8C0}"/>
    <cellStyle name="Neutral 3 16" xfId="9285" xr:uid="{939DC1C2-A81D-48CA-96D6-91BA059C5CD3}"/>
    <cellStyle name="Neutral 3 16 2" xfId="21068" xr:uid="{AE4BB3A4-003F-4C55-A76E-DAF173D05628}"/>
    <cellStyle name="Neutral 3 16 3" xfId="21069" xr:uid="{98E98858-D3E2-44D8-A014-37527665BFB8}"/>
    <cellStyle name="Neutral 3 16 4" xfId="21070" xr:uid="{B1260DF4-3FB7-476E-A0FA-544A8601938B}"/>
    <cellStyle name="Neutral 3 16 5" xfId="21071" xr:uid="{CAE5B3D7-353A-48F8-8059-E0EE7F701085}"/>
    <cellStyle name="Neutral 3 17" xfId="21072" xr:uid="{937C3A89-8D4C-4EB5-BCA0-9C72C1157FFB}"/>
    <cellStyle name="Neutral 3 18" xfId="21073" xr:uid="{D1C4ACD5-65C6-4987-80CC-6DA3E1616836}"/>
    <cellStyle name="Neutral 3 19" xfId="21074" xr:uid="{92906F65-35FA-457F-9188-D382394E1DDF}"/>
    <cellStyle name="Neutral 3 2" xfId="1491" xr:uid="{9ECAB9AD-5002-44E3-9DF8-38036BEF14EA}"/>
    <cellStyle name="Neutral 3 2 2" xfId="9292" xr:uid="{40BDE570-AEA6-48E9-ACF5-7DEA01DD55CB}"/>
    <cellStyle name="Neutral 3 2 2 2" xfId="21075" xr:uid="{3D8AD5C9-DBF5-444C-B8E9-F4A3BE05F634}"/>
    <cellStyle name="Neutral 3 2 2 3" xfId="21076" xr:uid="{61856D38-809B-45BD-B23D-27D3C9B04228}"/>
    <cellStyle name="Neutral 3 2 2 4" xfId="21077" xr:uid="{263AEC65-85C5-4029-8E30-2EE4C886F5CF}"/>
    <cellStyle name="Neutral 3 2 2 5" xfId="21078" xr:uid="{8AB75C08-400A-4B52-8916-BD79053C1089}"/>
    <cellStyle name="Neutral 3 2 3" xfId="21079" xr:uid="{72955CC9-1180-4FCE-9F43-FED80D36050A}"/>
    <cellStyle name="Neutral 3 2 4" xfId="21080" xr:uid="{FF010432-EAAD-48F6-B4F5-1F589E913F96}"/>
    <cellStyle name="Neutral 3 2 5" xfId="21081" xr:uid="{F99A2B31-A9AC-4F50-84D4-7C7E336E53AA}"/>
    <cellStyle name="Neutral 3 2 6" xfId="21082" xr:uid="{B6AC2AAB-6093-49E5-823D-5E04D2CEE6FF}"/>
    <cellStyle name="Neutral 3 2 7" xfId="21083" xr:uid="{CA726C51-8880-4BF8-980C-1638FEC9A41A}"/>
    <cellStyle name="Neutral 3 20" xfId="21084" xr:uid="{8BEAEC97-4A6E-480B-A777-C056315EDE65}"/>
    <cellStyle name="Neutral 3 21" xfId="21085" xr:uid="{FFE6F876-91ED-4780-A969-44F14EF94910}"/>
    <cellStyle name="Neutral 3 3" xfId="3517" xr:uid="{0FFFB4A2-1C45-4C81-A48E-81BEDAF67641}"/>
    <cellStyle name="Neutral 3 3 2" xfId="9293" xr:uid="{97BEA705-808D-4A8C-9621-52DE7637715D}"/>
    <cellStyle name="Neutral 3 3 2 2" xfId="21086" xr:uid="{E27AFE76-E8AF-4A92-8BE1-86971B24E709}"/>
    <cellStyle name="Neutral 3 3 2 3" xfId="21087" xr:uid="{9142F3DF-96E8-4A39-AD39-16A19B68C720}"/>
    <cellStyle name="Neutral 3 3 2 4" xfId="21088" xr:uid="{6886F1D0-0DDF-42D0-898A-685447101C05}"/>
    <cellStyle name="Neutral 3 3 2 5" xfId="21089" xr:uid="{BDF67C03-AB0B-416F-A5EE-1EC0AA478625}"/>
    <cellStyle name="Neutral 3 3 3" xfId="21090" xr:uid="{CB0720B7-0C0C-4FFE-8769-272780C0063C}"/>
    <cellStyle name="Neutral 3 3 4" xfId="21091" xr:uid="{1BFC0FC5-06C6-4CB8-9D86-D0CD7B8E6689}"/>
    <cellStyle name="Neutral 3 3 5" xfId="21092" xr:uid="{9FE77F72-4634-4C27-BEF1-1F60E388F15D}"/>
    <cellStyle name="Neutral 3 3 6" xfId="21093" xr:uid="{BC7B5BAC-7348-4CA1-BCD4-96D45FE50098}"/>
    <cellStyle name="Neutral 3 4" xfId="3518" xr:uid="{C635CD3E-A9B5-48DD-BBB1-2B4847BDC189}"/>
    <cellStyle name="Neutral 3 4 2" xfId="9294" xr:uid="{8DB0CA9E-0667-43E1-8DFC-66417FF9475C}"/>
    <cellStyle name="Neutral 3 4 2 2" xfId="21094" xr:uid="{67B7C12A-E63B-47BC-91D5-FDB2B5BC5626}"/>
    <cellStyle name="Neutral 3 4 2 3" xfId="21095" xr:uid="{A9F3590B-1F77-4B5B-A20B-5B3921475E77}"/>
    <cellStyle name="Neutral 3 4 2 4" xfId="21096" xr:uid="{B05FD812-61C8-4A71-897E-7AA63026EC58}"/>
    <cellStyle name="Neutral 3 4 2 5" xfId="21097" xr:uid="{5A4F605B-3573-4244-BA7A-F1753CC1ADDC}"/>
    <cellStyle name="Neutral 3 4 3" xfId="21098" xr:uid="{40BFB667-B846-4983-A4A7-EC1595B7559A}"/>
    <cellStyle name="Neutral 3 4 4" xfId="21099" xr:uid="{1F7FA218-238D-42ED-904B-D785570F1C8E}"/>
    <cellStyle name="Neutral 3 4 5" xfId="21100" xr:uid="{58AB7711-9D3E-4092-A17B-68BC3CB98357}"/>
    <cellStyle name="Neutral 3 4 6" xfId="21101" xr:uid="{AF5892E4-AFA2-42D2-93B3-F444013DDD7F}"/>
    <cellStyle name="Neutral 3 5" xfId="3519" xr:uid="{BC10B565-969D-459B-9C3F-91733E199AB5}"/>
    <cellStyle name="Neutral 3 5 2" xfId="9295" xr:uid="{9695417F-E29E-4F54-8A1B-73C2A3F66CF6}"/>
    <cellStyle name="Neutral 3 5 2 2" xfId="21102" xr:uid="{B736B8AD-C8B9-4667-9758-9D949CB120C8}"/>
    <cellStyle name="Neutral 3 5 2 3" xfId="21103" xr:uid="{E5A0F623-433C-4B21-BD52-12F6D0E1E460}"/>
    <cellStyle name="Neutral 3 5 2 4" xfId="21104" xr:uid="{E7730E9A-DC59-450A-A271-AD319A4B8FC5}"/>
    <cellStyle name="Neutral 3 5 2 5" xfId="21105" xr:uid="{43B0D924-A449-43D2-A2DC-286838FAE002}"/>
    <cellStyle name="Neutral 3 5 3" xfId="21106" xr:uid="{C302375C-D11B-47C9-B2C3-B91C9CA7408A}"/>
    <cellStyle name="Neutral 3 5 4" xfId="21107" xr:uid="{1CB1D5B2-9890-465D-A63D-CB93807CF3C2}"/>
    <cellStyle name="Neutral 3 5 5" xfId="21108" xr:uid="{47FFB6F6-DE54-4BEB-87D7-EACA85030D80}"/>
    <cellStyle name="Neutral 3 5 6" xfId="21109" xr:uid="{6302C39E-1FAE-4A59-A026-DB5FF3687962}"/>
    <cellStyle name="Neutral 3 6" xfId="3520" xr:uid="{2187F35F-C30F-4CE6-B700-2FE0C12B322F}"/>
    <cellStyle name="Neutral 3 6 2" xfId="9296" xr:uid="{79E65E40-7811-4F57-AB4B-1BC8EF88D573}"/>
    <cellStyle name="Neutral 3 6 2 2" xfId="21110" xr:uid="{C3EA9171-022B-476F-8872-AAFD6F57A0ED}"/>
    <cellStyle name="Neutral 3 6 2 3" xfId="21111" xr:uid="{8717D2DB-C59F-4A80-98CC-91C407997E4B}"/>
    <cellStyle name="Neutral 3 6 2 4" xfId="21112" xr:uid="{7F1D31B0-4C21-486D-8C0A-1EEB237944DA}"/>
    <cellStyle name="Neutral 3 6 2 5" xfId="21113" xr:uid="{219557FC-5AB6-44A0-89F9-AAEF52189674}"/>
    <cellStyle name="Neutral 3 6 3" xfId="21114" xr:uid="{6A6B25A2-EEAF-4679-AEC8-50D1BCCAD1A8}"/>
    <cellStyle name="Neutral 3 6 4" xfId="21115" xr:uid="{DC4CF4B1-CBBC-4050-B0FA-F18E60FBDD8F}"/>
    <cellStyle name="Neutral 3 6 5" xfId="21116" xr:uid="{8B718ABB-1851-4E8B-91FB-2F13CEF0DBB9}"/>
    <cellStyle name="Neutral 3 6 6" xfId="21117" xr:uid="{02160D6F-F739-433D-81E0-EFF676DD01AC}"/>
    <cellStyle name="Neutral 3 7" xfId="3521" xr:uid="{344EF1FE-1674-41C5-8036-3325101C483C}"/>
    <cellStyle name="Neutral 3 7 2" xfId="9297" xr:uid="{F82D71FA-DC22-4002-8FAD-9C2216A479CD}"/>
    <cellStyle name="Neutral 3 7 2 2" xfId="21118" xr:uid="{6D8F3D11-2C6E-4816-9B48-63516794257B}"/>
    <cellStyle name="Neutral 3 7 2 3" xfId="21119" xr:uid="{C7B45B95-4DE6-447C-A254-94B2285215DE}"/>
    <cellStyle name="Neutral 3 7 2 4" xfId="21120" xr:uid="{E1210CEE-9F6A-498E-B936-E523E764BFC3}"/>
    <cellStyle name="Neutral 3 7 2 5" xfId="21121" xr:uid="{F950A9BA-6792-436F-ADFE-1EA5D07EAC30}"/>
    <cellStyle name="Neutral 3 7 3" xfId="21122" xr:uid="{B34D2C24-671D-4172-A3FD-1F112EAC8405}"/>
    <cellStyle name="Neutral 3 7 4" xfId="21123" xr:uid="{436E05D6-63AC-4D35-9363-50739D6BC9ED}"/>
    <cellStyle name="Neutral 3 7 5" xfId="21124" xr:uid="{FB8FC517-E10E-4A2C-AC5D-FB29B2D5262B}"/>
    <cellStyle name="Neutral 3 7 6" xfId="21125" xr:uid="{BABE39C4-7B0F-494D-8671-CBF55DE0BC9C}"/>
    <cellStyle name="Neutral 3 8" xfId="3522" xr:uid="{7374E29C-E49D-465C-A3DC-0D48B636F519}"/>
    <cellStyle name="Neutral 3 8 2" xfId="9298" xr:uid="{C4422654-9105-436A-A709-CD7D10B3B2DF}"/>
    <cellStyle name="Neutral 3 8 2 2" xfId="21126" xr:uid="{0A03A5FC-EE6D-4528-B8CE-25AF2F772097}"/>
    <cellStyle name="Neutral 3 8 2 3" xfId="21127" xr:uid="{2CE18562-757E-4529-A000-AA010F8964E2}"/>
    <cellStyle name="Neutral 3 8 2 4" xfId="21128" xr:uid="{FC0704BF-85B5-47E2-91FB-0217C3698561}"/>
    <cellStyle name="Neutral 3 8 2 5" xfId="21129" xr:uid="{A1F034DC-029B-46EC-8177-19F36843FACD}"/>
    <cellStyle name="Neutral 3 8 3" xfId="21130" xr:uid="{790A367B-1D8D-4701-949C-30952696A38C}"/>
    <cellStyle name="Neutral 3 8 4" xfId="21131" xr:uid="{ACAD12CB-3D53-421D-96C0-9B251F2D786E}"/>
    <cellStyle name="Neutral 3 8 5" xfId="21132" xr:uid="{331B9504-9AD2-4C61-9C2A-D7542AF844CD}"/>
    <cellStyle name="Neutral 3 8 6" xfId="21133" xr:uid="{8486CAC0-C2DA-4003-800A-DD80109A2EB8}"/>
    <cellStyle name="Neutral 3 9" xfId="3523" xr:uid="{61F96E7C-14E7-4577-9DE8-B6D640F6058B}"/>
    <cellStyle name="Neutral 3 9 2" xfId="9299" xr:uid="{5A18D35F-5E5B-4FE9-8DBD-A8541BB787A3}"/>
    <cellStyle name="Neutral 3 9 2 2" xfId="21134" xr:uid="{0A6F4D53-F98C-418B-B3D3-B99FBB06D27F}"/>
    <cellStyle name="Neutral 3 9 2 3" xfId="21135" xr:uid="{AE025B36-D703-4972-BEA0-A5E364AB6966}"/>
    <cellStyle name="Neutral 3 9 2 4" xfId="21136" xr:uid="{346AC328-3A6F-4993-8ADE-C2403E024B70}"/>
    <cellStyle name="Neutral 3 9 2 5" xfId="21137" xr:uid="{05707DD1-215A-46BC-8BCF-D8375A6BB093}"/>
    <cellStyle name="Neutral 3 9 3" xfId="21138" xr:uid="{2A39948A-0529-47A6-B0D1-E9E411757265}"/>
    <cellStyle name="Neutral 3 9 4" xfId="21139" xr:uid="{A3436E4C-919A-4672-8B62-90AD4ECAB3B7}"/>
    <cellStyle name="Neutral 3 9 5" xfId="21140" xr:uid="{3C5CE8FA-46D3-4074-8354-16C2E15B9022}"/>
    <cellStyle name="Neutral 3 9 6" xfId="21141" xr:uid="{64298EE6-9E83-4C11-95E1-587986701634}"/>
    <cellStyle name="Neutral 4" xfId="1492" xr:uid="{735EFDFC-C93C-4A2A-A66D-4F3DE7E8EE63}"/>
    <cellStyle name="Neutral 4 2" xfId="1493" xr:uid="{DECC4481-EE19-4F87-929D-7E42D3FBED1B}"/>
    <cellStyle name="Neutral 4 2 2" xfId="9301" xr:uid="{1F6FCA58-0BE3-42BE-9600-CB368AADCE45}"/>
    <cellStyle name="Neutral 4 2 2 2" xfId="21142" xr:uid="{96418875-16AA-49AA-A8A7-99501956C465}"/>
    <cellStyle name="Neutral 4 2 2 3" xfId="21143" xr:uid="{5CB8972E-BDE5-425E-A037-7CE7C5956967}"/>
    <cellStyle name="Neutral 4 2 2 4" xfId="21144" xr:uid="{039500AE-9ED1-42C9-90C0-EBEFC77F9544}"/>
    <cellStyle name="Neutral 4 2 2 5" xfId="21145" xr:uid="{7DEA244A-651A-4125-9B2B-ADD04CDF4886}"/>
    <cellStyle name="Neutral 4 2 3" xfId="21146" xr:uid="{CED1E848-C9CB-4F2F-A935-F5A6298A661B}"/>
    <cellStyle name="Neutral 4 2 4" xfId="21147" xr:uid="{18E2CAC2-5D47-459E-B718-F1E6A90D036A}"/>
    <cellStyle name="Neutral 4 2 5" xfId="21148" xr:uid="{FDE9A4A1-BE75-471B-BF00-2A656D3FD1AF}"/>
    <cellStyle name="Neutral 4 2 6" xfId="21149" xr:uid="{BA210545-EE14-4C9F-AF64-B476477C53A0}"/>
    <cellStyle name="Neutral 4 2 7" xfId="21150" xr:uid="{2537B2D0-7271-47C8-9A0A-0A3BA832A24C}"/>
    <cellStyle name="Neutral 4 3" xfId="9300" xr:uid="{D8A8B59E-C72F-4345-9802-00C023300CB0}"/>
    <cellStyle name="Neutral 4 3 2" xfId="21151" xr:uid="{BEDE09FD-EEF9-40B8-BAE0-54F302FD9AB5}"/>
    <cellStyle name="Neutral 4 3 3" xfId="21152" xr:uid="{39B3490F-9021-4F81-906C-DB02BB3C94B1}"/>
    <cellStyle name="Neutral 4 3 4" xfId="21153" xr:uid="{39637B5E-F381-4291-9E00-77094902D0E6}"/>
    <cellStyle name="Neutral 4 3 5" xfId="21154" xr:uid="{DC86F913-A2A7-4B66-B814-F5FBC5E4A4CA}"/>
    <cellStyle name="Neutral 4 4" xfId="21155" xr:uid="{75AF9ED7-1A1F-480D-A7E4-E906F46829AD}"/>
    <cellStyle name="Neutral 4 5" xfId="21156" xr:uid="{4B42669C-4164-4606-8F52-86A37C1CB4A3}"/>
    <cellStyle name="Neutral 4 6" xfId="21157" xr:uid="{A1E98405-280C-4A7B-9571-46ACCD168F54}"/>
    <cellStyle name="Neutral 4 7" xfId="21158" xr:uid="{3C045159-0061-4210-A839-DF27ABD702EC}"/>
    <cellStyle name="Neutral 4 8" xfId="21159" xr:uid="{5199639B-7604-4D1F-8366-7B8BC8E53163}"/>
    <cellStyle name="Neutral 5" xfId="1494" xr:uid="{27249D10-F789-4323-9663-C6A0B9E807FF}"/>
    <cellStyle name="Neutral 5 2" xfId="1495" xr:uid="{6F52833E-F745-4B66-95C9-382493D04D8F}"/>
    <cellStyle name="Neutral 5 2 2" xfId="9303" xr:uid="{8CFF6107-2894-448D-81E0-CBE6EB087377}"/>
    <cellStyle name="Neutral 5 2 2 2" xfId="21160" xr:uid="{905636BC-0E5B-4664-B816-518AE82F8E60}"/>
    <cellStyle name="Neutral 5 2 2 3" xfId="21161" xr:uid="{2C07819E-3245-4DFC-92E6-8C1FDD429E23}"/>
    <cellStyle name="Neutral 5 2 2 4" xfId="21162" xr:uid="{187B7AFC-EBE0-4392-B7BE-2FCD2308CD32}"/>
    <cellStyle name="Neutral 5 2 2 5" xfId="21163" xr:uid="{CE9A6ECC-EC78-4992-BFEB-1566120DFD21}"/>
    <cellStyle name="Neutral 5 2 3" xfId="21164" xr:uid="{954359D4-E29B-4C76-8224-CE0E2B4DD4EB}"/>
    <cellStyle name="Neutral 5 2 4" xfId="21165" xr:uid="{5FFF6553-1F46-43A3-BE4F-AD05DD649359}"/>
    <cellStyle name="Neutral 5 2 5" xfId="21166" xr:uid="{8C0ED9E1-5DB0-4FC2-912F-D5CD044AD50C}"/>
    <cellStyle name="Neutral 5 2 6" xfId="21167" xr:uid="{F0D30A2B-3312-4CD0-B645-35D8913CFFDC}"/>
    <cellStyle name="Neutral 5 2 7" xfId="21168" xr:uid="{F4BD2A23-239D-4D28-895E-32F4EB09EAAC}"/>
    <cellStyle name="Neutral 5 3" xfId="9302" xr:uid="{DC8ECB0D-B595-49B0-AD6B-0B7CB37E5EAE}"/>
    <cellStyle name="Neutral 5 3 2" xfId="21169" xr:uid="{4C633F89-6D90-4DD7-A439-E376A4F373E7}"/>
    <cellStyle name="Neutral 5 3 3" xfId="21170" xr:uid="{8A0AD124-6D05-4E92-9F10-5A88676148DC}"/>
    <cellStyle name="Neutral 5 3 4" xfId="21171" xr:uid="{9151BCFC-F72C-4759-9226-300E233AEEE7}"/>
    <cellStyle name="Neutral 5 3 5" xfId="21172" xr:uid="{0347CD22-B06C-402C-B8AD-75EA04FCCD1C}"/>
    <cellStyle name="Neutral 5 4" xfId="21173" xr:uid="{7285FF4D-35DA-466B-91E5-B1A08C4C0001}"/>
    <cellStyle name="Neutral 5 5" xfId="21174" xr:uid="{113A914A-CD35-4A94-9B98-5B79CBD362F0}"/>
    <cellStyle name="Neutral 5 6" xfId="21175" xr:uid="{14EB7FCB-49DB-4310-826D-AA8A42BEDDDD}"/>
    <cellStyle name="Neutral 5 7" xfId="21176" xr:uid="{68CE0948-DAE2-45EE-833C-C15B4D88EA4A}"/>
    <cellStyle name="Neutral 5 8" xfId="21177" xr:uid="{E52B9C96-8B12-4B8F-A575-DD79F35CB66B}"/>
    <cellStyle name="Neutral 6" xfId="1496" xr:uid="{D9ED98E9-B43D-43F6-928E-6B4B2CED54D0}"/>
    <cellStyle name="Neutral 6 2" xfId="1497" xr:uid="{6BA12537-2F9F-4C0E-83C7-E7936285D705}"/>
    <cellStyle name="Neutral 6 2 2" xfId="9305" xr:uid="{61CE4410-B402-4FC8-9AAB-22A995F3370F}"/>
    <cellStyle name="Neutral 6 2 2 2" xfId="21178" xr:uid="{7E22B81C-8E2D-4819-88E5-0B4762B6DDDC}"/>
    <cellStyle name="Neutral 6 2 2 3" xfId="21179" xr:uid="{FCD59034-5AA3-419D-BE26-878C3143C3D5}"/>
    <cellStyle name="Neutral 6 2 2 4" xfId="21180" xr:uid="{0BB6D747-5283-4297-9F15-0FA9A026B0FE}"/>
    <cellStyle name="Neutral 6 2 2 5" xfId="21181" xr:uid="{12BCC458-BB13-4D5A-BE1E-C63349E90961}"/>
    <cellStyle name="Neutral 6 2 3" xfId="21182" xr:uid="{C174E453-D60B-431B-8A50-5DC523D83719}"/>
    <cellStyle name="Neutral 6 2 4" xfId="21183" xr:uid="{1DCA5231-1A2D-4757-BA45-D2601AB90DD8}"/>
    <cellStyle name="Neutral 6 2 5" xfId="21184" xr:uid="{097D1F58-A118-4D94-8C93-77FCE2DFBA9F}"/>
    <cellStyle name="Neutral 6 2 6" xfId="21185" xr:uid="{6798393E-5485-4B9F-98EC-85509E8E061A}"/>
    <cellStyle name="Neutral 6 2 7" xfId="21186" xr:uid="{FF0DF3D5-E987-4649-87AC-F1792F582C3B}"/>
    <cellStyle name="Neutral 6 3" xfId="3524" xr:uid="{1479E2E1-B77E-4E04-BE68-699CA4A93BEF}"/>
    <cellStyle name="Neutral 6 3 2" xfId="9306" xr:uid="{ABECBA46-25A9-4D4C-80C0-D406E83BB02C}"/>
    <cellStyle name="Neutral 6 3 2 2" xfId="21187" xr:uid="{C2886010-9AFB-4981-8406-983AF792ACCD}"/>
    <cellStyle name="Neutral 6 3 2 3" xfId="21188" xr:uid="{A241DE3C-B3F9-4CAF-B311-29BA1765970A}"/>
    <cellStyle name="Neutral 6 3 2 4" xfId="21189" xr:uid="{50BDBA7C-D16A-48F9-8BE2-C645B2118A24}"/>
    <cellStyle name="Neutral 6 3 2 5" xfId="21190" xr:uid="{E4D17613-4D68-4945-A895-66B7DCAD9396}"/>
    <cellStyle name="Neutral 6 3 3" xfId="21191" xr:uid="{3B27B81F-F53B-4188-89CA-9DF2F7C813AB}"/>
    <cellStyle name="Neutral 6 3 4" xfId="21192" xr:uid="{755A5559-0653-4099-86B5-C4083FB5309B}"/>
    <cellStyle name="Neutral 6 3 5" xfId="21193" xr:uid="{E9B1FE1F-7E90-4609-B861-B90745BAB9CF}"/>
    <cellStyle name="Neutral 6 3 6" xfId="21194" xr:uid="{56209F79-CBA0-4E6A-8836-48986BA68962}"/>
    <cellStyle name="Neutral 6 4" xfId="9304" xr:uid="{40FDAFD7-9F26-417A-882A-AC8FE24BE515}"/>
    <cellStyle name="Neutral 6 4 2" xfId="21195" xr:uid="{B290CAB5-8E2F-44A1-B0E7-012F8D6E01BF}"/>
    <cellStyle name="Neutral 6 4 3" xfId="21196" xr:uid="{ABB8244D-2B87-4323-8565-92D4E17C4E54}"/>
    <cellStyle name="Neutral 6 4 4" xfId="21197" xr:uid="{A8F80CFD-C89C-4126-BD5C-CBD57F5AE008}"/>
    <cellStyle name="Neutral 6 4 5" xfId="21198" xr:uid="{7D2B6678-2B2D-4645-BCF8-F3D0B82A70BF}"/>
    <cellStyle name="Neutral 6 5" xfId="21199" xr:uid="{BA5CF8F3-11E6-4B4C-95DD-04CA298CE5B1}"/>
    <cellStyle name="Neutral 6 6" xfId="21200" xr:uid="{95778896-1EC4-4CA5-8531-734D3D9CF161}"/>
    <cellStyle name="Neutral 6 7" xfId="21201" xr:uid="{600C871D-4510-4DD9-BD43-62136AA03333}"/>
    <cellStyle name="Neutral 6 8" xfId="21202" xr:uid="{5C59E9F9-BC7E-4469-8CEC-F8B1A18AB8AF}"/>
    <cellStyle name="Neutral 6 9" xfId="21203" xr:uid="{F20F1B84-BBFD-4993-A556-EEECBB766A1D}"/>
    <cellStyle name="Neutral 7" xfId="1498" xr:uid="{AF11D9E7-C4F6-45D8-9A9A-80C77107F85B}"/>
    <cellStyle name="Neutral 7 2" xfId="1499" xr:uid="{8FDD133C-9F9F-4BA4-B0D6-CD21227EA831}"/>
    <cellStyle name="Neutral 7 2 2" xfId="9308" xr:uid="{01A1C193-7A8C-46FB-B3FF-508E1AB068A9}"/>
    <cellStyle name="Neutral 7 2 2 2" xfId="21204" xr:uid="{62C3EF92-5BAB-4784-B1B4-455CD77A477C}"/>
    <cellStyle name="Neutral 7 2 2 3" xfId="21205" xr:uid="{C7421141-FFCC-4716-A099-510D08BA62C1}"/>
    <cellStyle name="Neutral 7 2 2 4" xfId="21206" xr:uid="{9314FC10-4ED8-4F70-B263-A16A6E37983F}"/>
    <cellStyle name="Neutral 7 2 2 5" xfId="21207" xr:uid="{F6FAF8BB-D97C-4AA2-8FE4-80C6B261A94C}"/>
    <cellStyle name="Neutral 7 2 3" xfId="21208" xr:uid="{06963354-BC3C-4781-9114-08F4B8D19FAE}"/>
    <cellStyle name="Neutral 7 2 4" xfId="21209" xr:uid="{414CB5EC-4603-448C-BCC2-BC77F6928F46}"/>
    <cellStyle name="Neutral 7 2 5" xfId="21210" xr:uid="{8DCB967C-F193-4014-828F-4BB273A2780F}"/>
    <cellStyle name="Neutral 7 2 6" xfId="21211" xr:uid="{06AAEF52-1118-49CF-BA2D-6638E39CEC23}"/>
    <cellStyle name="Neutral 7 2 7" xfId="21212" xr:uid="{BA0988DE-BA7B-4B6D-9462-02536AE6E289}"/>
    <cellStyle name="Neutral 7 3" xfId="3525" xr:uid="{ADAEE25E-BD08-4237-99FC-275FBD1EF6F2}"/>
    <cellStyle name="Neutral 7 3 2" xfId="9309" xr:uid="{8F5B5944-7ED2-45CF-BB71-55E9758FEC03}"/>
    <cellStyle name="Neutral 7 3 2 2" xfId="21213" xr:uid="{EAF8C3E2-835E-43F7-B1EC-456E51E3830F}"/>
    <cellStyle name="Neutral 7 3 2 3" xfId="21214" xr:uid="{F5FCB2AB-C0C4-4A5C-9EE1-45D6097ED3BB}"/>
    <cellStyle name="Neutral 7 3 2 4" xfId="21215" xr:uid="{571B2F09-8860-482A-998E-7CEC1D701566}"/>
    <cellStyle name="Neutral 7 3 2 5" xfId="21216" xr:uid="{E6DF0615-30C1-40DC-AE17-3988FA65ED46}"/>
    <cellStyle name="Neutral 7 3 3" xfId="21217" xr:uid="{A0024FAF-E205-4CDB-AB63-F3B918FD4B74}"/>
    <cellStyle name="Neutral 7 3 4" xfId="21218" xr:uid="{E1E5EEF3-2D9E-4D1C-8D52-8CFB928EAC70}"/>
    <cellStyle name="Neutral 7 3 5" xfId="21219" xr:uid="{B6ED8E4C-ED5C-4674-B451-ED6615CB5A5A}"/>
    <cellStyle name="Neutral 7 3 6" xfId="21220" xr:uid="{1BDEDD74-B39F-4875-8D45-AA2640B323A6}"/>
    <cellStyle name="Neutral 7 4" xfId="9307" xr:uid="{F050AE6C-4802-42F6-9711-D0EBBED1A4D6}"/>
    <cellStyle name="Neutral 7 4 2" xfId="21221" xr:uid="{27D6FB68-FB76-4240-854C-596F4DED82E7}"/>
    <cellStyle name="Neutral 7 4 3" xfId="21222" xr:uid="{4BABEE6D-F594-4C2E-8D08-79F7B0E4684E}"/>
    <cellStyle name="Neutral 7 4 4" xfId="21223" xr:uid="{6D5FFF64-01A8-4AEA-9ED8-74DAFE09AF88}"/>
    <cellStyle name="Neutral 7 4 5" xfId="21224" xr:uid="{5B170158-547F-47A7-AD5C-2EF7E62320AE}"/>
    <cellStyle name="Neutral 7 5" xfId="21225" xr:uid="{0A12F93D-7B2D-4949-BF53-1976DB17D2FA}"/>
    <cellStyle name="Neutral 7 6" xfId="21226" xr:uid="{F9224D94-E984-41F5-9BBC-3BF8100CC37E}"/>
    <cellStyle name="Neutral 7 7" xfId="21227" xr:uid="{BDBF8E48-125B-431D-91A6-C4BCCB4BC0DA}"/>
    <cellStyle name="Neutral 7 8" xfId="21228" xr:uid="{C648A110-31F3-40B4-9AF7-5B6A140E2204}"/>
    <cellStyle name="Neutral 7 9" xfId="21229" xr:uid="{FE8114E6-81E6-4FAA-A0F1-2CEC4C39261B}"/>
    <cellStyle name="Neutral 8" xfId="1500" xr:uid="{0B1404A4-FA9B-4E7F-A726-5F98356CF45A}"/>
    <cellStyle name="Neutral 8 2" xfId="1501" xr:uid="{0ADB6602-8C49-4C5C-9E5F-0915F9BE8EE0}"/>
    <cellStyle name="Neutral 8 2 2" xfId="9311" xr:uid="{71AAB65D-368A-48B6-A222-1F5D44841D48}"/>
    <cellStyle name="Neutral 8 2 2 2" xfId="21230" xr:uid="{60A4084F-C732-484D-9951-EDC6E5FC6B6D}"/>
    <cellStyle name="Neutral 8 2 2 3" xfId="21231" xr:uid="{48E94669-04C8-42E6-8A03-157E30D32F22}"/>
    <cellStyle name="Neutral 8 2 2 4" xfId="21232" xr:uid="{B16E30D1-C151-4D8C-A4BC-03C6F18F89B8}"/>
    <cellStyle name="Neutral 8 2 2 5" xfId="21233" xr:uid="{CE1535A9-296A-4BFE-9171-E169223FC25A}"/>
    <cellStyle name="Neutral 8 2 3" xfId="21234" xr:uid="{79FCDD3A-E7A1-499D-AF0D-8A628FC012AC}"/>
    <cellStyle name="Neutral 8 2 4" xfId="21235" xr:uid="{C0B545E7-2A8C-4B85-AC77-F5A9196DB4A1}"/>
    <cellStyle name="Neutral 8 2 5" xfId="21236" xr:uid="{1CCC5811-1486-4E10-AAE3-E3DE89C6FDDE}"/>
    <cellStyle name="Neutral 8 2 6" xfId="21237" xr:uid="{F0108FE5-4D7F-4A10-948F-4546C24CEA03}"/>
    <cellStyle name="Neutral 8 2 7" xfId="21238" xr:uid="{FCF44B5D-7343-4FB2-BB03-D2DBE80E6E26}"/>
    <cellStyle name="Neutral 8 3" xfId="3526" xr:uid="{909BD704-02C8-479E-9DE6-C843340DC450}"/>
    <cellStyle name="Neutral 8 3 2" xfId="9312" xr:uid="{63538580-7E89-408D-9822-76132E7C1C1A}"/>
    <cellStyle name="Neutral 8 3 2 2" xfId="21239" xr:uid="{E373070B-6449-4E94-ACE6-468E5507B4AA}"/>
    <cellStyle name="Neutral 8 3 2 3" xfId="21240" xr:uid="{8315C784-D604-4EAE-AAE6-8A5721155366}"/>
    <cellStyle name="Neutral 8 3 2 4" xfId="21241" xr:uid="{8C4D9746-67B4-4715-8F59-2AC32410591D}"/>
    <cellStyle name="Neutral 8 3 2 5" xfId="21242" xr:uid="{9279E2AF-470B-445B-B845-9376CA535A4D}"/>
    <cellStyle name="Neutral 8 3 3" xfId="21243" xr:uid="{D3A3B3EC-D026-4ACD-88C3-FF69E1268B85}"/>
    <cellStyle name="Neutral 8 3 4" xfId="21244" xr:uid="{8011B439-A406-42C3-A700-08E736A1D23E}"/>
    <cellStyle name="Neutral 8 3 5" xfId="21245" xr:uid="{B6595916-8B7C-4045-8B61-ADBFEB605F98}"/>
    <cellStyle name="Neutral 8 3 6" xfId="21246" xr:uid="{5F19F36A-3D68-420C-9AEA-8054CA93B740}"/>
    <cellStyle name="Neutral 8 4" xfId="9310" xr:uid="{9CCA170B-861E-4452-AF9F-6630FB16EBEB}"/>
    <cellStyle name="Neutral 8 4 2" xfId="21247" xr:uid="{BC13B039-2AA7-464C-9FEA-1392D93F8B87}"/>
    <cellStyle name="Neutral 8 4 3" xfId="21248" xr:uid="{11D18459-346D-496F-8C8C-DBC1DC5A73F9}"/>
    <cellStyle name="Neutral 8 4 4" xfId="21249" xr:uid="{6400650B-F06F-4988-990D-6B8A7A4B5192}"/>
    <cellStyle name="Neutral 8 4 5" xfId="21250" xr:uid="{73695FD7-0F7E-4114-A7AA-96017F19438B}"/>
    <cellStyle name="Neutral 8 5" xfId="21251" xr:uid="{9D3F23B5-3222-473F-9C88-107A49ED3B6D}"/>
    <cellStyle name="Neutral 8 6" xfId="21252" xr:uid="{EDB24BD2-2A0C-46FF-9BFB-87B758F50975}"/>
    <cellStyle name="Neutral 8 7" xfId="21253" xr:uid="{74792097-C759-4900-B839-59254BDE77DB}"/>
    <cellStyle name="Neutral 8 8" xfId="21254" xr:uid="{DCAB4D5D-DAD8-49C6-945F-CBD3708B6659}"/>
    <cellStyle name="Neutral 8 9" xfId="21255" xr:uid="{4C8A5C91-5D2E-44BD-A1E2-5261A281ADF8}"/>
    <cellStyle name="Neutral 9" xfId="1502" xr:uid="{900DEE91-89E9-4E4E-84AA-C39FB05883DD}"/>
    <cellStyle name="Neutral 9 2" xfId="3527" xr:uid="{43F7FB2D-C70A-4A4E-89E3-4111999C5402}"/>
    <cellStyle name="Neutral 9 2 2" xfId="9314" xr:uid="{5C16F551-4573-44A3-9198-DF8FE11CCECD}"/>
    <cellStyle name="Neutral 9 2 2 2" xfId="21256" xr:uid="{4E1C9418-5C55-4657-868F-6F919735DAAF}"/>
    <cellStyle name="Neutral 9 2 2 3" xfId="21257" xr:uid="{E95829D6-F4AB-451F-A58E-29793F3A1B41}"/>
    <cellStyle name="Neutral 9 2 2 4" xfId="21258" xr:uid="{F0CA524A-90D3-49CB-ACB5-2131A15904B4}"/>
    <cellStyle name="Neutral 9 2 2 5" xfId="21259" xr:uid="{B7C1861F-46B6-47E5-9111-03EBCBDA6AF7}"/>
    <cellStyle name="Neutral 9 2 3" xfId="21260" xr:uid="{9C6B2C2D-F9A5-4787-A719-551564D6E384}"/>
    <cellStyle name="Neutral 9 2 4" xfId="21261" xr:uid="{8F7DAC66-9D84-48B0-A265-DA546CC2D8B8}"/>
    <cellStyle name="Neutral 9 2 5" xfId="21262" xr:uid="{0324769E-550A-44D1-B378-4EFA07D005DD}"/>
    <cellStyle name="Neutral 9 2 6" xfId="21263" xr:uid="{62CFCD01-4FA9-4A13-90C0-EEB29D0582BC}"/>
    <cellStyle name="Neutral 9 3" xfId="9313" xr:uid="{9953E938-D6D2-42B5-9C1D-B1D3331EF44B}"/>
    <cellStyle name="Neutral 9 3 2" xfId="21264" xr:uid="{46360C94-BB1B-4AEF-BF94-D5711B7084A8}"/>
    <cellStyle name="Neutral 9 3 3" xfId="21265" xr:uid="{AE5CD4CB-F316-44B9-A30E-EC3ADD0328B8}"/>
    <cellStyle name="Neutral 9 3 4" xfId="21266" xr:uid="{D615639F-DF99-4447-8DDF-F77EAE0A84F8}"/>
    <cellStyle name="Neutral 9 3 5" xfId="21267" xr:uid="{B28E9904-2B2E-4857-B138-72876A87B630}"/>
    <cellStyle name="Neutral 9 4" xfId="21268" xr:uid="{D7ABC275-4B2F-49FD-B616-FD60C0625421}"/>
    <cellStyle name="Neutral 9 5" xfId="21269" xr:uid="{2CE81DD1-FF4F-4DA3-AF1D-BA9D3163E879}"/>
    <cellStyle name="Neutral 9 6" xfId="21270" xr:uid="{8B807BE4-A0AE-40A3-9073-D2EC8C1464C2}"/>
    <cellStyle name="Neutral 9 7" xfId="21271" xr:uid="{142EF2B0-50D2-4103-BD65-43ACAC0685D0}"/>
    <cellStyle name="Neutral 9 8" xfId="21272" xr:uid="{2BF645EB-C69C-489B-8E04-E772B05C599D}"/>
    <cellStyle name="Neutro" xfId="1503" xr:uid="{A701809D-25AD-4433-9DE0-4A983BEE8E0B}"/>
    <cellStyle name="Neutro 2" xfId="9315" xr:uid="{6ACE5992-E36F-4320-942F-AB29B996B57B}"/>
    <cellStyle name="Neutro 2 2" xfId="21273" xr:uid="{514A6CD8-3056-4429-8BE1-A19A18599D3F}"/>
    <cellStyle name="Neutro 2 3" xfId="21274" xr:uid="{A6A4F999-BBBD-4C1B-A764-5F4EFE0BAD65}"/>
    <cellStyle name="Neutro 2 4" xfId="21275" xr:uid="{E73043B2-4672-4146-93FA-4F2A9A255EE6}"/>
    <cellStyle name="Neutro 2 5" xfId="21276" xr:uid="{36092E5A-23ED-43A3-AA78-400257BD9171}"/>
    <cellStyle name="Neutro 3" xfId="21277" xr:uid="{63869468-0C48-40EF-A309-7546BE65D9C0}"/>
    <cellStyle name="Neutro 4" xfId="21278" xr:uid="{1F1C1340-BBFD-4BB1-848B-633279E3EC99}"/>
    <cellStyle name="Neutro 5" xfId="21279" xr:uid="{DC8F7124-9AE2-44F5-8AE7-8A71D174DA2D}"/>
    <cellStyle name="Neutro 6" xfId="21280" xr:uid="{22DEE8D2-5CA0-4B04-AC79-2CA378A09835}"/>
    <cellStyle name="Neutro 7" xfId="21281" xr:uid="{6D6365A0-315B-43D6-BFE9-9FF1B9EAA09C}"/>
    <cellStyle name="Neutro 8" xfId="21282" xr:uid="{BDF8C5D9-BF76-413D-9EC4-21C8809765AE}"/>
    <cellStyle name="Normaali_Layo9704" xfId="1504" xr:uid="{313BC397-7C76-452C-B7A5-23E8E423BEF1}"/>
    <cellStyle name="Normal" xfId="0" builtinId="0"/>
    <cellStyle name="Normal - Style1" xfId="1505" xr:uid="{B865910D-2A85-404F-B302-87BE86E06937}"/>
    <cellStyle name="Normal - Style1 2" xfId="9316" xr:uid="{807064FF-46C3-497B-ACA3-BE5949CAAE5D}"/>
    <cellStyle name="Normal - Style1 2 2" xfId="12937" xr:uid="{99806FF3-E218-48AB-BC9C-9BB7BAC7B085}"/>
    <cellStyle name="Normal - Style1 3" xfId="21283" xr:uid="{80D66C2C-88E4-472D-B29F-53C307A11B19}"/>
    <cellStyle name="Normal - Style1 4" xfId="21284" xr:uid="{CBE42593-B0E4-45D7-AEBC-C00BEEBB4F45}"/>
    <cellStyle name="Normal - Style1 5" xfId="21285" xr:uid="{85727324-64E1-4198-A904-0774FF1F0983}"/>
    <cellStyle name="Normal - Style1 6" xfId="21286" xr:uid="{4F71F1A9-820C-468B-9430-9C3BDE65D97A}"/>
    <cellStyle name="Normal - Style1 7" xfId="21287" xr:uid="{C7CDD10F-6FCF-47CF-9B97-698908F591E7}"/>
    <cellStyle name="Normal - Style1 8" xfId="21288" xr:uid="{0754F634-ADAD-43D8-B005-1FCD1FECD16B}"/>
    <cellStyle name="Normal - Style2" xfId="1506" xr:uid="{BC375FD3-5832-405D-B593-20156AB34B7E}"/>
    <cellStyle name="Normal - Style2 2" xfId="9317" xr:uid="{39D49B53-AB84-4018-96D3-DFD6F4131400}"/>
    <cellStyle name="Normal - Style2 2 2" xfId="12938" xr:uid="{CCAF9A17-4BB5-4BF9-851B-CD70592E2E6B}"/>
    <cellStyle name="Normal - Style2 3" xfId="21289" xr:uid="{02D457D5-0067-4F01-B7F7-B64F5010D094}"/>
    <cellStyle name="Normal - Style2 4" xfId="21290" xr:uid="{28F9CD1C-E6E3-4900-8BEB-2E0EC44CE048}"/>
    <cellStyle name="Normal - Style2 5" xfId="21291" xr:uid="{47205FE9-7F4E-4CCF-9BCD-036DDC807A53}"/>
    <cellStyle name="Normal - Style2 6" xfId="21292" xr:uid="{3D40DAE1-2624-4FA4-A484-82BEFC0F3250}"/>
    <cellStyle name="Normal - Style2 7" xfId="21293" xr:uid="{F8A11C43-7A85-45EB-BDBB-6DE99C62FA4F}"/>
    <cellStyle name="Normal - Style2 8" xfId="21294" xr:uid="{A68E68C0-5A84-4F10-BD41-2ACED9A6E78A}"/>
    <cellStyle name="Normal - Style3" xfId="1507" xr:uid="{19E87262-6D14-4807-80A8-ACDCAA505621}"/>
    <cellStyle name="Normal - Style3 2" xfId="9318" xr:uid="{E8940A60-A038-4D5E-B8DB-DB7539CE1642}"/>
    <cellStyle name="Normal - Style3 2 2" xfId="12939" xr:uid="{8CCA7DAB-6DD6-483D-BE20-EC3D1827EE5D}"/>
    <cellStyle name="Normal - Style3 3" xfId="21295" xr:uid="{34902C35-2AA6-47A3-8E8F-226BCABE1342}"/>
    <cellStyle name="Normal - Style3 4" xfId="21296" xr:uid="{AE33B4B4-20CE-406D-8D71-DFFB54608F62}"/>
    <cellStyle name="Normal - Style3 5" xfId="21297" xr:uid="{2EAD03BB-1454-4E6F-8F22-CB78F4048B81}"/>
    <cellStyle name="Normal - Style3 6" xfId="21298" xr:uid="{6F3C8AC6-3015-4B5A-AC0C-1D7C8E033FB2}"/>
    <cellStyle name="Normal - Style3 7" xfId="21299" xr:uid="{A784AEA0-549F-447D-A6C1-7491CF1D430D}"/>
    <cellStyle name="Normal - Style3 8" xfId="21300" xr:uid="{65630920-29E5-4438-BA78-BC3B96C7DA00}"/>
    <cellStyle name="Normal - Style4" xfId="1508" xr:uid="{B1EB3158-B7CF-4E89-B0BD-8121F57192F5}"/>
    <cellStyle name="Normal - Style4 2" xfId="9319" xr:uid="{73D4865A-8878-4FE0-A008-94081EF7C65D}"/>
    <cellStyle name="Normal - Style4 2 2" xfId="12940" xr:uid="{F408090B-DB2D-4EE7-9D8A-BE3A6352C41D}"/>
    <cellStyle name="Normal - Style4 3" xfId="21301" xr:uid="{D019B1AE-F8DF-41B0-83CE-F5066E9B3992}"/>
    <cellStyle name="Normal - Style4 4" xfId="21302" xr:uid="{61FFF863-3E63-4474-A72C-9C7EA3EC65CA}"/>
    <cellStyle name="Normal - Style4 5" xfId="21303" xr:uid="{68A96E08-DD03-46BA-8903-E2D911408C98}"/>
    <cellStyle name="Normal - Style4 6" xfId="21304" xr:uid="{1CC046A7-1E22-4911-B1EF-207BA1EB27DF}"/>
    <cellStyle name="Normal - Style4 7" xfId="21305" xr:uid="{FFB61092-8876-47D9-A436-91B02E813E69}"/>
    <cellStyle name="Normal - Style4 8" xfId="21306" xr:uid="{95624AC7-DA49-4D64-B652-E4A4DB5CED2B}"/>
    <cellStyle name="Normal - Style5" xfId="1509" xr:uid="{132A5093-F552-43A5-B773-635F242A2E38}"/>
    <cellStyle name="Normal - Style5 2" xfId="9320" xr:uid="{63165156-5677-43F6-93D6-9B8FA842F427}"/>
    <cellStyle name="Normal - Style5 2 2" xfId="12941" xr:uid="{1BADF94E-7771-4386-8E50-75FBA09DC349}"/>
    <cellStyle name="Normal - Style5 3" xfId="21307" xr:uid="{09ACD5E2-DBE5-4356-B66D-26F04DAA03A1}"/>
    <cellStyle name="Normal - Style5 4" xfId="21308" xr:uid="{E8D27C81-96EE-493D-8EE4-29152F8A68F6}"/>
    <cellStyle name="Normal - Style5 5" xfId="21309" xr:uid="{02D438F4-9ECB-495B-8307-C96C3C0CF7CA}"/>
    <cellStyle name="Normal - Style5 6" xfId="21310" xr:uid="{10EBB562-8B3C-49F3-AEF0-5496F9146E90}"/>
    <cellStyle name="Normal - Style5 7" xfId="21311" xr:uid="{DFC7C7A0-2F3C-45EF-BD92-59D442527915}"/>
    <cellStyle name="Normal - Style5 8" xfId="21312" xr:uid="{BC19A8DE-0714-489D-8455-5727DD9DC746}"/>
    <cellStyle name="Normal - Style6" xfId="1510" xr:uid="{E7412730-D5B3-4870-AC99-8157D958DD00}"/>
    <cellStyle name="Normal - Style6 2" xfId="9321" xr:uid="{BF1ED4BB-4280-4169-AD97-19A8F5E04055}"/>
    <cellStyle name="Normal - Style6 2 2" xfId="12942" xr:uid="{565ECD7F-D598-4389-BA2A-82FF9B12B531}"/>
    <cellStyle name="Normal - Style6 3" xfId="21313" xr:uid="{016026C6-F55F-4ADE-9085-321681D292BF}"/>
    <cellStyle name="Normal - Style6 4" xfId="21314" xr:uid="{6DEA7F69-30FC-4BBF-8224-5ED3FC32E649}"/>
    <cellStyle name="Normal - Style6 5" xfId="21315" xr:uid="{903A073F-AEFC-4C79-80B0-13ED7A4D55B0}"/>
    <cellStyle name="Normal - Style6 6" xfId="21316" xr:uid="{5BEB7E33-8097-4110-97C0-80D496A75D51}"/>
    <cellStyle name="Normal - Style6 7" xfId="21317" xr:uid="{1FF1B89B-21BF-43A0-B63B-3B71DD2EDFCB}"/>
    <cellStyle name="Normal - Style6 8" xfId="21318" xr:uid="{A694F184-DFA6-4316-B202-E5827458A9EB}"/>
    <cellStyle name="Normal - Style7" xfId="1511" xr:uid="{3B79AA98-A0D8-4926-AE4F-2FE619F67446}"/>
    <cellStyle name="Normal - Style7 2" xfId="9322" xr:uid="{A513163B-89BD-4683-AC2C-2BB35C0070E5}"/>
    <cellStyle name="Normal - Style7 2 2" xfId="12943" xr:uid="{58E62260-8BA5-41F9-BF74-7013C723A898}"/>
    <cellStyle name="Normal - Style7 3" xfId="21319" xr:uid="{D733C151-DD05-46FF-9268-4D5DB280B39F}"/>
    <cellStyle name="Normal - Style7 4" xfId="21320" xr:uid="{A441E67C-2F71-4FA6-A703-FBC8CF6C7EA3}"/>
    <cellStyle name="Normal - Style7 5" xfId="21321" xr:uid="{14B81C79-0F77-4671-A11B-77D3C0859631}"/>
    <cellStyle name="Normal - Style7 6" xfId="21322" xr:uid="{2E916279-45D1-40DA-A783-C780D13E7CC3}"/>
    <cellStyle name="Normal - Style7 7" xfId="21323" xr:uid="{8D9D7727-3A6F-48F0-9F90-45BED07DD95B}"/>
    <cellStyle name="Normal - Style7 8" xfId="21324" xr:uid="{375328FA-D795-4E90-832D-FB57725618A9}"/>
    <cellStyle name="Normal - Style8" xfId="1512" xr:uid="{E85B2E3C-BAB2-46B0-BE57-10017DD370D2}"/>
    <cellStyle name="Normal - Style8 2" xfId="9323" xr:uid="{A7FC31D5-C5F2-4F23-8021-BA0111D0ABC7}"/>
    <cellStyle name="Normal - Style8 2 2" xfId="12944" xr:uid="{7027B8AF-DCE3-43F2-BB4C-13D36C953CE8}"/>
    <cellStyle name="Normal - Style8 3" xfId="21325" xr:uid="{7E6D2430-3EC7-405C-BCCC-656F67614D39}"/>
    <cellStyle name="Normal - Style8 4" xfId="21326" xr:uid="{5C305395-27F5-4D76-BCFB-91D0E9C0BDA0}"/>
    <cellStyle name="Normal - Style8 5" xfId="21327" xr:uid="{2E8D9C4C-2EA8-45A8-868B-3B53C2D2DF3F}"/>
    <cellStyle name="Normal - Style8 6" xfId="21328" xr:uid="{9E39D54E-8DC8-45CD-B07F-C9AB7B2B2C19}"/>
    <cellStyle name="Normal - Style8 7" xfId="21329" xr:uid="{BF18C7E7-DE58-4EBA-AB22-D49E455564BD}"/>
    <cellStyle name="Normal - Style8 8" xfId="21330" xr:uid="{88BCEF4B-DBD4-418A-BDEF-88FA4B57C174}"/>
    <cellStyle name="Normal 10" xfId="1" xr:uid="{00000000-0005-0000-0000-000001000000}"/>
    <cellStyle name="Normal 10 10" xfId="4750" xr:uid="{4D08E89D-C8B5-440D-9520-BB6418D4E05B}"/>
    <cellStyle name="Normal 10 10 2" xfId="12945" xr:uid="{AC41A7ED-1F23-4E14-9E0F-C313C1D3CBAE}"/>
    <cellStyle name="Normal 10 10 3" xfId="35746" xr:uid="{74384D37-519F-4FFA-8FE3-A595127D20CF}"/>
    <cellStyle name="Normal 10 10 4" xfId="9324" xr:uid="{9E012AC5-972B-4253-85D0-4E9470A9C74D}"/>
    <cellStyle name="Normal 10 11" xfId="21331" xr:uid="{4D5088C1-449F-4FBB-B142-A6E6463B9094}"/>
    <cellStyle name="Normal 10 11 2" xfId="37807" xr:uid="{8DD63F98-5F2F-4C4F-9A90-2C52667D183D}"/>
    <cellStyle name="Normal 10 12" xfId="21332" xr:uid="{925AC3A2-952C-46DF-AC57-D9BFADDEB26E}"/>
    <cellStyle name="Normal 10 12 2" xfId="46661" xr:uid="{2B9F571D-5821-4683-85AF-5B0D41BD84FD}"/>
    <cellStyle name="Normal 10 13" xfId="21333" xr:uid="{E62C9831-D3D3-45C7-98EE-2D1014AEA663}"/>
    <cellStyle name="Normal 10 14" xfId="21334" xr:uid="{13FFB66A-76BC-43D2-BE6F-D71089CA3414}"/>
    <cellStyle name="Normal 10 15" xfId="21335" xr:uid="{0752AC2D-DEE0-4BBB-BF8F-1D8260D950DE}"/>
    <cellStyle name="Normal 10 2" xfId="1513" xr:uid="{DB6E541B-64AF-4EAA-9DFD-35C4BD7B920C}"/>
    <cellStyle name="Normal 10 2 2" xfId="3529" xr:uid="{1932889C-A4F2-479B-8369-B753BB4BDC88}"/>
    <cellStyle name="Normal 10 2 2 2" xfId="9326" xr:uid="{76192E4A-ACBF-4866-86A5-F76AA218E792}"/>
    <cellStyle name="Normal 10 2 2 2 2" xfId="12947" xr:uid="{4CD712D7-9B8A-489D-A749-B74EB64E53D7}"/>
    <cellStyle name="Normal 10 2 2 3" xfId="21336" xr:uid="{385B1F8E-E060-46BC-8C74-0F8D48C8C3CD}"/>
    <cellStyle name="Normal 10 2 2 4" xfId="21337" xr:uid="{4CBB9FC0-C125-47B6-95E1-D7398C06EE96}"/>
    <cellStyle name="Normal 10 2 2 5" xfId="21338" xr:uid="{6D795173-B7EA-4516-98C2-40FFFD9CC012}"/>
    <cellStyle name="Normal 10 2 2 6" xfId="21339" xr:uid="{BCAF82F2-9325-4948-9399-D357E626785F}"/>
    <cellStyle name="Normal 10 2 3" xfId="4751" xr:uid="{A17586B4-6ADB-4B87-8766-62852767D816}"/>
    <cellStyle name="Normal 10 2 3 2" xfId="12946" xr:uid="{B2FAC8F2-E7C8-497D-AA3E-E95242570BC8}"/>
    <cellStyle name="Normal 10 2 3 3" xfId="35747" xr:uid="{8F1CE998-D461-4634-A72E-3E0E4838B3A5}"/>
    <cellStyle name="Normal 10 2 3 4" xfId="9325" xr:uid="{6087EED3-085E-4D98-BDC0-01F732F0A95F}"/>
    <cellStyle name="Normal 10 2 4" xfId="21340" xr:uid="{1DAF11FE-3B7E-4FC2-B634-67225B9126B7}"/>
    <cellStyle name="Normal 10 2 4 2" xfId="37808" xr:uid="{82E1816F-71C1-491C-AAE7-B6F9343A6C5B}"/>
    <cellStyle name="Normal 10 2 5" xfId="21341" xr:uid="{9D41DEE9-4CD4-4F99-AA5A-B5DC3AA9413C}"/>
    <cellStyle name="Normal 10 2 6" xfId="21342" xr:uid="{18007E27-A044-4536-847C-24549C12D7A3}"/>
    <cellStyle name="Normal 10 2 7" xfId="21343" xr:uid="{C3355C13-0A7C-42EE-9018-DC9C716933D1}"/>
    <cellStyle name="Normal 10 2 8" xfId="21344" xr:uid="{A8A5114B-B2C2-466E-99EF-100D32BC478E}"/>
    <cellStyle name="Normal 10 3" xfId="1514" xr:uid="{6E861A24-E580-4A74-BCE3-4038BBB43732}"/>
    <cellStyle name="Normal 10 3 2" xfId="3530" xr:uid="{2E02F2CA-DFC0-4147-B22B-CECAA48D4DA0}"/>
    <cellStyle name="Normal 10 3 2 2" xfId="9328" xr:uid="{AEF20CD6-7677-44D6-AC9B-C987EF33795E}"/>
    <cellStyle name="Normal 10 3 2 2 2" xfId="12949" xr:uid="{53CA285F-35B0-4240-82E4-5FD3166BDAED}"/>
    <cellStyle name="Normal 10 3 2 3" xfId="21345" xr:uid="{2B1B52A0-C658-4FA4-AA3A-196EB0C705AA}"/>
    <cellStyle name="Normal 10 3 2 4" xfId="21346" xr:uid="{62E480E8-852D-432F-A4E9-ADEC147F0A17}"/>
    <cellStyle name="Normal 10 3 2 5" xfId="21347" xr:uid="{6C0E8904-B13E-40D5-B122-B68895717CDC}"/>
    <cellStyle name="Normal 10 3 2 6" xfId="21348" xr:uid="{D9543C04-9F1E-4401-BD78-A40F64BF837D}"/>
    <cellStyle name="Normal 10 3 3" xfId="4752" xr:uid="{B7401B23-4600-4B66-B7E1-D61F56537E22}"/>
    <cellStyle name="Normal 10 3 3 2" xfId="12948" xr:uid="{7A2072D3-6CF6-4623-9368-783166D7038C}"/>
    <cellStyle name="Normal 10 3 3 3" xfId="35748" xr:uid="{E53BD4E8-5B59-4DA1-9E00-8C76B86288B0}"/>
    <cellStyle name="Normal 10 3 3 4" xfId="9327" xr:uid="{BE04EE77-B278-44D9-BCA0-757167089DAB}"/>
    <cellStyle name="Normal 10 3 4" xfId="21349" xr:uid="{C4715C27-9CB5-4703-A2B0-47C6BBBDC54D}"/>
    <cellStyle name="Normal 10 3 4 2" xfId="37809" xr:uid="{9BDA95B8-252D-4531-B0E4-79E7A3E4C805}"/>
    <cellStyle name="Normal 10 3 5" xfId="21350" xr:uid="{B336D3E0-A16E-4237-8DE4-F60E23649614}"/>
    <cellStyle name="Normal 10 3 6" xfId="21351" xr:uid="{90F00BE4-A1A8-4A37-8C8F-47CC8D7A5762}"/>
    <cellStyle name="Normal 10 3 7" xfId="21352" xr:uid="{CF0DA2E1-157E-44BE-9A25-F428A08A4827}"/>
    <cellStyle name="Normal 10 3 8" xfId="21353" xr:uid="{B83ECB45-5D44-445C-952A-4E481223C864}"/>
    <cellStyle name="Normal 10 4" xfId="1515" xr:uid="{6CFB1659-C95F-4C2E-8612-187D2841ECCE}"/>
    <cellStyle name="Normal 10 4 2" xfId="3531" xr:uid="{6E2A549B-AAF1-4EB3-8EAF-71A90D3A63FB}"/>
    <cellStyle name="Normal 10 4 2 2" xfId="9330" xr:uid="{9845E10E-5F43-46B5-A5AB-8CB6C1A76C5A}"/>
    <cellStyle name="Normal 10 4 2 2 2" xfId="12951" xr:uid="{5D0874D8-7AC0-41F8-B806-376B6CEDCF75}"/>
    <cellStyle name="Normal 10 4 2 3" xfId="21354" xr:uid="{2CA3AF32-DD41-4CB6-8E26-70A5B8E6D8F0}"/>
    <cellStyle name="Normal 10 4 2 4" xfId="21355" xr:uid="{92D8D1A9-06ED-4B56-AF0F-137FBAE6004D}"/>
    <cellStyle name="Normal 10 4 2 5" xfId="21356" xr:uid="{6DA7E9A1-8178-41B9-A865-3EE774523C76}"/>
    <cellStyle name="Normal 10 4 2 6" xfId="21357" xr:uid="{5A7371A1-FB1F-4EFD-AAF1-286E0E68AA2C}"/>
    <cellStyle name="Normal 10 4 3" xfId="4753" xr:uid="{93C31548-DB1D-4A06-84B0-D2FCEFAA4697}"/>
    <cellStyle name="Normal 10 4 3 2" xfId="12950" xr:uid="{7BCD0617-1727-4ED5-830C-F08821C428E2}"/>
    <cellStyle name="Normal 10 4 3 3" xfId="35749" xr:uid="{715C0A87-6258-4F01-BBC5-9B03AE5D005B}"/>
    <cellStyle name="Normal 10 4 3 4" xfId="9329" xr:uid="{FA956C9A-8294-4FA8-8075-C5BD55CD9602}"/>
    <cellStyle name="Normal 10 4 4" xfId="21358" xr:uid="{D0C644B0-ABDD-41E5-B013-454B8759A46F}"/>
    <cellStyle name="Normal 10 4 4 2" xfId="37810" xr:uid="{445A1582-0CF8-4961-8F9C-601F5FFDEF8D}"/>
    <cellStyle name="Normal 10 4 5" xfId="21359" xr:uid="{8BA63342-F0A3-439F-A8FD-D60D3A1E3251}"/>
    <cellStyle name="Normal 10 4 6" xfId="21360" xr:uid="{88C57BE9-7DC4-4B81-972E-4DE7C4C51293}"/>
    <cellStyle name="Normal 10 4 7" xfId="21361" xr:uid="{E4476C8C-46A8-4F44-808E-E15B01694F5C}"/>
    <cellStyle name="Normal 10 4 8" xfId="21362" xr:uid="{DBDF2ADB-9B06-4B35-84C4-EC2ED0384F01}"/>
    <cellStyle name="Normal 10 5" xfId="3532" xr:uid="{E06868A1-216F-47D8-A747-7CE6449C759C}"/>
    <cellStyle name="Normal 10 5 2" xfId="5373" xr:uid="{FB3B7564-315C-4425-A0E3-03395EDCDAD3}"/>
    <cellStyle name="Normal 10 5 2 2" xfId="9332" xr:uid="{9FD3ED05-139A-44D5-BC92-3E44BC291AF5}"/>
    <cellStyle name="Normal 10 5 2 2 2" xfId="12953" xr:uid="{29F39281-C5C7-4202-B82B-AFB88BC1E172}"/>
    <cellStyle name="Normal 10 5 2 3" xfId="21363" xr:uid="{B4055816-F06D-4180-BFDD-8A4620DD1694}"/>
    <cellStyle name="Normal 10 5 2 4" xfId="21364" xr:uid="{88E2132C-96D3-4762-81EF-E8E2033F7356}"/>
    <cellStyle name="Normal 10 5 2 5" xfId="21365" xr:uid="{F92D93DA-6224-4AEA-A6A7-97FD2A18E0F1}"/>
    <cellStyle name="Normal 10 5 2 6" xfId="21366" xr:uid="{A24ECA99-F464-4B9A-BFA9-A2713F0815EB}"/>
    <cellStyle name="Normal 10 5 3" xfId="9331" xr:uid="{B6BE51D2-A9E4-4520-BB91-C9FC06216945}"/>
    <cellStyle name="Normal 10 5 3 2" xfId="12952" xr:uid="{C0169A5C-6B4F-4677-B691-1C0884D219E1}"/>
    <cellStyle name="Normal 10 5 3 3" xfId="38388" xr:uid="{AA231E04-4A11-4C52-B16F-39D641CC1F28}"/>
    <cellStyle name="Normal 10 5 4" xfId="21367" xr:uid="{A15B9151-E920-4ED2-84A6-92B9A41AB390}"/>
    <cellStyle name="Normal 10 5 5" xfId="21368" xr:uid="{184A3A6B-43FB-4D5B-AD72-919BB6DC495C}"/>
    <cellStyle name="Normal 10 5 6" xfId="21369" xr:uid="{34876F67-82FB-4C71-9492-70286B7CC2B1}"/>
    <cellStyle name="Normal 10 5 7" xfId="21370" xr:uid="{B103A830-7A37-4252-9D10-EEB6D7324721}"/>
    <cellStyle name="Normal 10 6" xfId="3533" xr:uid="{1F1C6372-7E69-4F1B-9E8A-9BD67873D277}"/>
    <cellStyle name="Normal 10 6 2" xfId="5374" xr:uid="{99CC11AA-CFA1-4985-9A72-18003E7F7DEC}"/>
    <cellStyle name="Normal 10 6 2 2" xfId="9334" xr:uid="{AF032D18-49A4-4A07-8958-1A851BDD14AB}"/>
    <cellStyle name="Normal 10 6 2 2 2" xfId="12955" xr:uid="{B16F32F9-BB9C-4BAB-9547-B115FD51C85E}"/>
    <cellStyle name="Normal 10 6 2 3" xfId="21371" xr:uid="{51E6B7E4-C4BD-43EB-B241-7F00F8F6F95A}"/>
    <cellStyle name="Normal 10 6 2 4" xfId="21372" xr:uid="{63B4CAB1-48FC-4EA1-8B74-29ED2924E16A}"/>
    <cellStyle name="Normal 10 6 2 5" xfId="21373" xr:uid="{1BE711CD-213D-492B-ACE1-ABA46756B7DA}"/>
    <cellStyle name="Normal 10 6 2 6" xfId="21374" xr:uid="{C5E73934-4259-41F8-8697-BE69CB55F663}"/>
    <cellStyle name="Normal 10 6 3" xfId="9333" xr:uid="{6E1E2E11-DF45-46A3-B0F3-5A316573EBE8}"/>
    <cellStyle name="Normal 10 6 3 2" xfId="12954" xr:uid="{EA4493FA-B829-4956-A5D2-1E79EB3ED268}"/>
    <cellStyle name="Normal 10 6 3 3" xfId="38389" xr:uid="{B5734162-73A7-49DE-BD36-69D012C49F36}"/>
    <cellStyle name="Normal 10 6 4" xfId="21375" xr:uid="{A8EBA469-886C-4983-9986-CBC2CA6F4BEC}"/>
    <cellStyle name="Normal 10 6 5" xfId="21376" xr:uid="{FE5AD1D6-14FC-4B4C-A975-F6CB2AE69729}"/>
    <cellStyle name="Normal 10 6 6" xfId="21377" xr:uid="{0722BC5D-F7EC-477B-A1AA-EE17929D4F29}"/>
    <cellStyle name="Normal 10 6 7" xfId="21378" xr:uid="{E72E1739-4E32-47E4-9770-4B1648275906}"/>
    <cellStyle name="Normal 10 7" xfId="3534" xr:uid="{E32DB284-E07A-4623-AA08-051E96F5681B}"/>
    <cellStyle name="Normal 10 7 2" xfId="5375" xr:uid="{6C7BCD85-30CE-4303-A405-926B0C33FA78}"/>
    <cellStyle name="Normal 10 7 2 2" xfId="9336" xr:uid="{789ABEA6-40EC-48C2-8959-6B47DDD644E2}"/>
    <cellStyle name="Normal 10 7 2 2 2" xfId="12957" xr:uid="{D79D5CA3-2615-4D1D-9208-4EB7771E9178}"/>
    <cellStyle name="Normal 10 7 2 3" xfId="21379" xr:uid="{55C6DDF1-C8D2-4E78-BB0C-62B9665BC6F9}"/>
    <cellStyle name="Normal 10 7 2 4" xfId="21380" xr:uid="{4331F3B4-D651-4294-99FC-4CDEE1B350BC}"/>
    <cellStyle name="Normal 10 7 2 5" xfId="21381" xr:uid="{4FD74A97-FC1F-4E02-9168-B1DE3AFE330F}"/>
    <cellStyle name="Normal 10 7 2 6" xfId="21382" xr:uid="{C8FAD49D-AF84-4CB7-BCC3-96B28A26195C}"/>
    <cellStyle name="Normal 10 7 3" xfId="9335" xr:uid="{33325E38-861A-4AA4-BA62-3B2031996AC2}"/>
    <cellStyle name="Normal 10 7 3 2" xfId="12956" xr:uid="{D5CB71DB-28EF-4259-8E30-F95B6E718B5D}"/>
    <cellStyle name="Normal 10 7 3 3" xfId="38390" xr:uid="{10689095-C0CE-42FC-A669-52B43D2EDE07}"/>
    <cellStyle name="Normal 10 7 4" xfId="21383" xr:uid="{C3B43C92-6B12-457C-A041-3BFA0B9B5E64}"/>
    <cellStyle name="Normal 10 7 5" xfId="21384" xr:uid="{7EC3DF9F-5162-4200-A0D6-E5C4D31CBEE5}"/>
    <cellStyle name="Normal 10 7 6" xfId="21385" xr:uid="{12E3D23C-5978-4691-A5CC-3EEB8F68CC63}"/>
    <cellStyle name="Normal 10 7 7" xfId="21386" xr:uid="{BA829071-F6FA-4E76-9379-37BAE4DD7FE9}"/>
    <cellStyle name="Normal 10 8" xfId="3535" xr:uid="{95521E84-DDC7-4846-916A-B0B7875835EE}"/>
    <cellStyle name="Normal 10 8 2" xfId="5376" xr:uid="{101A7DD1-B3C9-44C3-B4B4-D1B1751DA678}"/>
    <cellStyle name="Normal 10 8 2 2" xfId="9338" xr:uid="{11A9BDA0-2C80-44DE-A4E7-045F318EBA5D}"/>
    <cellStyle name="Normal 10 8 2 2 2" xfId="12959" xr:uid="{A25B4A41-9C48-4C95-947A-316A8E10A13B}"/>
    <cellStyle name="Normal 10 8 2 3" xfId="21387" xr:uid="{A8E585C1-2F6C-47D2-8AAC-A5D0EC235698}"/>
    <cellStyle name="Normal 10 8 2 4" xfId="21388" xr:uid="{16C6187C-245E-4FA0-87FE-5EEA2B6B15FF}"/>
    <cellStyle name="Normal 10 8 2 5" xfId="21389" xr:uid="{FD4814DA-D40B-43E9-AE2C-FB85009A73FD}"/>
    <cellStyle name="Normal 10 8 2 6" xfId="21390" xr:uid="{71E801C9-76F2-4A5E-AFE1-530906382684}"/>
    <cellStyle name="Normal 10 8 3" xfId="9337" xr:uid="{C6037383-C3C0-47BC-9494-286FEB818068}"/>
    <cellStyle name="Normal 10 8 3 2" xfId="12958" xr:uid="{981FB2E6-5A22-4E82-B077-A3F1ECCCD11C}"/>
    <cellStyle name="Normal 10 8 3 3" xfId="38391" xr:uid="{7EE28A71-6BB4-437F-8EC7-5BD25861D0F7}"/>
    <cellStyle name="Normal 10 8 4" xfId="21391" xr:uid="{3745089D-FE28-4A8C-BEB4-C46C9AFFE056}"/>
    <cellStyle name="Normal 10 8 5" xfId="21392" xr:uid="{A518B0DF-CD48-4767-9B98-3BD7A86F2008}"/>
    <cellStyle name="Normal 10 8 6" xfId="21393" xr:uid="{6471D2C5-D3F6-429D-A612-0CA089200973}"/>
    <cellStyle name="Normal 10 8 7" xfId="21394" xr:uid="{87D4B274-0F09-4200-8E83-85768DE793FF}"/>
    <cellStyle name="Normal 10 9" xfId="3528" xr:uid="{513670FA-1A54-49EE-A692-24DCA63CF718}"/>
    <cellStyle name="Normal 10 9 2" xfId="9339" xr:uid="{DFFC0B0F-6FF5-4F9A-BFD6-C94341929948}"/>
    <cellStyle name="Normal 10 9 2 2" xfId="12960" xr:uid="{97A9FCC3-5E3E-467D-BDFB-E9C83852A6CD}"/>
    <cellStyle name="Normal 10 9 3" xfId="21395" xr:uid="{125E84AF-FFEC-4E6C-B75D-114B243102D1}"/>
    <cellStyle name="Normal 10 9 4" xfId="21396" xr:uid="{A2B6E097-BE5B-4746-BBAC-244CDB71AC8E}"/>
    <cellStyle name="Normal 10 9 5" xfId="21397" xr:uid="{9C93843D-EE4D-49C8-A8E8-44B3ED37141D}"/>
    <cellStyle name="Normal 10 9 6" xfId="21398" xr:uid="{7A53B7B1-2C64-449C-BBB0-918A1D03D6E1}"/>
    <cellStyle name="Normal 100" xfId="35272" xr:uid="{04FCA72E-6603-43D2-892D-2197666C25EA}"/>
    <cellStyle name="Normal 100 2" xfId="37370" xr:uid="{110CF2C3-E8BC-4C2E-93F3-6312F4F3E789}"/>
    <cellStyle name="Normal 101" xfId="36155" xr:uid="{567E9F8C-F82E-41F9-91A2-58CD0CAD756D}"/>
    <cellStyle name="Normal 101 2" xfId="37372" xr:uid="{A758976D-02E1-43C9-BBC8-FE9656031C37}"/>
    <cellStyle name="Normal 102" xfId="37375" xr:uid="{6E6EFEB8-4813-4B43-A0DE-2727367DD8BC}"/>
    <cellStyle name="Normal 103" xfId="37377" xr:uid="{95CCAF53-712A-4609-AC23-71D74143BD9D}"/>
    <cellStyle name="Normal 104" xfId="36279" xr:uid="{1139F3F7-C0CA-4184-9204-D19A3D759A6D}"/>
    <cellStyle name="Normal 105" xfId="36420" xr:uid="{B2DB8CB0-90AF-4D96-AD3E-3089AAD30A3A}"/>
    <cellStyle name="Normal 105 2" xfId="43985" xr:uid="{3F43711A-E3C3-417D-A57F-1C3FE0EA4CAC}"/>
    <cellStyle name="Normal 106" xfId="37379" xr:uid="{3E706B41-68D4-497C-BA71-222062ED7C83}"/>
    <cellStyle name="Normal 107" xfId="37405" xr:uid="{EBF88050-60C1-4A94-B086-AA83CDD8CF31}"/>
    <cellStyle name="Normal 108" xfId="41328" xr:uid="{7766BE43-D0AF-41AE-B848-91D8C2235525}"/>
    <cellStyle name="Normal 109" xfId="46642" xr:uid="{48B28AF7-A4B1-4895-B198-D144E9494B60}"/>
    <cellStyle name="Normal 11" xfId="1516" xr:uid="{0072EFDD-1728-4C65-8CF4-C4636763AF1C}"/>
    <cellStyle name="Normal 11 10" xfId="4754" xr:uid="{AB14F15B-3C4B-4086-84F5-C2B09570922F}"/>
    <cellStyle name="Normal 11 10 2" xfId="12961" xr:uid="{9563706E-C013-4817-8410-59DD57AC57C6}"/>
    <cellStyle name="Normal 11 10 3" xfId="35750" xr:uid="{FAE77C3D-A355-4CD0-A9F8-D327B2F87542}"/>
    <cellStyle name="Normal 11 10 4" xfId="9340" xr:uid="{93BE39A4-1F34-46F5-9BC5-D3E3CFCCD12C}"/>
    <cellStyle name="Normal 11 11" xfId="21399" xr:uid="{A43C8600-C642-4477-84F7-EA94654313D4}"/>
    <cellStyle name="Normal 11 11 2" xfId="37811" xr:uid="{B4CFB03B-A164-4273-AB9C-5B72F818CCBB}"/>
    <cellStyle name="Normal 11 12" xfId="21400" xr:uid="{29A2D47E-12E1-428A-91F9-EAFADB023810}"/>
    <cellStyle name="Normal 11 13" xfId="21401" xr:uid="{15B10CD3-0EF8-433F-A281-00638C5D6643}"/>
    <cellStyle name="Normal 11 14" xfId="21402" xr:uid="{DFAA9CFF-FDDD-4AF3-B45B-A93B48FA2A47}"/>
    <cellStyle name="Normal 11 15" xfId="21403" xr:uid="{A7A5CAEE-F238-435E-AB00-FDB98C2EBAFB}"/>
    <cellStyle name="Normal 11 2" xfId="1517" xr:uid="{87C0C5F1-5A45-427B-B0B7-6BC007445F4D}"/>
    <cellStyle name="Normal 11 2 2" xfId="3537" xr:uid="{7EA2A891-407D-454C-9E90-D35865388289}"/>
    <cellStyle name="Normal 11 2 2 2" xfId="9342" xr:uid="{8AC3136F-7F60-460D-AD9B-8F57810612BD}"/>
    <cellStyle name="Normal 11 2 2 2 2" xfId="12963" xr:uid="{7D938F65-CA4E-435A-9038-134C74D0D534}"/>
    <cellStyle name="Normal 11 2 2 3" xfId="21404" xr:uid="{380DD00B-59D5-4192-9781-B405C6AB6953}"/>
    <cellStyle name="Normal 11 2 2 4" xfId="21405" xr:uid="{3B80EB35-D111-46BC-AA8F-FA183A9F6AAA}"/>
    <cellStyle name="Normal 11 2 2 5" xfId="21406" xr:uid="{0BF1BDA4-E9B7-4616-B4E4-B8403FF8DD98}"/>
    <cellStyle name="Normal 11 2 2 6" xfId="21407" xr:uid="{2C336C19-9C2A-4FE8-BED9-4E57982CEA90}"/>
    <cellStyle name="Normal 11 2 3" xfId="4755" xr:uid="{F4660DFA-6BCA-422A-94C7-F6526C9BB742}"/>
    <cellStyle name="Normal 11 2 3 2" xfId="12962" xr:uid="{3470D280-54EF-43F4-B9D0-820E42A7547A}"/>
    <cellStyle name="Normal 11 2 3 3" xfId="35751" xr:uid="{CD3D14EA-03B0-427F-B7B3-037AF5B59CBA}"/>
    <cellStyle name="Normal 11 2 3 4" xfId="9341" xr:uid="{CBC7665B-96F2-4F9C-A272-3DDA8C91D8F4}"/>
    <cellStyle name="Normal 11 2 4" xfId="21408" xr:uid="{962E8782-EAC2-44D7-A798-3694DF30D136}"/>
    <cellStyle name="Normal 11 2 4 2" xfId="37812" xr:uid="{1227ABC6-D380-40AE-AE77-3894218E7291}"/>
    <cellStyle name="Normal 11 2 5" xfId="21409" xr:uid="{873F3F39-C76C-40CC-8A3C-09FF6E5AEB5C}"/>
    <cellStyle name="Normal 11 2 6" xfId="21410" xr:uid="{7A17F878-B9AA-49EE-961F-2C703CF5DBD7}"/>
    <cellStyle name="Normal 11 2 7" xfId="21411" xr:uid="{52CB1704-5991-4B52-B2D5-0B3B1009288B}"/>
    <cellStyle name="Normal 11 2 8" xfId="21412" xr:uid="{AB0C761D-CA16-441D-9B84-44E21827ECA3}"/>
    <cellStyle name="Normal 11 3" xfId="1518" xr:uid="{4E6F7A5C-99B6-423B-8179-B33F9658932A}"/>
    <cellStyle name="Normal 11 3 2" xfId="3538" xr:uid="{6233931F-3CFA-4B27-A30D-14007662CD98}"/>
    <cellStyle name="Normal 11 3 2 2" xfId="9344" xr:uid="{70B668F6-6015-48ED-90DA-12005CD3D70E}"/>
    <cellStyle name="Normal 11 3 2 2 2" xfId="12965" xr:uid="{1F50B49D-3070-45E8-A14B-0FD2FEF16934}"/>
    <cellStyle name="Normal 11 3 2 3" xfId="21413" xr:uid="{8F3BA7D2-272F-49BC-9246-E05BA9ABA8B3}"/>
    <cellStyle name="Normal 11 3 2 4" xfId="21414" xr:uid="{256943AB-576B-48EF-9252-8A2E0AE3C782}"/>
    <cellStyle name="Normal 11 3 2 5" xfId="21415" xr:uid="{949C0FD9-6A32-4FCA-A8A0-C7FDB6E9D7AF}"/>
    <cellStyle name="Normal 11 3 2 6" xfId="21416" xr:uid="{54B18942-A6CA-4B30-AEB8-237443FFB4F4}"/>
    <cellStyle name="Normal 11 3 3" xfId="4756" xr:uid="{EB373F42-724E-4B5A-BAF8-B255DEF24124}"/>
    <cellStyle name="Normal 11 3 3 2" xfId="12964" xr:uid="{02AE8D62-EF54-4571-A539-7B68D8642092}"/>
    <cellStyle name="Normal 11 3 3 3" xfId="35752" xr:uid="{C9B629C7-FB97-4F34-A081-0E1660A293B4}"/>
    <cellStyle name="Normal 11 3 3 4" xfId="9343" xr:uid="{E0D24CE2-2DCE-4794-A296-2983E0F42385}"/>
    <cellStyle name="Normal 11 3 4" xfId="21417" xr:uid="{D72A3E4A-623C-40C6-B469-7BBF8C87C4E7}"/>
    <cellStyle name="Normal 11 3 4 2" xfId="37813" xr:uid="{ACC27820-31D4-4D37-86A4-941FFD3DBE2C}"/>
    <cellStyle name="Normal 11 3 5" xfId="21418" xr:uid="{E0EEE62B-9565-41B3-918B-851CB1234FA7}"/>
    <cellStyle name="Normal 11 3 6" xfId="21419" xr:uid="{08D41AD6-2D89-4766-BEEF-7BAC0A3EFD66}"/>
    <cellStyle name="Normal 11 3 7" xfId="21420" xr:uid="{E0EF05B5-2D37-4217-B929-AA61E6607A13}"/>
    <cellStyle name="Normal 11 3 8" xfId="21421" xr:uid="{DA7E46C2-07FC-43E0-A455-707D9B29E8A6}"/>
    <cellStyle name="Normal 11 4" xfId="1519" xr:uid="{FE3BC5D6-459D-4BD1-89ED-A74F0D04D2A0}"/>
    <cellStyle name="Normal 11 4 2" xfId="3539" xr:uid="{20FB5E7B-5789-4236-AB9F-EDEA1D7B70E4}"/>
    <cellStyle name="Normal 11 4 2 2" xfId="9346" xr:uid="{18DE4B31-BD5A-4D1F-988B-7B75B1711E24}"/>
    <cellStyle name="Normal 11 4 2 2 2" xfId="12967" xr:uid="{5C2F2F73-9EF9-4882-B9C4-73968DF91D17}"/>
    <cellStyle name="Normal 11 4 2 3" xfId="21422" xr:uid="{9BFC4BDE-B038-4DCB-99DE-0BA4336E38B2}"/>
    <cellStyle name="Normal 11 4 2 4" xfId="21423" xr:uid="{FC55D1FD-E4AD-4797-8E97-BD23255C6CC3}"/>
    <cellStyle name="Normal 11 4 2 5" xfId="21424" xr:uid="{9EEBE18E-C96B-4617-AB7C-C520672252CF}"/>
    <cellStyle name="Normal 11 4 2 6" xfId="21425" xr:uid="{0968B65C-3656-43FB-BB6C-DF3B09107399}"/>
    <cellStyle name="Normal 11 4 3" xfId="4757" xr:uid="{97CA057C-82AC-4757-9970-86CFC41E5ABF}"/>
    <cellStyle name="Normal 11 4 3 2" xfId="12966" xr:uid="{77E7DF83-CC3E-4529-83AD-39B03858FFE8}"/>
    <cellStyle name="Normal 11 4 3 3" xfId="35753" xr:uid="{48910463-71BD-403C-BFDB-4527BB301867}"/>
    <cellStyle name="Normal 11 4 3 4" xfId="9345" xr:uid="{3A87B8F6-38A5-47B8-8B58-DC0F684A4C09}"/>
    <cellStyle name="Normal 11 4 4" xfId="21426" xr:uid="{A24DD757-A4EB-4999-9A4C-FD3081A158EC}"/>
    <cellStyle name="Normal 11 4 4 2" xfId="37814" xr:uid="{4CA7C1A2-9677-43E0-B406-5A3B94EC730B}"/>
    <cellStyle name="Normal 11 4 5" xfId="21427" xr:uid="{29BB17D9-E8AE-4500-A278-BD06C8B0E4B0}"/>
    <cellStyle name="Normal 11 4 6" xfId="21428" xr:uid="{2B79D861-50F4-4465-B583-2CE7D2F41843}"/>
    <cellStyle name="Normal 11 4 7" xfId="21429" xr:uid="{67895429-327D-4DBD-B16C-4B1DBB756188}"/>
    <cellStyle name="Normal 11 4 8" xfId="21430" xr:uid="{9670D3CE-EAFD-49E0-BEF1-6D3A1AAA8DC4}"/>
    <cellStyle name="Normal 11 5" xfId="3540" xr:uid="{9DCAB31D-E7A0-405B-B0E3-ACD0D7EDEE22}"/>
    <cellStyle name="Normal 11 5 2" xfId="5377" xr:uid="{561D407A-4D41-4CA8-B2EF-293629378EE2}"/>
    <cellStyle name="Normal 11 5 2 2" xfId="9348" xr:uid="{70FDAB57-7A05-43BA-BC5E-3EB7EB76A535}"/>
    <cellStyle name="Normal 11 5 2 2 2" xfId="12969" xr:uid="{3794A7A0-C3F2-4BFB-BB23-53D67C72DABC}"/>
    <cellStyle name="Normal 11 5 2 3" xfId="21431" xr:uid="{DBEBECE9-FF63-4D2E-A9A7-32CDF8F2F76E}"/>
    <cellStyle name="Normal 11 5 2 4" xfId="21432" xr:uid="{755C1F9F-F50B-4608-8B1B-6E5530A865E3}"/>
    <cellStyle name="Normal 11 5 2 5" xfId="21433" xr:uid="{DEB24ECF-3F61-42E8-A6BC-C3F3ACE50535}"/>
    <cellStyle name="Normal 11 5 2 6" xfId="21434" xr:uid="{12E3A4BE-863A-469E-B939-689035FA5333}"/>
    <cellStyle name="Normal 11 5 3" xfId="9347" xr:uid="{25DC081D-F0BD-4CFA-93BE-6E2696E6C358}"/>
    <cellStyle name="Normal 11 5 3 2" xfId="12968" xr:uid="{00792438-5025-4B14-9434-E1924B8A87A3}"/>
    <cellStyle name="Normal 11 5 3 3" xfId="38392" xr:uid="{ED62C7A6-6734-4A50-99F2-4A632A4518D0}"/>
    <cellStyle name="Normal 11 5 4" xfId="21435" xr:uid="{D9F857BF-1FC2-418F-ACD5-D81BB7BE12EA}"/>
    <cellStyle name="Normal 11 5 5" xfId="21436" xr:uid="{F6F61E50-2FAF-4891-9532-7D4416E1D928}"/>
    <cellStyle name="Normal 11 5 6" xfId="21437" xr:uid="{BEDD5D54-6E50-4B0E-8136-F7A420542AA8}"/>
    <cellStyle name="Normal 11 5 7" xfId="21438" xr:uid="{20AF1B6B-1A76-4DF9-BEBC-F1952A78493D}"/>
    <cellStyle name="Normal 11 6" xfId="3541" xr:uid="{4BF6DC74-2D78-4F1C-BF18-799DB6105602}"/>
    <cellStyle name="Normal 11 6 2" xfId="5378" xr:uid="{B6709891-FE20-44BC-936D-67B0B26A2B78}"/>
    <cellStyle name="Normal 11 6 2 2" xfId="9350" xr:uid="{FBED1802-6939-49F3-B246-BF81CF7C20FD}"/>
    <cellStyle name="Normal 11 6 2 2 2" xfId="12971" xr:uid="{542EEC0C-B634-408C-91A5-7EC2B78D9439}"/>
    <cellStyle name="Normal 11 6 2 3" xfId="21439" xr:uid="{08943464-50EB-4253-B71B-C8E0E5DE2215}"/>
    <cellStyle name="Normal 11 6 2 4" xfId="21440" xr:uid="{B21D3ECA-CC17-4165-B973-1BD7852E7A36}"/>
    <cellStyle name="Normal 11 6 2 5" xfId="21441" xr:uid="{3CBD5C67-83F5-4C21-A4AD-37F910B94467}"/>
    <cellStyle name="Normal 11 6 2 6" xfId="21442" xr:uid="{C20DDE56-0DD5-456F-A7B9-6E3672681A0B}"/>
    <cellStyle name="Normal 11 6 3" xfId="9349" xr:uid="{472D5050-C647-446C-9B72-2D8C841D32D1}"/>
    <cellStyle name="Normal 11 6 3 2" xfId="12970" xr:uid="{76C0127D-5F42-4F31-A9DE-FDDC77D0898B}"/>
    <cellStyle name="Normal 11 6 3 3" xfId="38393" xr:uid="{23199D24-BF81-46B4-AC04-793EEF0ED1F0}"/>
    <cellStyle name="Normal 11 6 4" xfId="21443" xr:uid="{7D0E6E4E-BC3E-475A-89CF-115C304EB632}"/>
    <cellStyle name="Normal 11 6 5" xfId="21444" xr:uid="{B357DF16-9C83-4B5F-97B7-B666AA39156C}"/>
    <cellStyle name="Normal 11 6 6" xfId="21445" xr:uid="{A8A3B3D5-3A60-450C-AFA4-6A8E1D87FD29}"/>
    <cellStyle name="Normal 11 6 7" xfId="21446" xr:uid="{5973DD3D-7144-4D99-BEBB-D9F17BD1ED22}"/>
    <cellStyle name="Normal 11 7" xfId="3542" xr:uid="{004A48E6-C8F6-4BB3-950D-1F3CB4A2300D}"/>
    <cellStyle name="Normal 11 7 2" xfId="5379" xr:uid="{74BEA9B0-00F2-4EEA-9149-84CD0415CA36}"/>
    <cellStyle name="Normal 11 7 2 2" xfId="9352" xr:uid="{006F18F5-F952-42AE-9FA3-4B38FD80B1C5}"/>
    <cellStyle name="Normal 11 7 2 2 2" xfId="12973" xr:uid="{F6E396BB-11F4-450D-B07D-885678C3DFA4}"/>
    <cellStyle name="Normal 11 7 2 3" xfId="21447" xr:uid="{74019D63-BEA7-412D-8AA9-72376BA269E5}"/>
    <cellStyle name="Normal 11 7 2 4" xfId="21448" xr:uid="{F3FEB973-CAF4-4FB7-A6A3-D7052D2E95D1}"/>
    <cellStyle name="Normal 11 7 2 5" xfId="21449" xr:uid="{4AC2B20C-EABA-4A10-9CB5-2CDA87D0B933}"/>
    <cellStyle name="Normal 11 7 2 6" xfId="21450" xr:uid="{6BFF2680-B61D-484A-A8D1-EB5345F94759}"/>
    <cellStyle name="Normal 11 7 3" xfId="9351" xr:uid="{F79F1EAA-361F-401F-B438-50941EB5A0D2}"/>
    <cellStyle name="Normal 11 7 3 2" xfId="12972" xr:uid="{060A61DE-6323-43BF-BB81-3FD67B2189DA}"/>
    <cellStyle name="Normal 11 7 3 3" xfId="38394" xr:uid="{3B8DDA63-5EEB-493D-804C-68ACFD1C8386}"/>
    <cellStyle name="Normal 11 7 4" xfId="21451" xr:uid="{35DFA12D-2453-4E66-A38F-A4009FBC3905}"/>
    <cellStyle name="Normal 11 7 5" xfId="21452" xr:uid="{0F87E10D-F74E-49CA-B5C0-F05272A217DC}"/>
    <cellStyle name="Normal 11 7 6" xfId="21453" xr:uid="{A7272634-3138-4C21-A8AB-7A42AE2BBC39}"/>
    <cellStyle name="Normal 11 7 7" xfId="21454" xr:uid="{30DC8A15-736C-4A7A-8486-CD90C7A1EFC0}"/>
    <cellStyle name="Normal 11 8" xfId="3543" xr:uid="{3D3C3D8F-2044-4BC6-BFAE-EC0334F928E4}"/>
    <cellStyle name="Normal 11 8 2" xfId="5380" xr:uid="{2919E64A-B5B5-49A7-9AA6-AAC09E34748C}"/>
    <cellStyle name="Normal 11 8 2 2" xfId="9354" xr:uid="{D6EAE356-B3AC-4EA5-AFD3-34D5A0FE3D2B}"/>
    <cellStyle name="Normal 11 8 2 2 2" xfId="12975" xr:uid="{430057F3-F3C0-4C1B-BA82-4FA276574F5C}"/>
    <cellStyle name="Normal 11 8 2 3" xfId="21455" xr:uid="{7171F665-87C7-40E5-B599-F503734E21BF}"/>
    <cellStyle name="Normal 11 8 2 4" xfId="21456" xr:uid="{037219E2-0CEA-49D1-8DB7-CB1434CCC3A8}"/>
    <cellStyle name="Normal 11 8 2 5" xfId="21457" xr:uid="{6AE7AE68-8B6B-4531-9EEA-D350ABD54B11}"/>
    <cellStyle name="Normal 11 8 2 6" xfId="21458" xr:uid="{B6650EEE-F39C-45EC-A19A-6515678250B6}"/>
    <cellStyle name="Normal 11 8 3" xfId="9353" xr:uid="{B6252AF0-609E-4826-A8A0-D5CF23E20A1B}"/>
    <cellStyle name="Normal 11 8 3 2" xfId="12974" xr:uid="{1E8EB36D-1A9F-4198-9789-E5B9898CB956}"/>
    <cellStyle name="Normal 11 8 3 3" xfId="38395" xr:uid="{98366AC4-148A-426E-985D-575B2AA25D74}"/>
    <cellStyle name="Normal 11 8 4" xfId="21459" xr:uid="{6F3EC9BE-2526-42D7-A4A4-BB0E8059FD46}"/>
    <cellStyle name="Normal 11 8 5" xfId="21460" xr:uid="{FBEE1CEB-5CF5-4C7D-B0C3-1717A65EAB65}"/>
    <cellStyle name="Normal 11 8 6" xfId="21461" xr:uid="{43217C67-23EE-475E-8E35-36A2B0B34330}"/>
    <cellStyle name="Normal 11 8 7" xfId="21462" xr:uid="{58DDAE43-C2C0-46A4-84DF-8449699A2C6F}"/>
    <cellStyle name="Normal 11 9" xfId="3536" xr:uid="{D38DBAD9-C870-4AD3-A8D5-D8560BD4C5C9}"/>
    <cellStyle name="Normal 11 9 2" xfId="9355" xr:uid="{557B8AF4-2D75-457C-A17D-2619B4DD5011}"/>
    <cellStyle name="Normal 11 9 2 2" xfId="12976" xr:uid="{11063929-06F0-4D2C-9CDD-E16779EB18A7}"/>
    <cellStyle name="Normal 11 9 3" xfId="21463" xr:uid="{FC6C7FA3-640C-4131-A381-9F53EB130423}"/>
    <cellStyle name="Normal 11 9 4" xfId="21464" xr:uid="{37C23DC4-543F-4C40-9157-7261E05F4AA4}"/>
    <cellStyle name="Normal 11 9 5" xfId="21465" xr:uid="{AB3BCC9F-1AF9-4D31-BA18-53073AD85F0B}"/>
    <cellStyle name="Normal 11 9 6" xfId="21466" xr:uid="{99CBC26E-224F-489E-8EBA-A4DD75F43EC9}"/>
    <cellStyle name="Normal 110" xfId="6477" xr:uid="{B7FF582B-55AE-4608-A1E3-4BA72C4DF79B}"/>
    <cellStyle name="Normal 111" xfId="4" xr:uid="{DE5A7AA6-799A-4358-8D25-5D48B9876300}"/>
    <cellStyle name="Normal 112" xfId="46644" xr:uid="{FB129CD6-89C5-4BFA-93B2-688A3C337539}"/>
    <cellStyle name="Normal 112 2" xfId="46653" xr:uid="{6EF2332F-D74A-464B-9646-7AA447EBC4FC}"/>
    <cellStyle name="Normal 112 2 2" xfId="46655" xr:uid="{1023A084-7F5A-4D69-9E18-87766AA77A7C}"/>
    <cellStyle name="Normal 112 2 2 2" xfId="46658" xr:uid="{C4F282C2-D29C-4B39-8047-5FC7B599E4A1}"/>
    <cellStyle name="Normal 113" xfId="46646" xr:uid="{DF2C88B8-3825-4819-9718-2EC43E7D897B}"/>
    <cellStyle name="Normal 113 2" xfId="46654" xr:uid="{43F77327-36A9-4EC6-8596-04BC6367584F}"/>
    <cellStyle name="Normal 114" xfId="46647" xr:uid="{17948E7F-0D81-4E3A-B5D5-25AC46FBF751}"/>
    <cellStyle name="Normal 115" xfId="46649" xr:uid="{1BE0A9C3-E1CD-4226-90BC-2A4B01CD03B2}"/>
    <cellStyle name="Normal 116" xfId="46656" xr:uid="{FC9609D4-DF7E-4E2A-B46F-D1BB1903162B}"/>
    <cellStyle name="Normal 117" xfId="3" xr:uid="{C595DE6B-954F-4CD6-9C97-9C59413DBD67}"/>
    <cellStyle name="Normal 118" xfId="46669" xr:uid="{AD6BC8A6-C23C-4424-9909-AFB374D3A6B8}"/>
    <cellStyle name="Normal 12" xfId="1520" xr:uid="{E3025B66-DC25-43E2-B645-4A83A0309EDF}"/>
    <cellStyle name="Normal 12 10" xfId="21467" xr:uid="{018FDC67-F678-4ABC-9DB9-06FCC6EB39A0}"/>
    <cellStyle name="Normal 12 11" xfId="21468" xr:uid="{3C6B657A-858A-452E-808F-CF2EC4B15863}"/>
    <cellStyle name="Normal 12 12" xfId="21469" xr:uid="{9EB92537-42F0-4A5B-8C99-1341F87F6FC6}"/>
    <cellStyle name="Normal 12 13" xfId="21470" xr:uid="{21148FDA-5792-414A-BE80-24AB79E34EE5}"/>
    <cellStyle name="Normal 12 2" xfId="1521" xr:uid="{4E2657F2-D235-4A55-B367-C76EF3D1ECA7}"/>
    <cellStyle name="Normal 12 2 2" xfId="3545" xr:uid="{F431E8CB-EBE9-4E44-9B0A-55D0AAAF68D1}"/>
    <cellStyle name="Normal 12 2 2 2" xfId="9358" xr:uid="{75DC7A40-8C5C-41E9-B8EE-6C52DF9C6CD6}"/>
    <cellStyle name="Normal 12 2 2 2 2" xfId="12979" xr:uid="{779E3808-CB5F-4BF1-B656-7690D9927A62}"/>
    <cellStyle name="Normal 12 2 2 3" xfId="21471" xr:uid="{D8431491-2B2A-4CD0-9674-A24D4D8C14F0}"/>
    <cellStyle name="Normal 12 2 2 4" xfId="21472" xr:uid="{064296D5-204D-4102-9572-9CB262BEA999}"/>
    <cellStyle name="Normal 12 2 2 5" xfId="21473" xr:uid="{445B0138-452D-49FC-AC2E-306F474E510D}"/>
    <cellStyle name="Normal 12 2 2 6" xfId="21474" xr:uid="{EF9A6557-B95A-46E4-B844-48F40ECD8B4E}"/>
    <cellStyle name="Normal 12 2 3" xfId="4759" xr:uid="{D748BFE2-D43D-4529-83B7-05F4D6F2A2F0}"/>
    <cellStyle name="Normal 12 2 3 2" xfId="12978" xr:uid="{C2DF1B0D-7D54-4A9F-A3A9-86032093A66B}"/>
    <cellStyle name="Normal 12 2 3 3" xfId="35755" xr:uid="{0D6E96B9-8FBF-451E-963A-5F6AA3CB1000}"/>
    <cellStyle name="Normal 12 2 3 4" xfId="9357" xr:uid="{9915F217-7DD1-4B4F-8AD8-FC15A8A16B1B}"/>
    <cellStyle name="Normal 12 2 4" xfId="21475" xr:uid="{B8045822-3D6B-4521-BAD6-0751294A2384}"/>
    <cellStyle name="Normal 12 2 4 2" xfId="37816" xr:uid="{907D1939-894A-488E-AABA-D0C26C564826}"/>
    <cellStyle name="Normal 12 2 5" xfId="21476" xr:uid="{3A56D6E1-1193-49A6-8B56-9559A67CF1EE}"/>
    <cellStyle name="Normal 12 2 6" xfId="21477" xr:uid="{0F1B3BC3-3317-4AB7-BFBE-DF130303CF05}"/>
    <cellStyle name="Normal 12 2 7" xfId="21478" xr:uid="{3AC6D6B7-735B-4EB7-9A8E-C77FC135B97A}"/>
    <cellStyle name="Normal 12 2 8" xfId="21479" xr:uid="{F8768A90-6AAF-4F0A-8313-CC016E499352}"/>
    <cellStyle name="Normal 12 3" xfId="1522" xr:uid="{05FBABA6-0673-45A1-B830-2094537AA0AE}"/>
    <cellStyle name="Normal 12 3 2" xfId="3546" xr:uid="{63D82162-72C5-411B-BD9D-DB4883B9DE82}"/>
    <cellStyle name="Normal 12 3 2 2" xfId="9360" xr:uid="{625D8B8B-9533-4EFC-8BC5-73DF15603726}"/>
    <cellStyle name="Normal 12 3 2 2 2" xfId="12981" xr:uid="{B7F12E21-894B-4589-9463-9A83AD2F1FC5}"/>
    <cellStyle name="Normal 12 3 2 3" xfId="21480" xr:uid="{F931ADCC-3340-4581-9BA7-A7CA215EBC03}"/>
    <cellStyle name="Normal 12 3 2 4" xfId="21481" xr:uid="{643211A4-332B-46F6-80A8-4BCE5D4DCA51}"/>
    <cellStyle name="Normal 12 3 2 5" xfId="21482" xr:uid="{8F73F894-0E28-42B5-992F-9C2EEA73B73B}"/>
    <cellStyle name="Normal 12 3 2 6" xfId="21483" xr:uid="{961D2F0A-556C-40FD-B610-83F60F186867}"/>
    <cellStyle name="Normal 12 3 3" xfId="4760" xr:uid="{CEB18FE6-23F4-4503-BD2C-B4EA3EA9561B}"/>
    <cellStyle name="Normal 12 3 3 2" xfId="12980" xr:uid="{3BEC656C-55B9-41F3-8495-07028BDAAA63}"/>
    <cellStyle name="Normal 12 3 3 3" xfId="35756" xr:uid="{60171501-31DF-49C0-BCC5-0A0DB2D7C79E}"/>
    <cellStyle name="Normal 12 3 3 4" xfId="9359" xr:uid="{C6F32729-9C55-4583-AAE7-EAC2564EAD6F}"/>
    <cellStyle name="Normal 12 3 4" xfId="21484" xr:uid="{E41A45EF-26B6-40D4-9D49-EEF6BA6BFDB9}"/>
    <cellStyle name="Normal 12 3 4 2" xfId="37817" xr:uid="{81097F7F-F5BF-4DEF-AEF8-280033422AE5}"/>
    <cellStyle name="Normal 12 3 5" xfId="21485" xr:uid="{9AEF9E92-C4D9-4831-B58E-17E3FFD5B8FC}"/>
    <cellStyle name="Normal 12 3 6" xfId="21486" xr:uid="{952C4950-8B4F-4C75-8A72-79260DD8200B}"/>
    <cellStyle name="Normal 12 3 7" xfId="21487" xr:uid="{A66AB7CB-C654-4DD7-9B6C-A2DF7BC2E6C1}"/>
    <cellStyle name="Normal 12 3 8" xfId="21488" xr:uid="{0BEBDEBD-D86B-4689-9712-31D285C90926}"/>
    <cellStyle name="Normal 12 4" xfId="1523" xr:uid="{3C6B4D6E-D2BB-4B4A-900F-49B0D1136D08}"/>
    <cellStyle name="Normal 12 4 2" xfId="3547" xr:uid="{5529D1EB-C9C5-48DF-9501-CE2B2B788346}"/>
    <cellStyle name="Normal 12 4 2 2" xfId="9362" xr:uid="{F631F670-AB1B-40A5-B7EA-F840E7B8D9A4}"/>
    <cellStyle name="Normal 12 4 2 2 2" xfId="12983" xr:uid="{F8EC00A1-69A8-437F-B07F-6ECB50813D21}"/>
    <cellStyle name="Normal 12 4 2 3" xfId="21489" xr:uid="{DBBDC90A-7C7E-45E6-97CE-3FD592339C01}"/>
    <cellStyle name="Normal 12 4 2 4" xfId="21490" xr:uid="{ED9E4F8E-584E-40CD-97B5-C280BA4C08B0}"/>
    <cellStyle name="Normal 12 4 2 5" xfId="21491" xr:uid="{2BE9EBC7-DED3-4C95-9D8A-15302EC9A22B}"/>
    <cellStyle name="Normal 12 4 2 6" xfId="21492" xr:uid="{00BCF5A2-4D78-4871-9B1D-2D383CE71176}"/>
    <cellStyle name="Normal 12 4 3" xfId="4761" xr:uid="{B167AEE4-1C7A-44FC-BE27-C45379182365}"/>
    <cellStyle name="Normal 12 4 3 2" xfId="12982" xr:uid="{99722B2F-14FA-4B0E-9B76-AB0C33EA758D}"/>
    <cellStyle name="Normal 12 4 3 3" xfId="35757" xr:uid="{1BE08694-5261-4337-A01F-BFC5FC0E061F}"/>
    <cellStyle name="Normal 12 4 3 4" xfId="9361" xr:uid="{C355DB87-DD20-486C-BCBE-30C440CEFE4F}"/>
    <cellStyle name="Normal 12 4 4" xfId="21493" xr:uid="{9BFF98FC-8555-4873-B8AB-59F855EB182D}"/>
    <cellStyle name="Normal 12 4 4 2" xfId="37818" xr:uid="{0D128A2A-0C55-4AC9-AA02-2210232F8630}"/>
    <cellStyle name="Normal 12 4 5" xfId="21494" xr:uid="{976135A4-64FF-4CD9-AE82-DE3C32FBD567}"/>
    <cellStyle name="Normal 12 4 6" xfId="21495" xr:uid="{3AB484A6-24E3-43C1-95B5-12D46B66BF7C}"/>
    <cellStyle name="Normal 12 4 7" xfId="21496" xr:uid="{18E4A005-CDCA-4823-ADA8-B4F42A4A1E52}"/>
    <cellStyle name="Normal 12 4 8" xfId="21497" xr:uid="{5D64E3A4-6818-43C9-A5E1-675C775ADD83}"/>
    <cellStyle name="Normal 12 5" xfId="3548" xr:uid="{3EC0ABDB-D7F4-4C20-AF0A-9419635E2B81}"/>
    <cellStyle name="Normal 12 5 2" xfId="5381" xr:uid="{87D8FAB5-960F-451A-8DE4-74C38D11E01D}"/>
    <cellStyle name="Normal 12 5 2 2" xfId="9364" xr:uid="{CAC5B5CA-7E05-4353-B1D9-4F8693C8DE23}"/>
    <cellStyle name="Normal 12 5 2 2 2" xfId="12985" xr:uid="{64EAB127-BBE6-45F2-9722-ACB39DD8E110}"/>
    <cellStyle name="Normal 12 5 2 3" xfId="21498" xr:uid="{35B1135E-5205-4344-9426-4E3856D8A74C}"/>
    <cellStyle name="Normal 12 5 2 4" xfId="21499" xr:uid="{B0C6F926-45A2-4C5E-860D-B42FA47CD4E7}"/>
    <cellStyle name="Normal 12 5 2 5" xfId="21500" xr:uid="{BE7C6B1A-27D4-4D74-BF90-D054305D8180}"/>
    <cellStyle name="Normal 12 5 2 6" xfId="21501" xr:uid="{C57B4802-7265-42D1-942A-90E8C8ADF22A}"/>
    <cellStyle name="Normal 12 5 3" xfId="9363" xr:uid="{8879943E-63A6-4193-8C66-A71C678BF451}"/>
    <cellStyle name="Normal 12 5 3 2" xfId="12984" xr:uid="{326AE7B2-E0B5-4295-9D37-F7228F04FF17}"/>
    <cellStyle name="Normal 12 5 3 3" xfId="38396" xr:uid="{E07606D0-A7DD-4436-8C44-ED208A913E55}"/>
    <cellStyle name="Normal 12 5 4" xfId="21502" xr:uid="{FF68132A-0F10-455E-88C5-3398823B1FDE}"/>
    <cellStyle name="Normal 12 5 5" xfId="21503" xr:uid="{360671CF-1143-489B-A445-A53E0FD54134}"/>
    <cellStyle name="Normal 12 5 6" xfId="21504" xr:uid="{5DA8D9E8-EEA9-470E-AE89-A64A0FC6E629}"/>
    <cellStyle name="Normal 12 5 7" xfId="21505" xr:uid="{E2B91F5E-CCC7-45D8-A873-36837BB48FE5}"/>
    <cellStyle name="Normal 12 6" xfId="3549" xr:uid="{14CA6A06-0883-4165-9AFB-35EACAE23BF9}"/>
    <cellStyle name="Normal 12 6 2" xfId="5382" xr:uid="{84DB871D-5210-4F59-98D6-93D5F680C901}"/>
    <cellStyle name="Normal 12 6 2 2" xfId="9366" xr:uid="{EE2F9164-9A7A-4464-B3F3-814D80460DB7}"/>
    <cellStyle name="Normal 12 6 2 2 2" xfId="12987" xr:uid="{71DB8A4F-D28A-4E38-A50E-2C5BB1A01A4B}"/>
    <cellStyle name="Normal 12 6 2 3" xfId="21506" xr:uid="{572D7AC1-C82D-4DF8-8F5B-144EAAAB341C}"/>
    <cellStyle name="Normal 12 6 2 4" xfId="21507" xr:uid="{8E75B041-270A-4306-AB66-2EBC8E5C1977}"/>
    <cellStyle name="Normal 12 6 2 5" xfId="21508" xr:uid="{8B881D6B-A4CE-41E6-AF1A-5758E256482C}"/>
    <cellStyle name="Normal 12 6 2 6" xfId="21509" xr:uid="{F5C8136D-5DC3-41FB-AE1E-37D8E2E4C42D}"/>
    <cellStyle name="Normal 12 6 3" xfId="9365" xr:uid="{C572F896-3A9E-4706-986D-DED9CBB23646}"/>
    <cellStyle name="Normal 12 6 3 2" xfId="12986" xr:uid="{BC05795C-48CF-4BC5-9468-085CFC7F5302}"/>
    <cellStyle name="Normal 12 6 3 3" xfId="38397" xr:uid="{4BCBAE50-DEE0-4363-9BCF-063D2C89E87C}"/>
    <cellStyle name="Normal 12 6 4" xfId="21510" xr:uid="{96A91C24-342A-4EA1-8A21-0CDB26D41432}"/>
    <cellStyle name="Normal 12 6 5" xfId="21511" xr:uid="{D0233107-7AA2-43ED-92ED-80F0A646E78B}"/>
    <cellStyle name="Normal 12 6 6" xfId="21512" xr:uid="{6FB5FE0A-D63E-45E9-A2CB-17B539732E21}"/>
    <cellStyle name="Normal 12 6 7" xfId="21513" xr:uid="{E71884B4-E69D-43BB-83A4-F8FD85FB8C21}"/>
    <cellStyle name="Normal 12 7" xfId="3544" xr:uid="{AC2AE8C6-E935-478E-83A6-C753E4068E42}"/>
    <cellStyle name="Normal 12 7 2" xfId="9367" xr:uid="{3FFCF72A-43D2-4B06-9713-3C496057BACB}"/>
    <cellStyle name="Normal 12 7 2 2" xfId="12988" xr:uid="{A1E9409B-7648-40D1-89A4-638E16C85155}"/>
    <cellStyle name="Normal 12 7 3" xfId="21514" xr:uid="{17BC6D8E-EA6C-4C33-AC95-85781E401DC3}"/>
    <cellStyle name="Normal 12 7 4" xfId="21515" xr:uid="{4564FEB6-59C3-41EA-9077-5582DDD51E96}"/>
    <cellStyle name="Normal 12 7 5" xfId="21516" xr:uid="{A231A0CC-7806-4F7B-B4CE-F406DF756C78}"/>
    <cellStyle name="Normal 12 7 6" xfId="21517" xr:uid="{819D0048-C27D-4C83-9C3F-8BBE81EF6C18}"/>
    <cellStyle name="Normal 12 8" xfId="4758" xr:uid="{CBAA2FF1-36E8-4B03-96CA-8198A2D82E19}"/>
    <cellStyle name="Normal 12 8 2" xfId="12977" xr:uid="{C0B23934-8D30-4DAA-B7D8-829A33019A59}"/>
    <cellStyle name="Normal 12 8 3" xfId="35754" xr:uid="{3560C46A-6D57-418A-A64C-0567DDD87C00}"/>
    <cellStyle name="Normal 12 8 4" xfId="9356" xr:uid="{0912F8A3-36B5-4A8B-9A24-078C08939411}"/>
    <cellStyle name="Normal 12 9" xfId="21518" xr:uid="{305B775B-B60C-4716-B179-63F6DE87A50D}"/>
    <cellStyle name="Normal 12 9 2" xfId="37815" xr:uid="{E07A613A-B9AE-438E-BE63-DD98FA221757}"/>
    <cellStyle name="Normal 13" xfId="1524" xr:uid="{E9660D7A-E2E8-4224-936E-3EB5CC3107AB}"/>
    <cellStyle name="Normal 13 10" xfId="7376" xr:uid="{91EA5512-1C4C-4050-A95D-BDD1857611A6}"/>
    <cellStyle name="Normal 13 10 2" xfId="9369" xr:uid="{63CEE83B-8D73-448E-AEF8-6757726D085B}"/>
    <cellStyle name="Normal 13 10 2 2" xfId="12990" xr:uid="{FA8814FC-F079-4485-A3B8-9445BAE1E823}"/>
    <cellStyle name="Normal 13 10 3" xfId="21519" xr:uid="{0B505EDE-65AC-4F69-806A-E7D0C2CBF93A}"/>
    <cellStyle name="Normal 13 10 4" xfId="21520" xr:uid="{CACA4455-E6E2-462C-A3C5-5D36CA67A85E}"/>
    <cellStyle name="Normal 13 10 5" xfId="21521" xr:uid="{1E45A24B-AC0D-4E84-962E-264609E252EB}"/>
    <cellStyle name="Normal 13 10 6" xfId="21522" xr:uid="{1DB64FC2-C2E0-4E5E-AE54-F918A9581863}"/>
    <cellStyle name="Normal 13 11" xfId="7377" xr:uid="{99640597-B2D5-41E3-925F-A17181708F4F}"/>
    <cellStyle name="Normal 13 11 2" xfId="9370" xr:uid="{26A99E8D-68FB-4955-9C9A-CA626076CC50}"/>
    <cellStyle name="Normal 13 11 2 2" xfId="12991" xr:uid="{9A098D7A-2706-4903-BFDA-CBF95AB887DA}"/>
    <cellStyle name="Normal 13 11 3" xfId="21523" xr:uid="{79D4552F-D990-4776-8028-EDE3255A679E}"/>
    <cellStyle name="Normal 13 11 4" xfId="21524" xr:uid="{E1ED5BF1-5A35-4407-9F17-16DAEE48F6F4}"/>
    <cellStyle name="Normal 13 11 5" xfId="21525" xr:uid="{366F56CC-3669-4E8E-BBE0-19BB4A3CA037}"/>
    <cellStyle name="Normal 13 11 6" xfId="21526" xr:uid="{8AB575A2-D0E2-4606-8F38-6BCDCE8B4CEA}"/>
    <cellStyle name="Normal 13 12" xfId="7378" xr:uid="{B9E424F8-F05D-43BC-B9EE-8433622AF22B}"/>
    <cellStyle name="Normal 13 12 2" xfId="9371" xr:uid="{300B871D-79A2-4853-9FE8-C4A0737C258F}"/>
    <cellStyle name="Normal 13 12 2 2" xfId="12992" xr:uid="{DCDEFEFC-9D37-44D4-A95E-644955004127}"/>
    <cellStyle name="Normal 13 12 3" xfId="21527" xr:uid="{0AFDD636-7BA9-44A4-B8E3-63AF2CBCCF1A}"/>
    <cellStyle name="Normal 13 12 4" xfId="21528" xr:uid="{BF0EFB7C-18C5-44D4-A14B-67210121C2AA}"/>
    <cellStyle name="Normal 13 12 5" xfId="21529" xr:uid="{85DCB1F0-314F-4C7E-9756-9DAE8B0CC342}"/>
    <cellStyle name="Normal 13 12 6" xfId="21530" xr:uid="{619141C8-897D-4C81-B84D-6CF91D1D8129}"/>
    <cellStyle name="Normal 13 13" xfId="7379" xr:uid="{EB5A5A1A-9245-4416-A4EC-81EF3F873290}"/>
    <cellStyle name="Normal 13 13 2" xfId="9372" xr:uid="{7E3C590A-9DD7-42FF-8202-05645D07B78A}"/>
    <cellStyle name="Normal 13 13 2 2" xfId="12993" xr:uid="{1854D57B-79AA-400F-B73B-820AFB5C7338}"/>
    <cellStyle name="Normal 13 13 3" xfId="21531" xr:uid="{A8548475-DE0E-49F4-AA2E-194571F11E4F}"/>
    <cellStyle name="Normal 13 13 4" xfId="21532" xr:uid="{50BD49F2-8632-474E-B760-F05D60C8D2DB}"/>
    <cellStyle name="Normal 13 13 5" xfId="21533" xr:uid="{E59EDD6B-5011-465B-9DFF-DDC6E34C9D29}"/>
    <cellStyle name="Normal 13 13 6" xfId="21534" xr:uid="{FD5504BB-D595-4E7C-BB27-8E2FE3A49734}"/>
    <cellStyle name="Normal 13 14" xfId="7380" xr:uid="{AFA3DD8A-2F45-42C3-AD82-F3FE9487DE54}"/>
    <cellStyle name="Normal 13 14 2" xfId="9373" xr:uid="{F37A594D-6EC7-413B-BDA3-E281C7BC82EA}"/>
    <cellStyle name="Normal 13 14 2 2" xfId="12994" xr:uid="{F3B5DE55-D919-4C94-ABE8-C96837F073DA}"/>
    <cellStyle name="Normal 13 14 3" xfId="21535" xr:uid="{8EA8ACF3-B264-4DE5-A2E2-E522A6A6B363}"/>
    <cellStyle name="Normal 13 14 4" xfId="21536" xr:uid="{FB829578-A550-4099-BB9B-F7692B58ED39}"/>
    <cellStyle name="Normal 13 14 5" xfId="21537" xr:uid="{F490DB78-654D-4FE8-ADC7-2CF962A222B4}"/>
    <cellStyle name="Normal 13 14 6" xfId="21538" xr:uid="{62764007-A5E0-4A63-A6EA-F3F4E54FC40E}"/>
    <cellStyle name="Normal 13 15" xfId="7381" xr:uid="{BA956CA9-E66C-4B3E-AC3B-8215109902E8}"/>
    <cellStyle name="Normal 13 15 2" xfId="9374" xr:uid="{37CE22B6-3311-4E4D-A668-59F34AD5090D}"/>
    <cellStyle name="Normal 13 15 2 2" xfId="12995" xr:uid="{F0D0B5EA-0793-4D6B-A2FB-F9EEECD07EA5}"/>
    <cellStyle name="Normal 13 15 3" xfId="21539" xr:uid="{2AE1BB89-634E-4253-8C66-E51402806DA9}"/>
    <cellStyle name="Normal 13 15 4" xfId="21540" xr:uid="{ED5BE436-7FC3-4944-8EEB-DBEC22336E5B}"/>
    <cellStyle name="Normal 13 15 5" xfId="21541" xr:uid="{638B89DF-370C-4648-9C2D-EE7F280DFE24}"/>
    <cellStyle name="Normal 13 15 6" xfId="21542" xr:uid="{543D2C2A-3C53-4881-9847-32E28C0BD40F}"/>
    <cellStyle name="Normal 13 16" xfId="7382" xr:uid="{3E40831A-9304-46AA-A7B5-9F8BEC76775B}"/>
    <cellStyle name="Normal 13 16 2" xfId="9375" xr:uid="{5AE5E201-02AB-49CE-AD5A-3DDFC27BE258}"/>
    <cellStyle name="Normal 13 16 2 2" xfId="12996" xr:uid="{8EF6D4E3-75CE-4657-944A-DCDAA37EAFD2}"/>
    <cellStyle name="Normal 13 16 3" xfId="21543" xr:uid="{A0A8D8B0-3CB9-478B-9D2B-FAA9AEB6CFFA}"/>
    <cellStyle name="Normal 13 16 4" xfId="21544" xr:uid="{9CEE36A7-279F-4227-AEDA-DAB521411CAC}"/>
    <cellStyle name="Normal 13 16 5" xfId="21545" xr:uid="{7DF71C7D-C945-49B6-AC03-3659A70082CE}"/>
    <cellStyle name="Normal 13 16 6" xfId="21546" xr:uid="{640B2D3F-EC03-4F6F-B6A4-FD1E68246511}"/>
    <cellStyle name="Normal 13 17" xfId="7383" xr:uid="{F8506C95-E46E-435A-BB20-B952E6C33C59}"/>
    <cellStyle name="Normal 13 17 2" xfId="9376" xr:uid="{964B79ED-AA11-4FBE-BD5D-EE3EF3048D5A}"/>
    <cellStyle name="Normal 13 17 2 2" xfId="12997" xr:uid="{55234E32-F11C-4F1E-ABB7-1891F84F80DD}"/>
    <cellStyle name="Normal 13 17 3" xfId="21547" xr:uid="{01417D75-59F9-4748-A916-336DE543E6C0}"/>
    <cellStyle name="Normal 13 17 4" xfId="21548" xr:uid="{1725658F-523C-449D-B5E6-8EBDA8E04CDC}"/>
    <cellStyle name="Normal 13 17 5" xfId="21549" xr:uid="{35B64508-5B06-4A89-8329-9B0145E1028A}"/>
    <cellStyle name="Normal 13 17 6" xfId="21550" xr:uid="{5F53212C-A259-4093-9560-70A3160B7274}"/>
    <cellStyle name="Normal 13 18" xfId="9368" xr:uid="{65B073E3-838C-49E3-BFD3-0A0EC4849A02}"/>
    <cellStyle name="Normal 13 18 2" xfId="12989" xr:uid="{F27C6554-B0F3-4742-B77C-389A9EAE8E17}"/>
    <cellStyle name="Normal 13 19" xfId="21551" xr:uid="{E6518395-E069-4100-9A56-ECF1C271BB52}"/>
    <cellStyle name="Normal 13 2" xfId="1525" xr:uid="{72CBE14E-1809-4726-8DE4-6633E7BA1D20}"/>
    <cellStyle name="Normal 13 2 2" xfId="9377" xr:uid="{AC371251-4C81-42EE-BFB4-B6954AD4C32B}"/>
    <cellStyle name="Normal 13 2 2 2" xfId="12998" xr:uid="{B6ACC522-B437-4A1F-BE46-5BFF49AA112F}"/>
    <cellStyle name="Normal 13 2 3" xfId="21552" xr:uid="{39E9A102-3EB7-4C51-8E3D-6B5B7CF32288}"/>
    <cellStyle name="Normal 13 2 4" xfId="21553" xr:uid="{412A81E9-6E2A-4DC8-B886-9AF854512908}"/>
    <cellStyle name="Normal 13 2 5" xfId="21554" xr:uid="{B4188BF3-9E89-41B3-80CA-3E810631F1EB}"/>
    <cellStyle name="Normal 13 2 6" xfId="21555" xr:uid="{6EEBD424-09A0-479C-8FD3-8E3980DE328D}"/>
    <cellStyle name="Normal 13 2 7" xfId="21556" xr:uid="{0CE82C0A-5A92-4989-943D-47964F59567D}"/>
    <cellStyle name="Normal 13 20" xfId="21557" xr:uid="{3B4716A1-6FC2-490A-B5FD-A30A91336D0F}"/>
    <cellStyle name="Normal 13 21" xfId="21558" xr:uid="{536313F0-14C3-476B-9768-F64491E4CD82}"/>
    <cellStyle name="Normal 13 22" xfId="21559" xr:uid="{D1C21971-1842-4A3E-A6F0-E6AAD5A9C8AC}"/>
    <cellStyle name="Normal 13 23" xfId="21560" xr:uid="{52EA7F1E-BDA0-4FC2-83E0-7007B9610C72}"/>
    <cellStyle name="Normal 13 24" xfId="21561" xr:uid="{B26442C2-33AF-49D7-B493-FE4F3B0FBF95}"/>
    <cellStyle name="Normal 13 3" xfId="1526" xr:uid="{924BF244-BEB8-4546-87D3-6E7CF31C2701}"/>
    <cellStyle name="Normal 13 3 2" xfId="9378" xr:uid="{767B8981-656C-4D8E-B802-D3A01A054769}"/>
    <cellStyle name="Normal 13 3 2 2" xfId="12999" xr:uid="{B0B41F73-8AAB-4CCF-B966-76CCFEDF56AC}"/>
    <cellStyle name="Normal 13 3 3" xfId="21562" xr:uid="{2E24082E-ED2D-42FA-9DE3-34056B21940C}"/>
    <cellStyle name="Normal 13 3 4" xfId="21563" xr:uid="{87788AA5-418C-4D83-B582-B402FD3820D4}"/>
    <cellStyle name="Normal 13 3 5" xfId="21564" xr:uid="{7D87D7CB-5FBF-4924-B838-E846E19CBB75}"/>
    <cellStyle name="Normal 13 3 6" xfId="21565" xr:uid="{531C5789-CD74-49AC-A75C-54C8DA27C350}"/>
    <cellStyle name="Normal 13 3 7" xfId="21566" xr:uid="{32EF3DC2-88E8-459D-BA31-53FDB1CB7E55}"/>
    <cellStyle name="Normal 13 4" xfId="1527" xr:uid="{51BD0518-6471-4AD3-9D79-C76B445C03D7}"/>
    <cellStyle name="Normal 13 4 2" xfId="9379" xr:uid="{A4963666-3ED5-418F-82A9-86FDC4D39870}"/>
    <cellStyle name="Normal 13 4 2 2" xfId="13000" xr:uid="{4AA85B63-DE58-4A26-BE3E-5E181C5FF2A2}"/>
    <cellStyle name="Normal 13 4 3" xfId="21567" xr:uid="{84277B43-67D8-412C-8443-CADBDA819BF7}"/>
    <cellStyle name="Normal 13 4 4" xfId="21568" xr:uid="{467A11D5-2849-4EAE-A73B-2C7330A4E7E5}"/>
    <cellStyle name="Normal 13 4 5" xfId="21569" xr:uid="{1FD59D6A-93FA-4C8D-824D-73563B90CED9}"/>
    <cellStyle name="Normal 13 4 6" xfId="21570" xr:uid="{186EDFE6-FED3-4F00-8A70-DE9225541936}"/>
    <cellStyle name="Normal 13 4 7" xfId="21571" xr:uid="{1E275AD7-0A71-4EE4-B35E-01459580DFD2}"/>
    <cellStyle name="Normal 13 5" xfId="1528" xr:uid="{86C1D1DE-E237-4D06-B6A9-C93131FDC498}"/>
    <cellStyle name="Normal 13 5 2" xfId="9380" xr:uid="{BDEDAE0D-5231-4474-A35D-ECD7285C1678}"/>
    <cellStyle name="Normal 13 5 2 2" xfId="13001" xr:uid="{F42CE6D1-0431-40F8-8B1E-5BB9BCFEEF84}"/>
    <cellStyle name="Normal 13 5 3" xfId="21572" xr:uid="{D2094605-9164-47C2-8C65-1B4B614396AE}"/>
    <cellStyle name="Normal 13 5 4" xfId="21573" xr:uid="{DF77ABE3-5DD3-417A-B087-E05A8E016858}"/>
    <cellStyle name="Normal 13 5 5" xfId="21574" xr:uid="{4F3DFF77-994A-4114-9D22-2D91ED67AD88}"/>
    <cellStyle name="Normal 13 5 6" xfId="21575" xr:uid="{8C70D1CB-0A1C-4CCC-B6A9-1C1C58E43237}"/>
    <cellStyle name="Normal 13 5 7" xfId="21576" xr:uid="{3DF3DD3C-AB54-49D1-B5B1-01D9D71A3D80}"/>
    <cellStyle name="Normal 13 6" xfId="1529" xr:uid="{D2289FBE-F2E7-4849-BE54-FE795D6EAC25}"/>
    <cellStyle name="Normal 13 6 2" xfId="9381" xr:uid="{64633740-186D-4D55-AB34-7452AC4CB12A}"/>
    <cellStyle name="Normal 13 6 2 2" xfId="13002" xr:uid="{F272532E-A219-46C7-9AA8-DFB2876172B6}"/>
    <cellStyle name="Normal 13 6 3" xfId="21577" xr:uid="{7B91B969-510A-4BD3-A32E-C0FFA0B2C5D0}"/>
    <cellStyle name="Normal 13 6 4" xfId="21578" xr:uid="{843A6B3D-A2C3-46D0-B5EA-FF7A8AAA5EF2}"/>
    <cellStyle name="Normal 13 6 5" xfId="21579" xr:uid="{D14785E7-8603-480F-8034-8F1EC584111F}"/>
    <cellStyle name="Normal 13 6 6" xfId="21580" xr:uid="{045C9709-F350-4B91-B527-FE8E8785DEB4}"/>
    <cellStyle name="Normal 13 6 7" xfId="21581" xr:uid="{7B765F6B-902C-4183-8F11-D00D82DCBC55}"/>
    <cellStyle name="Normal 13 7" xfId="1530" xr:uid="{850964A5-ECF9-48DA-BFEA-02C225A1338A}"/>
    <cellStyle name="Normal 13 7 2" xfId="9382" xr:uid="{22A01F9E-067B-4293-928B-D452FD4735B3}"/>
    <cellStyle name="Normal 13 7 2 2" xfId="13003" xr:uid="{6D11562B-DB5C-4B6A-864D-71E7742D6063}"/>
    <cellStyle name="Normal 13 7 3" xfId="21582" xr:uid="{06B11F6D-5DA3-4FD3-8F86-A38075618974}"/>
    <cellStyle name="Normal 13 7 4" xfId="21583" xr:uid="{130EA64E-827F-4451-B9DD-6A8C32C8BE70}"/>
    <cellStyle name="Normal 13 7 5" xfId="21584" xr:uid="{6E29837B-A263-4AC6-A01B-D85D2EC5B8A0}"/>
    <cellStyle name="Normal 13 7 6" xfId="21585" xr:uid="{A091A3CE-3B15-45AA-AA97-F9CACF9675A8}"/>
    <cellStyle name="Normal 13 7 7" xfId="21586" xr:uid="{FC99982C-0DD2-4886-9C8E-C640153B14F3}"/>
    <cellStyle name="Normal 13 8" xfId="3550" xr:uid="{6C02905A-405D-4864-A178-46A08BC6CBED}"/>
    <cellStyle name="Normal 13 8 2" xfId="9383" xr:uid="{FD63B2E2-4B51-4531-86E1-037F54A2E47F}"/>
    <cellStyle name="Normal 13 8 2 2" xfId="13004" xr:uid="{85B77753-1AD4-4BB2-BB99-256C30AE8E1A}"/>
    <cellStyle name="Normal 13 8 3" xfId="21587" xr:uid="{5FA1355A-303D-437A-9FF4-F8B95864B88C}"/>
    <cellStyle name="Normal 13 8 4" xfId="21588" xr:uid="{8802561C-F0C6-4852-A9C2-6338A5DA5F64}"/>
    <cellStyle name="Normal 13 8 5" xfId="21589" xr:uid="{08960091-4801-46D1-A574-7CF561B6238A}"/>
    <cellStyle name="Normal 13 8 6" xfId="21590" xr:uid="{DB8A317C-59DD-4A58-B1D3-FCD9652ECAB6}"/>
    <cellStyle name="Normal 13 9" xfId="7384" xr:uid="{8E5E5454-D516-4D21-8168-758AC56F3339}"/>
    <cellStyle name="Normal 13 9 2" xfId="9384" xr:uid="{22F2733D-52FB-413E-B375-F4535C0B735F}"/>
    <cellStyle name="Normal 13 9 2 2" xfId="13005" xr:uid="{AE1D4B2F-7A91-4463-8B94-126AB6024198}"/>
    <cellStyle name="Normal 13 9 3" xfId="21591" xr:uid="{90B69F35-2504-4503-9A71-61C2D952CFEE}"/>
    <cellStyle name="Normal 13 9 4" xfId="21592" xr:uid="{D7A9ABBA-2056-4393-8CCC-406E7AAF523C}"/>
    <cellStyle name="Normal 13 9 5" xfId="21593" xr:uid="{1372CAA4-F659-46AE-86D5-C76C17BA7213}"/>
    <cellStyle name="Normal 13 9 6" xfId="21594" xr:uid="{41E6B96D-45D2-4910-915D-820269656106}"/>
    <cellStyle name="Normal 14" xfId="1531" xr:uid="{9C4599C9-D06B-4883-B12C-B26BC899A076}"/>
    <cellStyle name="Normal 14 10" xfId="3552" xr:uid="{125DDDDC-6CD8-48D2-AF0E-FEA1CE690DF1}"/>
    <cellStyle name="Normal 14 10 2" xfId="5384" xr:uid="{493F7DF9-CD6A-4AA9-848C-86FAB266FEFC}"/>
    <cellStyle name="Normal 14 10 2 2" xfId="6135" xr:uid="{FD5F32D5-ECC4-4247-A678-DC36427BD22D}"/>
    <cellStyle name="Normal 14 10 2 2 2" xfId="13008" xr:uid="{6D86FC77-8BA9-42AC-AE78-777577BF7572}"/>
    <cellStyle name="Normal 14 10 2 2 3" xfId="9387" xr:uid="{C762B33F-8C21-4C44-8E3B-8178C83B8FF6}"/>
    <cellStyle name="Normal 14 10 2 3" xfId="6455" xr:uid="{52B39773-C6D1-41E4-9269-8648B66A0C3D}"/>
    <cellStyle name="Normal 14 10 2 3 2" xfId="40833" xr:uid="{EA13D877-1BC0-4959-A75B-B071051189EA}"/>
    <cellStyle name="Normal 14 10 2 3 3" xfId="12615" xr:uid="{95B8B4AA-49B3-4697-92D9-314C78ACF440}"/>
    <cellStyle name="Normal 14 10 2 4" xfId="39722" xr:uid="{A8DDFBB5-6701-4DAF-831B-3F4443E5BA0E}"/>
    <cellStyle name="Normal 14 10 2 4 2" xfId="41305" xr:uid="{85406155-653D-4355-9705-00BD42B73E85}"/>
    <cellStyle name="Normal 14 10 2 5" xfId="39981" xr:uid="{0038F8DD-3DDB-4B24-A072-6CD80836BF9D}"/>
    <cellStyle name="Normal 14 10 2 6" xfId="8609" xr:uid="{2B580A01-22AE-43DD-9DF8-8948D12C9CB9}"/>
    <cellStyle name="Normal 14 10 3" xfId="4507" xr:uid="{6F3B1CB4-A817-472D-878D-18D0779E1FA6}"/>
    <cellStyle name="Normal 14 10 3 2" xfId="5958" xr:uid="{90E47556-4E2D-49A7-B7C6-1915BD3F761C}"/>
    <cellStyle name="Normal 14 10 3 2 2" xfId="41133" xr:uid="{CF8A5D83-D929-4AA6-96E5-19005876D0C6}"/>
    <cellStyle name="Normal 14 10 3 2 3" xfId="13007" xr:uid="{1ADB9CF0-D3C4-4E10-8FA3-64B8727C88DE}"/>
    <cellStyle name="Normal 14 10 3 3" xfId="40278" xr:uid="{2252EECC-BB7B-4558-84BD-8C5BC55AFCC4}"/>
    <cellStyle name="Normal 14 10 3 4" xfId="9386" xr:uid="{60EA8699-3C92-4E35-B7DF-4F464241A9EF}"/>
    <cellStyle name="Normal 14 10 4" xfId="5820" xr:uid="{051930B4-F874-474D-9179-3A59DE642C4F}"/>
    <cellStyle name="Normal 14 10 4 2" xfId="40143" xr:uid="{D75534BB-50F5-4132-B310-26B442150CBC}"/>
    <cellStyle name="Normal 14 10 4 3" xfId="12329" xr:uid="{5DB22267-B975-41DA-A673-FDEF82C93F19}"/>
    <cellStyle name="Normal 14 10 5" xfId="6279" xr:uid="{C25B7A3D-F005-4AC6-87C0-9D48AC5B7EF9}"/>
    <cellStyle name="Normal 14 10 5 2" xfId="40688" xr:uid="{E797257D-949B-4136-B202-A4F819465C94}"/>
    <cellStyle name="Normal 14 10 5 3" xfId="39120" xr:uid="{FC7A18B5-AB1C-403D-9959-6AD01FBDA44E}"/>
    <cellStyle name="Normal 14 10 6" xfId="39424" xr:uid="{5446BEC1-6BF9-4DCD-886A-3F9B1A09508A}"/>
    <cellStyle name="Normal 14 10 6 2" xfId="40995" xr:uid="{B0B84680-B599-4D47-B27E-A671397F6202}"/>
    <cellStyle name="Normal 14 10 7" xfId="39846" xr:uid="{D761AF32-C66F-481D-B271-1DFEC591CA96}"/>
    <cellStyle name="Normal 14 10 8" xfId="7385" xr:uid="{93D11B66-7D7E-4CBF-97D4-68847C840A50}"/>
    <cellStyle name="Normal 14 11" xfId="3551" xr:uid="{E4FBA064-8CAB-4C95-94EF-67B50A0C195F}"/>
    <cellStyle name="Normal 14 11 2" xfId="5383" xr:uid="{14F4B6FF-9D7D-4069-9CC0-6A6F98D572FB}"/>
    <cellStyle name="Normal 14 11 2 2" xfId="6134" xr:uid="{95F0D641-0BCF-49BA-95CC-7C9EF689D250}"/>
    <cellStyle name="Normal 14 11 2 2 2" xfId="41304" xr:uid="{D0ED2011-4C9B-4565-BA5B-78321A13969D}"/>
    <cellStyle name="Normal 14 11 2 2 3" xfId="39721" xr:uid="{9AEF2F54-EF50-41C6-B961-701E5E72A404}"/>
    <cellStyle name="Normal 14 11 2 3" xfId="40448" xr:uid="{6051B645-AD22-42C5-9069-665E70B76D0B}"/>
    <cellStyle name="Normal 14 11 2 4" xfId="13006" xr:uid="{C1DB51CF-DC23-40D0-8A3F-555BE7BDFB07}"/>
    <cellStyle name="Normal 14 11 3" xfId="5819" xr:uid="{2A5F21CB-DB7D-44E0-9C2A-805993F3B6F8}"/>
    <cellStyle name="Normal 14 11 3 2" xfId="40142" xr:uid="{303E4422-A9E4-4B65-A2E9-2D38D447156A}"/>
    <cellStyle name="Normal 14 11 3 3" xfId="38398" xr:uid="{60EB08AC-6484-433F-8521-8E9BDA2208A6}"/>
    <cellStyle name="Normal 14 11 4" xfId="6454" xr:uid="{7237DA85-7B7D-44D2-A472-113BD561A165}"/>
    <cellStyle name="Normal 14 11 4 2" xfId="40687" xr:uid="{3E35E763-C92B-4AFF-9A3A-D5A6B53032BA}"/>
    <cellStyle name="Normal 14 11 4 3" xfId="39119" xr:uid="{96CC6757-8818-4BC0-BC28-9BB446776877}"/>
    <cellStyle name="Normal 14 11 5" xfId="39423" xr:uid="{473ABEA9-7FFB-46FB-8540-476914A212EA}"/>
    <cellStyle name="Normal 14 11 5 2" xfId="40994" xr:uid="{C21D03AC-0EAD-4F0D-812B-B918DB8E46BC}"/>
    <cellStyle name="Normal 14 11 6" xfId="39928" xr:uid="{877156C1-68BB-446D-B997-D4F053DE5D87}"/>
    <cellStyle name="Normal 14 11 7" xfId="9385" xr:uid="{3832CA22-F283-4965-9574-0D19DD5B25E3}"/>
    <cellStyle name="Normal 14 12" xfId="4762" xr:uid="{44A02B38-D750-442B-B49E-41D4A704AA03}"/>
    <cellStyle name="Normal 14 12 2" xfId="6006" xr:uid="{C72832CB-AEBC-48C0-A1D5-6ED0D883776A}"/>
    <cellStyle name="Normal 14 12 2 2" xfId="40564" xr:uid="{36B4B1E2-BE03-4DC9-AF0A-2D704C503888}"/>
    <cellStyle name="Normal 14 12 2 3" xfId="15186" xr:uid="{B499C605-2822-47D1-B7CA-B3B762AB5DC7}"/>
    <cellStyle name="Normal 14 12 3" xfId="6327" xr:uid="{07688950-E04B-44FA-BEAA-E94EAEA960D2}"/>
    <cellStyle name="Normal 14 12 3 2" xfId="41179" xr:uid="{751F979A-14A8-45A0-A44F-5F221C4658A9}"/>
    <cellStyle name="Normal 14 12 3 3" xfId="39598" xr:uid="{AFAA74C6-6B65-40ED-8586-3CAAE3B4D822}"/>
    <cellStyle name="Normal 14 12 4" xfId="40324" xr:uid="{DBB7A4E6-841E-42AB-8057-486F16BFC6DB}"/>
    <cellStyle name="Normal 14 12 5" xfId="11562" xr:uid="{78EE84E3-61CA-49D4-B67C-4AF474175F33}"/>
    <cellStyle name="Normal 14 13" xfId="4506" xr:uid="{56867FAB-F607-4718-A2D9-018058939BD1}"/>
    <cellStyle name="Normal 14 13 2" xfId="5957" xr:uid="{4742FB9B-804E-4F12-BD08-E824751BCC62}"/>
    <cellStyle name="Normal 14 13 2 2" xfId="40776" xr:uid="{8D5A8CCF-E6C1-4C36-A77E-BC7FDA58FB09}"/>
    <cellStyle name="Normal 14 13 2 3" xfId="15217" xr:uid="{C32939C6-4C6A-4CA8-B157-9E70AF1D41F1}"/>
    <cellStyle name="Normal 14 13 3" xfId="39556" xr:uid="{9B560CBA-5595-4109-B3A2-E1C73C12FAB5}"/>
    <cellStyle name="Normal 14 13 3 2" xfId="41132" xr:uid="{4CE0F70D-ECBF-443D-AC23-3FBCA46FE241}"/>
    <cellStyle name="Normal 14 13 4" xfId="40277" xr:uid="{D7E4C123-49FC-4FEE-9859-98C21C0BA0A9}"/>
    <cellStyle name="Normal 14 13 5" xfId="11603" xr:uid="{AA7339FC-D67C-4EF4-A0D9-9EE814B7C2E8}"/>
    <cellStyle name="Normal 14 14" xfId="5690" xr:uid="{0281D7F6-FE3D-40FA-886A-2F6ED57068B6}"/>
    <cellStyle name="Normal 14 14 2" xfId="40019" xr:uid="{CDE7347F-BF84-494D-AF99-0208183FB5AD}"/>
    <cellStyle name="Normal 14 14 3" xfId="21595" xr:uid="{34C9FD9D-35A9-432B-AAD6-C6C3DB1D4097}"/>
    <cellStyle name="Normal 14 15" xfId="6278" xr:uid="{9E027FFB-BB75-46A4-AE50-ABDD9FB1DA68}"/>
    <cellStyle name="Normal 14 15 2" xfId="40532" xr:uid="{8D9B3F65-42E7-4324-871F-5A4545D035E7}"/>
    <cellStyle name="Normal 14 15 3" xfId="21596" xr:uid="{5DE72AA0-95DA-4CD8-B140-67EB640BBA04}"/>
    <cellStyle name="Normal 14 16" xfId="21597" xr:uid="{1F03F69D-86DC-4B17-8842-1C3000077897}"/>
    <cellStyle name="Normal 14 16 2" xfId="40870" xr:uid="{D3A4A08A-D28A-4A42-8902-54AF8ED43D2C}"/>
    <cellStyle name="Normal 14 17" xfId="39768" xr:uid="{F050347D-CB58-449F-A257-393E9A1C3CAD}"/>
    <cellStyle name="Normal 14 2" xfId="3553" xr:uid="{5546EEDB-D8C4-47ED-ACA2-1D8C93EDF1C3}"/>
    <cellStyle name="Normal 14 2 10" xfId="21598" xr:uid="{16687F48-FF3C-4058-8D1B-694353F89AA9}"/>
    <cellStyle name="Normal 14 2 11" xfId="21599" xr:uid="{13D0EAFA-436C-4307-944A-DBB34925E81B}"/>
    <cellStyle name="Normal 14 2 2" xfId="6698" xr:uid="{FCA77FF7-939B-4BB4-95B9-4EB211835A26}"/>
    <cellStyle name="Normal 14 2 2 2" xfId="9389" xr:uid="{91C4F8F4-3286-4A4C-89D9-D5C0774BE505}"/>
    <cellStyle name="Normal 14 2 2 2 2" xfId="13010" xr:uid="{A8E8A515-C9FF-4522-8555-971A7B55AF86}"/>
    <cellStyle name="Normal 14 2 2 3" xfId="21600" xr:uid="{F5F03013-E623-4972-9FFA-02FE256D9A28}"/>
    <cellStyle name="Normal 14 2 2 4" xfId="21601" xr:uid="{73225AFB-3B7D-4598-9C07-CB42F943C164}"/>
    <cellStyle name="Normal 14 2 2 5" xfId="21602" xr:uid="{D100FAED-E141-40C7-A24B-57BCD404A869}"/>
    <cellStyle name="Normal 14 2 2 6" xfId="21603" xr:uid="{48CD30C9-7A6A-450E-87FA-DBFE84F488DD}"/>
    <cellStyle name="Normal 14 2 3" xfId="7386" xr:uid="{F4484870-5153-4ECC-A91B-63D0E5EF4A91}"/>
    <cellStyle name="Normal 14 2 3 2" xfId="8610" xr:uid="{EEFA0F77-2748-43FF-8C33-03B19C57BFC6}"/>
    <cellStyle name="Normal 14 2 3 2 2" xfId="9391" xr:uid="{3F8563D0-8DF5-4DA2-A1E0-0DBEF0BD7D4E}"/>
    <cellStyle name="Normal 14 2 3 2 2 2" xfId="13012" xr:uid="{5F15402B-FFC5-44B2-A250-44940BA065DE}"/>
    <cellStyle name="Normal 14 2 3 2 3" xfId="12616" xr:uid="{5DDEED43-37C4-43EC-AFA3-D948B59FEA77}"/>
    <cellStyle name="Normal 14 2 3 3" xfId="9390" xr:uid="{0BE38501-0B86-40FC-A4BF-728C1566A119}"/>
    <cellStyle name="Normal 14 2 3 3 2" xfId="13011" xr:uid="{C1DDB5AC-3019-4D18-97DD-1F294824DE5C}"/>
    <cellStyle name="Normal 14 2 3 4" xfId="12330" xr:uid="{C662800D-3FBA-40CA-9775-1AEC996705AF}"/>
    <cellStyle name="Normal 14 2 4" xfId="8464" xr:uid="{00A6673A-FF99-4EE0-8F87-F17083BB06D8}"/>
    <cellStyle name="Normal 14 2 4 2" xfId="9392" xr:uid="{F008A4BD-4227-4C75-B2ED-FF2047EB184D}"/>
    <cellStyle name="Normal 14 2 4 2 2" xfId="13013" xr:uid="{2A303A7D-E6B3-4BB4-BB85-1E148A421369}"/>
    <cellStyle name="Normal 14 2 4 3" xfId="21604" xr:uid="{9FABBE98-899D-4768-AEFB-23843D8336CF}"/>
    <cellStyle name="Normal 14 2 4 4" xfId="21605" xr:uid="{2FA1900C-200C-4A60-AA66-01FB13DCFEDF}"/>
    <cellStyle name="Normal 14 2 4 5" xfId="21606" xr:uid="{9978C432-D0B5-4ED4-BB3B-4543E2DDA8B6}"/>
    <cellStyle name="Normal 14 2 4 6" xfId="21607" xr:uid="{D8594F96-7CEA-47CF-B453-FDD326AE783D}"/>
    <cellStyle name="Normal 14 2 5" xfId="8242" xr:uid="{F9151049-BD01-44E3-90FD-576EDB44A4DE}"/>
    <cellStyle name="Normal 14 2 5 2" xfId="9393" xr:uid="{C9458F24-92E5-4FE6-B60E-97BB4BC236DE}"/>
    <cellStyle name="Normal 14 2 5 2 2" xfId="13014" xr:uid="{64C3831B-6751-43C5-9187-C1E96BD9EB13}"/>
    <cellStyle name="Normal 14 2 5 3" xfId="12442" xr:uid="{5911DB87-80CA-4290-8A41-A9876A4E27DD}"/>
    <cellStyle name="Normal 14 2 6" xfId="9394" xr:uid="{5EF3A2D2-B749-4A38-BACE-6D53361E04D6}"/>
    <cellStyle name="Normal 14 2 6 2" xfId="13015" xr:uid="{7B035545-E8B7-4F60-9E4D-EFFF7BC924F6}"/>
    <cellStyle name="Normal 14 2 7" xfId="9388" xr:uid="{F2828226-5553-49BE-8EF0-D79089F5D5BF}"/>
    <cellStyle name="Normal 14 2 7 2" xfId="13009" xr:uid="{01E3195C-F73D-4CEA-8A2B-8C6C66CD7E02}"/>
    <cellStyle name="Normal 14 2 8" xfId="21608" xr:uid="{90826381-98F2-42C1-9B67-444E5B5105B6}"/>
    <cellStyle name="Normal 14 2 9" xfId="21609" xr:uid="{4E7C0D7E-E473-4C1D-9DCF-2676572E1731}"/>
    <cellStyle name="Normal 14 3" xfId="3554" xr:uid="{940781D9-6A75-4057-9254-23501BFBF775}"/>
    <cellStyle name="Normal 14 3 10" xfId="21610" xr:uid="{15C8A55E-4EC5-417B-AE73-A919019CCAA8}"/>
    <cellStyle name="Normal 14 3 2" xfId="6699" xr:uid="{E742516F-D479-461E-B8A5-EC1A79E38103}"/>
    <cellStyle name="Normal 14 3 2 2" xfId="9396" xr:uid="{6E362157-43D9-4139-81F8-BDC75505FA41}"/>
    <cellStyle name="Normal 14 3 2 2 2" xfId="13017" xr:uid="{40C38276-4F99-471F-827B-0FE8A92EEF9A}"/>
    <cellStyle name="Normal 14 3 2 3" xfId="21611" xr:uid="{54EB9CCF-892E-4639-BA05-4B684872343F}"/>
    <cellStyle name="Normal 14 3 2 4" xfId="21612" xr:uid="{AC7587E3-C00A-4DDA-BBAE-31720D72AF68}"/>
    <cellStyle name="Normal 14 3 2 5" xfId="21613" xr:uid="{790E9E5C-64D0-4B72-8665-7921EE0F9015}"/>
    <cellStyle name="Normal 14 3 2 6" xfId="21614" xr:uid="{6D9FAE49-67AB-4511-887C-A4658A14B933}"/>
    <cellStyle name="Normal 14 3 3" xfId="7387" xr:uid="{DEA45F44-F428-405A-93B9-1C7FA82C4ABD}"/>
    <cellStyle name="Normal 14 3 3 2" xfId="8611" xr:uid="{4D631E16-8989-4943-AC03-7F55923F6157}"/>
    <cellStyle name="Normal 14 3 3 2 2" xfId="9398" xr:uid="{2AC42912-F76F-4A7C-9A8E-F0543FAF72D0}"/>
    <cellStyle name="Normal 14 3 3 2 2 2" xfId="13019" xr:uid="{EBCB5818-9A27-4E95-912E-37103005320D}"/>
    <cellStyle name="Normal 14 3 3 2 3" xfId="12617" xr:uid="{A1ACF466-5689-45C6-8C56-20D336F728C5}"/>
    <cellStyle name="Normal 14 3 3 3" xfId="9397" xr:uid="{849399AD-D5C8-48A9-BBDD-C4248A1359C2}"/>
    <cellStyle name="Normal 14 3 3 3 2" xfId="13018" xr:uid="{98045B6C-E10A-4C6C-9708-021FF3D1D305}"/>
    <cellStyle name="Normal 14 3 3 4" xfId="12331" xr:uid="{784DB7AC-2C86-427D-AC73-24FCC28349E4}"/>
    <cellStyle name="Normal 14 3 4" xfId="8465" xr:uid="{6EEE4881-5824-4ED5-96D9-8F7E7E7D45B1}"/>
    <cellStyle name="Normal 14 3 4 2" xfId="9399" xr:uid="{1BC9E1D2-200E-42DD-80CD-B45EE7623E14}"/>
    <cellStyle name="Normal 14 3 4 2 2" xfId="13020" xr:uid="{85A45402-66E9-4E7D-9A7D-5A628A9B4CFB}"/>
    <cellStyle name="Normal 14 3 4 3" xfId="21615" xr:uid="{04C6DBEB-BE91-4DFF-97B0-7C4D05BD21F6}"/>
    <cellStyle name="Normal 14 3 4 4" xfId="21616" xr:uid="{9FFC9B65-94AE-4ABB-A284-6E1FC5184F9F}"/>
    <cellStyle name="Normal 14 3 4 5" xfId="21617" xr:uid="{A1B2E98E-F609-4D35-9E44-5931B8300A84}"/>
    <cellStyle name="Normal 14 3 4 6" xfId="21618" xr:uid="{EF8A89C6-547F-4ED8-B122-06128F75D30F}"/>
    <cellStyle name="Normal 14 3 5" xfId="8243" xr:uid="{365380E4-DD37-4E63-B1AB-CB97E3904156}"/>
    <cellStyle name="Normal 14 3 5 2" xfId="9400" xr:uid="{6445990D-8426-4502-AA66-2027D8DD2A07}"/>
    <cellStyle name="Normal 14 3 5 2 2" xfId="13021" xr:uid="{0E78F5DD-5391-48A2-8600-2C26202E6482}"/>
    <cellStyle name="Normal 14 3 5 3" xfId="12443" xr:uid="{C753EDA3-F93B-4BDA-AD65-29328F18FFE0}"/>
    <cellStyle name="Normal 14 3 6" xfId="9395" xr:uid="{EDF690FF-06B2-4157-AF2C-060FC23CCD8A}"/>
    <cellStyle name="Normal 14 3 6 2" xfId="13016" xr:uid="{03DD491A-48A4-41D4-A46B-88AF5E3A9598}"/>
    <cellStyle name="Normal 14 3 7" xfId="21619" xr:uid="{F9070BB5-7A73-4F42-BFC9-2B520FB40537}"/>
    <cellStyle name="Normal 14 3 8" xfId="21620" xr:uid="{24C77AEE-6157-4C89-AF7E-8BE748058019}"/>
    <cellStyle name="Normal 14 3 9" xfId="21621" xr:uid="{A3D50B84-F4BE-4FC7-A2C3-B62479744797}"/>
    <cellStyle name="Normal 14 4" xfId="3555" xr:uid="{4FDE6A7E-95A2-4F70-BD9C-EDE56A318085}"/>
    <cellStyle name="Normal 14 4 10" xfId="21622" xr:uid="{B041448B-81AC-421D-A497-92ED97170D81}"/>
    <cellStyle name="Normal 14 4 2" xfId="6700" xr:uid="{953C0109-6462-4E07-8842-2A54C12D5921}"/>
    <cellStyle name="Normal 14 4 2 2" xfId="9402" xr:uid="{35147987-8593-48AA-B691-501BF8F86FCB}"/>
    <cellStyle name="Normal 14 4 2 2 2" xfId="13023" xr:uid="{0CF492DF-F4AA-422C-8255-AE4ACCF9B109}"/>
    <cellStyle name="Normal 14 4 2 3" xfId="21623" xr:uid="{82BF6618-F682-49CA-982B-FB60FADB96E6}"/>
    <cellStyle name="Normal 14 4 2 4" xfId="21624" xr:uid="{891BBDC9-81BD-4ABC-8583-D21E59122A75}"/>
    <cellStyle name="Normal 14 4 2 5" xfId="21625" xr:uid="{C2D2F9D2-84FA-480A-A848-507C2C8EE0E5}"/>
    <cellStyle name="Normal 14 4 2 6" xfId="21626" xr:uid="{99154FA3-1113-4BE9-B207-B7D267426F0A}"/>
    <cellStyle name="Normal 14 4 3" xfId="7388" xr:uid="{D1278764-C796-4599-B5F0-05DE706375DE}"/>
    <cellStyle name="Normal 14 4 3 2" xfId="8612" xr:uid="{AB5ECA3D-721A-4AB3-A4F2-54C09721F1B7}"/>
    <cellStyle name="Normal 14 4 3 2 2" xfId="9404" xr:uid="{41DC1B9B-F822-4B8D-8DA2-363EFCC8080D}"/>
    <cellStyle name="Normal 14 4 3 2 2 2" xfId="13025" xr:uid="{7D38CB00-C5FB-4C72-BC47-4242FD316DC7}"/>
    <cellStyle name="Normal 14 4 3 2 3" xfId="12618" xr:uid="{0F7FDFAB-7ED3-45D6-8023-4AB04326EDAE}"/>
    <cellStyle name="Normal 14 4 3 3" xfId="9403" xr:uid="{3AEB6772-CBB0-4C4C-996A-23ADEE4A22B2}"/>
    <cellStyle name="Normal 14 4 3 3 2" xfId="13024" xr:uid="{6612A8EB-8012-4013-ABCB-EC012CB80CA5}"/>
    <cellStyle name="Normal 14 4 3 4" xfId="12332" xr:uid="{942E23BF-8FB5-4E73-9F21-29E56ED4DB67}"/>
    <cellStyle name="Normal 14 4 4" xfId="8466" xr:uid="{038E335E-0CC7-4FCA-9CC2-F526B03E42AC}"/>
    <cellStyle name="Normal 14 4 4 2" xfId="9405" xr:uid="{39859554-647E-41E9-96BB-9AFEC13D350A}"/>
    <cellStyle name="Normal 14 4 4 2 2" xfId="13026" xr:uid="{1CB3F598-3E08-4B2C-8559-5F318889A5BD}"/>
    <cellStyle name="Normal 14 4 4 3" xfId="21627" xr:uid="{4FD4F6EF-4868-4E20-8C44-3CA5DA05AF1E}"/>
    <cellStyle name="Normal 14 4 4 4" xfId="21628" xr:uid="{4700B334-20C0-4787-B2F8-EC3FA1AE25FC}"/>
    <cellStyle name="Normal 14 4 4 5" xfId="21629" xr:uid="{2B063DE7-81E3-4E5F-B95E-DE030ACF0B83}"/>
    <cellStyle name="Normal 14 4 4 6" xfId="21630" xr:uid="{8B5DBAD1-DF06-421E-AE23-28BFF5275816}"/>
    <cellStyle name="Normal 14 4 5" xfId="8244" xr:uid="{AB7199A3-B311-4BA1-858D-7DDED2EDA7CC}"/>
    <cellStyle name="Normal 14 4 5 2" xfId="9406" xr:uid="{DEEA3929-B263-42A6-8F44-206F1C1678D1}"/>
    <cellStyle name="Normal 14 4 5 2 2" xfId="13027" xr:uid="{C187C675-880F-4F5A-B597-5C67721C6B6C}"/>
    <cellStyle name="Normal 14 4 5 3" xfId="12444" xr:uid="{6FC52594-9037-48AE-91EA-F2281860603C}"/>
    <cellStyle name="Normal 14 4 6" xfId="9401" xr:uid="{E65377E0-E5A5-4F39-BE77-07E101D68A34}"/>
    <cellStyle name="Normal 14 4 6 2" xfId="13022" xr:uid="{E0818B91-E2C6-4F00-BA2B-13AAC9BBD25E}"/>
    <cellStyle name="Normal 14 4 7" xfId="21631" xr:uid="{895880DA-DADC-474B-8BDF-29E251E1AFA3}"/>
    <cellStyle name="Normal 14 4 8" xfId="21632" xr:uid="{9B6819E1-9B8E-4437-A5DB-E6DAEC254BE7}"/>
    <cellStyle name="Normal 14 4 9" xfId="21633" xr:uid="{FBD4C156-3394-4595-A212-44E60B352C6B}"/>
    <cellStyle name="Normal 14 5" xfId="3556" xr:uid="{33D96319-9BF1-4EEE-9D19-43033948DE88}"/>
    <cellStyle name="Normal 14 5 10" xfId="21634" xr:uid="{8ECB3B71-59A5-4795-AAF0-157945F8F3E6}"/>
    <cellStyle name="Normal 14 5 2" xfId="6701" xr:uid="{39960FB5-7A98-4241-9E14-0C3823D6C8C0}"/>
    <cellStyle name="Normal 14 5 2 2" xfId="9408" xr:uid="{A09067B6-8A7A-4322-83CF-48DF29506CD7}"/>
    <cellStyle name="Normal 14 5 2 2 2" xfId="13029" xr:uid="{F5BE18FE-13F1-4D4C-9F5A-8541CD6429A0}"/>
    <cellStyle name="Normal 14 5 2 3" xfId="21635" xr:uid="{45A2F539-9680-4B33-8E5E-EBE3CF7513B7}"/>
    <cellStyle name="Normal 14 5 2 4" xfId="21636" xr:uid="{AC2CC767-262A-4F9C-9D8B-F382CEDEB34A}"/>
    <cellStyle name="Normal 14 5 2 5" xfId="21637" xr:uid="{E2307EFE-87CB-44AA-96CB-3251C039B460}"/>
    <cellStyle name="Normal 14 5 2 6" xfId="21638" xr:uid="{9EAD63ED-2C43-4A63-AAA8-805FF128B438}"/>
    <cellStyle name="Normal 14 5 3" xfId="7389" xr:uid="{F607BCCB-CC5C-4A91-884B-D7F2F6773F60}"/>
    <cellStyle name="Normal 14 5 3 2" xfId="8613" xr:uid="{498304F2-FBF1-454C-BC78-C0B77A19F9E6}"/>
    <cellStyle name="Normal 14 5 3 2 2" xfId="9410" xr:uid="{12EDDC60-82DA-45D6-AFB6-251F867F59E5}"/>
    <cellStyle name="Normal 14 5 3 2 2 2" xfId="13031" xr:uid="{7D72C0E9-6135-4CE6-A70C-279BA9B20A7F}"/>
    <cellStyle name="Normal 14 5 3 2 3" xfId="12619" xr:uid="{8411AAEF-BD87-404E-A68A-485544109E6D}"/>
    <cellStyle name="Normal 14 5 3 3" xfId="9409" xr:uid="{D8B4A11A-248F-4B54-A6B6-52423EBCD8E4}"/>
    <cellStyle name="Normal 14 5 3 3 2" xfId="13030" xr:uid="{7D576FE7-074A-4197-8417-5617201A35E1}"/>
    <cellStyle name="Normal 14 5 3 4" xfId="12333" xr:uid="{FDFE01BD-DDC3-454B-A850-D451F9773BA8}"/>
    <cellStyle name="Normal 14 5 4" xfId="8467" xr:uid="{C99AD20F-6FA6-431E-AA07-52498A48F1FC}"/>
    <cellStyle name="Normal 14 5 4 2" xfId="9411" xr:uid="{61970B17-88E9-4E16-A672-7D9769BB9124}"/>
    <cellStyle name="Normal 14 5 4 2 2" xfId="13032" xr:uid="{D8FD3D06-8135-4F3A-A0E7-C7666DF511DB}"/>
    <cellStyle name="Normal 14 5 4 3" xfId="21639" xr:uid="{C5E058D6-F1CC-468B-8E76-9379BB352657}"/>
    <cellStyle name="Normal 14 5 4 4" xfId="21640" xr:uid="{0454E785-A0E3-45A9-AD98-C9AB537A1EA2}"/>
    <cellStyle name="Normal 14 5 4 5" xfId="21641" xr:uid="{BC561996-9D5F-4286-B5AC-F4C75FA84178}"/>
    <cellStyle name="Normal 14 5 4 6" xfId="21642" xr:uid="{2D504A9C-5F77-47E4-B71E-EB08BDCEE5B8}"/>
    <cellStyle name="Normal 14 5 5" xfId="8245" xr:uid="{BED49FDD-7CBE-4A88-BEE2-7E4D9E6453C9}"/>
    <cellStyle name="Normal 14 5 5 2" xfId="9412" xr:uid="{AB1BCE32-F21E-48FA-A017-D3B8B7BA6836}"/>
    <cellStyle name="Normal 14 5 5 2 2" xfId="13033" xr:uid="{4C174335-DFBE-48C3-AC5F-443CE904E64F}"/>
    <cellStyle name="Normal 14 5 5 3" xfId="12445" xr:uid="{9DDC4375-2912-4242-BAE4-3537DC7A3EA2}"/>
    <cellStyle name="Normal 14 5 6" xfId="9407" xr:uid="{79397F21-44DF-4B7F-B1D5-680FF7C08129}"/>
    <cellStyle name="Normal 14 5 6 2" xfId="13028" xr:uid="{31BEC7EE-E4C5-417D-8270-7ABC2DE04AD8}"/>
    <cellStyle name="Normal 14 5 7" xfId="21643" xr:uid="{7A05AEB3-4299-4D36-9D0D-F06C24BD87E9}"/>
    <cellStyle name="Normal 14 5 8" xfId="21644" xr:uid="{23384C28-4C6A-49F2-82C0-EEB516B918CF}"/>
    <cellStyle name="Normal 14 5 9" xfId="21645" xr:uid="{56AF85BA-AB0F-4356-B7E6-1F0B4C77ABF2}"/>
    <cellStyle name="Normal 14 6" xfId="3557" xr:uid="{32B71F5F-7D64-4241-BD06-879E89AB61E3}"/>
    <cellStyle name="Normal 14 6 10" xfId="21646" xr:uid="{4EFACD47-437D-4D16-B66F-5964F9B279F7}"/>
    <cellStyle name="Normal 14 6 2" xfId="6702" xr:uid="{1084DFCC-56D1-4F08-80DA-417411C15EF3}"/>
    <cellStyle name="Normal 14 6 2 2" xfId="9414" xr:uid="{B37B4B69-E5FD-43E2-9F02-EE8A7D1521B2}"/>
    <cellStyle name="Normal 14 6 2 2 2" xfId="13035" xr:uid="{F8EDE645-4AA9-49B9-BF0A-6DC9793EF729}"/>
    <cellStyle name="Normal 14 6 2 3" xfId="21647" xr:uid="{EAFEFB6A-C46B-4DEB-B5CB-5B7BA6C6BC21}"/>
    <cellStyle name="Normal 14 6 2 4" xfId="21648" xr:uid="{E8E1B1AE-7920-49E6-BBC8-845158EA06DF}"/>
    <cellStyle name="Normal 14 6 2 5" xfId="21649" xr:uid="{A274B335-F1C8-46DD-A37E-08F1573345E9}"/>
    <cellStyle name="Normal 14 6 2 6" xfId="21650" xr:uid="{BF5A6B70-1B90-4932-A45D-FF224EDC17FE}"/>
    <cellStyle name="Normal 14 6 3" xfId="7390" xr:uid="{0D94256E-66DF-40BA-81E0-FFF53B397F5A}"/>
    <cellStyle name="Normal 14 6 3 2" xfId="8614" xr:uid="{A93136B3-E96D-4DDD-8A94-857C8569D601}"/>
    <cellStyle name="Normal 14 6 3 2 2" xfId="9416" xr:uid="{D650F889-1E5F-4AA3-A665-22FE5CB0BE75}"/>
    <cellStyle name="Normal 14 6 3 2 2 2" xfId="13037" xr:uid="{1732DEC2-5D58-4EF4-9F72-4EE837A99D96}"/>
    <cellStyle name="Normal 14 6 3 2 3" xfId="12620" xr:uid="{D1E34297-97E5-4520-9045-3772BCB40598}"/>
    <cellStyle name="Normal 14 6 3 3" xfId="9415" xr:uid="{E364FA38-270E-48D2-8687-62DA31E7B781}"/>
    <cellStyle name="Normal 14 6 3 3 2" xfId="13036" xr:uid="{D064325D-1AE0-456D-AF4E-548222B4282B}"/>
    <cellStyle name="Normal 14 6 3 4" xfId="12334" xr:uid="{B1621EB1-0F1F-4229-AB10-8062B76FA9CE}"/>
    <cellStyle name="Normal 14 6 4" xfId="8468" xr:uid="{9A08CE21-5B18-4FBB-9F85-E1EF580385BC}"/>
    <cellStyle name="Normal 14 6 4 2" xfId="9417" xr:uid="{8BD6F63B-6FE5-446E-9E94-E4C63BE276FE}"/>
    <cellStyle name="Normal 14 6 4 2 2" xfId="13038" xr:uid="{F3C3EDB4-6B1A-4D6D-8BFC-D185DC4AC841}"/>
    <cellStyle name="Normal 14 6 4 3" xfId="21651" xr:uid="{6F5AFD4F-A1FE-41E7-887E-BB6C9FCAA439}"/>
    <cellStyle name="Normal 14 6 4 4" xfId="21652" xr:uid="{BB07CD71-EFBA-4FA2-AD5C-0DE7BBA93FA4}"/>
    <cellStyle name="Normal 14 6 4 5" xfId="21653" xr:uid="{5EAB5525-4754-4E8A-99AE-E0FE1645D42E}"/>
    <cellStyle name="Normal 14 6 4 6" xfId="21654" xr:uid="{282EA1FD-8BD5-4A35-A06F-FE8FF8600285}"/>
    <cellStyle name="Normal 14 6 5" xfId="8246" xr:uid="{6C3C2846-8111-476B-9396-66F1F44D0D8F}"/>
    <cellStyle name="Normal 14 6 5 2" xfId="9418" xr:uid="{38D14A3F-1EAD-4949-84EF-7827E0A475DA}"/>
    <cellStyle name="Normal 14 6 5 2 2" xfId="13039" xr:uid="{B72FFE3E-2576-4057-93B9-F53FC2847521}"/>
    <cellStyle name="Normal 14 6 5 3" xfId="12446" xr:uid="{18A6BF85-38FE-4717-BE05-03E09F5524E6}"/>
    <cellStyle name="Normal 14 6 6" xfId="9413" xr:uid="{A32F56FC-7C20-4009-B330-01CF1284A95E}"/>
    <cellStyle name="Normal 14 6 6 2" xfId="13034" xr:uid="{D5A2E1E4-B6F9-456A-B835-2D86F23973ED}"/>
    <cellStyle name="Normal 14 6 7" xfId="21655" xr:uid="{323C38C5-29BA-4AB0-B5B9-73C9873AE0CC}"/>
    <cellStyle name="Normal 14 6 8" xfId="21656" xr:uid="{C0D80474-C950-4D47-960B-121900497D1E}"/>
    <cellStyle name="Normal 14 6 9" xfId="21657" xr:uid="{08034C26-C816-43A5-9EEE-370F7F9C177C}"/>
    <cellStyle name="Normal 14 7" xfId="3558" xr:uid="{AC6E38EA-F43F-4BCD-BB28-4CF810EE2750}"/>
    <cellStyle name="Normal 14 7 2" xfId="5385" xr:uid="{C0E3834B-9093-4143-937D-38E078DF6FAB}"/>
    <cellStyle name="Normal 14 7 2 2" xfId="9420" xr:uid="{9F804DCA-0700-4C39-8CAF-B7A717C9F8B9}"/>
    <cellStyle name="Normal 14 7 2 2 2" xfId="13041" xr:uid="{6C6912FB-D06D-4BF2-B495-AA4E54CEA71C}"/>
    <cellStyle name="Normal 14 7 2 3" xfId="21658" xr:uid="{FEDC4DFF-4642-492F-B409-2A7740BA9047}"/>
    <cellStyle name="Normal 14 7 2 4" xfId="21659" xr:uid="{6A29328A-A131-4CD4-AFB9-6971891ED2C2}"/>
    <cellStyle name="Normal 14 7 2 5" xfId="21660" xr:uid="{B31DB1BF-AC88-4281-BEDB-1C506F5F1B23}"/>
    <cellStyle name="Normal 14 7 2 6" xfId="21661" xr:uid="{08C1FC33-9D84-4E1A-A08D-E5108B9E8549}"/>
    <cellStyle name="Normal 14 7 3" xfId="9419" xr:uid="{4D48AD9C-E6FC-4623-BD51-371C403BAB47}"/>
    <cellStyle name="Normal 14 7 3 2" xfId="13040" xr:uid="{303B787C-4098-41BF-AB62-58BED3CBCE65}"/>
    <cellStyle name="Normal 14 7 3 3" xfId="38399" xr:uid="{B469B93D-02BF-4A63-A185-CFC24F0C96D9}"/>
    <cellStyle name="Normal 14 7 4" xfId="21662" xr:uid="{DBC7ABA8-E964-402C-BFA5-26ECCF38878D}"/>
    <cellStyle name="Normal 14 7 5" xfId="21663" xr:uid="{91D85465-4CAE-487D-989D-8FFBB663C3DF}"/>
    <cellStyle name="Normal 14 7 6" xfId="21664" xr:uid="{0602FF7A-90A7-4BBF-B5DF-DB28D91594AB}"/>
    <cellStyle name="Normal 14 7 7" xfId="21665" xr:uid="{5330B503-86A9-449F-A461-97D162D57393}"/>
    <cellStyle name="Normal 14 8" xfId="3559" xr:uid="{D32803D2-C5FB-4979-913B-637593782028}"/>
    <cellStyle name="Normal 14 8 2" xfId="5386" xr:uid="{0A738621-B7FB-4010-B50A-16307E0FC1C4}"/>
    <cellStyle name="Normal 14 8 2 2" xfId="9422" xr:uid="{30001D21-DC18-429B-99B4-29831874BAC5}"/>
    <cellStyle name="Normal 14 8 2 2 2" xfId="13043" xr:uid="{DB88AE40-7523-449D-827A-B612FE6DCDC2}"/>
    <cellStyle name="Normal 14 8 2 3" xfId="21666" xr:uid="{26625DFB-B6AD-4B73-9A81-C13551FE0233}"/>
    <cellStyle name="Normal 14 8 2 4" xfId="21667" xr:uid="{731A2E70-075B-44F0-BD82-A558775ABEC1}"/>
    <cellStyle name="Normal 14 8 2 5" xfId="21668" xr:uid="{1BCFC7E5-B89D-469E-ACED-E222490E6C07}"/>
    <cellStyle name="Normal 14 8 2 6" xfId="21669" xr:uid="{9727D44A-8BEC-4437-BBFC-61F5E82398C8}"/>
    <cellStyle name="Normal 14 8 3" xfId="9421" xr:uid="{3FC4A78E-621B-456F-B7E2-952879C4CC37}"/>
    <cellStyle name="Normal 14 8 3 2" xfId="13042" xr:uid="{96282F43-6830-4B9A-A6E8-1501B88D0332}"/>
    <cellStyle name="Normal 14 8 3 3" xfId="38400" xr:uid="{FC61353C-B908-459C-B5D2-EABCEBBEEDFC}"/>
    <cellStyle name="Normal 14 8 4" xfId="21670" xr:uid="{3FE03399-A3D5-4BF7-BFBA-6A1C51F209F3}"/>
    <cellStyle name="Normal 14 8 5" xfId="21671" xr:uid="{E23C9F68-9824-41FB-A53C-283254A0BA80}"/>
    <cellStyle name="Normal 14 8 6" xfId="21672" xr:uid="{70DCB715-7A0A-4A3A-B8F8-352A51DC3DA3}"/>
    <cellStyle name="Normal 14 8 7" xfId="21673" xr:uid="{24CA4BF9-3C2A-4374-9F6E-94A448FE2AEB}"/>
    <cellStyle name="Normal 14 9" xfId="3560" xr:uid="{509B75DD-6C2A-47C3-9FEA-387B9CC1AF6C}"/>
    <cellStyle name="Normal 14 9 2" xfId="9423" xr:uid="{8D9916C0-ED21-4356-854E-4EEC273EEB0C}"/>
    <cellStyle name="Normal 14 9 2 2" xfId="13044" xr:uid="{278E5E3F-0B3F-477B-990A-FA183D377EB6}"/>
    <cellStyle name="Normal 14 9 3" xfId="21674" xr:uid="{100CC275-7647-46D0-B665-AF4C0E775395}"/>
    <cellStyle name="Normal 14 9 4" xfId="21675" xr:uid="{3CBA6D47-CA6A-4674-832E-EB0DFEE009F2}"/>
    <cellStyle name="Normal 14 9 5" xfId="21676" xr:uid="{0AD03B29-1112-4C82-A12A-4EC97489F923}"/>
    <cellStyle name="Normal 14 9 6" xfId="21677" xr:uid="{B6FA30D3-CFC5-414D-AA2D-538D58257D04}"/>
    <cellStyle name="Normal 14_ELC" xfId="3561" xr:uid="{89149B12-D502-4CF1-89E5-9123EDA07314}"/>
    <cellStyle name="Normal 15" xfId="1532" xr:uid="{4BAFFAA9-8DEC-4618-B127-3C0F737546DE}"/>
    <cellStyle name="Normal 15 10" xfId="3563" xr:uid="{52B2AB6B-AD0D-44E6-B95B-1F60A1872FE2}"/>
    <cellStyle name="Normal 15 10 2" xfId="5388" xr:uid="{9ECC7769-2C13-43D7-A7CC-E33F04084095}"/>
    <cellStyle name="Normal 15 10 2 2" xfId="6137" xr:uid="{6660D386-45B7-4518-A029-A61188969C46}"/>
    <cellStyle name="Normal 15 10 2 2 2" xfId="13047" xr:uid="{828C43A4-B6E7-491F-8580-E48DB15A6C08}"/>
    <cellStyle name="Normal 15 10 2 2 3" xfId="9426" xr:uid="{B8B28562-409C-406C-B63A-72B3E4083CC2}"/>
    <cellStyle name="Normal 15 10 2 3" xfId="6457" xr:uid="{2462079D-F276-4722-BB76-080E3D7AC022}"/>
    <cellStyle name="Normal 15 10 2 3 2" xfId="40834" xr:uid="{0BCFF719-02E4-4FD3-B77B-DFF9EAE54C9F}"/>
    <cellStyle name="Normal 15 10 2 3 3" xfId="12621" xr:uid="{08702490-82EB-4101-B6A4-CD7CC6E4F3CB}"/>
    <cellStyle name="Normal 15 10 2 4" xfId="39724" xr:uid="{D7AEEF7E-2B3A-4F04-87F4-8D4F12F4D1D3}"/>
    <cellStyle name="Normal 15 10 2 4 2" xfId="41307" xr:uid="{752D3979-1245-4B27-B906-9464D8B28B66}"/>
    <cellStyle name="Normal 15 10 2 5" xfId="39982" xr:uid="{BC0CA1B8-E1DC-4926-BB93-41893A3A66E7}"/>
    <cellStyle name="Normal 15 10 2 6" xfId="8615" xr:uid="{2211315D-B411-421C-86E3-FB2DA8005A51}"/>
    <cellStyle name="Normal 15 10 3" xfId="4509" xr:uid="{634AA2A7-A0C7-41E4-BAD6-7D7E5194C525}"/>
    <cellStyle name="Normal 15 10 3 2" xfId="5960" xr:uid="{708FD0E6-04A7-42EA-9F27-2F4C2FD9F046}"/>
    <cellStyle name="Normal 15 10 3 2 2" xfId="41135" xr:uid="{6762BD66-5590-4B4C-8348-2837D3404672}"/>
    <cellStyle name="Normal 15 10 3 2 3" xfId="13046" xr:uid="{C3DC5DBE-5E97-4C70-A948-DDC19F28C994}"/>
    <cellStyle name="Normal 15 10 3 3" xfId="40280" xr:uid="{6577BDBE-CA25-45A9-B787-C8F2C2386F34}"/>
    <cellStyle name="Normal 15 10 3 4" xfId="9425" xr:uid="{9E59EC99-D108-4F52-A1E9-7B724214B971}"/>
    <cellStyle name="Normal 15 10 4" xfId="5822" xr:uid="{DFE477A4-CBE7-41AE-85AB-598A458345B4}"/>
    <cellStyle name="Normal 15 10 4 2" xfId="40145" xr:uid="{225D1832-11B7-4BA6-A855-55181E3B328F}"/>
    <cellStyle name="Normal 15 10 4 3" xfId="12335" xr:uid="{BEFF618F-EBC3-4BC9-BCC4-9ED682D87110}"/>
    <cellStyle name="Normal 15 10 5" xfId="6281" xr:uid="{AE449C1A-28C2-4A1D-B927-1BDFA3C4F4D9}"/>
    <cellStyle name="Normal 15 10 5 2" xfId="40690" xr:uid="{398090A9-E961-4E0F-80BA-F5758E669B4B}"/>
    <cellStyle name="Normal 15 10 5 3" xfId="39122" xr:uid="{7ADF31CB-F315-48D0-9C2F-5E66D9123563}"/>
    <cellStyle name="Normal 15 10 6" xfId="39426" xr:uid="{53F2BEB7-CD1A-4B6F-85D9-211968E93EAB}"/>
    <cellStyle name="Normal 15 10 6 2" xfId="40997" xr:uid="{9A9D9CD0-4F47-4DCA-A2D9-1CEFB3E2B65F}"/>
    <cellStyle name="Normal 15 10 7" xfId="39847" xr:uid="{A00D7865-031B-4FED-B91F-BFD763FBEACF}"/>
    <cellStyle name="Normal 15 10 8" xfId="7391" xr:uid="{5D7406CF-E95D-472F-979E-6A1D56351A4A}"/>
    <cellStyle name="Normal 15 11" xfId="3562" xr:uid="{D7791766-DCD6-45EC-95E7-C57FCDA5A0BC}"/>
    <cellStyle name="Normal 15 11 2" xfId="5387" xr:uid="{23710E59-D8F6-43AD-8E29-DEB18377727B}"/>
    <cellStyle name="Normal 15 11 2 2" xfId="6136" xr:uid="{1EC70187-7142-446D-83B1-F42F6162FD4F}"/>
    <cellStyle name="Normal 15 11 2 2 2" xfId="41306" xr:uid="{1FFAFB2E-3610-4952-9960-BC98F0C8BE99}"/>
    <cellStyle name="Normal 15 11 2 2 3" xfId="39723" xr:uid="{8F6DB9B5-4908-493E-B4EC-EB79387C2B06}"/>
    <cellStyle name="Normal 15 11 2 3" xfId="40449" xr:uid="{6419ACC7-C42C-47AC-A710-2839DC1AD578}"/>
    <cellStyle name="Normal 15 11 2 4" xfId="13045" xr:uid="{3B93ACC9-DBFF-4981-9586-BD9F1BA0E49B}"/>
    <cellStyle name="Normal 15 11 3" xfId="5821" xr:uid="{75E2F892-71FA-418E-BF52-5D114860B2BE}"/>
    <cellStyle name="Normal 15 11 3 2" xfId="40144" xr:uid="{6FC1E9C9-AEE4-42CA-9A71-F389A4DAB33F}"/>
    <cellStyle name="Normal 15 11 3 3" xfId="38401" xr:uid="{2EBA4DD2-D87E-448E-9061-D246A29DCA6D}"/>
    <cellStyle name="Normal 15 11 4" xfId="6456" xr:uid="{3E7D0BA3-0FE8-4FF8-AEDC-EA19BAEE427C}"/>
    <cellStyle name="Normal 15 11 4 2" xfId="40689" xr:uid="{6BA4401F-9F1E-4F65-BE5F-83DD0406F35E}"/>
    <cellStyle name="Normal 15 11 4 3" xfId="39121" xr:uid="{34D10097-9759-4F44-970E-D74DA051DAB7}"/>
    <cellStyle name="Normal 15 11 5" xfId="39425" xr:uid="{F515CA0C-764E-4F67-A515-FA628C8FDCAC}"/>
    <cellStyle name="Normal 15 11 5 2" xfId="40996" xr:uid="{E20BC60C-36B2-434C-BC42-16E7AA884CDF}"/>
    <cellStyle name="Normal 15 11 6" xfId="39929" xr:uid="{1802F49C-90DA-484A-9552-F356061482D8}"/>
    <cellStyle name="Normal 15 11 7" xfId="9424" xr:uid="{74FB56F8-6C4C-4C91-8AC9-1D9637202DDC}"/>
    <cellStyle name="Normal 15 12" xfId="4763" xr:uid="{4594AD44-5AC8-4361-9B6B-038A743CECE0}"/>
    <cellStyle name="Normal 15 12 2" xfId="6007" xr:uid="{8B6C9B12-42BC-434D-BC30-413FD91ED277}"/>
    <cellStyle name="Normal 15 12 2 2" xfId="40565" xr:uid="{A44FCAFC-1D9E-4F06-A5BF-4E9AD2AE5D1B}"/>
    <cellStyle name="Normal 15 12 2 3" xfId="15187" xr:uid="{8E6DA920-F191-4628-868B-35E896D1153C}"/>
    <cellStyle name="Normal 15 12 3" xfId="6328" xr:uid="{C95FFEA5-8AF1-489A-8077-7436CC5E82A6}"/>
    <cellStyle name="Normal 15 12 3 2" xfId="41180" xr:uid="{FB7351D4-40DB-4314-9F1A-B2550CDB78B4}"/>
    <cellStyle name="Normal 15 12 3 3" xfId="39599" xr:uid="{30BDD239-10B5-4090-9056-EAC348BA048B}"/>
    <cellStyle name="Normal 15 12 4" xfId="40325" xr:uid="{729FE01E-6192-4E87-8516-12976B9566B6}"/>
    <cellStyle name="Normal 15 12 5" xfId="11563" xr:uid="{274C53CB-B1C8-4F8A-8EE3-FD645C0049E7}"/>
    <cellStyle name="Normal 15 13" xfId="4508" xr:uid="{3F6FE8D4-0E1E-48D8-80C7-8BFB0CDE7EFC}"/>
    <cellStyle name="Normal 15 13 2" xfId="5959" xr:uid="{009A34A2-6F16-437E-82B5-B9FBC36D6774}"/>
    <cellStyle name="Normal 15 13 2 2" xfId="40777" xr:uid="{6CAF7EEA-495F-4F2A-835C-2879B636C097}"/>
    <cellStyle name="Normal 15 13 2 3" xfId="15218" xr:uid="{B1AD6E7D-66EF-4DD6-A3B0-F9755C1536B4}"/>
    <cellStyle name="Normal 15 13 3" xfId="39557" xr:uid="{FF8AB289-E1A6-469F-BA89-6B3117FDB54B}"/>
    <cellStyle name="Normal 15 13 3 2" xfId="41134" xr:uid="{5E9B5F1B-74C9-4251-86DA-BAC0972131BC}"/>
    <cellStyle name="Normal 15 13 4" xfId="40279" xr:uid="{F3F3C6D3-4F6B-4DE3-A794-DD49120C43A8}"/>
    <cellStyle name="Normal 15 13 5" xfId="11604" xr:uid="{85DFE7D0-B243-4578-8BE6-39D9752A17FB}"/>
    <cellStyle name="Normal 15 14" xfId="5691" xr:uid="{08BBD2D0-B907-412A-BE92-4977B1D8C74B}"/>
    <cellStyle name="Normal 15 14 2" xfId="40020" xr:uid="{E4B37E2F-4D08-4993-BC8A-07A3B05316B4}"/>
    <cellStyle name="Normal 15 14 3" xfId="21678" xr:uid="{E60233F1-77A6-4CA2-960D-B122F232BF9F}"/>
    <cellStyle name="Normal 15 15" xfId="6280" xr:uid="{92869A52-2805-4B95-A9ED-943DC217A180}"/>
    <cellStyle name="Normal 15 15 2" xfId="40533" xr:uid="{2B350595-6CCE-4C57-B1EC-98CAE929449C}"/>
    <cellStyle name="Normal 15 15 3" xfId="21679" xr:uid="{3D78A787-61ED-4F4D-8B7D-C4DEF215FE28}"/>
    <cellStyle name="Normal 15 16" xfId="21680" xr:uid="{0A064E5F-90EA-4DD9-A2A4-608EEC77AF06}"/>
    <cellStyle name="Normal 15 16 2" xfId="40871" xr:uid="{DD2689D8-B6D0-412D-9B5C-C56B75B593EC}"/>
    <cellStyle name="Normal 15 17" xfId="39769" xr:uid="{0AE54C9F-9395-47AF-956C-D8BCF331A526}"/>
    <cellStyle name="Normal 15 2" xfId="3564" xr:uid="{464CCA20-4937-46DC-8535-5571CBF6B1F3}"/>
    <cellStyle name="Normal 15 2 10" xfId="21681" xr:uid="{160951D6-026D-496C-9459-A004DDCCB598}"/>
    <cellStyle name="Normal 15 2 11" xfId="21682" xr:uid="{C7428B04-FD77-45AA-B651-1D8E05FD92A3}"/>
    <cellStyle name="Normal 15 2 2" xfId="6703" xr:uid="{53ABD6A1-7BD7-48B5-A6C7-8250263696B6}"/>
    <cellStyle name="Normal 15 2 2 2" xfId="9428" xr:uid="{478FC9F5-6921-448F-802E-F5DB69A4C678}"/>
    <cellStyle name="Normal 15 2 2 2 2" xfId="13049" xr:uid="{37D26E99-6C43-4E87-9C72-A40FA79BC637}"/>
    <cellStyle name="Normal 15 2 2 3" xfId="21683" xr:uid="{254BE712-7FF4-4CB4-A576-D6C3C2349CA4}"/>
    <cellStyle name="Normal 15 2 2 4" xfId="21684" xr:uid="{68C97D70-A106-4BFD-BC7A-5DCFB61EFC3C}"/>
    <cellStyle name="Normal 15 2 2 5" xfId="21685" xr:uid="{EBEB3FDC-B620-489F-882F-D1D183219E0F}"/>
    <cellStyle name="Normal 15 2 2 6" xfId="21686" xr:uid="{065DC844-7438-4F8E-AC43-74522F9F9F9C}"/>
    <cellStyle name="Normal 15 2 3" xfId="7392" xr:uid="{76A71F8F-DD64-4A52-81DA-85004683F820}"/>
    <cellStyle name="Normal 15 2 3 2" xfId="8616" xr:uid="{D5546C95-BFB4-45BF-A237-AD78D904F1BF}"/>
    <cellStyle name="Normal 15 2 3 2 2" xfId="9430" xr:uid="{98B5C1F9-27B0-4CD9-B1C9-3A7FD2A242DE}"/>
    <cellStyle name="Normal 15 2 3 2 2 2" xfId="13051" xr:uid="{D3A941FE-DC09-4F9D-907E-C9BC59D1A2B0}"/>
    <cellStyle name="Normal 15 2 3 2 3" xfId="12622" xr:uid="{D70542B5-2A37-4E4F-81F2-7AC00501AECF}"/>
    <cellStyle name="Normal 15 2 3 3" xfId="9429" xr:uid="{E6C3C5DB-DE85-4242-B433-FC234D85CA0E}"/>
    <cellStyle name="Normal 15 2 3 3 2" xfId="13050" xr:uid="{8BC9BAB2-1F2D-4976-8411-5504791147F4}"/>
    <cellStyle name="Normal 15 2 3 4" xfId="12336" xr:uid="{CBD17B27-04E5-4240-B420-62724BA3BD85}"/>
    <cellStyle name="Normal 15 2 4" xfId="8469" xr:uid="{341C08E3-D750-4ECF-A0BE-629F05E1D13F}"/>
    <cellStyle name="Normal 15 2 4 2" xfId="9431" xr:uid="{14A0E37D-8200-441D-96E6-E25E172D58B5}"/>
    <cellStyle name="Normal 15 2 4 2 2" xfId="13052" xr:uid="{BE9F2C8F-24DF-458E-AD81-3CDC81443A92}"/>
    <cellStyle name="Normal 15 2 4 3" xfId="21687" xr:uid="{E9812696-CD42-4935-B5F6-A9581566F135}"/>
    <cellStyle name="Normal 15 2 4 4" xfId="21688" xr:uid="{FBD6E71B-D80A-468B-97B1-B70D49C3DA8D}"/>
    <cellStyle name="Normal 15 2 4 5" xfId="21689" xr:uid="{81F5C5B2-35BA-4D23-8CB9-E28FB42BE3CA}"/>
    <cellStyle name="Normal 15 2 4 6" xfId="21690" xr:uid="{A538D3AE-DF67-4658-A667-1A164008348C}"/>
    <cellStyle name="Normal 15 2 5" xfId="8247" xr:uid="{9FB540AD-9340-4F7F-B06F-AA7371155476}"/>
    <cellStyle name="Normal 15 2 5 2" xfId="9432" xr:uid="{64D0DCA6-C36B-43CE-AF41-D03CB3D32421}"/>
    <cellStyle name="Normal 15 2 5 2 2" xfId="13053" xr:uid="{C38C685F-6D4B-450B-A30A-F0AF1448D03C}"/>
    <cellStyle name="Normal 15 2 5 3" xfId="12447" xr:uid="{1ECB33B6-524E-437C-BE7E-4BA27628EE0C}"/>
    <cellStyle name="Normal 15 2 6" xfId="9433" xr:uid="{5255D9E3-185D-473D-96B7-75F622915DBA}"/>
    <cellStyle name="Normal 15 2 6 2" xfId="13054" xr:uid="{F9DE5D76-8047-479B-9B0B-D9C5A86044AD}"/>
    <cellStyle name="Normal 15 2 7" xfId="9427" xr:uid="{889492E0-7B36-4E72-99EC-E2CE0151EDBE}"/>
    <cellStyle name="Normal 15 2 7 2" xfId="13048" xr:uid="{F8D67416-61A8-4A70-957F-C76963673E68}"/>
    <cellStyle name="Normal 15 2 8" xfId="21691" xr:uid="{0A4BAF37-8F9B-4E7B-B5B0-6738354A2F04}"/>
    <cellStyle name="Normal 15 2 9" xfId="21692" xr:uid="{661D4449-B335-44A9-9997-81CA26A8F961}"/>
    <cellStyle name="Normal 15 3" xfId="3565" xr:uid="{A22CC54C-A7B6-4F97-9D85-2E0A3DBB2956}"/>
    <cellStyle name="Normal 15 3 10" xfId="21693" xr:uid="{06BB08B2-0F89-436A-AA35-47209369737C}"/>
    <cellStyle name="Normal 15 3 2" xfId="6704" xr:uid="{C02C44FF-2440-4270-B064-ED013EED1494}"/>
    <cellStyle name="Normal 15 3 2 2" xfId="9435" xr:uid="{1A7A75E3-2C17-4106-8E0C-B15CE7541D58}"/>
    <cellStyle name="Normal 15 3 2 2 2" xfId="13056" xr:uid="{DE181F64-A038-4991-8C3A-5D69A0071E42}"/>
    <cellStyle name="Normal 15 3 2 3" xfId="21694" xr:uid="{A50CAB8A-8E62-4FB7-9036-C0152B9BC00A}"/>
    <cellStyle name="Normal 15 3 2 4" xfId="21695" xr:uid="{49454C44-C5C5-478D-A683-85151A78702E}"/>
    <cellStyle name="Normal 15 3 2 5" xfId="21696" xr:uid="{6EA6DDB1-4D4A-49E9-911C-BE6FB32C8333}"/>
    <cellStyle name="Normal 15 3 2 6" xfId="21697" xr:uid="{C5E3307A-50D7-43D9-894A-49AE2A16B859}"/>
    <cellStyle name="Normal 15 3 3" xfId="7393" xr:uid="{BFBF23A6-6B25-4B12-9A82-B32075F918CB}"/>
    <cellStyle name="Normal 15 3 3 2" xfId="8617" xr:uid="{CF366C3E-9BF1-4A53-BBED-3583B3F64F7D}"/>
    <cellStyle name="Normal 15 3 3 2 2" xfId="9437" xr:uid="{C2545DC4-626B-4C8F-A4C9-095E91C58ECC}"/>
    <cellStyle name="Normal 15 3 3 2 2 2" xfId="13058" xr:uid="{DFDAFADA-71B2-4CA1-8893-E93C1A7D711B}"/>
    <cellStyle name="Normal 15 3 3 2 3" xfId="12623" xr:uid="{F8395528-A018-4DAE-9A17-84B7DF6A192A}"/>
    <cellStyle name="Normal 15 3 3 3" xfId="9436" xr:uid="{D329B0A5-3B23-4368-9224-D8AFD15A44DD}"/>
    <cellStyle name="Normal 15 3 3 3 2" xfId="13057" xr:uid="{6FB834A7-B759-45D1-89AB-0EB39756D537}"/>
    <cellStyle name="Normal 15 3 3 4" xfId="12337" xr:uid="{699753E4-F651-4856-9A87-1BB0C36E6C97}"/>
    <cellStyle name="Normal 15 3 4" xfId="8470" xr:uid="{DB7258C5-598C-47A8-99CA-A01C3A4C1130}"/>
    <cellStyle name="Normal 15 3 4 2" xfId="9438" xr:uid="{A22D432A-00E5-4A4C-92AE-37B94376C907}"/>
    <cellStyle name="Normal 15 3 4 2 2" xfId="13059" xr:uid="{C608C9B7-54D9-4770-9FBE-89BEC93A0A63}"/>
    <cellStyle name="Normal 15 3 4 3" xfId="21698" xr:uid="{1A8DFFC1-9E43-482F-9304-DB8B60DB7EFC}"/>
    <cellStyle name="Normal 15 3 4 4" xfId="21699" xr:uid="{4A77D4AD-E0D7-4DCC-8C04-F2CB878CD34A}"/>
    <cellStyle name="Normal 15 3 4 5" xfId="21700" xr:uid="{A1D5E922-8C66-43C1-BB5E-A8737610E86D}"/>
    <cellStyle name="Normal 15 3 4 6" xfId="21701" xr:uid="{F7481AEE-4003-4691-AD44-89AA1E67CD07}"/>
    <cellStyle name="Normal 15 3 5" xfId="8248" xr:uid="{7689797F-9826-4C49-80ED-23A2DAC1F777}"/>
    <cellStyle name="Normal 15 3 5 2" xfId="9439" xr:uid="{1EC4ABEB-63E4-4592-A986-874738D9CB16}"/>
    <cellStyle name="Normal 15 3 5 2 2" xfId="13060" xr:uid="{72BF14BF-7435-440A-8E88-7E91F2368A16}"/>
    <cellStyle name="Normal 15 3 5 3" xfId="12448" xr:uid="{57B6A683-3329-462E-B3F6-946CE18A8DEC}"/>
    <cellStyle name="Normal 15 3 6" xfId="9434" xr:uid="{A477CE1C-4203-487F-842C-59A28A30EAE8}"/>
    <cellStyle name="Normal 15 3 6 2" xfId="13055" xr:uid="{10F235D6-99B4-4097-8213-124F7472417B}"/>
    <cellStyle name="Normal 15 3 7" xfId="21702" xr:uid="{CCF8EDE4-7973-4755-8260-E862074008D4}"/>
    <cellStyle name="Normal 15 3 8" xfId="21703" xr:uid="{CE02F929-FD72-4CAE-9FEE-A94C204003C7}"/>
    <cellStyle name="Normal 15 3 9" xfId="21704" xr:uid="{F42E8661-D6C5-4D78-8E16-E70C30325970}"/>
    <cellStyle name="Normal 15 4" xfId="3566" xr:uid="{B81AE608-F177-438F-8B35-EBB2186F61E7}"/>
    <cellStyle name="Normal 15 4 10" xfId="21705" xr:uid="{F76CC1A4-5724-4658-BDE1-43EBD17E7EB6}"/>
    <cellStyle name="Normal 15 4 2" xfId="6705" xr:uid="{A3C823B5-A7D7-4DB0-BE98-36E2CD47E348}"/>
    <cellStyle name="Normal 15 4 2 2" xfId="9441" xr:uid="{046DF39B-9BFA-4AFD-8554-E74DFE07A00F}"/>
    <cellStyle name="Normal 15 4 2 2 2" xfId="13062" xr:uid="{FC618667-0DFA-4819-994C-E399BB5E6685}"/>
    <cellStyle name="Normal 15 4 2 3" xfId="21706" xr:uid="{3420195C-269B-4637-962F-9966FB1DFA6C}"/>
    <cellStyle name="Normal 15 4 2 4" xfId="21707" xr:uid="{7A9E6BC9-39BA-4377-A81C-844EF91FBFA2}"/>
    <cellStyle name="Normal 15 4 2 5" xfId="21708" xr:uid="{6E807FD1-A55C-43AD-A720-D99C29803659}"/>
    <cellStyle name="Normal 15 4 2 6" xfId="21709" xr:uid="{E283494A-17DB-4519-9E1A-50BAB72ECD81}"/>
    <cellStyle name="Normal 15 4 3" xfId="7394" xr:uid="{D95BDD83-F21B-43F4-98A4-EF6104DA8121}"/>
    <cellStyle name="Normal 15 4 3 2" xfId="8618" xr:uid="{B06F617B-612F-4C2B-95DF-DB5B710FC112}"/>
    <cellStyle name="Normal 15 4 3 2 2" xfId="9443" xr:uid="{58AFE4E7-67E7-4090-9395-9BD5A7B30DF9}"/>
    <cellStyle name="Normal 15 4 3 2 2 2" xfId="13064" xr:uid="{47F76679-0373-413C-977D-D60A0E163CE6}"/>
    <cellStyle name="Normal 15 4 3 2 3" xfId="12624" xr:uid="{086AE5E9-5998-48D0-8BEF-0F1FCC5256F4}"/>
    <cellStyle name="Normal 15 4 3 3" xfId="9442" xr:uid="{C94B2935-8F9C-4042-9557-1E3FFD202AAC}"/>
    <cellStyle name="Normal 15 4 3 3 2" xfId="13063" xr:uid="{6D0EFDFD-DDED-482D-AFA3-023A071006E3}"/>
    <cellStyle name="Normal 15 4 3 4" xfId="12338" xr:uid="{E590540D-CC24-4EC0-B0A5-AE5CCBB6A3DE}"/>
    <cellStyle name="Normal 15 4 4" xfId="8471" xr:uid="{FF7B0325-E8A3-4751-A82E-517802781C74}"/>
    <cellStyle name="Normal 15 4 4 2" xfId="9444" xr:uid="{1C3BDABA-7F0A-4274-B540-BB7AB3CA1EA0}"/>
    <cellStyle name="Normal 15 4 4 2 2" xfId="13065" xr:uid="{B8D00B77-EFFA-4A53-9DAA-400251BF406E}"/>
    <cellStyle name="Normal 15 4 4 3" xfId="21710" xr:uid="{20E806C1-8C87-4E75-B938-9043EC9E2BAA}"/>
    <cellStyle name="Normal 15 4 4 4" xfId="21711" xr:uid="{638D9CBE-7CB9-4787-A7BB-06E17ECAC4B1}"/>
    <cellStyle name="Normal 15 4 4 5" xfId="21712" xr:uid="{438BE20B-7BFD-4DD5-8E04-42844A282112}"/>
    <cellStyle name="Normal 15 4 4 6" xfId="21713" xr:uid="{E09EAD2C-A1FC-491F-95F9-B7DA481E08C0}"/>
    <cellStyle name="Normal 15 4 5" xfId="8249" xr:uid="{C1FC1721-4B02-430E-81A2-9BD31C4D2710}"/>
    <cellStyle name="Normal 15 4 5 2" xfId="9445" xr:uid="{26384CD9-895B-4C48-A909-4C20363AE3C9}"/>
    <cellStyle name="Normal 15 4 5 2 2" xfId="13066" xr:uid="{BC8DA581-58FD-47CE-844D-9490517FB002}"/>
    <cellStyle name="Normal 15 4 5 3" xfId="12449" xr:uid="{AFF80912-6360-4ADD-9267-EBD43BE5F325}"/>
    <cellStyle name="Normal 15 4 6" xfId="9440" xr:uid="{3FDBAB55-B4B1-4E98-8B52-62DB8554239D}"/>
    <cellStyle name="Normal 15 4 6 2" xfId="13061" xr:uid="{D541126C-C58F-4B23-B9BD-92E98A3466BD}"/>
    <cellStyle name="Normal 15 4 7" xfId="21714" xr:uid="{4B33C20E-9BF9-4657-99B7-DD56B630D5C1}"/>
    <cellStyle name="Normal 15 4 8" xfId="21715" xr:uid="{559AD649-F135-462B-A47C-B7A4B35D4E36}"/>
    <cellStyle name="Normal 15 4 9" xfId="21716" xr:uid="{194A48ED-5641-49F0-BF0F-CAE71A748C33}"/>
    <cellStyle name="Normal 15 5" xfId="3567" xr:uid="{93B8E409-8033-42E1-9DAF-748C6126EBD9}"/>
    <cellStyle name="Normal 15 5 10" xfId="21717" xr:uid="{4443582C-B207-4915-8C4C-D87A16923C2F}"/>
    <cellStyle name="Normal 15 5 2" xfId="6706" xr:uid="{0298AC8F-ABD8-440B-91F1-9842267B49D6}"/>
    <cellStyle name="Normal 15 5 2 2" xfId="9447" xr:uid="{C1E1EB6D-C009-42E9-86D5-6B1C7CF59A1A}"/>
    <cellStyle name="Normal 15 5 2 2 2" xfId="13068" xr:uid="{7FF78B6E-7585-423D-9D47-8919654BF595}"/>
    <cellStyle name="Normal 15 5 2 3" xfId="21718" xr:uid="{97AA1BAC-1E3E-401A-8A4D-74EA5FFC4870}"/>
    <cellStyle name="Normal 15 5 2 4" xfId="21719" xr:uid="{16C2B658-F34C-4135-983D-E976414220DA}"/>
    <cellStyle name="Normal 15 5 2 5" xfId="21720" xr:uid="{BE53D607-20DC-43AB-838A-3FED12141FEE}"/>
    <cellStyle name="Normal 15 5 2 6" xfId="21721" xr:uid="{DE2EFC88-1AF6-47E3-B82A-6C765D2F3B31}"/>
    <cellStyle name="Normal 15 5 3" xfId="7395" xr:uid="{B31BD118-C31E-42AC-AC45-C4BC905702C2}"/>
    <cellStyle name="Normal 15 5 3 2" xfId="8619" xr:uid="{5A29EF48-AD56-4DCB-A434-167D95784FF9}"/>
    <cellStyle name="Normal 15 5 3 2 2" xfId="9449" xr:uid="{1667D507-6F61-4A1C-A201-9FBADC70AEE9}"/>
    <cellStyle name="Normal 15 5 3 2 2 2" xfId="13070" xr:uid="{8FAC8A3C-FEEE-49CC-A7A2-773804E4C09C}"/>
    <cellStyle name="Normal 15 5 3 2 3" xfId="12625" xr:uid="{7022D587-F684-4A36-8321-85F06692C4B9}"/>
    <cellStyle name="Normal 15 5 3 3" xfId="9448" xr:uid="{1B2463F5-FA6A-4FE1-940D-A279E3936551}"/>
    <cellStyle name="Normal 15 5 3 3 2" xfId="13069" xr:uid="{9254F3CC-C60B-4517-AA77-278B7D54A706}"/>
    <cellStyle name="Normal 15 5 3 4" xfId="12339" xr:uid="{5682E8D9-A05D-4213-85E1-AC9C5DAEA9AF}"/>
    <cellStyle name="Normal 15 5 4" xfId="8472" xr:uid="{6CEADB8D-96AB-40C5-9BBE-057522176964}"/>
    <cellStyle name="Normal 15 5 4 2" xfId="9450" xr:uid="{A13538CF-80D8-4382-96D1-4EDF9958946A}"/>
    <cellStyle name="Normal 15 5 4 2 2" xfId="13071" xr:uid="{F22AB3DF-3FE9-42F2-BD11-8716EA15D63F}"/>
    <cellStyle name="Normal 15 5 4 3" xfId="21722" xr:uid="{0792B889-B0B4-4C89-9F17-3DFB4173EA24}"/>
    <cellStyle name="Normal 15 5 4 4" xfId="21723" xr:uid="{F0C6D0F4-B29B-4B9E-8170-5F79F1142EE2}"/>
    <cellStyle name="Normal 15 5 4 5" xfId="21724" xr:uid="{869D9816-F90D-402D-84EE-E1B5C9C21CFF}"/>
    <cellStyle name="Normal 15 5 4 6" xfId="21725" xr:uid="{4CEB9F18-E471-4AF4-9885-6ED36B50DFE4}"/>
    <cellStyle name="Normal 15 5 5" xfId="8250" xr:uid="{E4CCB4F1-1384-47F2-9321-DD5011FA0BE7}"/>
    <cellStyle name="Normal 15 5 5 2" xfId="9451" xr:uid="{7BF6C769-066B-4EC4-A29B-FA0BD502B8C8}"/>
    <cellStyle name="Normal 15 5 5 2 2" xfId="13072" xr:uid="{8A31349A-5CFB-4C90-AD45-3C1D77013595}"/>
    <cellStyle name="Normal 15 5 5 3" xfId="12450" xr:uid="{81970F6C-EE17-4EB7-B08C-9F5CEF42B372}"/>
    <cellStyle name="Normal 15 5 6" xfId="9446" xr:uid="{760A50E3-9BB7-44A8-8293-DF73E2DB4A12}"/>
    <cellStyle name="Normal 15 5 6 2" xfId="13067" xr:uid="{03FEDD5C-2E63-425B-84D3-6D723A987A86}"/>
    <cellStyle name="Normal 15 5 7" xfId="21726" xr:uid="{F19B809E-93A8-43A2-8FEB-E0DC5972557B}"/>
    <cellStyle name="Normal 15 5 8" xfId="21727" xr:uid="{770FC0F4-FAC3-4D2B-B78C-C35923AA2915}"/>
    <cellStyle name="Normal 15 5 9" xfId="21728" xr:uid="{922F3029-DA1C-4A46-88F1-D448BE5249C7}"/>
    <cellStyle name="Normal 15 6" xfId="3568" xr:uid="{40C90823-94C5-4319-9A03-FF9FD0F98A7B}"/>
    <cellStyle name="Normal 15 6 10" xfId="21729" xr:uid="{14F31E3F-5789-4113-95A1-F18A3D286AF1}"/>
    <cellStyle name="Normal 15 6 2" xfId="6707" xr:uid="{E8029AF6-A5AA-458F-A853-0BDFC18467BE}"/>
    <cellStyle name="Normal 15 6 2 2" xfId="9453" xr:uid="{A9D0EEA1-1C0F-4EEC-B5BF-FE5AA319A9A4}"/>
    <cellStyle name="Normal 15 6 2 2 2" xfId="13074" xr:uid="{E8E7F1B8-638E-4646-A3C3-B1275F1C6431}"/>
    <cellStyle name="Normal 15 6 2 3" xfId="21730" xr:uid="{2415CF34-4358-4AB0-A236-7FDFEB21E27F}"/>
    <cellStyle name="Normal 15 6 2 4" xfId="21731" xr:uid="{EFF5D766-6893-4190-B816-DCA854547B18}"/>
    <cellStyle name="Normal 15 6 2 5" xfId="21732" xr:uid="{17F2853F-1F18-4C38-8A72-FDCAD826BEF8}"/>
    <cellStyle name="Normal 15 6 2 6" xfId="21733" xr:uid="{EE3B66A6-B838-44D4-93EE-7E8646FC8992}"/>
    <cellStyle name="Normal 15 6 3" xfId="7396" xr:uid="{16469DB6-2E18-4F0F-81C1-56AA3C4C1D41}"/>
    <cellStyle name="Normal 15 6 3 2" xfId="8620" xr:uid="{149615B4-CC6F-412B-8B16-45A50B764477}"/>
    <cellStyle name="Normal 15 6 3 2 2" xfId="9455" xr:uid="{999E154D-BDDF-45D0-A606-D2A8B2EE3B6C}"/>
    <cellStyle name="Normal 15 6 3 2 2 2" xfId="13076" xr:uid="{2EBD7174-1F90-4186-8B04-C28400D92FCE}"/>
    <cellStyle name="Normal 15 6 3 2 3" xfId="12626" xr:uid="{A144D48F-DB6B-4DAC-86CA-028D5473EC1D}"/>
    <cellStyle name="Normal 15 6 3 3" xfId="9454" xr:uid="{F632A331-0714-4E75-8CF4-0F6B771D2907}"/>
    <cellStyle name="Normal 15 6 3 3 2" xfId="13075" xr:uid="{D76206BA-E279-49F7-85C5-D0EE72E4C979}"/>
    <cellStyle name="Normal 15 6 3 4" xfId="12340" xr:uid="{47D69F40-B6EC-4F9E-AFEF-CD72FA1225DD}"/>
    <cellStyle name="Normal 15 6 4" xfId="8473" xr:uid="{878534CF-C573-41B2-9AB7-A4CF64435EDF}"/>
    <cellStyle name="Normal 15 6 4 2" xfId="9456" xr:uid="{2A4E3EBB-16DA-4EBA-9320-E856C31F0AAB}"/>
    <cellStyle name="Normal 15 6 4 2 2" xfId="13077" xr:uid="{7A57201B-970D-488B-BE66-CB37F075DDA0}"/>
    <cellStyle name="Normal 15 6 4 3" xfId="21734" xr:uid="{3A564BF3-F01B-4A64-AB34-E2DB8882AE65}"/>
    <cellStyle name="Normal 15 6 4 4" xfId="21735" xr:uid="{F57A1ACB-DE2F-4480-8782-587D290BB2F5}"/>
    <cellStyle name="Normal 15 6 4 5" xfId="21736" xr:uid="{66D9E144-3C29-407B-93D3-5AD2E1467726}"/>
    <cellStyle name="Normal 15 6 4 6" xfId="21737" xr:uid="{ADE1AAD1-2DAD-463D-9C34-2E984C0C1D94}"/>
    <cellStyle name="Normal 15 6 5" xfId="8251" xr:uid="{04CB75D9-ECDC-472C-8405-4FF7D0897478}"/>
    <cellStyle name="Normal 15 6 5 2" xfId="9457" xr:uid="{1C48B1A4-769D-4B3D-832B-D35DF8A02ABB}"/>
    <cellStyle name="Normal 15 6 5 2 2" xfId="13078" xr:uid="{DCC58356-43CE-4258-9388-6D431DB1BC9B}"/>
    <cellStyle name="Normal 15 6 5 3" xfId="12451" xr:uid="{BD19446A-C916-4033-B1F9-9E90D1ECBF39}"/>
    <cellStyle name="Normal 15 6 6" xfId="9452" xr:uid="{49982961-5C7F-44FF-A6A1-B6423D0AF8AB}"/>
    <cellStyle name="Normal 15 6 6 2" xfId="13073" xr:uid="{6BFAA0FA-BDEC-482A-AEF6-4BCD60695C12}"/>
    <cellStyle name="Normal 15 6 7" xfId="21738" xr:uid="{9286FD50-3F6B-47B3-A9E4-3A71116ECFDD}"/>
    <cellStyle name="Normal 15 6 8" xfId="21739" xr:uid="{C039B706-80E5-4CD4-92EC-499964925CED}"/>
    <cellStyle name="Normal 15 6 9" xfId="21740" xr:uid="{FA9B636D-413C-4D22-89A5-CAAE5086F898}"/>
    <cellStyle name="Normal 15 7" xfId="3569" xr:uid="{2CD08238-3C63-4D75-815A-39D567F6148C}"/>
    <cellStyle name="Normal 15 7 2" xfId="5389" xr:uid="{C243E512-9B4E-4039-8857-9A50EBC22734}"/>
    <cellStyle name="Normal 15 7 2 2" xfId="9459" xr:uid="{F988D833-84D3-47F0-9907-08750AC2C181}"/>
    <cellStyle name="Normal 15 7 2 2 2" xfId="13080" xr:uid="{6D54FD77-51B2-4B2F-9163-AB900D3F9251}"/>
    <cellStyle name="Normal 15 7 2 3" xfId="21741" xr:uid="{5231C30B-E4D8-41CA-881A-452F5E1556B4}"/>
    <cellStyle name="Normal 15 7 2 4" xfId="21742" xr:uid="{B5EEC8B5-DBFD-4B11-B7D8-DE64E423A5AA}"/>
    <cellStyle name="Normal 15 7 2 5" xfId="21743" xr:uid="{B3232F40-5E73-4137-B940-6EF6CDEF535B}"/>
    <cellStyle name="Normal 15 7 2 6" xfId="21744" xr:uid="{D7B5DFA3-9B3F-4E90-8BC4-7984B0463B03}"/>
    <cellStyle name="Normal 15 7 3" xfId="9458" xr:uid="{428E84F4-80B7-4F64-8F0C-20A696DE9204}"/>
    <cellStyle name="Normal 15 7 3 2" xfId="13079" xr:uid="{5B89E5BA-58D3-42E0-AFC5-59C2166D17E3}"/>
    <cellStyle name="Normal 15 7 3 3" xfId="38402" xr:uid="{C4CB6459-99BC-49F0-9126-31A6D2949802}"/>
    <cellStyle name="Normal 15 7 4" xfId="21745" xr:uid="{2B40E1F8-EBB5-40BD-BB07-9848C6893AF7}"/>
    <cellStyle name="Normal 15 7 5" xfId="21746" xr:uid="{588345C7-5EAB-47FB-BBE8-E4122CD22A2E}"/>
    <cellStyle name="Normal 15 7 6" xfId="21747" xr:uid="{1697FA82-9FEC-4379-A351-3A23DEA2A806}"/>
    <cellStyle name="Normal 15 7 7" xfId="21748" xr:uid="{D7E44C95-9443-41E1-BD93-E617D5BEE77C}"/>
    <cellStyle name="Normal 15 8" xfId="3570" xr:uid="{69199DF8-8D12-4550-BDA1-BB1AA7759AB0}"/>
    <cellStyle name="Normal 15 8 2" xfId="5390" xr:uid="{6E8A9EAE-D4FA-47BB-B118-5532FF3F649D}"/>
    <cellStyle name="Normal 15 8 2 2" xfId="9461" xr:uid="{F9EDBC5D-BB0A-4097-93FB-0BF558AE623A}"/>
    <cellStyle name="Normal 15 8 2 2 2" xfId="13082" xr:uid="{2DD2B7A1-923B-4289-9EAC-0563E2D2D8B8}"/>
    <cellStyle name="Normal 15 8 2 3" xfId="21749" xr:uid="{FA02C7BB-6277-4B6B-A801-BC0D9EE9EBD9}"/>
    <cellStyle name="Normal 15 8 2 4" xfId="21750" xr:uid="{86A170A6-8F52-4E7D-AC68-DCD43BCADC31}"/>
    <cellStyle name="Normal 15 8 2 5" xfId="21751" xr:uid="{08B191E4-0A78-4960-95C4-987197D920D5}"/>
    <cellStyle name="Normal 15 8 2 6" xfId="21752" xr:uid="{2A089873-EF26-4AA6-A7EC-2D33248188A0}"/>
    <cellStyle name="Normal 15 8 3" xfId="9460" xr:uid="{0CA8674B-1062-43E0-B644-AEE4435C8578}"/>
    <cellStyle name="Normal 15 8 3 2" xfId="13081" xr:uid="{91B42289-9100-4E71-844B-C4F80492FE62}"/>
    <cellStyle name="Normal 15 8 3 3" xfId="38403" xr:uid="{550A6EE8-1E1F-4B80-99F5-C65B025CF916}"/>
    <cellStyle name="Normal 15 8 4" xfId="21753" xr:uid="{003CD6A8-22CA-4FA8-A58D-153DE331C009}"/>
    <cellStyle name="Normal 15 8 5" xfId="21754" xr:uid="{DBC0AB2C-6240-4DF8-89B2-5235BF257DD1}"/>
    <cellStyle name="Normal 15 8 6" xfId="21755" xr:uid="{1F6F6C98-86BF-4CD7-9EA7-99802AD592D1}"/>
    <cellStyle name="Normal 15 8 7" xfId="21756" xr:uid="{FD7264FC-BEFE-4D23-9163-4DBD871CF18A}"/>
    <cellStyle name="Normal 15 9" xfId="3571" xr:uid="{75C7E657-3FD6-4A17-A4DC-5D8D745490DF}"/>
    <cellStyle name="Normal 15 9 2" xfId="9462" xr:uid="{3412AB8D-AFE3-4D2A-A744-4744CE71135C}"/>
    <cellStyle name="Normal 15 9 2 2" xfId="13083" xr:uid="{97FE8252-26AC-4E6F-9892-0A3904A0FC24}"/>
    <cellStyle name="Normal 15 9 3" xfId="21757" xr:uid="{23DFA8B7-45F8-4D10-ADE6-A297E6A3F67F}"/>
    <cellStyle name="Normal 15 9 4" xfId="21758" xr:uid="{1628A366-9651-424F-A4AE-7F53BEB29E16}"/>
    <cellStyle name="Normal 15 9 5" xfId="21759" xr:uid="{712BE364-0813-4171-A454-27E372A113E6}"/>
    <cellStyle name="Normal 15 9 6" xfId="21760" xr:uid="{F6134DC6-A5B7-48EF-BFBA-E622E311EF91}"/>
    <cellStyle name="Normal 15_ELC" xfId="3572" xr:uid="{562356BA-D39F-4963-AC98-AE9FB8DF042A}"/>
    <cellStyle name="Normal 16" xfId="1533" xr:uid="{54883DDB-9057-46D2-99EB-4B55F5E1FE38}"/>
    <cellStyle name="Normal 16 10" xfId="8474" xr:uid="{4A3FFF88-EF20-4D52-B26D-BC85D2D01615}"/>
    <cellStyle name="Normal 16 10 2" xfId="9464" xr:uid="{ACC071C7-19C3-42C1-AA7E-85DD82C2259F}"/>
    <cellStyle name="Normal 16 10 2 2" xfId="13085" xr:uid="{6BA1DADC-A85C-4E60-9E86-D5BE2E3B9C35}"/>
    <cellStyle name="Normal 16 10 3" xfId="21761" xr:uid="{57B924A3-15E9-445C-BE30-F16100169E43}"/>
    <cellStyle name="Normal 16 10 4" xfId="21762" xr:uid="{0B1BA179-0C2A-468C-815D-2842B9FE55A0}"/>
    <cellStyle name="Normal 16 10 5" xfId="21763" xr:uid="{345172B9-319B-406A-93D5-34F4F91F2230}"/>
    <cellStyle name="Normal 16 10 6" xfId="21764" xr:uid="{F3EC3942-BB55-47CC-84BA-C35A4B043EC8}"/>
    <cellStyle name="Normal 16 11" xfId="9465" xr:uid="{203173B4-5746-419D-8ECE-746DD9E1B3A7}"/>
    <cellStyle name="Normal 16 11 2" xfId="13086" xr:uid="{536973D8-BF9A-4633-8722-5D3188BDB8BB}"/>
    <cellStyle name="Normal 16 12" xfId="9463" xr:uid="{BFB8D1D8-B703-4AAA-B99A-C0FDC815771E}"/>
    <cellStyle name="Normal 16 12 2" xfId="13084" xr:uid="{B4C7E09F-BEF0-42BF-9412-A96C190D6633}"/>
    <cellStyle name="Normal 16 13" xfId="21765" xr:uid="{7B356D6D-EF5E-4E22-9DC5-D256BE4A92D1}"/>
    <cellStyle name="Normal 16 14" xfId="21766" xr:uid="{8E378DF7-805F-457C-8250-461829430A01}"/>
    <cellStyle name="Normal 16 15" xfId="21767" xr:uid="{1BF7A85B-3B7A-4688-9A6B-2E3470ABAD3B}"/>
    <cellStyle name="Normal 16 16" xfId="21768" xr:uid="{30464F49-4F2D-44D3-BC12-8C308D2519F7}"/>
    <cellStyle name="Normal 16 17" xfId="21769" xr:uid="{B4E47E8D-B60F-47F4-9D35-E0D92A1AFFB1}"/>
    <cellStyle name="Normal 16 18" xfId="6594" xr:uid="{44D3E2F0-44CA-4412-917B-FE30E7165537}"/>
    <cellStyle name="Normal 16 2" xfId="1534" xr:uid="{4799CCD8-8EB0-4831-A9AE-BBD765A24C8A}"/>
    <cellStyle name="Normal 16 2 2" xfId="3575" xr:uid="{BAC8F8D0-5EC6-430D-9DC6-5AB38D1E0254}"/>
    <cellStyle name="Normal 16 2 2 2" xfId="5391" xr:uid="{8CE2AD05-D48B-44E6-A323-3C6BD1FC0402}"/>
    <cellStyle name="Normal 16 2 2 2 2" xfId="9468" xr:uid="{33762039-2506-4729-B9F5-C1D6411CA9CD}"/>
    <cellStyle name="Normal 16 2 2 2 2 2" xfId="13089" xr:uid="{5694BEA1-0913-43B9-859B-DCFD1536323B}"/>
    <cellStyle name="Normal 16 2 2 2 3" xfId="21770" xr:uid="{C6440066-E0C4-404A-A8D6-BCACCD721934}"/>
    <cellStyle name="Normal 16 2 2 2 4" xfId="21771" xr:uid="{C9F1F2E1-E578-4B44-94AA-63C5B103E2CA}"/>
    <cellStyle name="Normal 16 2 2 2 5" xfId="21772" xr:uid="{34881871-B704-434C-BE54-2580628E3803}"/>
    <cellStyle name="Normal 16 2 2 2 6" xfId="21773" xr:uid="{C31129AB-9DB6-4CE0-9E58-5D9B894AD5E8}"/>
    <cellStyle name="Normal 16 2 2 3" xfId="9467" xr:uid="{46DA9F73-8A7A-4575-8306-92AC04E80A6D}"/>
    <cellStyle name="Normal 16 2 2 3 2" xfId="13088" xr:uid="{10672FD6-4090-4FA3-B3B9-FB860F959478}"/>
    <cellStyle name="Normal 16 2 2 3 3" xfId="38404" xr:uid="{1AA7D993-2852-41D7-A413-88673607E5B2}"/>
    <cellStyle name="Normal 16 2 2 4" xfId="21774" xr:uid="{D2BE4C66-5D4C-4660-AD96-209980B3D436}"/>
    <cellStyle name="Normal 16 2 2 5" xfId="21775" xr:uid="{0EC90DC6-41CC-461A-A174-A2CCDB921940}"/>
    <cellStyle name="Normal 16 2 2 6" xfId="21776" xr:uid="{170A68A9-30C8-4806-BC15-226A0574DC33}"/>
    <cellStyle name="Normal 16 2 2 7" xfId="21777" xr:uid="{D64E302E-65E0-4F5D-85FE-7ADA5210EFE6}"/>
    <cellStyle name="Normal 16 2 3" xfId="3574" xr:uid="{C8F58AEF-C29B-48C0-81A7-5461530F27A0}"/>
    <cellStyle name="Normal 16 2 3 2" xfId="9469" xr:uid="{D4F6249A-7C98-46CE-8F5A-8CD83D789C1E}"/>
    <cellStyle name="Normal 16 2 3 2 2" xfId="13090" xr:uid="{A148DAC6-11AB-4F3E-8AE4-170CD1F73BD1}"/>
    <cellStyle name="Normal 16 2 3 3" xfId="21778" xr:uid="{1AD301C4-229F-4E45-BF9A-3274AC1F16ED}"/>
    <cellStyle name="Normal 16 2 3 4" xfId="21779" xr:uid="{00E1C908-434F-455F-A2AF-327255958103}"/>
    <cellStyle name="Normal 16 2 3 5" xfId="21780" xr:uid="{F8FB89B9-7E89-42FC-B3B8-F93E44D04C65}"/>
    <cellStyle name="Normal 16 2 3 6" xfId="21781" xr:uid="{4233E1F5-10E1-4C5E-956F-F716DFCB2722}"/>
    <cellStyle name="Normal 16 2 4" xfId="4765" xr:uid="{BD454350-399D-4EBC-BD6A-3755068AC4C5}"/>
    <cellStyle name="Normal 16 2 4 2" xfId="13087" xr:uid="{EDE6ED62-E77C-4BA0-B2E0-3179C8294CB9}"/>
    <cellStyle name="Normal 16 2 4 3" xfId="35758" xr:uid="{F860A60E-7C88-471E-8073-574E2571E51F}"/>
    <cellStyle name="Normal 16 2 4 4" xfId="9466" xr:uid="{DA4E204C-DDF9-4FFE-8FBD-1148F8B89843}"/>
    <cellStyle name="Normal 16 2 5" xfId="21782" xr:uid="{4908490E-298D-4D11-964D-D3392875A024}"/>
    <cellStyle name="Normal 16 2 5 2" xfId="37819" xr:uid="{C1DB432E-C521-44A7-8353-74DA80180D91}"/>
    <cellStyle name="Normal 16 2 6" xfId="21783" xr:uid="{A45ECC0A-EE22-4CC8-9243-F58A28D19404}"/>
    <cellStyle name="Normal 16 2 7" xfId="21784" xr:uid="{FE63F75D-B435-4D82-B4E1-2850DB2F331C}"/>
    <cellStyle name="Normal 16 2 8" xfId="21785" xr:uid="{86F77A6C-7229-4EBA-973D-A8246F86BD7A}"/>
    <cellStyle name="Normal 16 2 9" xfId="21786" xr:uid="{2109DD14-51A4-4217-83E4-80BA776E5882}"/>
    <cellStyle name="Normal 16 2_ELC" xfId="3576" xr:uid="{18178FAD-E7EA-4A7B-A0DC-7C0AFD77691B}"/>
    <cellStyle name="Normal 16 3" xfId="3577" xr:uid="{665AC491-F675-41EB-9A0D-7C2879EC67BC}"/>
    <cellStyle name="Normal 16 3 2" xfId="5392" xr:uid="{30ACF76E-B490-4928-A518-F87B8C9A2EC3}"/>
    <cellStyle name="Normal 16 3 2 2" xfId="9471" xr:uid="{6E02A085-088A-444B-9077-B37F433FE44A}"/>
    <cellStyle name="Normal 16 3 2 2 2" xfId="13092" xr:uid="{36FA2B66-5CA8-48EE-9EEF-2797895A7FF6}"/>
    <cellStyle name="Normal 16 3 2 3" xfId="21787" xr:uid="{0B4405C3-7E3C-4BD3-A219-7A3BB5CB372A}"/>
    <cellStyle name="Normal 16 3 2 4" xfId="21788" xr:uid="{8ACF9484-CF6F-46BE-A759-420E766FFF1F}"/>
    <cellStyle name="Normal 16 3 2 5" xfId="21789" xr:uid="{FA6BE1EA-1D03-4431-B3F6-096F5F70819B}"/>
    <cellStyle name="Normal 16 3 2 6" xfId="21790" xr:uid="{18058AF2-965D-4C85-9780-24F3CEA6A3CC}"/>
    <cellStyle name="Normal 16 3 3" xfId="9470" xr:uid="{B5AD4D3D-96AB-4576-9ABA-337D65AA46D7}"/>
    <cellStyle name="Normal 16 3 3 2" xfId="13091" xr:uid="{F90F7096-9A6D-4DF9-A6E0-0CD807534A2E}"/>
    <cellStyle name="Normal 16 3 3 3" xfId="38405" xr:uid="{38FC0BE1-3804-48E9-8390-482E8C7D7CB1}"/>
    <cellStyle name="Normal 16 3 4" xfId="21791" xr:uid="{1FFAC122-0A82-43BC-9C02-869D838C9FF4}"/>
    <cellStyle name="Normal 16 3 5" xfId="21792" xr:uid="{C6BBCF59-325A-4429-B5DB-DAD89E20DAE8}"/>
    <cellStyle name="Normal 16 3 6" xfId="21793" xr:uid="{CEE16657-F95D-4307-AAC4-3899724CADD6}"/>
    <cellStyle name="Normal 16 3 7" xfId="21794" xr:uid="{01FE100C-4894-4C7A-8B2F-2F2294BC7B8E}"/>
    <cellStyle name="Normal 16 4" xfId="3578" xr:uid="{AF2BC714-E6DD-4D42-9A42-83D152CE3306}"/>
    <cellStyle name="Normal 16 4 2" xfId="7397" xr:uid="{8EBCA901-E380-4078-BA4C-1C28A407FF2F}"/>
    <cellStyle name="Normal 16 4 2 2" xfId="9473" xr:uid="{6CC05A54-C803-42DF-8D44-EE323F80E988}"/>
    <cellStyle name="Normal 16 4 2 2 2" xfId="13094" xr:uid="{2194619B-5119-4290-B652-6591C225F1E0}"/>
    <cellStyle name="Normal 16 4 2 3" xfId="21795" xr:uid="{A1C31E83-7FDB-42C6-9586-24F2778E0301}"/>
    <cellStyle name="Normal 16 4 2 4" xfId="21796" xr:uid="{254B2E07-B07A-4441-B653-39A7E4AD4DC6}"/>
    <cellStyle name="Normal 16 4 2 5" xfId="21797" xr:uid="{B30FF997-056C-47EB-A33F-4ACBF0373B23}"/>
    <cellStyle name="Normal 16 4 2 6" xfId="21798" xr:uid="{0F4AD9D1-434D-408E-B0EB-6DF63374E18A}"/>
    <cellStyle name="Normal 16 4 3" xfId="9472" xr:uid="{CF8FF7EC-ED5C-4DD7-A072-A65FD4295D55}"/>
    <cellStyle name="Normal 16 4 3 2" xfId="13093" xr:uid="{C34288EF-6372-4796-8BC1-1465F86805EE}"/>
    <cellStyle name="Normal 16 4 4" xfId="21799" xr:uid="{3E0E7AF3-3E49-4B47-8C91-E5BC3D92921F}"/>
    <cellStyle name="Normal 16 4 5" xfId="21800" xr:uid="{3B4DB453-0F30-4AC5-A432-3D4C6ECA5016}"/>
    <cellStyle name="Normal 16 4 6" xfId="21801" xr:uid="{587119C6-6362-4F32-A649-42E9722EA798}"/>
    <cellStyle name="Normal 16 4 7" xfId="21802" xr:uid="{E01B1914-5D6D-4F02-B09C-8BCB9F7325F5}"/>
    <cellStyle name="Normal 16 5" xfId="3573" xr:uid="{EADE86BC-C1BD-4556-83BC-F965FC23BECE}"/>
    <cellStyle name="Normal 16 5 2" xfId="8057" xr:uid="{07E27D20-C2AF-4599-861B-24FF078AACBE}"/>
    <cellStyle name="Normal 16 5 2 2" xfId="9475" xr:uid="{89D48CB0-F213-4AD1-AC56-5EFE22B27F52}"/>
    <cellStyle name="Normal 16 5 2 2 2" xfId="13096" xr:uid="{DD15165F-9CA2-45EB-8537-75D40899907C}"/>
    <cellStyle name="Normal 16 5 2 3" xfId="21803" xr:uid="{54B203AA-ADFA-4B57-AC01-BF245DC01886}"/>
    <cellStyle name="Normal 16 5 2 4" xfId="21804" xr:uid="{7AB03859-AFC5-4245-A1AE-AFF440B17AC3}"/>
    <cellStyle name="Normal 16 5 2 5" xfId="21805" xr:uid="{66484BF0-1B36-4649-89E4-17D474180DCA}"/>
    <cellStyle name="Normal 16 5 2 6" xfId="21806" xr:uid="{C8A66050-B8D8-454D-B715-17A1C3CC7B0C}"/>
    <cellStyle name="Normal 16 5 2 7" xfId="39123" xr:uid="{2B671F76-2004-4001-8399-46D0A53BA954}"/>
    <cellStyle name="Normal 16 5 3" xfId="9474" xr:uid="{2ECE53D9-9073-4BDB-AC92-25BA54929A5E}"/>
    <cellStyle name="Normal 16 5 3 2" xfId="13095" xr:uid="{6DE11610-CB6D-47D1-8CE7-5ADF781830E3}"/>
    <cellStyle name="Normal 16 5 3 3" xfId="38974" xr:uid="{2A378E72-D72E-48A5-BE1F-CDA7C818214C}"/>
    <cellStyle name="Normal 16 5 4" xfId="21807" xr:uid="{D4FE99A7-F9DC-45AF-99DB-54D73CFD45CE}"/>
    <cellStyle name="Normal 16 5 5" xfId="21808" xr:uid="{AA979D9F-A4A0-42FB-A442-B40C988C00B1}"/>
    <cellStyle name="Normal 16 5 6" xfId="21809" xr:uid="{06F271C3-9ED1-4FC7-881A-FBE11F5F381C}"/>
    <cellStyle name="Normal 16 5 7" xfId="21810" xr:uid="{1B034BF6-B0CB-4FF6-B1DA-33D0BED363B5}"/>
    <cellStyle name="Normal 16 6" xfId="4764" xr:uid="{C942E148-5B03-4118-BA76-FC4066E1E0F7}"/>
    <cellStyle name="Normal 16 6 2" xfId="8055" xr:uid="{1867FFA3-ADB9-4317-B74F-9A6E65E20975}"/>
    <cellStyle name="Normal 16 6 2 2" xfId="9477" xr:uid="{D27AD732-7F99-459B-8B21-C6699478842F}"/>
    <cellStyle name="Normal 16 6 2 2 2" xfId="13098" xr:uid="{8216FA22-5371-4D9E-8D97-5C8E68CD6199}"/>
    <cellStyle name="Normal 16 6 2 3" xfId="21811" xr:uid="{EDC7F19E-12DF-417E-98D2-1420329E9472}"/>
    <cellStyle name="Normal 16 6 2 4" xfId="21812" xr:uid="{8DE03727-6F20-4559-B0F4-1DF15272876E}"/>
    <cellStyle name="Normal 16 6 2 5" xfId="21813" xr:uid="{BD298A90-A76F-4119-A241-BE3C2F6EF892}"/>
    <cellStyle name="Normal 16 6 2 6" xfId="21814" xr:uid="{4C28B62F-0612-4634-889A-D69E8E788075}"/>
    <cellStyle name="Normal 16 6 3" xfId="9476" xr:uid="{D12C4A2E-4973-4E6C-92A1-3F940D25FCA7}"/>
    <cellStyle name="Normal 16 6 3 2" xfId="13097" xr:uid="{71800B09-7DB4-4159-9B77-0D06CE618AF9}"/>
    <cellStyle name="Normal 16 6 4" xfId="21815" xr:uid="{229F695F-C416-42EA-8CA5-ECF267F97D40}"/>
    <cellStyle name="Normal 16 6 5" xfId="21816" xr:uid="{5E5A39C6-44DE-444E-B072-BC4CFD01ACA3}"/>
    <cellStyle name="Normal 16 6 6" xfId="21817" xr:uid="{AF4BE24E-87F9-4A8E-B562-D843C65BB7FD}"/>
    <cellStyle name="Normal 16 6 7" xfId="21818" xr:uid="{EFFF5629-1020-49FA-AC0D-28C3DD4C37F6}"/>
    <cellStyle name="Normal 16 7" xfId="7398" xr:uid="{AE01866B-6401-4EDF-8C5B-BCDC9EB831CA}"/>
    <cellStyle name="Normal 16 7 2" xfId="8053" xr:uid="{A069336B-1AD0-4D2F-A72A-54186EDB7FEB}"/>
    <cellStyle name="Normal 16 7 2 2" xfId="9479" xr:uid="{68AEFAA6-DDD8-488D-A91E-34603DC7EA85}"/>
    <cellStyle name="Normal 16 7 2 2 2" xfId="13100" xr:uid="{DF18EB3E-BB78-45BB-8799-47212072DC2B}"/>
    <cellStyle name="Normal 16 7 2 3" xfId="21819" xr:uid="{817AEB64-7D5A-45B5-A7DF-E7510C92ED98}"/>
    <cellStyle name="Normal 16 7 2 4" xfId="21820" xr:uid="{7A78E853-4C4B-4768-AA71-3400CBC86930}"/>
    <cellStyle name="Normal 16 7 2 5" xfId="21821" xr:uid="{69353C40-3FCD-45E1-B572-CCA58ECD9F44}"/>
    <cellStyle name="Normal 16 7 2 6" xfId="21822" xr:uid="{0D7E2BF8-1BF2-4D70-835D-E40AD4CCD990}"/>
    <cellStyle name="Normal 16 7 3" xfId="9478" xr:uid="{6BF84F96-AD4B-4D3E-BA6C-4688BB592A81}"/>
    <cellStyle name="Normal 16 7 3 2" xfId="13099" xr:uid="{979AF356-5089-4246-A7FE-E5977F5D4421}"/>
    <cellStyle name="Normal 16 7 4" xfId="21823" xr:uid="{3E6FC484-1C1E-452A-B7C4-44D5B41820AE}"/>
    <cellStyle name="Normal 16 7 5" xfId="21824" xr:uid="{4E022601-E6DA-4E5C-96B0-3FF23B1447E5}"/>
    <cellStyle name="Normal 16 7 6" xfId="21825" xr:uid="{97DB61CB-6CD8-40F4-8583-FDE28EFCD258}"/>
    <cellStyle name="Normal 16 7 7" xfId="21826" xr:uid="{DAB4C7FD-BFB3-4F34-97D1-A4491586C40B}"/>
    <cellStyle name="Normal 16 8" xfId="7399" xr:uid="{D60E7857-8A29-4884-B2E8-470D109BA71B}"/>
    <cellStyle name="Normal 16 8 2" xfId="9480" xr:uid="{FD8F815A-EDBE-410C-81C3-5196D0FC269E}"/>
    <cellStyle name="Normal 16 8 2 2" xfId="13101" xr:uid="{75945596-6136-44C2-B946-62B357E10D4A}"/>
    <cellStyle name="Normal 16 8 3" xfId="21827" xr:uid="{146FA544-BAB2-425D-9F6D-CF70BC2969B5}"/>
    <cellStyle name="Normal 16 8 4" xfId="21828" xr:uid="{E6E22CEA-9B5A-4EBB-B594-C77FE746EFBE}"/>
    <cellStyle name="Normal 16 8 5" xfId="21829" xr:uid="{3BF51E8D-9325-4022-9A59-CECFAD80B9AD}"/>
    <cellStyle name="Normal 16 8 6" xfId="21830" xr:uid="{E1748D91-82F9-4D23-9245-BD2905958F2A}"/>
    <cellStyle name="Normal 16 9" xfId="7400" xr:uid="{59E42053-3FD2-4D76-9F0C-FE44273BA9B8}"/>
    <cellStyle name="Normal 16 9 2" xfId="9481" xr:uid="{260CFC19-7CB9-429A-B7C3-DEE79BBB2662}"/>
    <cellStyle name="Normal 16 9 2 2" xfId="13102" xr:uid="{126BF23F-AC9C-46A4-912F-B385BC0098E0}"/>
    <cellStyle name="Normal 16 9 3" xfId="21831" xr:uid="{91BD1B1A-A454-4873-9145-D89F95D779F4}"/>
    <cellStyle name="Normal 16 9 4" xfId="21832" xr:uid="{6126B5F6-2583-4D79-B68D-C2A643E4F6B6}"/>
    <cellStyle name="Normal 16 9 5" xfId="21833" xr:uid="{A6A7621C-DA72-433A-AEFC-3BAC98D7C123}"/>
    <cellStyle name="Normal 16 9 6" xfId="21834" xr:uid="{0DC5672E-A370-4E74-93FE-0A1905AF168F}"/>
    <cellStyle name="Normal 16_ELC" xfId="6595" xr:uid="{93EDF4D6-FBBB-467A-B52C-A9B9B7A3870A}"/>
    <cellStyle name="Normal 17" xfId="1535" xr:uid="{BA58E25C-0B2D-4074-8E93-62512AA4A498}"/>
    <cellStyle name="Normal 17 10" xfId="8475" xr:uid="{EEA907B1-B61B-40AE-8E75-16C04EA5D66B}"/>
    <cellStyle name="Normal 17 10 2" xfId="9483" xr:uid="{5598546F-5F85-4C55-8310-4916A68C5DC5}"/>
    <cellStyle name="Normal 17 10 2 2" xfId="13104" xr:uid="{5E246448-5582-478F-9A75-50844EDDB60A}"/>
    <cellStyle name="Normal 17 10 3" xfId="21835" xr:uid="{21919633-4B7F-410E-A19F-6905702F5C51}"/>
    <cellStyle name="Normal 17 10 4" xfId="21836" xr:uid="{A97F89CF-4E99-40BB-8DB6-2FDE2D9B4169}"/>
    <cellStyle name="Normal 17 10 5" xfId="21837" xr:uid="{ACA0735F-6176-4643-A379-6158CCF85F5F}"/>
    <cellStyle name="Normal 17 10 6" xfId="21838" xr:uid="{03E0D2D5-9149-413D-B2FD-301A20CEBCF1}"/>
    <cellStyle name="Normal 17 11" xfId="9484" xr:uid="{2262A199-984D-4A09-8B7D-F910A51803A5}"/>
    <cellStyle name="Normal 17 11 2" xfId="13105" xr:uid="{6EBD05CA-C2C2-4E27-BF31-0FAA23D8E69A}"/>
    <cellStyle name="Normal 17 12" xfId="9482" xr:uid="{29B9477D-4EC1-4601-8A5F-7A136AB6D1D2}"/>
    <cellStyle name="Normal 17 12 2" xfId="13103" xr:uid="{D524BAB6-906E-440C-9EE5-036E506FF090}"/>
    <cellStyle name="Normal 17 13" xfId="21839" xr:uid="{73589623-76EF-489D-AA76-289B64046FC8}"/>
    <cellStyle name="Normal 17 14" xfId="21840" xr:uid="{C08D6AE8-797B-4A79-914E-F1B40A207040}"/>
    <cellStyle name="Normal 17 15" xfId="21841" xr:uid="{4884826D-68B9-4843-AAB2-0F6DF132264B}"/>
    <cellStyle name="Normal 17 16" xfId="21842" xr:uid="{B8B524D7-4E7B-4002-9449-E54EB59DFD50}"/>
    <cellStyle name="Normal 17 17" xfId="21843" xr:uid="{27E17B24-BA8D-4CBB-BF54-1F1B1B2BD095}"/>
    <cellStyle name="Normal 17 18" xfId="6596" xr:uid="{7C8295DD-E668-48F1-990A-9B9F6BACCA9F}"/>
    <cellStyle name="Normal 17 2" xfId="1536" xr:uid="{213BBCA8-A763-4366-AA4C-FF52080D0DE1}"/>
    <cellStyle name="Normal 17 2 2" xfId="3581" xr:uid="{B585ACF4-9BCD-449A-9285-4E09A7F73671}"/>
    <cellStyle name="Normal 17 2 2 2" xfId="5393" xr:uid="{F6FEC430-8C61-4411-872D-16F3A27F495D}"/>
    <cellStyle name="Normal 17 2 2 2 2" xfId="9487" xr:uid="{03E076FC-A5C5-4F30-B56E-0D65D887EF53}"/>
    <cellStyle name="Normal 17 2 2 2 2 2" xfId="13108" xr:uid="{CBFA4410-E69D-476D-A5C0-C120F5B0358C}"/>
    <cellStyle name="Normal 17 2 2 2 3" xfId="21844" xr:uid="{52DECC89-5A20-4362-98D0-A1AC9433F357}"/>
    <cellStyle name="Normal 17 2 2 2 4" xfId="21845" xr:uid="{B270B781-4494-4FAD-9B94-7BEE00DBF6F6}"/>
    <cellStyle name="Normal 17 2 2 2 5" xfId="21846" xr:uid="{05DD0F56-61EE-470C-82D1-ED6F8B3B6E7F}"/>
    <cellStyle name="Normal 17 2 2 2 6" xfId="21847" xr:uid="{23AF3FD5-9C34-41BD-8AE6-609B6A40631D}"/>
    <cellStyle name="Normal 17 2 2 3" xfId="9486" xr:uid="{9A64A617-10C3-4C43-A0B7-5004B1398D32}"/>
    <cellStyle name="Normal 17 2 2 3 2" xfId="13107" xr:uid="{0EDD83BC-C076-4556-AF95-0236DFCE91A4}"/>
    <cellStyle name="Normal 17 2 2 3 3" xfId="38406" xr:uid="{0F1D73C2-1094-450B-B699-6F655E933784}"/>
    <cellStyle name="Normal 17 2 2 4" xfId="21848" xr:uid="{3317DED3-E327-421D-B617-C1615ED45693}"/>
    <cellStyle name="Normal 17 2 2 5" xfId="21849" xr:uid="{A2FDC5B3-8CC8-4000-808F-688E5A0895C4}"/>
    <cellStyle name="Normal 17 2 2 6" xfId="21850" xr:uid="{8DFC75AF-1212-4FF8-9378-ABC79ECB292C}"/>
    <cellStyle name="Normal 17 2 2 7" xfId="21851" xr:uid="{5DF0CBEC-5CBF-44C4-92A5-BBD7F008B0D0}"/>
    <cellStyle name="Normal 17 2 3" xfId="3580" xr:uid="{99C0B712-F791-4F04-A806-82F33F19D639}"/>
    <cellStyle name="Normal 17 2 3 2" xfId="9488" xr:uid="{AD6977C1-7CB7-40A5-92B4-DE1FC7970F31}"/>
    <cellStyle name="Normal 17 2 3 2 2" xfId="13109" xr:uid="{44B1D686-1BE1-47E1-BFAA-48583051EA9F}"/>
    <cellStyle name="Normal 17 2 3 3" xfId="21852" xr:uid="{6DA8E725-2B84-4481-803C-3BBF23186ABA}"/>
    <cellStyle name="Normal 17 2 3 4" xfId="21853" xr:uid="{A600E77C-8EDB-4426-8A8B-1D33F9961152}"/>
    <cellStyle name="Normal 17 2 3 5" xfId="21854" xr:uid="{910EB0F0-D852-42A4-92EE-1E2E275DBC82}"/>
    <cellStyle name="Normal 17 2 3 6" xfId="21855" xr:uid="{2E5A9D26-97B3-41DF-9D97-444842525BCD}"/>
    <cellStyle name="Normal 17 2 4" xfId="4767" xr:uid="{CD440C77-7920-49D8-ACEC-CD2022F458AB}"/>
    <cellStyle name="Normal 17 2 4 2" xfId="13106" xr:uid="{3E8E406F-7A6F-4215-8095-2C8634D6A61A}"/>
    <cellStyle name="Normal 17 2 4 3" xfId="35759" xr:uid="{03B3B4C3-DF90-4C8F-B2D9-F6508E12A5B4}"/>
    <cellStyle name="Normal 17 2 4 4" xfId="9485" xr:uid="{5D9A4CFB-C761-4D80-BCB7-8FE88E1762F6}"/>
    <cellStyle name="Normal 17 2 5" xfId="21856" xr:uid="{C7B6FDAA-5F8E-4830-857D-73D5EBFD8FDD}"/>
    <cellStyle name="Normal 17 2 5 2" xfId="37820" xr:uid="{130C1E92-E1AF-470D-86C7-127863560299}"/>
    <cellStyle name="Normal 17 2 6" xfId="21857" xr:uid="{D1DFC552-74E3-4C80-B864-CE6DE220B591}"/>
    <cellStyle name="Normal 17 2 7" xfId="21858" xr:uid="{30C85718-A49D-49D1-A08D-DDB7EB42CB7A}"/>
    <cellStyle name="Normal 17 2 8" xfId="21859" xr:uid="{C627D042-526F-4C67-AE97-6B8A53E5B17D}"/>
    <cellStyle name="Normal 17 2 9" xfId="21860" xr:uid="{C3B26329-DBB9-4192-8E7E-B4D2FC107937}"/>
    <cellStyle name="Normal 17 2_ELC" xfId="3582" xr:uid="{84FD43E4-FEF7-42D3-921F-2D8D8D292AE5}"/>
    <cellStyle name="Normal 17 3" xfId="1537" xr:uid="{850F8BE1-3C22-45BD-BB03-97FB9BCB66C4}"/>
    <cellStyle name="Normal 17 3 2" xfId="3583" xr:uid="{82FE0649-EDDC-46D3-AFF0-450506446913}"/>
    <cellStyle name="Normal 17 3 2 2" xfId="9490" xr:uid="{8F254D3E-4DC1-452A-883B-5752D8ED9C29}"/>
    <cellStyle name="Normal 17 3 2 2 2" xfId="13111" xr:uid="{19CD1697-8190-4405-8B20-C737981E8E27}"/>
    <cellStyle name="Normal 17 3 2 3" xfId="21861" xr:uid="{D3F78A0A-8A6E-4A2F-A88C-7A328DE58CAA}"/>
    <cellStyle name="Normal 17 3 2 4" xfId="21862" xr:uid="{63F798F0-5138-479C-B22B-A695D75F518D}"/>
    <cellStyle name="Normal 17 3 2 5" xfId="21863" xr:uid="{3E66B463-49CB-473A-95BF-59DDDB3CAE70}"/>
    <cellStyle name="Normal 17 3 2 6" xfId="21864" xr:uid="{D47616A1-63BF-40B7-B6EF-6B2BC0AE2C45}"/>
    <cellStyle name="Normal 17 3 3" xfId="4768" xr:uid="{B812C60C-8A75-4095-9457-B6DD8CD40402}"/>
    <cellStyle name="Normal 17 3 3 2" xfId="13110" xr:uid="{17211F2A-F0DE-4FC3-87DB-DED9FA4ADAD6}"/>
    <cellStyle name="Normal 17 3 3 3" xfId="35760" xr:uid="{65DFE41E-C806-442E-ABDC-6FA6F6265C29}"/>
    <cellStyle name="Normal 17 3 3 4" xfId="9489" xr:uid="{9DA573FC-8E45-4EC8-A193-4B14E281ECF4}"/>
    <cellStyle name="Normal 17 3 4" xfId="21865" xr:uid="{F7E20EA3-AE99-47CF-A02C-6E59EB0A86FB}"/>
    <cellStyle name="Normal 17 3 4 2" xfId="37821" xr:uid="{2E26558E-1440-42F4-AE7B-A84B5534694F}"/>
    <cellStyle name="Normal 17 3 5" xfId="21866" xr:uid="{B6E821C6-1B86-4E2C-9FD8-B1D6C472F0D5}"/>
    <cellStyle name="Normal 17 3 6" xfId="21867" xr:uid="{F14D5A22-4BC3-4AA8-A097-F40C11649504}"/>
    <cellStyle name="Normal 17 3 7" xfId="21868" xr:uid="{90EF1BC0-72B6-4129-9391-A1A6DD175CC5}"/>
    <cellStyle name="Normal 17 3 8" xfId="21869" xr:uid="{7468E96C-CEC8-4784-8EED-218945F53A30}"/>
    <cellStyle name="Normal 17 4" xfId="3584" xr:uid="{52A4A26B-03F3-4E32-8625-F93A7820E08F}"/>
    <cellStyle name="Normal 17 4 2" xfId="7401" xr:uid="{86336855-09F5-4739-BD02-2B943ED4956A}"/>
    <cellStyle name="Normal 17 4 2 2" xfId="9492" xr:uid="{6E7BBD08-8CAC-4907-904B-741C561A4018}"/>
    <cellStyle name="Normal 17 4 2 2 2" xfId="13113" xr:uid="{98695211-94E8-44AC-BF83-C0F5263C6F76}"/>
    <cellStyle name="Normal 17 4 2 3" xfId="21870" xr:uid="{F0CE3722-F873-4C0C-A5A6-0D108CC1A4B2}"/>
    <cellStyle name="Normal 17 4 2 4" xfId="21871" xr:uid="{18222133-BE3A-4351-B757-CD0ED267D283}"/>
    <cellStyle name="Normal 17 4 2 5" xfId="21872" xr:uid="{D950E568-A18F-463D-8FD5-31B143BE7E12}"/>
    <cellStyle name="Normal 17 4 2 6" xfId="21873" xr:uid="{EF868619-70B1-4F34-8ACC-2F338DFD03C7}"/>
    <cellStyle name="Normal 17 4 3" xfId="9491" xr:uid="{7CB7DB1E-1FD3-4B12-A946-A4A19A633925}"/>
    <cellStyle name="Normal 17 4 3 2" xfId="13112" xr:uid="{B9CA7359-3B87-479C-8363-16ADA3B04259}"/>
    <cellStyle name="Normal 17 4 4" xfId="21874" xr:uid="{C31EA744-6D15-4F91-995D-0A7AFF25BBBC}"/>
    <cellStyle name="Normal 17 4 5" xfId="21875" xr:uid="{08CE5D8B-B135-430D-88BC-7EFE993B5F75}"/>
    <cellStyle name="Normal 17 4 6" xfId="21876" xr:uid="{CD926B37-FB58-4F1E-88F6-53F3BDD1D286}"/>
    <cellStyle name="Normal 17 4 7" xfId="21877" xr:uid="{D78BE563-705D-443B-8974-9944A95C5391}"/>
    <cellStyle name="Normal 17 5" xfId="3579" xr:uid="{B4F3A902-1C12-4970-9ECC-B0D58FD732BB}"/>
    <cellStyle name="Normal 17 5 2" xfId="9493" xr:uid="{C4B527C5-8C39-4A81-B528-240CF3D4DC69}"/>
    <cellStyle name="Normal 17 5 2 2" xfId="13114" xr:uid="{525CBF75-DC5F-4112-936F-351F8B3C531B}"/>
    <cellStyle name="Normal 17 5 3" xfId="21878" xr:uid="{D24A686F-90D9-4D79-B198-715E2C121521}"/>
    <cellStyle name="Normal 17 5 4" xfId="21879" xr:uid="{F0D5D8FE-1227-4019-AB65-556B6B523AAA}"/>
    <cellStyle name="Normal 17 5 5" xfId="21880" xr:uid="{2A6FC40B-FD7D-499D-80F8-D931939C9A63}"/>
    <cellStyle name="Normal 17 5 6" xfId="21881" xr:uid="{89F6C1E2-C616-4490-9477-9C8E213F4F71}"/>
    <cellStyle name="Normal 17 6" xfId="4766" xr:uid="{666A53F5-8AF6-4B2F-953D-3AC6B3ABA50D}"/>
    <cellStyle name="Normal 17 6 2" xfId="9494" xr:uid="{66EEBD4D-AB68-4881-9B26-56A7A101867D}"/>
    <cellStyle name="Normal 17 6 2 2" xfId="13115" xr:uid="{0807B06D-F7E3-4B79-BF9C-425FE5CCD65E}"/>
    <cellStyle name="Normal 17 6 3" xfId="21882" xr:uid="{3FDF7E19-8404-41D4-8DF5-8AB37F1C797E}"/>
    <cellStyle name="Normal 17 6 4" xfId="21883" xr:uid="{A50BC323-219B-4D84-80D2-E01FD969F3FB}"/>
    <cellStyle name="Normal 17 6 5" xfId="21884" xr:uid="{BA4207B1-1985-48B1-9219-885F89E8BFD3}"/>
    <cellStyle name="Normal 17 6 6" xfId="21885" xr:uid="{28D69C70-0E30-4276-8A4B-18ECB6D1E96E}"/>
    <cellStyle name="Normal 17 7" xfId="7402" xr:uid="{04DF740E-A00C-4E15-AF87-AD99FDF124F5}"/>
    <cellStyle name="Normal 17 7 2" xfId="9495" xr:uid="{BCCF07C5-13FA-4005-B329-9EC9A7B0A6C2}"/>
    <cellStyle name="Normal 17 7 2 2" xfId="13116" xr:uid="{43A018E6-8A0F-46EC-9F31-9774B239245C}"/>
    <cellStyle name="Normal 17 7 3" xfId="21886" xr:uid="{63516220-8C31-42A0-BB20-252315D1ACA6}"/>
    <cellStyle name="Normal 17 7 4" xfId="21887" xr:uid="{D4DAE9F3-2D10-47D1-8BB2-1BC9BA2C1265}"/>
    <cellStyle name="Normal 17 7 5" xfId="21888" xr:uid="{1AB3898D-6A71-4768-A456-3BDE569D4EF1}"/>
    <cellStyle name="Normal 17 7 6" xfId="21889" xr:uid="{43B58928-BAC9-4EFD-9E03-C3F6983BBFCA}"/>
    <cellStyle name="Normal 17 8" xfId="7403" xr:uid="{6E18AC0B-E8BA-404C-9972-2B7787CA9219}"/>
    <cellStyle name="Normal 17 8 2" xfId="9496" xr:uid="{9C9FC410-269E-432E-825A-FDF8C95E123A}"/>
    <cellStyle name="Normal 17 8 2 2" xfId="13117" xr:uid="{6B0143C9-B331-4463-B858-D0632D1518A8}"/>
    <cellStyle name="Normal 17 8 3" xfId="21890" xr:uid="{14BC4DE2-DD56-4562-80BC-C5344A7DDBF8}"/>
    <cellStyle name="Normal 17 8 4" xfId="21891" xr:uid="{A20EEE8D-5B32-4B5C-95C0-60C3C86112F3}"/>
    <cellStyle name="Normal 17 8 5" xfId="21892" xr:uid="{5CAC9C28-5889-4958-AC91-0D078C09FEA2}"/>
    <cellStyle name="Normal 17 8 6" xfId="21893" xr:uid="{EEAF3A28-4064-4AF1-B132-0E2E3649F1AA}"/>
    <cellStyle name="Normal 17 9" xfId="7404" xr:uid="{A35797F2-6EDD-432A-B718-F24F7EF14C99}"/>
    <cellStyle name="Normal 17 9 2" xfId="9497" xr:uid="{10E98DAB-516A-4987-BDC2-18C1D4811179}"/>
    <cellStyle name="Normal 17 9 2 2" xfId="13118" xr:uid="{F203C123-50AF-44B1-B2C0-A1FD485C6130}"/>
    <cellStyle name="Normal 17 9 3" xfId="21894" xr:uid="{484E8E11-2555-4922-9300-8A0C84A769EB}"/>
    <cellStyle name="Normal 17 9 4" xfId="21895" xr:uid="{2E0261AE-6449-4296-96D7-1A536F8B1DFC}"/>
    <cellStyle name="Normal 17 9 5" xfId="21896" xr:uid="{3C130FAD-DC23-49A6-BCF8-94806E8E3B2C}"/>
    <cellStyle name="Normal 17 9 6" xfId="21897" xr:uid="{9C0AB000-D50F-45B6-8B9A-E29B247AC604}"/>
    <cellStyle name="Normal 17_ELC" xfId="3585" xr:uid="{456E71D5-C6D8-4C17-A6A3-066135A74AC5}"/>
    <cellStyle name="Normal 18" xfId="1538" xr:uid="{5987C4E5-7981-4D9A-95C5-0346DF3FDC51}"/>
    <cellStyle name="Normal 18 10" xfId="8476" xr:uid="{6CD5581A-887E-48B0-956D-F5D65A7FC1A2}"/>
    <cellStyle name="Normal 18 10 2" xfId="9499" xr:uid="{A9D67C6A-030A-4CF6-8555-E0D0B54316C6}"/>
    <cellStyle name="Normal 18 10 2 2" xfId="13120" xr:uid="{71ED27D8-A9B1-48D0-9E62-366B6B7D6D9A}"/>
    <cellStyle name="Normal 18 10 3" xfId="21898" xr:uid="{8F79C948-9CB6-40B5-A924-0F35D2FD3089}"/>
    <cellStyle name="Normal 18 10 4" xfId="21899" xr:uid="{07A909D9-6A68-4798-A95C-AA837C665AC4}"/>
    <cellStyle name="Normal 18 10 5" xfId="21900" xr:uid="{43FDB13B-A247-46C7-9D92-AF5BDE514C05}"/>
    <cellStyle name="Normal 18 10 6" xfId="21901" xr:uid="{D2436316-3C76-41D3-A40E-F31D66CB420B}"/>
    <cellStyle name="Normal 18 11" xfId="8582" xr:uid="{AED8F551-40AD-4B70-B35A-6F81C75C7F1A}"/>
    <cellStyle name="Normal 18 11 2" xfId="9500" xr:uid="{5EDAB618-DDC7-4700-A4DA-45F9CD67B3D4}"/>
    <cellStyle name="Normal 18 11 2 2" xfId="13121" xr:uid="{26E2F951-2119-4B7D-892F-CCF1EDE0CA24}"/>
    <cellStyle name="Normal 18 11 3" xfId="12591" xr:uid="{F6488A98-9F52-449D-8ABD-0494CC546552}"/>
    <cellStyle name="Normal 18 11 3 2" xfId="21902" xr:uid="{5EB217AA-0915-410F-B2BE-690463078C2D}"/>
    <cellStyle name="Normal 18 11 4" xfId="21903" xr:uid="{E2F43EFD-34A2-424D-98F8-57CE62BD6DE8}"/>
    <cellStyle name="Normal 18 11 5" xfId="21904" xr:uid="{AB6B775E-BB45-4499-9E20-521AB1A73B61}"/>
    <cellStyle name="Normal 18 11 6" xfId="21905" xr:uid="{E8B937C0-D0E4-4A1C-A193-602ECF477B4F}"/>
    <cellStyle name="Normal 18 11 7" xfId="21906" xr:uid="{CA3DF009-486A-4893-8072-6967288A0154}"/>
    <cellStyle name="Normal 18 12" xfId="9501" xr:uid="{18A9DC5D-ABC4-4D71-A1EC-D6EA8596985F}"/>
    <cellStyle name="Normal 18 12 2" xfId="13122" xr:uid="{B32F96FF-19C6-4F95-9A39-28B72ED5F21C}"/>
    <cellStyle name="Normal 18 13" xfId="9498" xr:uid="{1B320FAF-B94F-42B7-837F-9D596633DA5D}"/>
    <cellStyle name="Normal 18 13 2" xfId="13119" xr:uid="{96E70C26-2379-4966-9901-FDE610B85428}"/>
    <cellStyle name="Normal 18 14" xfId="21907" xr:uid="{AA605A38-9049-478C-8DBC-6CB680DC81D6}"/>
    <cellStyle name="Normal 18 15" xfId="21908" xr:uid="{9851E403-6190-4E12-A804-4C283F54BD50}"/>
    <cellStyle name="Normal 18 16" xfId="21909" xr:uid="{13AC3852-A359-4167-AA1D-8269B329F8D4}"/>
    <cellStyle name="Normal 18 17" xfId="21910" xr:uid="{29B0E1EA-9A89-477A-9AD9-998227F30ED9}"/>
    <cellStyle name="Normal 18 18" xfId="21911" xr:uid="{B16252B9-7F5C-4DBE-BC9A-6EFB855520C5}"/>
    <cellStyle name="Normal 18 19" xfId="6597" xr:uid="{81DF16EE-825C-4534-AC6B-7A968766D13F}"/>
    <cellStyle name="Normal 18 2" xfId="1539" xr:uid="{C037D602-06FE-4F97-A3A9-9F24A91E4052}"/>
    <cellStyle name="Normal 18 2 10" xfId="21912" xr:uid="{B38AC8F6-DEE9-4B32-825A-8890CE317C42}"/>
    <cellStyle name="Normal 18 2 2" xfId="3588" xr:uid="{0B2FEFBD-CDD4-4D61-BBA5-5F2126E28DD0}"/>
    <cellStyle name="Normal 18 2 2 2" xfId="5394" xr:uid="{5C005339-7687-4889-81FC-0D278880D23A}"/>
    <cellStyle name="Normal 18 2 2 2 2" xfId="9504" xr:uid="{5A59E054-1E70-4BA5-B014-7B1B59CF61A6}"/>
    <cellStyle name="Normal 18 2 2 2 2 2" xfId="13125" xr:uid="{F30F85DE-30D1-48EB-9F2C-F923FFA9F2D2}"/>
    <cellStyle name="Normal 18 2 2 2 3" xfId="21913" xr:uid="{693D4093-EDFA-44AB-85C3-5D0461AFEA54}"/>
    <cellStyle name="Normal 18 2 2 2 4" xfId="21914" xr:uid="{B494BA6C-840E-495A-AEF1-98D8EB9F0E07}"/>
    <cellStyle name="Normal 18 2 2 2 5" xfId="21915" xr:uid="{1F00F0F1-5044-4DFB-9CDC-047A3E60CE0A}"/>
    <cellStyle name="Normal 18 2 2 2 6" xfId="21916" xr:uid="{D82C9FCC-6843-4A4C-9AC0-A867FE39F90B}"/>
    <cellStyle name="Normal 18 2 2 3" xfId="9503" xr:uid="{33850787-44B5-44FC-ADFB-1DCE8AEF63EB}"/>
    <cellStyle name="Normal 18 2 2 3 2" xfId="13124" xr:uid="{83CE84BB-8C23-4DD6-9E24-5AFA7B80655A}"/>
    <cellStyle name="Normal 18 2 2 3 3" xfId="38407" xr:uid="{226A692F-BB3E-464D-9E01-C339F4EDAC81}"/>
    <cellStyle name="Normal 18 2 2 4" xfId="21917" xr:uid="{A26A71F4-85A3-4A5B-B23B-1C3B318DBD42}"/>
    <cellStyle name="Normal 18 2 2 5" xfId="21918" xr:uid="{E3D9E4A2-54FD-45F5-AA44-53E9D64522CC}"/>
    <cellStyle name="Normal 18 2 2 6" xfId="21919" xr:uid="{2540389F-F33B-40CB-A2F6-5BD6CA2F2750}"/>
    <cellStyle name="Normal 18 2 2 7" xfId="21920" xr:uid="{C2D51104-32D0-4EFB-B882-E33718F25962}"/>
    <cellStyle name="Normal 18 2 3" xfId="3587" xr:uid="{DF6CBFA5-6312-49E1-B276-904E5C95915B}"/>
    <cellStyle name="Normal 18 2 3 2" xfId="9505" xr:uid="{B10CD5D2-3319-4786-9A14-439E78601652}"/>
    <cellStyle name="Normal 18 2 3 2 2" xfId="13126" xr:uid="{F87CE0A4-DCEE-4DB5-A7C5-E19D02534459}"/>
    <cellStyle name="Normal 18 2 3 3" xfId="21921" xr:uid="{59D2DF6F-49ED-4112-88BB-86C30ADBD29B}"/>
    <cellStyle name="Normal 18 2 3 4" xfId="21922" xr:uid="{EED3FD68-7925-4329-A697-C296F2018F70}"/>
    <cellStyle name="Normal 18 2 3 5" xfId="21923" xr:uid="{14D9F68B-69B2-47C9-AD80-75BE7EC64D32}"/>
    <cellStyle name="Normal 18 2 3 6" xfId="21924" xr:uid="{1FBD347D-3772-4BBE-A252-D503E5C9F7EE}"/>
    <cellStyle name="Normal 18 2 4" xfId="4770" xr:uid="{BC7C5E41-88F8-4D41-9D13-040CC337B2B6}"/>
    <cellStyle name="Normal 18 2 4 2" xfId="9506" xr:uid="{ADED7C2B-0213-47CD-8E52-4F757CC973BD}"/>
    <cellStyle name="Normal 18 2 4 2 2" xfId="13127" xr:uid="{239B0A06-33D8-4ED0-A55A-0F06228D750C}"/>
    <cellStyle name="Normal 18 2 4 3" xfId="12452" xr:uid="{E2F68B42-D163-46A7-BC1C-341EF847EDB4}"/>
    <cellStyle name="Normal 18 2 4 4" xfId="35761" xr:uid="{789C8F1D-3B3F-440D-B9C7-DC0ACE1BCA7D}"/>
    <cellStyle name="Normal 18 2 4 5" xfId="8252" xr:uid="{79AB0545-75E0-477D-8747-96738FA537F1}"/>
    <cellStyle name="Normal 18 2 5" xfId="9502" xr:uid="{D0AFCA68-1F67-4F39-9567-B320D418A4EB}"/>
    <cellStyle name="Normal 18 2 5 2" xfId="13123" xr:uid="{F4D8E8CC-F3D1-442C-B5DC-08ED74F6A97E}"/>
    <cellStyle name="Normal 18 2 5 3" xfId="37822" xr:uid="{2CE56840-AE4C-4275-89CC-72D8DCF6956E}"/>
    <cellStyle name="Normal 18 2 6" xfId="21925" xr:uid="{5EAED2AD-05DB-4673-AC71-E6632FE696A9}"/>
    <cellStyle name="Normal 18 2 7" xfId="21926" xr:uid="{B18F2943-583F-47F4-85B0-919F39FDD828}"/>
    <cellStyle name="Normal 18 2 8" xfId="21927" xr:uid="{6240FC8E-9F86-4677-8921-408D1857E8D4}"/>
    <cellStyle name="Normal 18 2 9" xfId="21928" xr:uid="{2B09C657-4D73-4B7B-91F5-CF3AD0B6C7D9}"/>
    <cellStyle name="Normal 18 2_ELC" xfId="3589" xr:uid="{5B377FFF-9A6A-4C7E-914B-ECBF378EBC8A}"/>
    <cellStyle name="Normal 18 3" xfId="3590" xr:uid="{6060C6E2-EBE8-4D59-A3EC-F97DC33403C7}"/>
    <cellStyle name="Normal 18 3 2" xfId="5395" xr:uid="{F38230F0-02DB-4389-A96C-0FB09B231088}"/>
    <cellStyle name="Normal 18 3 2 2" xfId="9508" xr:uid="{9E975F2B-7127-46D2-9FF0-C7EDFA4E48D4}"/>
    <cellStyle name="Normal 18 3 2 2 2" xfId="13129" xr:uid="{BDBE86FB-221A-4D29-A24D-12955F6AE067}"/>
    <cellStyle name="Normal 18 3 2 3" xfId="21929" xr:uid="{5C63B500-5A0C-46B1-9540-86D5B5672A0D}"/>
    <cellStyle name="Normal 18 3 2 4" xfId="21930" xr:uid="{F5A46BE6-7D33-4A02-9E0B-21D5557155FD}"/>
    <cellStyle name="Normal 18 3 2 5" xfId="21931" xr:uid="{7342E118-C65A-41A4-8C6B-BAC05C678831}"/>
    <cellStyle name="Normal 18 3 2 6" xfId="21932" xr:uid="{4994E62C-1176-4F87-905F-61E96711A6EA}"/>
    <cellStyle name="Normal 18 3 3" xfId="9507" xr:uid="{E20AB798-1F81-46CB-81BC-B20ADE300397}"/>
    <cellStyle name="Normal 18 3 3 2" xfId="13128" xr:uid="{88975E9F-9D79-492D-AD5D-E43902BF4DD5}"/>
    <cellStyle name="Normal 18 3 3 3" xfId="38408" xr:uid="{76597F73-4AD3-464E-B376-249E6948E282}"/>
    <cellStyle name="Normal 18 3 4" xfId="21933" xr:uid="{F8B950E1-B793-448D-A2FA-11B72FF4FDDC}"/>
    <cellStyle name="Normal 18 3 5" xfId="21934" xr:uid="{02C88852-2F10-40FC-8A46-9FB8BD87EE6F}"/>
    <cellStyle name="Normal 18 3 6" xfId="21935" xr:uid="{A2880737-C1F7-4A61-BF68-01D29073EEE9}"/>
    <cellStyle name="Normal 18 3 7" xfId="21936" xr:uid="{44838F65-540B-4435-AB54-0CB8981D8424}"/>
    <cellStyle name="Normal 18 4" xfId="3591" xr:uid="{86E09A90-967F-48E0-A6ED-747E5BE116D0}"/>
    <cellStyle name="Normal 18 4 2" xfId="7405" xr:uid="{21D6884F-72C7-493E-91A1-2AEA473F88C3}"/>
    <cellStyle name="Normal 18 4 2 2" xfId="9510" xr:uid="{5CE94462-38BA-4BE2-A8D4-1DD3D937A26A}"/>
    <cellStyle name="Normal 18 4 2 2 2" xfId="13131" xr:uid="{E3B4DD1C-FF3E-43D5-AA5F-E801FD803215}"/>
    <cellStyle name="Normal 18 4 2 3" xfId="21937" xr:uid="{54BD90E3-B537-4E11-9D23-1A8BD9B1902E}"/>
    <cellStyle name="Normal 18 4 2 4" xfId="21938" xr:uid="{E5D183AF-73D3-4942-A674-1C273C951F38}"/>
    <cellStyle name="Normal 18 4 2 5" xfId="21939" xr:uid="{37B1610D-DEB0-4383-9C41-A4473E194B72}"/>
    <cellStyle name="Normal 18 4 2 6" xfId="21940" xr:uid="{6D98CF10-A2C2-43ED-B032-454F1841F1DC}"/>
    <cellStyle name="Normal 18 4 3" xfId="8563" xr:uid="{A2E29BBF-338B-437E-9A7A-6889A2318B32}"/>
    <cellStyle name="Normal 18 4 3 2" xfId="9511" xr:uid="{CA42F848-FEBD-4E59-8296-8216E48098B7}"/>
    <cellStyle name="Normal 18 4 3 2 2" xfId="13132" xr:uid="{B1B7FEB6-5A1A-47AA-8A0A-1FA5498C6114}"/>
    <cellStyle name="Normal 18 4 3 3" xfId="21941" xr:uid="{087FE469-9E00-4743-A20B-937899957294}"/>
    <cellStyle name="Normal 18 4 3 4" xfId="21942" xr:uid="{6C9F2373-0032-43B9-AA36-5AF5D64C948A}"/>
    <cellStyle name="Normal 18 4 3 5" xfId="21943" xr:uid="{EBF06487-6871-4CD4-B661-6FBB71120052}"/>
    <cellStyle name="Normal 18 4 3 6" xfId="21944" xr:uid="{B371E2ED-ADC1-4CF3-82E7-742DD819F022}"/>
    <cellStyle name="Normal 18 4 4" xfId="8379" xr:uid="{C057F2BF-29C4-4F79-8C48-B1201D8BA5EC}"/>
    <cellStyle name="Normal 18 4 4 2" xfId="9512" xr:uid="{AFA648C9-15DA-4E54-BBA9-B1869A107CF3}"/>
    <cellStyle name="Normal 18 4 4 2 2" xfId="13133" xr:uid="{7B216C34-6DC1-4B8F-9CBC-DF62C062197E}"/>
    <cellStyle name="Normal 18 4 4 3" xfId="12502" xr:uid="{2EE1BEE4-2E33-4AA5-A7A3-90C1ED00E2F3}"/>
    <cellStyle name="Normal 18 4 4 3 2" xfId="21945" xr:uid="{FCC19E1E-8E33-4620-B538-17DFBB755E1B}"/>
    <cellStyle name="Normal 18 4 4 4" xfId="21946" xr:uid="{0E51B02B-E2DD-42E5-B911-30695A2CECB9}"/>
    <cellStyle name="Normal 18 4 4 5" xfId="21947" xr:uid="{78C3E346-0AEC-40EA-AFFD-99F57DB75022}"/>
    <cellStyle name="Normal 18 4 4 6" xfId="21948" xr:uid="{5BFB3ACB-0C48-42B0-A15F-A9CDCDBF4704}"/>
    <cellStyle name="Normal 18 4 4 7" xfId="21949" xr:uid="{4511A1C7-D274-4267-8084-C3F13AD44AB4}"/>
    <cellStyle name="Normal 18 4 5" xfId="9509" xr:uid="{47D84C28-B722-48A6-93DC-083B242D178B}"/>
    <cellStyle name="Normal 18 4 5 2" xfId="13130" xr:uid="{5E6E58A9-98F5-4DE8-A690-3AAC4F561B6C}"/>
    <cellStyle name="Normal 18 4 6" xfId="21950" xr:uid="{0608D730-544C-4308-A4B8-DCC1E6800400}"/>
    <cellStyle name="Normal 18 4 7" xfId="21951" xr:uid="{696D7E66-3B75-4EF8-9E8F-421071FF5AE4}"/>
    <cellStyle name="Normal 18 4 8" xfId="21952" xr:uid="{B39B2F66-FBCC-40E2-87A9-F1EB027049AB}"/>
    <cellStyle name="Normal 18 4 9" xfId="21953" xr:uid="{09F49EF8-C6E1-48E4-BBD2-241D60FBB8AE}"/>
    <cellStyle name="Normal 18 5" xfId="3586" xr:uid="{FA7BEB02-A283-457C-B864-CCF797E0362C}"/>
    <cellStyle name="Normal 18 5 2" xfId="9513" xr:uid="{025FD232-0F19-47B1-B638-EDD9742992C0}"/>
    <cellStyle name="Normal 18 5 2 2" xfId="13134" xr:uid="{034A8109-39A7-4258-9A26-7224A78FA951}"/>
    <cellStyle name="Normal 18 5 3" xfId="21954" xr:uid="{AF75B445-F1B4-4E7F-9A07-B359D58426E6}"/>
    <cellStyle name="Normal 18 5 4" xfId="21955" xr:uid="{5555CD92-99FB-48E1-9896-BE7BE8CABFEB}"/>
    <cellStyle name="Normal 18 5 5" xfId="21956" xr:uid="{D832B21A-5307-424D-8B2F-A7D181CF9A0C}"/>
    <cellStyle name="Normal 18 5 6" xfId="21957" xr:uid="{17566364-920E-4373-8343-51475CD145A7}"/>
    <cellStyle name="Normal 18 6" xfId="4769" xr:uid="{81881E9D-7B64-4536-9AAA-D3563CBE4912}"/>
    <cellStyle name="Normal 18 6 2" xfId="9514" xr:uid="{0EE30FE5-003D-4BB4-A1CF-23F7776A5728}"/>
    <cellStyle name="Normal 18 6 2 2" xfId="13135" xr:uid="{3CCC131C-2B52-4D04-A4BF-8C6EB9BF244D}"/>
    <cellStyle name="Normal 18 6 3" xfId="21958" xr:uid="{04B84EAA-BDC7-4C27-A580-F28F4DFF9573}"/>
    <cellStyle name="Normal 18 6 4" xfId="21959" xr:uid="{BDE0DA13-C7D6-41C5-8E08-6ACB6952CB14}"/>
    <cellStyle name="Normal 18 6 5" xfId="21960" xr:uid="{44504D60-F065-4BC0-8727-071F017760F6}"/>
    <cellStyle name="Normal 18 6 6" xfId="21961" xr:uid="{50F1705F-0768-476C-B8E3-A912495E1991}"/>
    <cellStyle name="Normal 18 7" xfId="7406" xr:uid="{5A3F4A3E-A9F5-4C2F-928E-72D41F1CED4C}"/>
    <cellStyle name="Normal 18 7 2" xfId="9515" xr:uid="{7D1BA44B-5AAD-4456-93B5-9DF076241706}"/>
    <cellStyle name="Normal 18 7 2 2" xfId="13136" xr:uid="{D0ECE27B-101F-43FB-AF12-7E970A60D311}"/>
    <cellStyle name="Normal 18 7 3" xfId="21962" xr:uid="{85694C99-45EA-4D36-A58C-89A1C0230E48}"/>
    <cellStyle name="Normal 18 7 4" xfId="21963" xr:uid="{3DCB326F-1577-4DD2-B01B-5F52CBF009BF}"/>
    <cellStyle name="Normal 18 7 5" xfId="21964" xr:uid="{6F7A3F65-B54B-4022-A873-85C20C990242}"/>
    <cellStyle name="Normal 18 7 6" xfId="21965" xr:uid="{75A2AD9D-6054-4B06-BA24-A9CAF670AB49}"/>
    <cellStyle name="Normal 18 8" xfId="7407" xr:uid="{388EAF7F-5984-4C50-A9E5-966F5FB97442}"/>
    <cellStyle name="Normal 18 8 2" xfId="9516" xr:uid="{1C6A6237-4D61-4C3B-AFB6-189BFB32462C}"/>
    <cellStyle name="Normal 18 8 2 2" xfId="13137" xr:uid="{E1CC139B-348D-4C8B-87C1-B75F1C357BB6}"/>
    <cellStyle name="Normal 18 8 3" xfId="21966" xr:uid="{763F2B25-06E9-4A11-9C6C-1A321B7603A7}"/>
    <cellStyle name="Normal 18 8 4" xfId="21967" xr:uid="{0EC5F99C-68EC-4006-BC92-CCE5E1579752}"/>
    <cellStyle name="Normal 18 8 5" xfId="21968" xr:uid="{5CD1F402-A1B9-417A-8C58-914BEF56A494}"/>
    <cellStyle name="Normal 18 8 6" xfId="21969" xr:uid="{D8F95EF9-526C-4AE0-B532-BB83A0F72EEA}"/>
    <cellStyle name="Normal 18 9" xfId="7408" xr:uid="{C3BFD86E-8C38-407F-BF94-EBA7D564FCFC}"/>
    <cellStyle name="Normal 18 9 2" xfId="9517" xr:uid="{DD21FE24-655C-424F-A494-004D466D1352}"/>
    <cellStyle name="Normal 18 9 2 2" xfId="13138" xr:uid="{2DDF1ED7-615F-4AE5-AAE8-2360D1DCEB24}"/>
    <cellStyle name="Normal 18 9 3" xfId="21970" xr:uid="{EC795E69-3B81-43EE-8C04-471CE51885C8}"/>
    <cellStyle name="Normal 18 9 4" xfId="21971" xr:uid="{6A14222D-6F57-4048-80FE-1E80AB68AB94}"/>
    <cellStyle name="Normal 18 9 5" xfId="21972" xr:uid="{81F78CDA-EAF5-4EC4-A108-BF9D915B2F16}"/>
    <cellStyle name="Normal 18 9 6" xfId="21973" xr:uid="{DD05F5DD-64BA-41C0-909C-12E88E4D05C7}"/>
    <cellStyle name="Normal 18_ELC" xfId="3592" xr:uid="{597789F4-987C-44A9-9226-E0C203C803B2}"/>
    <cellStyle name="Normal 19" xfId="1540" xr:uid="{EF84A27D-AE79-46D9-B811-14F71BDC756F}"/>
    <cellStyle name="Normal 19 10" xfId="8477" xr:uid="{984F3FCA-D58D-4BDC-85E0-DEF803C991C6}"/>
    <cellStyle name="Normal 19 10 2" xfId="9519" xr:uid="{A1E0BE50-7D1A-4788-BFD2-6FC7A3F96A3F}"/>
    <cellStyle name="Normal 19 10 2 2" xfId="13140" xr:uid="{27EE0C69-5301-4223-A4F7-C26AEE118D5C}"/>
    <cellStyle name="Normal 19 10 3" xfId="21974" xr:uid="{AB31A4BB-E015-4DD7-B97F-A7C24687AFB4}"/>
    <cellStyle name="Normal 19 10 4" xfId="21975" xr:uid="{60EE2A39-75A4-4A9D-BA80-B66B7FDE0CE6}"/>
    <cellStyle name="Normal 19 10 5" xfId="21976" xr:uid="{232EC5DE-6D18-44BD-B1BA-C2C2BBDFF9D8}"/>
    <cellStyle name="Normal 19 10 6" xfId="21977" xr:uid="{6ACCC98D-2B67-4C8A-95E9-E439DA7D7B79}"/>
    <cellStyle name="Normal 19 11" xfId="9520" xr:uid="{49518ABD-0279-4939-A35F-8BE4E35CDB08}"/>
    <cellStyle name="Normal 19 11 2" xfId="13141" xr:uid="{1AE4855C-8597-49F4-9B26-35CE00082EBE}"/>
    <cellStyle name="Normal 19 12" xfId="9518" xr:uid="{62A4E4EB-B17A-4510-95D9-D5E2B78D05B0}"/>
    <cellStyle name="Normal 19 12 2" xfId="13139" xr:uid="{C847737A-7FA7-4322-9272-B81692FCFF4B}"/>
    <cellStyle name="Normal 19 13" xfId="21978" xr:uid="{93FA5155-DA49-49BE-BA20-C6D2C6181A1C}"/>
    <cellStyle name="Normal 19 14" xfId="21979" xr:uid="{D2003D0D-BB3B-4A15-80D4-2638CCAA3B10}"/>
    <cellStyle name="Normal 19 15" xfId="21980" xr:uid="{32C011BC-1E07-4BA4-B5B8-8E9C72CE5656}"/>
    <cellStyle name="Normal 19 16" xfId="21981" xr:uid="{8B443FFE-51E4-4AD3-AF00-5B429A5F8921}"/>
    <cellStyle name="Normal 19 17" xfId="21982" xr:uid="{78A362B0-8F30-4DE1-82A6-4BF849930163}"/>
    <cellStyle name="Normal 19 2" xfId="1541" xr:uid="{0BB36AAD-55F8-4255-AE48-7837C64A3374}"/>
    <cellStyle name="Normal 19 2 2" xfId="3595" xr:uid="{DE62009B-2D02-46AC-A23A-50726F07F857}"/>
    <cellStyle name="Normal 19 2 2 2" xfId="5396" xr:uid="{DC4CE2DA-2767-4F62-85F3-A1E7F38F8B9B}"/>
    <cellStyle name="Normal 19 2 2 2 2" xfId="9523" xr:uid="{E1DEBCD0-9C84-417B-B28A-9B7F09AFD8FC}"/>
    <cellStyle name="Normal 19 2 2 2 2 2" xfId="13144" xr:uid="{90BC9E0B-665F-4482-9EB2-8A5E027547A7}"/>
    <cellStyle name="Normal 19 2 2 2 3" xfId="21983" xr:uid="{88819D33-A934-4CB8-B3E3-7E93F3FEBDC4}"/>
    <cellStyle name="Normal 19 2 2 2 4" xfId="21984" xr:uid="{8883301B-E00C-4061-9D00-9F217181B0B6}"/>
    <cellStyle name="Normal 19 2 2 2 5" xfId="21985" xr:uid="{EBD356FE-DF00-43A8-88BC-09ECA7C80D12}"/>
    <cellStyle name="Normal 19 2 2 2 6" xfId="21986" xr:uid="{F0D8EAF4-BFBE-4876-97E0-DFCFB74B599F}"/>
    <cellStyle name="Normal 19 2 2 3" xfId="9522" xr:uid="{66EC3CB3-7078-4E79-AF9B-A40CB0D07A4D}"/>
    <cellStyle name="Normal 19 2 2 3 2" xfId="13143" xr:uid="{A083ECF0-6562-4EE3-873E-52431679300E}"/>
    <cellStyle name="Normal 19 2 2 3 3" xfId="38409" xr:uid="{12B5779C-53DE-4F66-8C5F-2146A04D0F77}"/>
    <cellStyle name="Normal 19 2 2 4" xfId="21987" xr:uid="{7086D7D9-EDE4-4322-BD0E-DAB10593C457}"/>
    <cellStyle name="Normal 19 2 2 5" xfId="21988" xr:uid="{6FFA0EFF-FD44-4AF2-B86E-1C625717ACBA}"/>
    <cellStyle name="Normal 19 2 2 6" xfId="21989" xr:uid="{B2AE14DB-BBB7-4974-9C64-ACC1EB94639A}"/>
    <cellStyle name="Normal 19 2 2 7" xfId="21990" xr:uid="{EBFCE8FB-B711-4EEF-8343-983200C5391D}"/>
    <cellStyle name="Normal 19 2 3" xfId="3596" xr:uid="{CE785626-4DCE-441E-A2D7-CC726B2C313C}"/>
    <cellStyle name="Normal 19 2 3 2" xfId="5397" xr:uid="{0B5511CB-5B9F-4601-83E7-32FAEDE3BD0E}"/>
    <cellStyle name="Normal 19 2 3 2 2" xfId="13145" xr:uid="{D1051D5D-FDCE-409C-AE80-D90BF3DBB53B}"/>
    <cellStyle name="Normal 19 2 3 2 3" xfId="36125" xr:uid="{B6D860B8-C985-4C3C-8974-1C1B8885ED93}"/>
    <cellStyle name="Normal 19 2 3 2 4" xfId="9524" xr:uid="{DA854D36-E3A8-468B-B2C7-5B5614FC24B5}"/>
    <cellStyle name="Normal 19 2 3 3" xfId="21991" xr:uid="{C0D4B106-76E0-4085-BB83-96E5D8800ED4}"/>
    <cellStyle name="Normal 19 2 3 3 2" xfId="38410" xr:uid="{6A734749-F69E-4552-9453-303EF165803B}"/>
    <cellStyle name="Normal 19 2 3 4" xfId="21992" xr:uid="{7F637E66-3266-4C92-9987-CED001176FDD}"/>
    <cellStyle name="Normal 19 2 3 5" xfId="21993" xr:uid="{1C8B4F60-07E9-4EE0-A01E-FF278432D273}"/>
    <cellStyle name="Normal 19 2 3 6" xfId="21994" xr:uid="{86C28C25-FECB-4A7A-B235-BD7A5E20FDF2}"/>
    <cellStyle name="Normal 19 2 4" xfId="3594" xr:uid="{27EE4619-D491-4602-BCCC-69EDCBDFD40A}"/>
    <cellStyle name="Normal 19 2 4 2" xfId="13142" xr:uid="{55ECDF49-F97C-4F6F-8909-71D0D7D38AA7}"/>
    <cellStyle name="Normal 19 2 4 3" xfId="35425" xr:uid="{D943DD1F-6516-41FC-8772-B498EFFFCBDA}"/>
    <cellStyle name="Normal 19 2 4 4" xfId="9521" xr:uid="{5431E778-7444-48C1-B690-D98EF160EE14}"/>
    <cellStyle name="Normal 19 2 5" xfId="4772" xr:uid="{79C50F2A-1E54-4D35-B3DD-2E752B27B6B0}"/>
    <cellStyle name="Normal 19 2 5 2" xfId="35762" xr:uid="{AFCC1BAA-7E96-4A0E-B591-508D1D466060}"/>
    <cellStyle name="Normal 19 2 5 3" xfId="21995" xr:uid="{18B59A7F-C5A9-4ED1-95D6-E3DF62E82C14}"/>
    <cellStyle name="Normal 19 2 6" xfId="21996" xr:uid="{BDBC3649-6B89-4FAF-AA14-BE594388B3E6}"/>
    <cellStyle name="Normal 19 2 6 2" xfId="37823" xr:uid="{279196D4-FB25-4DA1-B214-235A54FFB04E}"/>
    <cellStyle name="Normal 19 2 7" xfId="21997" xr:uid="{E631A098-3196-4366-A996-6614A25C1F97}"/>
    <cellStyle name="Normal 19 2 8" xfId="21998" xr:uid="{7CB2C605-AA58-4FB4-B4F2-E2A1CA0C4E05}"/>
    <cellStyle name="Normal 19 2 9" xfId="21999" xr:uid="{B8BAD79D-8565-48CD-A752-2E74A76A0C67}"/>
    <cellStyle name="Normal 19 3" xfId="3597" xr:uid="{C61AB0E5-B23B-4311-ADD6-B073E7EF209C}"/>
    <cellStyle name="Normal 19 3 2" xfId="5398" xr:uid="{116B7BF0-3C22-47A7-BA11-C85AAF9CB608}"/>
    <cellStyle name="Normal 19 3 2 2" xfId="9526" xr:uid="{9022D7A2-7A7F-41E6-9BC7-AE7FEB78684D}"/>
    <cellStyle name="Normal 19 3 2 2 2" xfId="13147" xr:uid="{875E97C1-86B1-44E9-AC3E-24A960BD0845}"/>
    <cellStyle name="Normal 19 3 2 3" xfId="22000" xr:uid="{462350CD-2A7B-45A4-897E-8DF125042A26}"/>
    <cellStyle name="Normal 19 3 2 4" xfId="22001" xr:uid="{7A3B9B88-095B-427C-8C49-87E1AFDD6E72}"/>
    <cellStyle name="Normal 19 3 2 5" xfId="22002" xr:uid="{73D467F5-2687-4AEE-AAEE-F9B4BC565468}"/>
    <cellStyle name="Normal 19 3 2 6" xfId="22003" xr:uid="{AE63D341-7EF2-4F98-88CC-F4D18313405A}"/>
    <cellStyle name="Normal 19 3 3" xfId="9525" xr:uid="{2BDC8C03-0CDC-484C-ABDC-C539C4D80FA7}"/>
    <cellStyle name="Normal 19 3 3 2" xfId="13146" xr:uid="{23B64651-5801-46BC-921E-C3619411A71F}"/>
    <cellStyle name="Normal 19 3 3 3" xfId="38411" xr:uid="{0AEE0280-E606-4E4E-8DF7-F2A1C6C0FF52}"/>
    <cellStyle name="Normal 19 3 4" xfId="22004" xr:uid="{B6809416-A24D-4B87-BBF8-AF0726507C72}"/>
    <cellStyle name="Normal 19 3 5" xfId="22005" xr:uid="{2AF18743-7E26-480C-9DF1-ECB11E9CA218}"/>
    <cellStyle name="Normal 19 3 6" xfId="22006" xr:uid="{E7322EE2-6922-441B-A0B2-C69A7B513708}"/>
    <cellStyle name="Normal 19 3 7" xfId="22007" xr:uid="{71C14D46-A0AC-4861-8B9E-BB98E5CB5F08}"/>
    <cellStyle name="Normal 19 4" xfId="3598" xr:uid="{3640F04F-88DB-403B-BB4A-5E86E87825B2}"/>
    <cellStyle name="Normal 19 4 2" xfId="7409" xr:uid="{BAF2F99B-0C1D-46A4-A5C5-E474880F0CDB}"/>
    <cellStyle name="Normal 19 4 2 2" xfId="9528" xr:uid="{9096421A-5E0C-4EEE-A392-A408280261C2}"/>
    <cellStyle name="Normal 19 4 2 2 2" xfId="13149" xr:uid="{C81197C7-ED1B-47C2-B36C-26FA26BF7B3F}"/>
    <cellStyle name="Normal 19 4 2 3" xfId="22008" xr:uid="{31F17EAE-6D7B-49F4-A5F6-BB9D773301D2}"/>
    <cellStyle name="Normal 19 4 2 4" xfId="22009" xr:uid="{849533B2-A0FF-4C39-A7B4-49E9CB77A141}"/>
    <cellStyle name="Normal 19 4 2 5" xfId="22010" xr:uid="{1383B961-CF3A-4D13-BB88-254980A0DC70}"/>
    <cellStyle name="Normal 19 4 2 6" xfId="22011" xr:uid="{5130408F-CF84-48CC-B46F-752B57A338F4}"/>
    <cellStyle name="Normal 19 4 3" xfId="8564" xr:uid="{775541C2-13DE-43E4-8795-E28A415E4B37}"/>
    <cellStyle name="Normal 19 4 3 2" xfId="9529" xr:uid="{C1DFC31D-2467-412F-89F3-FDBD024D7D78}"/>
    <cellStyle name="Normal 19 4 3 2 2" xfId="13150" xr:uid="{BED0FDDA-945F-4056-9C2E-7945E030A09A}"/>
    <cellStyle name="Normal 19 4 3 3" xfId="22012" xr:uid="{037DE212-2C5A-4474-8C40-AD8E4A400746}"/>
    <cellStyle name="Normal 19 4 3 4" xfId="22013" xr:uid="{8708EC9F-ACA7-463A-B531-0032B6FAD973}"/>
    <cellStyle name="Normal 19 4 3 5" xfId="22014" xr:uid="{D52E20F4-B5D2-4C4C-9A90-9AAC12DB064F}"/>
    <cellStyle name="Normal 19 4 3 6" xfId="22015" xr:uid="{259BFA40-C9E7-4515-AAE4-BC09B9B192FE}"/>
    <cellStyle name="Normal 19 4 4" xfId="8380" xr:uid="{1C8CE896-BC09-482A-AE60-2A653A544937}"/>
    <cellStyle name="Normal 19 4 4 2" xfId="9530" xr:uid="{84016798-BFA1-41FD-A7DF-B8D0653EBBB0}"/>
    <cellStyle name="Normal 19 4 4 2 2" xfId="13151" xr:uid="{356FE9E7-990E-450D-B1B1-3E1AA0D30458}"/>
    <cellStyle name="Normal 19 4 4 3" xfId="12503" xr:uid="{FE822E1B-23CB-4694-9855-9922F7E49107}"/>
    <cellStyle name="Normal 19 4 4 3 2" xfId="22016" xr:uid="{75AEBE36-A753-4D80-B8E0-DDD8D1E9D970}"/>
    <cellStyle name="Normal 19 4 4 4" xfId="22017" xr:uid="{49159134-64AF-4364-8EDB-BBFD709503E2}"/>
    <cellStyle name="Normal 19 4 4 5" xfId="22018" xr:uid="{7B3AED72-DB14-43E0-9823-B6D1E4385607}"/>
    <cellStyle name="Normal 19 4 4 6" xfId="22019" xr:uid="{76E392AF-3AB8-4FA3-A635-EE9DAF37570C}"/>
    <cellStyle name="Normal 19 4 4 7" xfId="22020" xr:uid="{6C586BD5-DA10-40D6-950F-F577410D0C3F}"/>
    <cellStyle name="Normal 19 4 5" xfId="9527" xr:uid="{40960853-BD15-4D04-931C-7EB44A8443DB}"/>
    <cellStyle name="Normal 19 4 5 2" xfId="13148" xr:uid="{634CFF4D-4EC2-4514-B837-B283441D3E1F}"/>
    <cellStyle name="Normal 19 4 6" xfId="22021" xr:uid="{FB910125-1B74-4049-AAD9-3E272EFDB3E8}"/>
    <cellStyle name="Normal 19 4 7" xfId="22022" xr:uid="{B3CBD283-F41A-450F-B68C-8A31925A91BA}"/>
    <cellStyle name="Normal 19 4 8" xfId="22023" xr:uid="{2A6CFCCA-B55F-4475-9B7F-F4195003E970}"/>
    <cellStyle name="Normal 19 4 9" xfId="22024" xr:uid="{27429EF0-51DA-4421-9A27-DAF1790369A2}"/>
    <cellStyle name="Normal 19 5" xfId="3593" xr:uid="{A9D2F664-C697-4CE2-A781-A21C2BC1A1AA}"/>
    <cellStyle name="Normal 19 5 2" xfId="9531" xr:uid="{7DC1E52A-26A8-4089-8F3A-E3212E3FC310}"/>
    <cellStyle name="Normal 19 5 2 2" xfId="13152" xr:uid="{64BDF7CE-011F-486D-927D-F4AADB842D21}"/>
    <cellStyle name="Normal 19 5 3" xfId="22025" xr:uid="{1C18C02A-A011-4729-B2F8-9C030F228C61}"/>
    <cellStyle name="Normal 19 5 4" xfId="22026" xr:uid="{518A0D8E-D4C5-4DC5-A885-ADDB5A21B717}"/>
    <cellStyle name="Normal 19 5 5" xfId="22027" xr:uid="{B60C5F57-5D69-4780-A668-8F62B6631A91}"/>
    <cellStyle name="Normal 19 5 6" xfId="22028" xr:uid="{1BF03984-CFCC-425E-835E-93224B5B4EC1}"/>
    <cellStyle name="Normal 19 6" xfId="4771" xr:uid="{2AC630D3-C0F0-4D38-AB3F-FDAA49ADE48C}"/>
    <cellStyle name="Normal 19 6 2" xfId="9532" xr:uid="{6C4DFDB3-CA56-4AA3-B318-7A96FB96C85F}"/>
    <cellStyle name="Normal 19 6 2 2" xfId="13153" xr:uid="{9F8A7876-B5AB-46AE-BF5F-9E90ACE022BD}"/>
    <cellStyle name="Normal 19 6 3" xfId="22029" xr:uid="{23CF7486-D9EB-4FC4-8615-E545C6CB0359}"/>
    <cellStyle name="Normal 19 6 4" xfId="22030" xr:uid="{2786430A-961E-4048-B7B6-0D3D92BB32D6}"/>
    <cellStyle name="Normal 19 6 5" xfId="22031" xr:uid="{75583010-02DC-4727-878C-9C7BD9030D09}"/>
    <cellStyle name="Normal 19 6 6" xfId="22032" xr:uid="{32F02F58-6AEF-45A2-BC08-58413A9DA040}"/>
    <cellStyle name="Normal 19 7" xfId="7410" xr:uid="{427A1587-FFFE-4D3D-9DEB-15943BA625D3}"/>
    <cellStyle name="Normal 19 7 2" xfId="9533" xr:uid="{24E3D9DF-6E64-493A-805C-06AA8DB102E7}"/>
    <cellStyle name="Normal 19 7 2 2" xfId="13154" xr:uid="{DE5DE8A7-A081-487E-9B38-5700513D5D83}"/>
    <cellStyle name="Normal 19 7 3" xfId="22033" xr:uid="{249663F3-46B7-449A-8C35-15D8F75EFDC8}"/>
    <cellStyle name="Normal 19 7 4" xfId="22034" xr:uid="{7EA1DC12-9067-443D-A1F6-740CE093E4CB}"/>
    <cellStyle name="Normal 19 7 5" xfId="22035" xr:uid="{2ED49511-21B0-41B1-8A1C-71E2F7815653}"/>
    <cellStyle name="Normal 19 7 6" xfId="22036" xr:uid="{583B7A7B-BB14-458D-9DDF-9BC3236C2D17}"/>
    <cellStyle name="Normal 19 8" xfId="7411" xr:uid="{6B973418-E519-4691-B968-36C7B539DD86}"/>
    <cellStyle name="Normal 19 8 2" xfId="9534" xr:uid="{3CBE8DB3-6DC1-4CC3-9E8E-BF64B06CB6F8}"/>
    <cellStyle name="Normal 19 8 2 2" xfId="13155" xr:uid="{180459FB-6178-409A-B6EE-D2AEFD15FF90}"/>
    <cellStyle name="Normal 19 8 3" xfId="22037" xr:uid="{5721ADC8-844E-446E-B965-EE8934538AFE}"/>
    <cellStyle name="Normal 19 8 4" xfId="22038" xr:uid="{2C9E4889-D1A3-48B5-B675-B6E9B70CBB31}"/>
    <cellStyle name="Normal 19 8 5" xfId="22039" xr:uid="{CCDF8D2A-04B2-42FC-8DE4-A0D4E5C60071}"/>
    <cellStyle name="Normal 19 8 6" xfId="22040" xr:uid="{D3CC73B6-E9CF-4741-BC6D-3CD7C8A94C89}"/>
    <cellStyle name="Normal 19 9" xfId="7412" xr:uid="{7316385A-D723-43B0-871A-93F7DBDA3689}"/>
    <cellStyle name="Normal 19 9 2" xfId="9535" xr:uid="{D5F09C10-34A1-4B4A-84A7-C66B649509C4}"/>
    <cellStyle name="Normal 19 9 2 2" xfId="13156" xr:uid="{913E1558-9FBB-410B-909A-00BA929052E5}"/>
    <cellStyle name="Normal 19 9 3" xfId="22041" xr:uid="{22B94D01-9D41-49D1-8971-A3869798C382}"/>
    <cellStyle name="Normal 19 9 4" xfId="22042" xr:uid="{42E4F66B-C2E8-4146-A6F9-516DD9C536C4}"/>
    <cellStyle name="Normal 19 9 5" xfId="22043" xr:uid="{582153AB-9A81-4C12-870A-1C4D733E54ED}"/>
    <cellStyle name="Normal 19 9 6" xfId="22044" xr:uid="{DB950C1D-0634-4693-B602-E3E4515A1BD9}"/>
    <cellStyle name="Normal 19_ELC" xfId="3599" xr:uid="{7728CEEA-F151-40E9-B0A7-9A830BEB0ECE}"/>
    <cellStyle name="Normal 2" xfId="1542" xr:uid="{00FDFF85-503E-474A-9628-F0593CF8BEB7}"/>
    <cellStyle name="Normal 2 10" xfId="1543" xr:uid="{8C37119F-EA44-4D48-A8EE-A3DF4889695B}"/>
    <cellStyle name="Normal 2 10 2" xfId="3601" xr:uid="{2A8E07DB-4E32-4A34-B181-8F69CDC3AA0B}"/>
    <cellStyle name="Normal 2 10 2 2" xfId="9538" xr:uid="{76A8C427-712F-40A8-82F5-6410B5673D91}"/>
    <cellStyle name="Normal 2 10 2 2 2" xfId="13159" xr:uid="{AF6920D6-F0DC-47C3-884D-E9DD65682E44}"/>
    <cellStyle name="Normal 2 10 2 3" xfId="22045" xr:uid="{D1548DB2-7C1D-4ED6-8011-EF88D5AA4246}"/>
    <cellStyle name="Normal 2 10 2 4" xfId="22046" xr:uid="{65272246-5701-467F-A3CD-B30D5055B1AB}"/>
    <cellStyle name="Normal 2 10 2 5" xfId="22047" xr:uid="{051446F0-A353-4B91-A939-52D1990D77BD}"/>
    <cellStyle name="Normal 2 10 2 6" xfId="22048" xr:uid="{C2E27AE5-1246-4169-8983-81BDD9FDF774}"/>
    <cellStyle name="Normal 2 10 3" xfId="4774" xr:uid="{BAAE3C67-DBC7-41D5-B4D8-D87171389AD0}"/>
    <cellStyle name="Normal 2 10 3 2" xfId="13158" xr:uid="{4276F999-3F0A-4A91-989D-8D11C870C7A5}"/>
    <cellStyle name="Normal 2 10 3 3" xfId="35763" xr:uid="{C4F74B2B-BC60-4C07-A09E-8A4880DE159F}"/>
    <cellStyle name="Normal 2 10 3 4" xfId="9537" xr:uid="{DCEA0AAA-4C0B-4A12-B8BF-30B06726DBF0}"/>
    <cellStyle name="Normal 2 10 4" xfId="22049" xr:uid="{2CC1DD84-2B3D-40F4-86CA-A3D71C5D06D4}"/>
    <cellStyle name="Normal 2 10 4 2" xfId="37824" xr:uid="{BCF3E89B-6B17-4473-9A7A-25DB91AF8254}"/>
    <cellStyle name="Normal 2 10 5" xfId="22050" xr:uid="{0E607722-C317-49BD-9C25-121FABAC9364}"/>
    <cellStyle name="Normal 2 10 6" xfId="22051" xr:uid="{26C603AE-7A77-4E48-85EF-8549C5043FD9}"/>
    <cellStyle name="Normal 2 10 7" xfId="22052" xr:uid="{8DE48BAD-EA5D-44A3-8120-3DE93924B2FD}"/>
    <cellStyle name="Normal 2 10 8" xfId="22053" xr:uid="{86A47E91-A4CB-433A-A006-4709C3CE377F}"/>
    <cellStyle name="Normal 2 11" xfId="1544" xr:uid="{CF99BBA3-D053-47EC-83FE-F3F781C5F002}"/>
    <cellStyle name="Normal 2 11 10" xfId="39770" xr:uid="{DF88C117-4ACC-438D-9240-2F45855B9FE7}"/>
    <cellStyle name="Normal 2 11 2" xfId="3603" xr:uid="{192FAC4D-3671-4B69-8637-0D032E76894B}"/>
    <cellStyle name="Normal 2 11 2 2" xfId="5400" xr:uid="{8FDDBFEB-CBBA-4478-8EC3-7376318C59B1}"/>
    <cellStyle name="Normal 2 11 2 2 2" xfId="9541" xr:uid="{7326F74A-AED7-4B12-AFDB-263E6D147914}"/>
    <cellStyle name="Normal 2 11 2 2 2 2" xfId="13162" xr:uid="{BE0A160A-1375-4C5B-BD84-AD07376657DF}"/>
    <cellStyle name="Normal 2 11 2 2 3" xfId="22054" xr:uid="{FA3C098E-58FF-4FDA-9006-B1E416CB3D99}"/>
    <cellStyle name="Normal 2 11 2 2 4" xfId="22055" xr:uid="{D3404B55-B22C-4665-993E-D54EEDC2FC65}"/>
    <cellStyle name="Normal 2 11 2 2 5" xfId="22056" xr:uid="{62C0311B-26F7-4BCB-BBF3-5B8886788B7F}"/>
    <cellStyle name="Normal 2 11 2 2 6" xfId="22057" xr:uid="{92EFABFD-71C0-4400-AFD9-A596F95C627C}"/>
    <cellStyle name="Normal 2 11 2 3" xfId="8253" xr:uid="{9F9047A4-9464-45F8-98AC-9148B07985FE}"/>
    <cellStyle name="Normal 2 11 2 3 2" xfId="9542" xr:uid="{364BB376-26FD-49C1-858C-DC7F6231E7AB}"/>
    <cellStyle name="Normal 2 11 2 3 2 2" xfId="13163" xr:uid="{3576AFE6-016A-454C-A33D-858E121EB634}"/>
    <cellStyle name="Normal 2 11 2 3 3" xfId="12453" xr:uid="{E53359EF-6885-4D67-B75F-B62E01764406}"/>
    <cellStyle name="Normal 2 11 2 3 4" xfId="38414" xr:uid="{4F7F4864-36FD-4BE2-A9AC-585914EB65DD}"/>
    <cellStyle name="Normal 2 11 2 4" xfId="9540" xr:uid="{08AE24CE-D7EC-4FA3-95ED-A407FCF0DA92}"/>
    <cellStyle name="Normal 2 11 2 4 2" xfId="13161" xr:uid="{76D0F1C9-79BC-4524-881E-9B3FAD84F909}"/>
    <cellStyle name="Normal 2 11 2 5" xfId="22058" xr:uid="{40D2A201-BFA4-4C20-BD55-BD0041E92351}"/>
    <cellStyle name="Normal 2 11 2 6" xfId="22059" xr:uid="{A04DEA89-14B8-4B13-B0E8-189514DA2590}"/>
    <cellStyle name="Normal 2 11 2 7" xfId="22060" xr:uid="{66841826-8F44-458B-AD9A-35AE3E652E07}"/>
    <cellStyle name="Normal 2 11 2 8" xfId="22061" xr:uid="{45D60C23-C9E7-4829-8B07-9992D0BF780F}"/>
    <cellStyle name="Normal 2 11 3" xfId="3604" xr:uid="{9B6800E6-95C6-4A25-BD9C-1AE77BC6AC8F}"/>
    <cellStyle name="Normal 2 11 3 2" xfId="5401" xr:uid="{9701230D-1D24-4542-9E0E-99EA9F8F80B4}"/>
    <cellStyle name="Normal 2 11 3 2 2" xfId="6139" xr:uid="{68ADC56B-BBED-41E7-9A28-22A132F3F210}"/>
    <cellStyle name="Normal 2 11 3 2 2 2" xfId="40451" xr:uid="{997B33AF-AC90-442E-BFEE-B65D307203DB}"/>
    <cellStyle name="Normal 2 11 3 2 2 3" xfId="38900" xr:uid="{0B2916B6-28E6-462C-BC23-CA70FB6DCA77}"/>
    <cellStyle name="Normal 2 11 3 2 3" xfId="6459" xr:uid="{949BCB65-3FA1-4CF9-B4C3-64A565A31364}"/>
    <cellStyle name="Normal 2 11 3 2 3 2" xfId="40835" xr:uid="{41038B9C-67CB-452B-8C92-5560BCA9E206}"/>
    <cellStyle name="Normal 2 11 3 2 3 3" xfId="39270" xr:uid="{08405A43-ADAF-49FA-BAF5-262EDA1DFB98}"/>
    <cellStyle name="Normal 2 11 3 2 4" xfId="39726" xr:uid="{27A6D9A1-9DC1-4F0E-9CB6-387C1C4A0688}"/>
    <cellStyle name="Normal 2 11 3 2 4 2" xfId="41309" xr:uid="{434E4881-4B7B-4D5E-9A21-95599844F828}"/>
    <cellStyle name="Normal 2 11 3 2 5" xfId="39983" xr:uid="{B497FFA2-1524-48B4-97FD-FADC94BC9A1F}"/>
    <cellStyle name="Normal 2 11 3 2 6" xfId="13160" xr:uid="{830A92DD-EAD0-45D1-9F31-24A3AB184206}"/>
    <cellStyle name="Normal 2 11 3 3" xfId="4511" xr:uid="{A3A9A8A4-D031-4716-979A-7F5AB0F5BC8F}"/>
    <cellStyle name="Normal 2 11 3 3 2" xfId="5962" xr:uid="{396E9DF9-C987-4C6D-B6FD-A729BABA1866}"/>
    <cellStyle name="Normal 2 11 3 3 2 2" xfId="41137" xr:uid="{9C2C5534-9A19-457F-93BA-3FFACCA2CA3C}"/>
    <cellStyle name="Normal 2 11 3 3 2 3" xfId="39559" xr:uid="{DFC6E2D2-3154-4A01-B6FA-0A38CB6645C2}"/>
    <cellStyle name="Normal 2 11 3 3 3" xfId="40282" xr:uid="{7911C652-C4CC-4D62-8C5E-DD6BD762DA2B}"/>
    <cellStyle name="Normal 2 11 3 3 4" xfId="35689" xr:uid="{08120EC2-846D-4137-8520-FA4DA8792E59}"/>
    <cellStyle name="Normal 2 11 3 4" xfId="5824" xr:uid="{101B371A-EDEE-41CB-9EDF-2D5A69D9DE8D}"/>
    <cellStyle name="Normal 2 11 3 4 2" xfId="40147" xr:uid="{D8B1277F-9E59-4A15-AF9F-08C4F40A34EB}"/>
    <cellStyle name="Normal 2 11 3 4 3" xfId="38415" xr:uid="{C1A8A273-90EA-42F2-8432-8DF31ECFD923}"/>
    <cellStyle name="Normal 2 11 3 5" xfId="6283" xr:uid="{41FECD92-839B-4CF0-9E51-5ECB811B14E3}"/>
    <cellStyle name="Normal 2 11 3 5 2" xfId="40692" xr:uid="{B24B2D38-1CBE-404B-8BDF-ECBCEA40D3A8}"/>
    <cellStyle name="Normal 2 11 3 5 3" xfId="39125" xr:uid="{6FD329D5-5656-40F3-A003-A552AB476426}"/>
    <cellStyle name="Normal 2 11 3 6" xfId="39428" xr:uid="{F00CAA0D-E2D6-47E1-953C-AA0BAB9E3E51}"/>
    <cellStyle name="Normal 2 11 3 6 2" xfId="40999" xr:uid="{9F3A0368-658E-4F56-BFC7-023088C9420C}"/>
    <cellStyle name="Normal 2 11 3 7" xfId="39848" xr:uid="{9E34AA79-C7D6-4BD5-A681-9062A5238226}"/>
    <cellStyle name="Normal 2 11 3 8" xfId="9539" xr:uid="{ED20CE58-8FCB-4BA4-AD3A-EB9878D04E6F}"/>
    <cellStyle name="Normal 2 11 4" xfId="3602" xr:uid="{1F754C30-8E8E-4CAD-B319-B2C313069933}"/>
    <cellStyle name="Normal 2 11 4 2" xfId="5399" xr:uid="{1F63FD19-5372-47D0-82F5-E85FE189E3CF}"/>
    <cellStyle name="Normal 2 11 4 2 2" xfId="6138" xr:uid="{8C2C5D93-9FBA-453A-8959-CAF0905C384D}"/>
    <cellStyle name="Normal 2 11 4 2 2 2" xfId="41308" xr:uid="{D59F0D24-4C0A-4DB6-818B-C7BADC8AC6FF}"/>
    <cellStyle name="Normal 2 11 4 2 2 3" xfId="39725" xr:uid="{1D8D4389-54FD-421C-8ECD-4CAB99C73386}"/>
    <cellStyle name="Normal 2 11 4 2 3" xfId="40450" xr:uid="{54514767-6E61-413D-9247-E2B6BC1550CA}"/>
    <cellStyle name="Normal 2 11 4 2 4" xfId="15188" xr:uid="{BB0F0F5A-3E92-45FD-BCCA-7F02EC3D8502}"/>
    <cellStyle name="Normal 2 11 4 3" xfId="5823" xr:uid="{AF6945AD-AD21-48CF-BCDE-9EB8B4B29247}"/>
    <cellStyle name="Normal 2 11 4 3 2" xfId="40146" xr:uid="{AEBF4FB0-3B41-4CA3-97EF-ADF4462B6BD3}"/>
    <cellStyle name="Normal 2 11 4 3 3" xfId="38413" xr:uid="{423718DD-69C6-40AA-9841-76FC44D2C21D}"/>
    <cellStyle name="Normal 2 11 4 4" xfId="6458" xr:uid="{487EBA91-3EC6-43D6-805B-1C68C5D6C9F5}"/>
    <cellStyle name="Normal 2 11 4 4 2" xfId="40691" xr:uid="{4DEFFA21-214C-4E54-B772-D94B6145579C}"/>
    <cellStyle name="Normal 2 11 4 4 3" xfId="39124" xr:uid="{A1876611-CBCB-4D42-B262-C1CD43F9986A}"/>
    <cellStyle name="Normal 2 11 4 5" xfId="39427" xr:uid="{D72ECFCF-92C7-4A95-B72A-7FE2F3931A71}"/>
    <cellStyle name="Normal 2 11 4 5 2" xfId="40998" xr:uid="{1BCC9ADC-D15C-423B-AA51-CC571020B772}"/>
    <cellStyle name="Normal 2 11 4 6" xfId="39930" xr:uid="{EAD05839-6562-4505-AB0C-EA4F982853FD}"/>
    <cellStyle name="Normal 2 11 4 7" xfId="11564" xr:uid="{DB6D37B0-0B4B-4EB7-A151-5CAF90D9E913}"/>
    <cellStyle name="Normal 2 11 5" xfId="4775" xr:uid="{96F6665D-9C5D-4846-A633-3CE97210F558}"/>
    <cellStyle name="Normal 2 11 5 2" xfId="6009" xr:uid="{0CD5ABC8-F161-4F08-85E5-978E46A2DF09}"/>
    <cellStyle name="Normal 2 11 5 2 2" xfId="40566" xr:uid="{F9298E4C-009E-4144-A07A-D5F1A3510EC1}"/>
    <cellStyle name="Normal 2 11 5 2 3" xfId="39001" xr:uid="{9074FBEC-D067-405A-B350-762DD4C58618}"/>
    <cellStyle name="Normal 2 11 5 3" xfId="6330" xr:uid="{F112D1B8-C6C7-42CB-A95F-6BCB96379AF9}"/>
    <cellStyle name="Normal 2 11 5 3 2" xfId="41181" xr:uid="{091AA76D-4BAB-4C7A-91C6-E4CE13BFDE94}"/>
    <cellStyle name="Normal 2 11 5 3 3" xfId="39600" xr:uid="{72F140F6-95DA-46B2-BB9C-A2ADC7C7C083}"/>
    <cellStyle name="Normal 2 11 5 4" xfId="40326" xr:uid="{646BECFD-672C-43D3-9125-C30AEB787EAB}"/>
    <cellStyle name="Normal 2 11 5 5" xfId="22062" xr:uid="{1A47C588-C008-4E5E-8091-DFEA2F03C5A3}"/>
    <cellStyle name="Normal 2 11 6" xfId="4510" xr:uid="{28E9DB70-4BA1-4ECD-B5CC-57C4BA465766}"/>
    <cellStyle name="Normal 2 11 6 2" xfId="5961" xr:uid="{2619D681-CFDC-47AC-8745-DAF76517903E}"/>
    <cellStyle name="Normal 2 11 6 2 2" xfId="40778" xr:uid="{30F2C158-F562-4415-BB46-9D66B27CA672}"/>
    <cellStyle name="Normal 2 11 6 2 3" xfId="39210" xr:uid="{8ECB83C9-2AF4-4760-8FEC-3002AAAB8EE0}"/>
    <cellStyle name="Normal 2 11 6 3" xfId="39558" xr:uid="{F649F579-5416-4C80-BAB2-08B382FE818A}"/>
    <cellStyle name="Normal 2 11 6 3 2" xfId="41136" xr:uid="{C75E0E95-6DCD-4C87-99DE-A378EE4A7E83}"/>
    <cellStyle name="Normal 2 11 6 4" xfId="40281" xr:uid="{E1E030CA-714A-4A5A-88BD-0C1285251448}"/>
    <cellStyle name="Normal 2 11 6 5" xfId="22063" xr:uid="{A707ADFC-D5BF-424E-A068-5ADC69E7A2C5}"/>
    <cellStyle name="Normal 2 11 7" xfId="5693" xr:uid="{177EA6BA-6AE4-401D-843D-4F24A10E3B45}"/>
    <cellStyle name="Normal 2 11 7 2" xfId="40021" xr:uid="{F37BD032-E485-4F73-ACEC-F75F6BE96B99}"/>
    <cellStyle name="Normal 2 11 7 3" xfId="22064" xr:uid="{68C1686D-7C81-46A7-9DC0-B816A062A6C1}"/>
    <cellStyle name="Normal 2 11 8" xfId="6282" xr:uid="{B0043EB1-4D8F-4A32-A99E-7CCF9A88D882}"/>
    <cellStyle name="Normal 2 11 8 2" xfId="40534" xr:uid="{C09020E8-8B7C-4E63-888A-0108875401AF}"/>
    <cellStyle name="Normal 2 11 8 3" xfId="22065" xr:uid="{AE555F24-E600-4B0B-AD0D-DF418338F243}"/>
    <cellStyle name="Normal 2 11 9" xfId="39305" xr:uid="{36EBC728-CA64-431D-9638-668ADB5EC1BB}"/>
    <cellStyle name="Normal 2 11 9 2" xfId="40872" xr:uid="{E490C84A-93BD-448B-AC7A-3381293DEDD7}"/>
    <cellStyle name="Normal 2 12" xfId="1545" xr:uid="{C1974A20-A004-4904-8211-63A4D06FF324}"/>
    <cellStyle name="Normal 2 12 10" xfId="22066" xr:uid="{856D71B8-2E35-4F70-B7E2-01552437D025}"/>
    <cellStyle name="Normal 2 12 11" xfId="22067" xr:uid="{F9753927-45D5-474F-A5AE-9F3605E393BD}"/>
    <cellStyle name="Normal 2 12 2" xfId="3606" xr:uid="{F1D0AF34-CCBF-4CC4-9A4F-868B1253B7D4}"/>
    <cellStyle name="Normal 2 12 2 2" xfId="8565" xr:uid="{881FEB42-30BD-4543-B2AB-06B7953D3C30}"/>
    <cellStyle name="Normal 2 12 2 2 2" xfId="9545" xr:uid="{892FF30B-C62C-47A6-B595-CFB77D683310}"/>
    <cellStyle name="Normal 2 12 2 2 2 2" xfId="13166" xr:uid="{B7D8BEFF-195F-46BF-9398-BBBA91C63DFD}"/>
    <cellStyle name="Normal 2 12 2 2 3" xfId="22068" xr:uid="{19744326-A890-41C0-8F5E-79AF19357B51}"/>
    <cellStyle name="Normal 2 12 2 2 4" xfId="22069" xr:uid="{F3DDF109-F80B-42E5-82A2-E842B0164EE9}"/>
    <cellStyle name="Normal 2 12 2 2 5" xfId="22070" xr:uid="{F4B53284-A02B-4115-BA33-12F21B73AC1A}"/>
    <cellStyle name="Normal 2 12 2 2 6" xfId="22071" xr:uid="{BF400AAA-EC19-431B-AB37-AEF8CB884EC4}"/>
    <cellStyle name="Normal 2 12 2 3" xfId="8255" xr:uid="{5D93E028-BF2F-4F4B-BC3D-65A2AB131220}"/>
    <cellStyle name="Normal 2 12 2 3 2" xfId="9546" xr:uid="{E777EF12-7CAF-479A-814A-E29DCD98B07F}"/>
    <cellStyle name="Normal 2 12 2 3 2 2" xfId="13167" xr:uid="{72634569-0316-44A1-A2B1-0580B216B22C}"/>
    <cellStyle name="Normal 2 12 2 3 3" xfId="22072" xr:uid="{C9D87F92-9D0C-4D99-AD15-6A2240D84FD8}"/>
    <cellStyle name="Normal 2 12 2 3 4" xfId="22073" xr:uid="{8287A567-1107-487A-BB61-8A28B6B71F63}"/>
    <cellStyle name="Normal 2 12 2 3 5" xfId="22074" xr:uid="{CA569D10-ACD9-445C-8F11-BC1E7D28F9CF}"/>
    <cellStyle name="Normal 2 12 2 3 6" xfId="22075" xr:uid="{AB1636D7-734A-4B28-B268-3A1DF725E215}"/>
    <cellStyle name="Normal 2 12 2 4" xfId="9544" xr:uid="{40320AE4-0CA6-4170-82A0-3E5A95011BD1}"/>
    <cellStyle name="Normal 2 12 2 4 2" xfId="13165" xr:uid="{59FE801A-3C17-4882-AB52-BE2CBE996DA4}"/>
    <cellStyle name="Normal 2 12 2 5" xfId="22076" xr:uid="{EC5B120B-05FC-4CC8-B967-8E0E0102EAEC}"/>
    <cellStyle name="Normal 2 12 2 6" xfId="22077" xr:uid="{BB36496D-ACEC-4ACD-855C-A4A05BC555B3}"/>
    <cellStyle name="Normal 2 12 2 7" xfId="22078" xr:uid="{19E50802-D39F-4542-BDE2-75140A8865A4}"/>
    <cellStyle name="Normal 2 12 2 8" xfId="22079" xr:uid="{6B5FB6A7-A28C-45EA-B79E-A2584BD6D686}"/>
    <cellStyle name="Normal 2 12 3" xfId="3605" xr:uid="{248C08B9-00C4-4F54-8686-ED970807BB4C}"/>
    <cellStyle name="Normal 2 12 3 2" xfId="9547" xr:uid="{1D440BE0-AFC8-45F5-8891-F7B8FAA9F11D}"/>
    <cellStyle name="Normal 2 12 3 2 2" xfId="13168" xr:uid="{237A8684-832C-4A62-8162-CFAF25FBFB6D}"/>
    <cellStyle name="Normal 2 12 3 3" xfId="22080" xr:uid="{6CF3C462-1426-4434-846B-71421DC27FA8}"/>
    <cellStyle name="Normal 2 12 3 4" xfId="22081" xr:uid="{CF682E49-F6D8-4128-B1C1-458C0EE5BEB3}"/>
    <cellStyle name="Normal 2 12 3 5" xfId="22082" xr:uid="{9EE2DCEB-50F8-4ED6-97EB-E1E993331CF8}"/>
    <cellStyle name="Normal 2 12 3 6" xfId="22083" xr:uid="{26A54401-929E-4229-BCE0-56B96A27EC29}"/>
    <cellStyle name="Normal 2 12 4" xfId="4776" xr:uid="{23D8921F-4468-43D0-A5E3-BD8CC6E4DD53}"/>
    <cellStyle name="Normal 2 12 4 2" xfId="9548" xr:uid="{C773CB30-2EF1-4FD0-A8C3-3EC5A5E3919B}"/>
    <cellStyle name="Normal 2 12 4 2 2" xfId="13169" xr:uid="{9FD3B7C9-D57A-41E5-8DEE-0C131C64E2CC}"/>
    <cellStyle name="Normal 2 12 4 3" xfId="22084" xr:uid="{9627A661-F101-4787-8948-13A81617B0F1}"/>
    <cellStyle name="Normal 2 12 4 4" xfId="22085" xr:uid="{3E3EE2DF-FD97-4EB6-8A86-738941535C1C}"/>
    <cellStyle name="Normal 2 12 4 5" xfId="22086" xr:uid="{A56BE142-F746-4075-994D-4167E6D6937A}"/>
    <cellStyle name="Normal 2 12 4 6" xfId="22087" xr:uid="{4105D642-037C-4BD2-91C4-01B3E277802E}"/>
    <cellStyle name="Normal 2 12 4 7" xfId="35764" xr:uid="{9EE671A7-BFF5-48DD-BCC4-6362C097A7FF}"/>
    <cellStyle name="Normal 2 12 4 8" xfId="8478" xr:uid="{59459A6B-5856-426E-A90E-DFE9C7B74A27}"/>
    <cellStyle name="Normal 2 12 5" xfId="8254" xr:uid="{260AAE7E-88D0-4382-B9A5-309C8B0622D5}"/>
    <cellStyle name="Normal 2 12 5 2" xfId="9549" xr:uid="{CDC83FB5-C53E-4A4A-A41D-6E1940F1225A}"/>
    <cellStyle name="Normal 2 12 5 2 2" xfId="13170" xr:uid="{7CAD8F03-D7EE-4422-B015-E7E403F866EF}"/>
    <cellStyle name="Normal 2 12 5 3" xfId="12454" xr:uid="{3E6CA18B-351E-40A1-82BD-9731EDD2E19C}"/>
    <cellStyle name="Normal 2 12 5 4" xfId="37825" xr:uid="{31FA1070-F8EE-4B43-B698-61EA3034F27F}"/>
    <cellStyle name="Normal 2 12 6" xfId="9543" xr:uid="{2C2AD6BC-8B0C-4151-A623-A41D9EF5F88F}"/>
    <cellStyle name="Normal 2 12 6 2" xfId="13164" xr:uid="{D09A1056-827E-4A0F-8679-7F191C0DB947}"/>
    <cellStyle name="Normal 2 12 7" xfId="22088" xr:uid="{894655A1-4FE8-4268-A26C-BAAB71EFAA7F}"/>
    <cellStyle name="Normal 2 12 8" xfId="22089" xr:uid="{5EEA54D1-E3C1-4A77-B71C-9AA03B451B30}"/>
    <cellStyle name="Normal 2 12 9" xfId="22090" xr:uid="{E7F69732-2655-45E2-91C9-76FAA89D15D4}"/>
    <cellStyle name="Normal 2 13" xfId="1546" xr:uid="{91BF4D2C-B688-48FD-96A9-AEE35BE73446}"/>
    <cellStyle name="Normal 2 13 10" xfId="22091" xr:uid="{12825E38-05F2-48F7-80EB-C9D80FD0B761}"/>
    <cellStyle name="Normal 2 13 11" xfId="22092" xr:uid="{E4CD1B15-ADCF-44D2-BEB8-1AD9EF94474E}"/>
    <cellStyle name="Normal 2 13 2" xfId="3607" xr:uid="{45324E27-14B3-4F1D-9F3D-68E5D7441217}"/>
    <cellStyle name="Normal 2 13 2 2" xfId="9551" xr:uid="{7187EA87-40CB-4D97-8277-77E51AB23B7D}"/>
    <cellStyle name="Normal 2 13 2 2 2" xfId="13172" xr:uid="{C283D415-B7E7-4673-B7B2-237E5F68CEF1}"/>
    <cellStyle name="Normal 2 13 2 3" xfId="22093" xr:uid="{666AF481-DB47-4F7D-B279-E52B6D758022}"/>
    <cellStyle name="Normal 2 13 2 4" xfId="22094" xr:uid="{F8CA4BEF-3877-4B9B-BCE1-A781B0A173F9}"/>
    <cellStyle name="Normal 2 13 2 5" xfId="22095" xr:uid="{36AC9783-3835-49B6-B84E-1BF0FE906180}"/>
    <cellStyle name="Normal 2 13 2 6" xfId="22096" xr:uid="{15F9C330-A70F-4965-B1A0-76B155EBAE17}"/>
    <cellStyle name="Normal 2 13 3" xfId="4777" xr:uid="{945CBC24-D484-4AC1-8040-C84D708BF8A6}"/>
    <cellStyle name="Normal 2 13 3 2" xfId="9552" xr:uid="{02AD449B-9C74-47C3-9B57-71B5B8A7860D}"/>
    <cellStyle name="Normal 2 13 3 2 2" xfId="13173" xr:uid="{93934783-D13C-4957-BB4B-D6B42D47B479}"/>
    <cellStyle name="Normal 2 13 3 3" xfId="22097" xr:uid="{80AECE46-6785-4191-B14E-821F2C49F98A}"/>
    <cellStyle name="Normal 2 13 3 4" xfId="22098" xr:uid="{14EB8EF6-ABEF-41EB-8B94-AD979231C9F7}"/>
    <cellStyle name="Normal 2 13 3 5" xfId="22099" xr:uid="{3BEE004E-C96B-4199-B749-706DEAC97237}"/>
    <cellStyle name="Normal 2 13 3 6" xfId="22100" xr:uid="{52E997DA-DE52-4178-81C5-F988D1EB5292}"/>
    <cellStyle name="Normal 2 13 4" xfId="8479" xr:uid="{8CE8EDE8-6592-4519-96CA-381CDCD31870}"/>
    <cellStyle name="Normal 2 13 4 2" xfId="9553" xr:uid="{B706AF2B-1D58-47EC-BFE9-91AE4BF18DFA}"/>
    <cellStyle name="Normal 2 13 4 2 2" xfId="13174" xr:uid="{188E3E39-0228-4164-81DB-0EA47B0D6F51}"/>
    <cellStyle name="Normal 2 13 4 3" xfId="22101" xr:uid="{133F5412-22A5-4749-80B8-2C85774D8312}"/>
    <cellStyle name="Normal 2 13 4 4" xfId="22102" xr:uid="{6E199E34-EBEA-40A8-BD33-BF6C266B6D26}"/>
    <cellStyle name="Normal 2 13 4 5" xfId="22103" xr:uid="{F8B10D80-E214-424C-AF8B-4611A9579886}"/>
    <cellStyle name="Normal 2 13 4 6" xfId="22104" xr:uid="{4E1F5286-0BAD-49FC-A26E-92526E2C6A21}"/>
    <cellStyle name="Normal 2 13 4 7" xfId="37826" xr:uid="{E1894743-C139-4BCD-9EFE-09E452CAD4F0}"/>
    <cellStyle name="Normal 2 13 5" xfId="8256" xr:uid="{9EE4338E-B8EE-44ED-B1DD-5CE9E9B68157}"/>
    <cellStyle name="Normal 2 13 5 2" xfId="9554" xr:uid="{B3471FFF-C469-4E86-BBA5-24A1E1207D3A}"/>
    <cellStyle name="Normal 2 13 5 2 2" xfId="13175" xr:uid="{AA7338B4-3D23-4B5C-870E-4868B548B0A3}"/>
    <cellStyle name="Normal 2 13 5 3" xfId="12455" xr:uid="{C009B719-A079-4F5C-B17E-738057CFDC02}"/>
    <cellStyle name="Normal 2 13 6" xfId="9550" xr:uid="{367F4BDD-2C41-4844-8CD0-5FE7A277B04E}"/>
    <cellStyle name="Normal 2 13 6 2" xfId="13171" xr:uid="{856A6FBA-BF53-4B4D-9905-5030363B76B2}"/>
    <cellStyle name="Normal 2 13 7" xfId="22105" xr:uid="{B14AF0A0-D550-43C6-9230-28027F5F34DC}"/>
    <cellStyle name="Normal 2 13 8" xfId="22106" xr:uid="{CEB00C9F-EE5E-49F1-BA3F-5FD29C4BDA13}"/>
    <cellStyle name="Normal 2 13 9" xfId="22107" xr:uid="{3110D198-DD7F-4482-A493-10B66133F0E2}"/>
    <cellStyle name="Normal 2 14" xfId="3608" xr:uid="{8B94AF0C-21A7-4ADC-9A6E-1BE2ED00E2AA}"/>
    <cellStyle name="Normal 2 14 10" xfId="22108" xr:uid="{A2EDAF23-6672-428B-A63E-7D4B3E77F3CD}"/>
    <cellStyle name="Normal 2 14 2" xfId="6708" xr:uid="{FDD97CC4-E170-47C8-8DD2-A1E5026AC493}"/>
    <cellStyle name="Normal 2 14 2 2" xfId="9556" xr:uid="{E5318DB0-3B2D-45F7-B83B-3089550A3359}"/>
    <cellStyle name="Normal 2 14 2 2 2" xfId="13177" xr:uid="{DC906718-F93D-4576-945B-F3E255B83982}"/>
    <cellStyle name="Normal 2 14 2 3" xfId="22109" xr:uid="{D4D5BD23-29BB-4D1A-95BC-D5073448DD6F}"/>
    <cellStyle name="Normal 2 14 2 4" xfId="22110" xr:uid="{03196461-4C23-4B6A-9009-52E06F59344D}"/>
    <cellStyle name="Normal 2 14 2 5" xfId="22111" xr:uid="{3BB06714-B5B7-4E5F-9766-6FEF8CE58950}"/>
    <cellStyle name="Normal 2 14 2 6" xfId="22112" xr:uid="{5F7E4632-DC46-4ED9-A3E5-F137AA6990C3}"/>
    <cellStyle name="Normal 2 14 3" xfId="7413" xr:uid="{0D5F28E0-03D2-47FB-9E40-8F960E68918D}"/>
    <cellStyle name="Normal 2 14 3 2" xfId="9557" xr:uid="{6102B255-F301-458A-9764-E231CA46B0FB}"/>
    <cellStyle name="Normal 2 14 3 2 2" xfId="13178" xr:uid="{276AE373-F5D2-49C8-BFF4-62604A2B5EB3}"/>
    <cellStyle name="Normal 2 14 3 3" xfId="22113" xr:uid="{053DD6D8-7F1D-48E3-8E42-AF1C51E66515}"/>
    <cellStyle name="Normal 2 14 3 4" xfId="22114" xr:uid="{C48B0A9D-9BA3-4E9A-B9D6-64F52C38A4E6}"/>
    <cellStyle name="Normal 2 14 3 5" xfId="22115" xr:uid="{BA3662FC-E0C3-40DA-B504-0D55164C04B5}"/>
    <cellStyle name="Normal 2 14 3 6" xfId="22116" xr:uid="{2363D585-FDC9-4812-852B-E2C4176593C4}"/>
    <cellStyle name="Normal 2 14 4" xfId="8480" xr:uid="{B0AA4D7E-0335-419F-813C-87569DC19D9A}"/>
    <cellStyle name="Normal 2 14 4 2" xfId="9558" xr:uid="{5F2D5A0B-2BD3-4918-9642-0D5D91424171}"/>
    <cellStyle name="Normal 2 14 4 2 2" xfId="13179" xr:uid="{8DB0B8C8-7CC1-4CDD-8955-75FB7A5BA4DD}"/>
    <cellStyle name="Normal 2 14 4 3" xfId="22117" xr:uid="{50549D2B-4BD4-4331-A56E-D61F9AAB6EC6}"/>
    <cellStyle name="Normal 2 14 4 4" xfId="22118" xr:uid="{102ADB0A-07A3-4219-B9CC-2B26631B42FA}"/>
    <cellStyle name="Normal 2 14 4 5" xfId="22119" xr:uid="{007CD266-F6E8-4D0D-A68D-0AB4631F71DE}"/>
    <cellStyle name="Normal 2 14 4 6" xfId="22120" xr:uid="{DC8701A0-05D8-40BB-B3E8-FF2FACFC37AC}"/>
    <cellStyle name="Normal 2 14 5" xfId="8257" xr:uid="{6059B5FD-C26D-41CE-A7DF-486D09F63AF7}"/>
    <cellStyle name="Normal 2 14 5 2" xfId="9559" xr:uid="{DDC6B444-F43C-4927-9A74-604E006A1236}"/>
    <cellStyle name="Normal 2 14 5 2 2" xfId="13180" xr:uid="{1E0BBAEC-1CEC-430B-823D-1DAB7EDFE8C3}"/>
    <cellStyle name="Normal 2 14 5 3" xfId="12456" xr:uid="{0537F458-09A5-4EA2-95FA-BD0D5068F3CB}"/>
    <cellStyle name="Normal 2 14 6" xfId="9555" xr:uid="{078821E3-A588-4CF0-9C3D-41A7DED55D0A}"/>
    <cellStyle name="Normal 2 14 6 2" xfId="13176" xr:uid="{4993A737-BF80-43D3-84D7-25AE8F4838AD}"/>
    <cellStyle name="Normal 2 14 7" xfId="22121" xr:uid="{2498820A-A4E2-41B7-88D4-E798D8822DA8}"/>
    <cellStyle name="Normal 2 14 8" xfId="22122" xr:uid="{0D5766E9-DD08-498D-831B-0D64387B3B57}"/>
    <cellStyle name="Normal 2 14 9" xfId="22123" xr:uid="{5E76F197-BDEF-4A9F-9208-EC7E5CD0E18D}"/>
    <cellStyle name="Normal 2 15" xfId="3609" xr:uid="{B956EE28-E0B4-4710-A508-6B7C66B53AE6}"/>
    <cellStyle name="Normal 2 15 2" xfId="5402" xr:uid="{C95E71E6-10A2-41FC-B545-D0229461C4CC}"/>
    <cellStyle name="Normal 2 15 2 2" xfId="9561" xr:uid="{7DDF79A9-507A-49F1-9771-EB4BA2A5E7DF}"/>
    <cellStyle name="Normal 2 15 2 2 2" xfId="13182" xr:uid="{87A36CCF-0A9E-4691-B27E-8823BEC46411}"/>
    <cellStyle name="Normal 2 15 2 3" xfId="22124" xr:uid="{93EE6DFE-9A17-4B24-B9D5-BF0B6B35BA3E}"/>
    <cellStyle name="Normal 2 15 2 4" xfId="22125" xr:uid="{C1EEABE6-5C52-49DE-A4B6-51003C6BA0C5}"/>
    <cellStyle name="Normal 2 15 2 5" xfId="22126" xr:uid="{C3FAE49A-6056-4972-B605-C266B139D5C6}"/>
    <cellStyle name="Normal 2 15 2 6" xfId="22127" xr:uid="{12217CA1-3AF8-4E04-93A6-FFE0DA3EB19E}"/>
    <cellStyle name="Normal 2 15 3" xfId="9560" xr:uid="{28904675-E736-46EF-938B-549731457135}"/>
    <cellStyle name="Normal 2 15 3 2" xfId="13181" xr:uid="{62F223F2-D6D9-4617-B20F-25245D671BAA}"/>
    <cellStyle name="Normal 2 15 3 3" xfId="38416" xr:uid="{9F646535-B7C5-4961-8AE0-F76D6264B028}"/>
    <cellStyle name="Normal 2 15 4" xfId="22128" xr:uid="{1D34D7BB-7E5C-4F0E-BC8F-ED46A2863BF0}"/>
    <cellStyle name="Normal 2 15 5" xfId="22129" xr:uid="{42B652B8-9DFA-45BD-9D63-C4BB898DE958}"/>
    <cellStyle name="Normal 2 15 6" xfId="22130" xr:uid="{A0847B1D-0AC7-4A5C-92F8-EE9222348C93}"/>
    <cellStyle name="Normal 2 15 7" xfId="22131" xr:uid="{6399DFF5-1FCA-4063-A1D7-29DD9A47A872}"/>
    <cellStyle name="Normal 2 16" xfId="3610" xr:uid="{E9BF260E-5D92-438E-8531-8D9F57CC1704}"/>
    <cellStyle name="Normal 2 16 2" xfId="5403" xr:uid="{A162EAF8-3EC5-455F-AFD6-0D66060EFC41}"/>
    <cellStyle name="Normal 2 16 2 2" xfId="9563" xr:uid="{EB6EA6C2-1EC9-42B7-AD9D-066737487398}"/>
    <cellStyle name="Normal 2 16 2 2 2" xfId="13184" xr:uid="{7D8B9D64-1F8D-4064-AA27-AA9E375A546E}"/>
    <cellStyle name="Normal 2 16 2 3" xfId="22132" xr:uid="{5A83388B-BE2E-483B-AAC0-BD51F81B226A}"/>
    <cellStyle name="Normal 2 16 2 4" xfId="22133" xr:uid="{C6910739-3727-418A-A7E9-2F0E19580391}"/>
    <cellStyle name="Normal 2 16 2 5" xfId="22134" xr:uid="{4CA3F436-943C-4762-85CD-B72BE59B3EAA}"/>
    <cellStyle name="Normal 2 16 2 6" xfId="22135" xr:uid="{58443D97-3652-4C02-998C-1856495E71EA}"/>
    <cellStyle name="Normal 2 16 3" xfId="9562" xr:uid="{7554437B-E432-43F1-A603-6B02E301B674}"/>
    <cellStyle name="Normal 2 16 3 2" xfId="13183" xr:uid="{C48CD445-4593-43F6-847E-B8F729E59586}"/>
    <cellStyle name="Normal 2 16 3 3" xfId="38417" xr:uid="{855BA428-B9B4-4707-A0B1-53CDADCFA5F8}"/>
    <cellStyle name="Normal 2 16 4" xfId="22136" xr:uid="{11095B91-71DF-4CF0-9397-874EC644DACD}"/>
    <cellStyle name="Normal 2 16 5" xfId="22137" xr:uid="{66C834E6-AAC7-4F0C-8259-81F5D7CF351B}"/>
    <cellStyle name="Normal 2 16 6" xfId="22138" xr:uid="{14B82CAD-8D89-48C2-BBD2-07AE9CA52AB9}"/>
    <cellStyle name="Normal 2 16 7" xfId="22139" xr:uid="{50739BB4-391E-4F12-8062-A0AD7C5ED2E8}"/>
    <cellStyle name="Normal 2 17" xfId="3611" xr:uid="{52A0A4AF-64A4-4133-8185-262EB2889A59}"/>
    <cellStyle name="Normal 2 17 2" xfId="5404" xr:uid="{AA224ECB-88EB-4DE9-964D-53BE575F4C42}"/>
    <cellStyle name="Normal 2 17 2 2" xfId="9565" xr:uid="{3A5F3A9E-893F-4E9E-A443-F5E8790AB09F}"/>
    <cellStyle name="Normal 2 17 2 2 2" xfId="13186" xr:uid="{2A494065-B5FF-47FE-A6C6-688C184B359D}"/>
    <cellStyle name="Normal 2 17 2 3" xfId="22140" xr:uid="{FE730853-131B-48EF-AEE4-5EADF1B8B4C8}"/>
    <cellStyle name="Normal 2 17 2 4" xfId="22141" xr:uid="{800A904F-8A64-419B-A1C8-067F82BD0F15}"/>
    <cellStyle name="Normal 2 17 2 5" xfId="22142" xr:uid="{EA66166F-E681-4F5F-8566-6612798E314C}"/>
    <cellStyle name="Normal 2 17 2 6" xfId="22143" xr:uid="{9A75EB88-4C0F-4E76-B7C0-4C14AC767586}"/>
    <cellStyle name="Normal 2 17 3" xfId="9564" xr:uid="{C50B2B7C-CB22-451E-BF8D-4688CD36A983}"/>
    <cellStyle name="Normal 2 17 3 2" xfId="13185" xr:uid="{869BD2E9-25D1-4AE2-9D68-6B913B5E8FC3}"/>
    <cellStyle name="Normal 2 17 3 3" xfId="38418" xr:uid="{CEE5F05B-AE81-4036-BB7F-A54B906FCAE0}"/>
    <cellStyle name="Normal 2 17 4" xfId="22144" xr:uid="{3BBB69B7-9D0A-41F1-A5B5-601D8A77D893}"/>
    <cellStyle name="Normal 2 17 5" xfId="22145" xr:uid="{62E7F99B-2974-4C85-A708-48C1C9EC89AF}"/>
    <cellStyle name="Normal 2 17 6" xfId="22146" xr:uid="{C40BDDF1-EE03-42B0-87DF-0B5884C3F183}"/>
    <cellStyle name="Normal 2 17 7" xfId="22147" xr:uid="{DEA731ED-265F-4A6D-8191-2703856C2C7B}"/>
    <cellStyle name="Normal 2 18" xfId="3612" xr:uid="{9C998AC8-7D27-4045-9880-8A6428B0D32F}"/>
    <cellStyle name="Normal 2 18 2" xfId="5405" xr:uid="{11AE490D-9B04-482B-8772-F2041ACA521B}"/>
    <cellStyle name="Normal 2 18 2 2" xfId="9567" xr:uid="{C2E1A9E7-FCAF-4254-89B9-CE3B1B6CD9B3}"/>
    <cellStyle name="Normal 2 18 2 2 2" xfId="13188" xr:uid="{D0B2ED21-7A9C-42FA-A219-CD894D6DDE35}"/>
    <cellStyle name="Normal 2 18 2 3" xfId="22148" xr:uid="{E9DF2546-A8D8-487F-A87B-557CAAE8E813}"/>
    <cellStyle name="Normal 2 18 2 4" xfId="22149" xr:uid="{73EC4EC0-2C65-4BAB-8727-32D95572CC84}"/>
    <cellStyle name="Normal 2 18 2 5" xfId="22150" xr:uid="{9040D1BB-EE97-4255-BE51-5F8B6076A6F4}"/>
    <cellStyle name="Normal 2 18 2 6" xfId="22151" xr:uid="{D68E640A-6F10-456F-9C96-BE44158B6BF6}"/>
    <cellStyle name="Normal 2 18 3" xfId="9566" xr:uid="{2B909F89-3103-469F-9E06-CE11419BA1EA}"/>
    <cellStyle name="Normal 2 18 3 2" xfId="13187" xr:uid="{ED31C9C5-8AB4-448E-9A96-C50B7C6C4EAF}"/>
    <cellStyle name="Normal 2 18 3 3" xfId="38419" xr:uid="{32F58611-B4B4-4169-9BF5-5A5B928A3305}"/>
    <cellStyle name="Normal 2 18 4" xfId="22152" xr:uid="{683B5346-96A0-4A5D-B479-FCEA54B6CB94}"/>
    <cellStyle name="Normal 2 18 5" xfId="22153" xr:uid="{690B3510-7F96-41E5-A5F8-F65790E96007}"/>
    <cellStyle name="Normal 2 18 6" xfId="22154" xr:uid="{2B504102-35C3-4466-A304-867F5E656D31}"/>
    <cellStyle name="Normal 2 18 7" xfId="22155" xr:uid="{E8AFAA72-1E2D-498C-84E4-2B6207A79B85}"/>
    <cellStyle name="Normal 2 19" xfId="3613" xr:uid="{9505371D-E9B7-4DC1-871D-9ED581D7EBCE}"/>
    <cellStyle name="Normal 2 19 2" xfId="5406" xr:uid="{DF6AA111-D502-49DF-A8F1-AEAC48941ED9}"/>
    <cellStyle name="Normal 2 19 2 2" xfId="9569" xr:uid="{F9931702-E9BD-4DB2-B080-F2DC281843A8}"/>
    <cellStyle name="Normal 2 19 2 2 2" xfId="13190" xr:uid="{639D68E4-0B1C-4040-A3EE-0AF6B5B6BD19}"/>
    <cellStyle name="Normal 2 19 2 3" xfId="22156" xr:uid="{75AC349D-BEB5-4A36-87A5-0888BC6776CF}"/>
    <cellStyle name="Normal 2 19 2 4" xfId="22157" xr:uid="{85E61295-8A5C-458F-AE1A-31AF3FDF4AE9}"/>
    <cellStyle name="Normal 2 19 2 5" xfId="22158" xr:uid="{7B6E92D8-33F5-40C8-90C0-2AFE50DFCBC2}"/>
    <cellStyle name="Normal 2 19 2 6" xfId="22159" xr:uid="{F0F6ACF2-7A26-4C6D-956E-FA2694B2C9B2}"/>
    <cellStyle name="Normal 2 19 3" xfId="9568" xr:uid="{BBDF06DB-C616-4CD6-8EC2-DA663DC6CD6A}"/>
    <cellStyle name="Normal 2 19 3 2" xfId="13189" xr:uid="{5AF3F394-9C7D-48A2-BAFC-953A094CE7AD}"/>
    <cellStyle name="Normal 2 19 3 3" xfId="38420" xr:uid="{13E3624F-C040-458D-AB0F-B71C511B446B}"/>
    <cellStyle name="Normal 2 19 4" xfId="22160" xr:uid="{4BD4F39F-62A8-4D59-A7E8-049FC7FC81A1}"/>
    <cellStyle name="Normal 2 19 5" xfId="22161" xr:uid="{F3431D1C-B365-43E6-87B8-D5F639CEFEE3}"/>
    <cellStyle name="Normal 2 19 6" xfId="22162" xr:uid="{98960D46-9BB1-45B3-95DD-12E420BEA484}"/>
    <cellStyle name="Normal 2 19 7" xfId="22163" xr:uid="{22D7E934-099B-41D2-9646-B5DD7B4C9EEA}"/>
    <cellStyle name="Normal 2 2" xfId="1547" xr:uid="{BB0A3E84-9809-40D1-A38C-B94897ACA89E}"/>
    <cellStyle name="Normal 2 2 10" xfId="1548" xr:uid="{1A22039A-1356-4061-B1AD-E91493E713D6}"/>
    <cellStyle name="Normal 2 2 10 10" xfId="8258" xr:uid="{6E70FCE8-5D95-458F-B7F6-E399A04E9E9B}"/>
    <cellStyle name="Normal 2 2 10 10 2" xfId="9572" xr:uid="{2CC985B9-3221-4ADD-85F1-51214C8BD209}"/>
    <cellStyle name="Normal 2 2 10 10 2 2" xfId="13193" xr:uid="{371E3570-3360-4177-99DF-1C045C0AE9AF}"/>
    <cellStyle name="Normal 2 2 10 10 3" xfId="12457" xr:uid="{05D7EA7D-9761-47BC-BEAE-2DF504DBB98D}"/>
    <cellStyle name="Normal 2 2 10 11" xfId="9571" xr:uid="{6DF5965E-7980-4F4E-94FF-7461A8D420B6}"/>
    <cellStyle name="Normal 2 2 10 11 2" xfId="13192" xr:uid="{0296DE17-01D9-4BAB-9530-6C3983705483}"/>
    <cellStyle name="Normal 2 2 10 12" xfId="22164" xr:uid="{50B02E0A-A861-4385-A334-C02ED4BD2153}"/>
    <cellStyle name="Normal 2 2 10 13" xfId="22165" xr:uid="{C826595D-433D-41A0-B50F-9CAF48183A82}"/>
    <cellStyle name="Normal 2 2 10 14" xfId="22166" xr:uid="{7D0D706C-B24A-46C5-B736-1AF044383DF3}"/>
    <cellStyle name="Normal 2 2 10 15" xfId="22167" xr:uid="{457788F6-A282-45B1-86C5-48D1122321B7}"/>
    <cellStyle name="Normal 2 2 10 16" xfId="22168" xr:uid="{DB9A3383-3B4E-417F-A1F5-77D946E71354}"/>
    <cellStyle name="Normal 2 2 10 2" xfId="1549" xr:uid="{66D1603E-FE45-43E8-B04E-6F5F02550D6D}"/>
    <cellStyle name="Normal 2 2 10 2 2" xfId="7414" xr:uid="{94F04A78-DCA7-497B-A7F4-C18C37A062C6}"/>
    <cellStyle name="Normal 2 2 10 2 2 2" xfId="9574" xr:uid="{313982D0-3B2C-4E31-9C9F-7CCE4CB79AE2}"/>
    <cellStyle name="Normal 2 2 10 2 2 2 2" xfId="13195" xr:uid="{A2F090CA-9AD5-4B18-98BB-E14CF7629D68}"/>
    <cellStyle name="Normal 2 2 10 2 2 3" xfId="22169" xr:uid="{85C273C7-649E-457B-970C-ADF7A91ADFD8}"/>
    <cellStyle name="Normal 2 2 10 2 2 4" xfId="22170" xr:uid="{3E535055-7739-4D2B-A953-779AB9BE074E}"/>
    <cellStyle name="Normal 2 2 10 2 2 5" xfId="22171" xr:uid="{5E5339D5-143D-49C3-8E8D-F19CC8355C7A}"/>
    <cellStyle name="Normal 2 2 10 2 2 6" xfId="22172" xr:uid="{93CD8349-4AF9-40A9-8FF7-59DDD6334A99}"/>
    <cellStyle name="Normal 2 2 10 2 3" xfId="9573" xr:uid="{DD21A26D-D59E-4754-B85A-DE345F591E29}"/>
    <cellStyle name="Normal 2 2 10 2 3 2" xfId="13194" xr:uid="{E322F57D-B349-45C3-994E-E89025329CE8}"/>
    <cellStyle name="Normal 2 2 10 2 4" xfId="22173" xr:uid="{251CD1F1-4E16-499F-AE33-123D872C5B57}"/>
    <cellStyle name="Normal 2 2 10 2 5" xfId="22174" xr:uid="{B652A75D-69AF-4B10-BEB5-73C7F02235CF}"/>
    <cellStyle name="Normal 2 2 10 2 6" xfId="22175" xr:uid="{14E9A4C9-5DCC-45AC-9984-06F918925453}"/>
    <cellStyle name="Normal 2 2 10 2 7" xfId="22176" xr:uid="{60F52094-F811-4592-A3ED-68FC567FCBF6}"/>
    <cellStyle name="Normal 2 2 10 2 8" xfId="22177" xr:uid="{91162EC5-C632-4A48-A192-C6F745446105}"/>
    <cellStyle name="Normal 2 2 10 3" xfId="3614" xr:uid="{A2CBE0FF-2465-43F6-87AE-260902928197}"/>
    <cellStyle name="Normal 2 2 10 3 2" xfId="9575" xr:uid="{F02358C6-9C5D-4FCC-AAD1-F22B622E8914}"/>
    <cellStyle name="Normal 2 2 10 3 2 2" xfId="13196" xr:uid="{17D1CECC-010D-4484-9D52-071B7273DD6C}"/>
    <cellStyle name="Normal 2 2 10 3 3" xfId="22178" xr:uid="{AA256055-1336-4E55-BEB2-73004C77BA6A}"/>
    <cellStyle name="Normal 2 2 10 3 4" xfId="22179" xr:uid="{EC307B68-3CE0-4DCD-9D60-B76A772C0056}"/>
    <cellStyle name="Normal 2 2 10 3 5" xfId="22180" xr:uid="{C0E2AB71-9D6A-43CD-B819-5406A99147A9}"/>
    <cellStyle name="Normal 2 2 10 3 6" xfId="22181" xr:uid="{4742E46A-0142-4CB0-9F2A-FB38C547617D}"/>
    <cellStyle name="Normal 2 2 10 4" xfId="4779" xr:uid="{8232D99F-0A52-4B7B-9B10-B018C39D264D}"/>
    <cellStyle name="Normal 2 2 10 4 2" xfId="9576" xr:uid="{53EE47A7-CD4D-46AA-92C5-44A155D0CECD}"/>
    <cellStyle name="Normal 2 2 10 4 2 2" xfId="13197" xr:uid="{A9BF95F8-8041-432A-83A8-6E374FA9CB93}"/>
    <cellStyle name="Normal 2 2 10 4 3" xfId="22182" xr:uid="{AFB7CF5D-C68E-4A36-95DF-880AAC8731F7}"/>
    <cellStyle name="Normal 2 2 10 4 4" xfId="22183" xr:uid="{06760A27-24E5-4CB8-A6C9-DA2421A51F7E}"/>
    <cellStyle name="Normal 2 2 10 4 5" xfId="22184" xr:uid="{6FFF945A-4ED6-47E5-809D-51A8837C8CF7}"/>
    <cellStyle name="Normal 2 2 10 4 6" xfId="22185" xr:uid="{05C216AE-A604-49F8-AB96-B56A62606432}"/>
    <cellStyle name="Normal 2 2 10 5" xfId="7415" xr:uid="{D4F53FB3-0DD5-4880-8873-1396982C130A}"/>
    <cellStyle name="Normal 2 2 10 5 2" xfId="9577" xr:uid="{415F3794-577B-4602-8CD0-3DFCC3614B45}"/>
    <cellStyle name="Normal 2 2 10 5 2 2" xfId="13198" xr:uid="{69406E75-E4D4-4749-A537-851B68EAE11F}"/>
    <cellStyle name="Normal 2 2 10 5 3" xfId="22186" xr:uid="{7855F6A3-29F8-463D-956E-7B3706590639}"/>
    <cellStyle name="Normal 2 2 10 5 4" xfId="22187" xr:uid="{24FD9E9F-3C6E-4E34-AC32-0B4F0F21D09D}"/>
    <cellStyle name="Normal 2 2 10 5 5" xfId="22188" xr:uid="{3F8F6540-6936-46E3-AD0C-A6FB58C2755F}"/>
    <cellStyle name="Normal 2 2 10 5 6" xfId="22189" xr:uid="{451C98A8-471E-4CD1-BBF5-19F206182AA3}"/>
    <cellStyle name="Normal 2 2 10 6" xfId="7416" xr:uid="{AA0A50C4-0B6C-41CD-84EC-683D5FABA7E5}"/>
    <cellStyle name="Normal 2 2 10 6 2" xfId="9578" xr:uid="{297AFE51-2865-403F-85E0-C6A762EBF6FD}"/>
    <cellStyle name="Normal 2 2 10 6 2 2" xfId="13199" xr:uid="{710CD1BA-99C1-478D-8ECD-47423F185F8B}"/>
    <cellStyle name="Normal 2 2 10 6 3" xfId="22190" xr:uid="{BB03F1FE-E728-42B6-8C85-199C90E7C1E7}"/>
    <cellStyle name="Normal 2 2 10 6 4" xfId="22191" xr:uid="{3C59B15D-F6D3-42FF-9C89-E062C11F9F5C}"/>
    <cellStyle name="Normal 2 2 10 6 5" xfId="22192" xr:uid="{9FACCB93-6C76-4BF3-9398-C74C921B3C38}"/>
    <cellStyle name="Normal 2 2 10 6 6" xfId="22193" xr:uid="{AFDA7A30-9779-43B9-BBC3-FA3D9B201C9B}"/>
    <cellStyle name="Normal 2 2 10 7" xfId="7417" xr:uid="{3902714A-4F70-49E0-811A-82ED5F016500}"/>
    <cellStyle name="Normal 2 2 10 7 2" xfId="9579" xr:uid="{B957B844-4DA0-4519-A29D-C3EBBC43179D}"/>
    <cellStyle name="Normal 2 2 10 7 2 2" xfId="13200" xr:uid="{C6C25AC2-9375-45D5-B3ED-CB4611A832BC}"/>
    <cellStyle name="Normal 2 2 10 7 3" xfId="22194" xr:uid="{5F71DE68-ADC0-47CB-9CC7-C9794903BEB0}"/>
    <cellStyle name="Normal 2 2 10 7 4" xfId="22195" xr:uid="{D87D417B-4410-4BDE-8FBC-67FA32FB1988}"/>
    <cellStyle name="Normal 2 2 10 7 5" xfId="22196" xr:uid="{7ABD3278-0F02-4DA1-84B0-D0E0849D2BBD}"/>
    <cellStyle name="Normal 2 2 10 7 6" xfId="22197" xr:uid="{5C7E20B0-A20F-43FC-844D-81041F87EB1F}"/>
    <cellStyle name="Normal 2 2 10 8" xfId="7418" xr:uid="{BE444974-CB24-4BC9-B454-30906BD1F1FB}"/>
    <cellStyle name="Normal 2 2 10 8 2" xfId="9580" xr:uid="{E68AC9AA-6FB4-434E-9B5E-27395FFA993C}"/>
    <cellStyle name="Normal 2 2 10 8 2 2" xfId="13201" xr:uid="{B3A0D6BD-DC5E-473C-93AC-366D214B3995}"/>
    <cellStyle name="Normal 2 2 10 8 3" xfId="22198" xr:uid="{A1B66440-274D-4F7E-B528-EC68010A78CC}"/>
    <cellStyle name="Normal 2 2 10 8 4" xfId="22199" xr:uid="{76D59380-B7BD-450E-9D6B-4D29F819413B}"/>
    <cellStyle name="Normal 2 2 10 8 5" xfId="22200" xr:uid="{07CAB4ED-1F30-4CA0-959D-D17632039025}"/>
    <cellStyle name="Normal 2 2 10 8 6" xfId="22201" xr:uid="{895BE22A-EA04-4A33-8B68-FD5C44DD72C4}"/>
    <cellStyle name="Normal 2 2 10 9" xfId="7419" xr:uid="{C1167298-3175-4219-A068-A246A099E941}"/>
    <cellStyle name="Normal 2 2 10 9 2" xfId="9581" xr:uid="{058A1A6F-427B-4F4D-A1E9-AF94BFE7AD03}"/>
    <cellStyle name="Normal 2 2 10 9 2 2" xfId="13202" xr:uid="{9DC14247-C1F6-4A3A-84FA-B08EA72D24CF}"/>
    <cellStyle name="Normal 2 2 10 9 3" xfId="22202" xr:uid="{EEA2FC24-601A-4C83-99E3-0FA1DE565C27}"/>
    <cellStyle name="Normal 2 2 10 9 4" xfId="22203" xr:uid="{A89BE257-2D8E-4C61-B7A3-D049E1AAAFB5}"/>
    <cellStyle name="Normal 2 2 10 9 5" xfId="22204" xr:uid="{6BC0E587-18C3-4EF5-A01F-CC1D96696D64}"/>
    <cellStyle name="Normal 2 2 10 9 6" xfId="22205" xr:uid="{C229391F-56F3-404C-B6FF-4CAC7BB02BC6}"/>
    <cellStyle name="Normal 2 2 11" xfId="1550" xr:uid="{1AF0B745-9158-42DC-993D-F7705F2E603C}"/>
    <cellStyle name="Normal 2 2 11 10" xfId="8259" xr:uid="{75EA5440-56EC-457C-AEAC-ED0B7A3A99E3}"/>
    <cellStyle name="Normal 2 2 11 10 2" xfId="9583" xr:uid="{323EA62A-26F8-49C2-909F-82D00D644D28}"/>
    <cellStyle name="Normal 2 2 11 10 2 2" xfId="13204" xr:uid="{4CE931C1-E416-415A-9CD0-BFA368A4536A}"/>
    <cellStyle name="Normal 2 2 11 10 3" xfId="12458" xr:uid="{D17F8B1A-DD87-4710-8EE3-A4563C9CEC5F}"/>
    <cellStyle name="Normal 2 2 11 11" xfId="9582" xr:uid="{F63C61AD-3D4B-4529-A875-14DBCC34E763}"/>
    <cellStyle name="Normal 2 2 11 11 2" xfId="13203" xr:uid="{04867566-5AF0-47E9-8849-47F793BBF4F8}"/>
    <cellStyle name="Normal 2 2 11 12" xfId="22206" xr:uid="{8C6E1E30-103D-4BA9-A3E4-B481BFCA3E8F}"/>
    <cellStyle name="Normal 2 2 11 13" xfId="22207" xr:uid="{902B6EB1-06F5-448F-813C-182E8C49567B}"/>
    <cellStyle name="Normal 2 2 11 14" xfId="22208" xr:uid="{79432540-981A-4F56-B14D-A5D122465755}"/>
    <cellStyle name="Normal 2 2 11 15" xfId="22209" xr:uid="{EFF91512-453A-4ED5-B06A-714749C22C0E}"/>
    <cellStyle name="Normal 2 2 11 16" xfId="22210" xr:uid="{EF427C18-9425-4CA9-ACC8-FFEE66111D6B}"/>
    <cellStyle name="Normal 2 2 11 2" xfId="6709" xr:uid="{17DFBC54-9DB1-4C46-AB03-521A1F89F362}"/>
    <cellStyle name="Normal 2 2 11 2 2" xfId="7420" xr:uid="{ECE2484F-60FD-467F-96BF-2FC6357D8FB0}"/>
    <cellStyle name="Normal 2 2 11 2 2 2" xfId="9585" xr:uid="{3D65112C-071C-4FF6-AA22-13D479470537}"/>
    <cellStyle name="Normal 2 2 11 2 2 2 2" xfId="13206" xr:uid="{03130598-2C47-4617-9A5A-966F24377C07}"/>
    <cellStyle name="Normal 2 2 11 2 2 3" xfId="22211" xr:uid="{7F39F07B-D45E-4E20-A98E-6E7BDC1266D3}"/>
    <cellStyle name="Normal 2 2 11 2 2 4" xfId="22212" xr:uid="{DD3B9F10-C0AD-4B5B-8180-31A72BF4C42B}"/>
    <cellStyle name="Normal 2 2 11 2 2 5" xfId="22213" xr:uid="{6063A94B-6D60-439D-B889-EDDB46AD2560}"/>
    <cellStyle name="Normal 2 2 11 2 2 6" xfId="22214" xr:uid="{9BC45456-F4E1-49E8-AECD-B373F845F4F2}"/>
    <cellStyle name="Normal 2 2 11 2 3" xfId="9584" xr:uid="{2CBE51B0-9B04-4F3E-BF96-3A3243206578}"/>
    <cellStyle name="Normal 2 2 11 2 3 2" xfId="13205" xr:uid="{42AB024B-C939-447F-AC4D-D9C78BB3063B}"/>
    <cellStyle name="Normal 2 2 11 2 4" xfId="22215" xr:uid="{07F6CE9C-C518-4574-94FF-3056F26E3548}"/>
    <cellStyle name="Normal 2 2 11 2 5" xfId="22216" xr:uid="{D66F2D31-30DC-4E09-8C82-5F8B7B8EF172}"/>
    <cellStyle name="Normal 2 2 11 2 6" xfId="22217" xr:uid="{85AC8A69-7BE7-47EA-89F6-995ACA9F2AB7}"/>
    <cellStyle name="Normal 2 2 11 2 7" xfId="22218" xr:uid="{3AA4BAF0-4923-4EFF-8FF3-9C1A0C8269C3}"/>
    <cellStyle name="Normal 2 2 11 3" xfId="7421" xr:uid="{1688CBA0-99C7-43C3-8245-ACDCA05748B8}"/>
    <cellStyle name="Normal 2 2 11 3 2" xfId="9586" xr:uid="{04888F20-00A2-47D5-95D5-8939CA176491}"/>
    <cellStyle name="Normal 2 2 11 3 2 2" xfId="13207" xr:uid="{434C0936-E589-45BA-9538-E508BC3B6D55}"/>
    <cellStyle name="Normal 2 2 11 3 3" xfId="22219" xr:uid="{73E43C43-DDDA-4CD1-B841-5E6AB4C4AE09}"/>
    <cellStyle name="Normal 2 2 11 3 4" xfId="22220" xr:uid="{CE9AEB0C-B907-4284-B207-A8256F2C24EC}"/>
    <cellStyle name="Normal 2 2 11 3 5" xfId="22221" xr:uid="{12801AE1-3BF3-4BEA-A9D7-6DBD91414977}"/>
    <cellStyle name="Normal 2 2 11 3 6" xfId="22222" xr:uid="{B101D747-A142-4F1E-8E1C-6FFADFAE885C}"/>
    <cellStyle name="Normal 2 2 11 4" xfId="7422" xr:uid="{37C1CAF3-F83A-4D13-90A9-EAD23A0A6202}"/>
    <cellStyle name="Normal 2 2 11 4 2" xfId="9587" xr:uid="{86A2F362-5514-4094-B04E-9667D23D7E8B}"/>
    <cellStyle name="Normal 2 2 11 4 2 2" xfId="13208" xr:uid="{AAB61E9D-21DA-4E0D-A50F-AF631A77B91D}"/>
    <cellStyle name="Normal 2 2 11 4 3" xfId="22223" xr:uid="{6312C4B0-BFEB-475E-B077-4D3162D65409}"/>
    <cellStyle name="Normal 2 2 11 4 4" xfId="22224" xr:uid="{CA89AFEB-574F-4628-AA0E-9EA8C1B1FE81}"/>
    <cellStyle name="Normal 2 2 11 4 5" xfId="22225" xr:uid="{DDB00BBA-AF02-403C-8681-E861F2517B34}"/>
    <cellStyle name="Normal 2 2 11 4 6" xfId="22226" xr:uid="{31FBE695-F8AA-4D01-9142-78B52CC7060A}"/>
    <cellStyle name="Normal 2 2 11 5" xfId="7423" xr:uid="{561E920E-2369-4C4D-AAF3-AB1B462B58B7}"/>
    <cellStyle name="Normal 2 2 11 5 2" xfId="9588" xr:uid="{A5778B43-8D73-4F80-9821-E78B480A0B0E}"/>
    <cellStyle name="Normal 2 2 11 5 2 2" xfId="13209" xr:uid="{4B43747D-DF32-42DD-8F54-596CF3C60BAA}"/>
    <cellStyle name="Normal 2 2 11 5 3" xfId="22227" xr:uid="{4C4B2B91-D1DE-4059-AEAE-54B86B631027}"/>
    <cellStyle name="Normal 2 2 11 5 4" xfId="22228" xr:uid="{D539B12E-872F-49AB-A4A3-3C710D43ACF2}"/>
    <cellStyle name="Normal 2 2 11 5 5" xfId="22229" xr:uid="{851561EC-55D7-4FFE-ACDE-2FF8659C747C}"/>
    <cellStyle name="Normal 2 2 11 5 6" xfId="22230" xr:uid="{F8D16D3C-AD03-43D0-B299-98350ACE702C}"/>
    <cellStyle name="Normal 2 2 11 6" xfId="7424" xr:uid="{1BCCB799-E798-4EB3-935D-BF969DE9EB95}"/>
    <cellStyle name="Normal 2 2 11 6 2" xfId="9589" xr:uid="{74065CFE-F50F-499A-A95F-903FE37036E7}"/>
    <cellStyle name="Normal 2 2 11 6 2 2" xfId="13210" xr:uid="{A9787FA5-5CDE-437A-AAB8-F668F85436AD}"/>
    <cellStyle name="Normal 2 2 11 6 3" xfId="22231" xr:uid="{81E4BFE8-994E-4656-B813-61D531CD6EB5}"/>
    <cellStyle name="Normal 2 2 11 6 4" xfId="22232" xr:uid="{FB8F15F8-270A-4D90-BA6A-B0232E72BD49}"/>
    <cellStyle name="Normal 2 2 11 6 5" xfId="22233" xr:uid="{A8F328D9-61D3-4221-8D45-95A5B868A6B0}"/>
    <cellStyle name="Normal 2 2 11 6 6" xfId="22234" xr:uid="{713035FC-97AA-4B21-B50B-02A3DA1BC2E4}"/>
    <cellStyle name="Normal 2 2 11 7" xfId="7425" xr:uid="{7AC93749-D91B-481A-A64F-675A6052FAC1}"/>
    <cellStyle name="Normal 2 2 11 7 2" xfId="9590" xr:uid="{4A82DADE-0736-40E8-9EC8-1A66FE1D0039}"/>
    <cellStyle name="Normal 2 2 11 7 2 2" xfId="13211" xr:uid="{3E47E109-74A3-4B70-8A47-B27F98E96F95}"/>
    <cellStyle name="Normal 2 2 11 7 3" xfId="22235" xr:uid="{4D9A9ED1-3058-4F81-B725-B2C65B07292F}"/>
    <cellStyle name="Normal 2 2 11 7 4" xfId="22236" xr:uid="{D4B996CA-8712-423F-8118-6E47D8AABDDC}"/>
    <cellStyle name="Normal 2 2 11 7 5" xfId="22237" xr:uid="{50C9E559-EA26-4E26-95E9-962EF3293ACE}"/>
    <cellStyle name="Normal 2 2 11 7 6" xfId="22238" xr:uid="{F9BD222A-0675-4D0C-B005-F640340C9955}"/>
    <cellStyle name="Normal 2 2 11 8" xfId="7426" xr:uid="{439AFD17-FB74-45A8-976C-7F2B2D58DD85}"/>
    <cellStyle name="Normal 2 2 11 8 2" xfId="9591" xr:uid="{0442040B-9FAC-4987-A521-642244D76CFD}"/>
    <cellStyle name="Normal 2 2 11 8 2 2" xfId="13212" xr:uid="{54BE848F-FD96-456A-97F5-0D825E0E8C6C}"/>
    <cellStyle name="Normal 2 2 11 8 3" xfId="22239" xr:uid="{79B53CEE-37AB-4F9D-8379-726BF882B9D8}"/>
    <cellStyle name="Normal 2 2 11 8 4" xfId="22240" xr:uid="{FCCE626F-E232-4AD8-AE83-052583F1C746}"/>
    <cellStyle name="Normal 2 2 11 8 5" xfId="22241" xr:uid="{8EAA54E4-71E3-4886-BFCC-98CD94E41000}"/>
    <cellStyle name="Normal 2 2 11 8 6" xfId="22242" xr:uid="{CC485FBA-236A-40A0-9B6C-B719DC41393D}"/>
    <cellStyle name="Normal 2 2 11 9" xfId="7427" xr:uid="{683E2021-E38E-4ACF-8DAF-F86BDA029799}"/>
    <cellStyle name="Normal 2 2 11 9 2" xfId="9592" xr:uid="{775C4DE6-B694-47FC-A7F9-015E3350E0C5}"/>
    <cellStyle name="Normal 2 2 11 9 2 2" xfId="13213" xr:uid="{FB8350B9-DBCA-450D-B0B1-688A6BC44C5B}"/>
    <cellStyle name="Normal 2 2 11 9 3" xfId="22243" xr:uid="{172CD45B-B19F-468B-90DE-C30E3322265F}"/>
    <cellStyle name="Normal 2 2 11 9 4" xfId="22244" xr:uid="{ED9E2D47-A096-49DC-946F-92A1ED75168E}"/>
    <cellStyle name="Normal 2 2 11 9 5" xfId="22245" xr:uid="{4C16B51C-A98F-41DD-8B33-518A1EBEC098}"/>
    <cellStyle name="Normal 2 2 11 9 6" xfId="22246" xr:uid="{9DBC74D6-437F-4802-93A0-AFB4ADBE6344}"/>
    <cellStyle name="Normal 2 2 12" xfId="1551" xr:uid="{2DE1286E-A6D1-4626-BA42-39CBBE4FBD2D}"/>
    <cellStyle name="Normal 2 2 12 10" xfId="8481" xr:uid="{355D95AB-D4D2-43D3-BB9A-B73DBA9D1214}"/>
    <cellStyle name="Normal 2 2 12 10 2" xfId="9594" xr:uid="{1579FAF9-7370-4664-9F0E-0913CA350865}"/>
    <cellStyle name="Normal 2 2 12 10 2 2" xfId="13215" xr:uid="{EB3E2AF9-E685-4B37-A2DB-E0F9342C4FE8}"/>
    <cellStyle name="Normal 2 2 12 10 3" xfId="22247" xr:uid="{E97C56E7-835D-4F7A-8F31-90701400C8F4}"/>
    <cellStyle name="Normal 2 2 12 10 4" xfId="22248" xr:uid="{EBB7DC5A-8EAC-4509-9404-BC3414CC2226}"/>
    <cellStyle name="Normal 2 2 12 10 5" xfId="22249" xr:uid="{22D83446-8FF3-4D69-AA4E-D941B7B56927}"/>
    <cellStyle name="Normal 2 2 12 10 6" xfId="22250" xr:uid="{3E44D53D-08B4-4E5B-88F6-2A7E76ECD842}"/>
    <cellStyle name="Normal 2 2 12 11" xfId="8260" xr:uid="{C60EC8D1-EAA3-4E1B-8701-F214739A9066}"/>
    <cellStyle name="Normal 2 2 12 11 2" xfId="9595" xr:uid="{55EC79A7-FEA2-460F-9FD2-43C167464C7D}"/>
    <cellStyle name="Normal 2 2 12 11 2 2" xfId="13216" xr:uid="{BCE96B86-CAFF-46A6-8E97-6C3FC4D5D8AD}"/>
    <cellStyle name="Normal 2 2 12 11 3" xfId="12459" xr:uid="{E8678B89-045E-4152-8460-5B7C6918B28C}"/>
    <cellStyle name="Normal 2 2 12 12" xfId="9593" xr:uid="{3DD75821-20E7-4D66-854E-527F43F87E88}"/>
    <cellStyle name="Normal 2 2 12 12 2" xfId="13214" xr:uid="{B0245AEA-CC27-4726-98E6-6D047D3ABFFA}"/>
    <cellStyle name="Normal 2 2 12 13" xfId="22251" xr:uid="{78EAC04B-5F2E-4D55-AC01-D34DA37937A5}"/>
    <cellStyle name="Normal 2 2 12 14" xfId="22252" xr:uid="{02EAEBE7-783E-46B1-A33C-6A0D224F67ED}"/>
    <cellStyle name="Normal 2 2 12 15" xfId="22253" xr:uid="{F1D542FC-60E1-44F3-85B6-1C1FC3E012C7}"/>
    <cellStyle name="Normal 2 2 12 16" xfId="22254" xr:uid="{F220C0A9-37AC-4763-AB95-ED02DA47ADED}"/>
    <cellStyle name="Normal 2 2 12 17" xfId="22255" xr:uid="{79A7C0AF-0AC9-4EE1-977F-4E4811A5F0DD}"/>
    <cellStyle name="Normal 2 2 12 2" xfId="3616" xr:uid="{BDE297C9-2080-42D6-A93E-A92FD6AE806D}"/>
    <cellStyle name="Normal 2 2 12 2 2" xfId="7428" xr:uid="{9757D8BF-564E-4975-BC4E-0FB1FA727DFB}"/>
    <cellStyle name="Normal 2 2 12 2 2 2" xfId="9597" xr:uid="{A2690DEA-DC30-4BAE-B792-CE3841BBB622}"/>
    <cellStyle name="Normal 2 2 12 2 2 2 2" xfId="13218" xr:uid="{7A1104CB-F13A-4A78-AFED-9F28F2B8F778}"/>
    <cellStyle name="Normal 2 2 12 2 2 3" xfId="22256" xr:uid="{0E061530-9772-4FD6-B3A5-66FECFD7F274}"/>
    <cellStyle name="Normal 2 2 12 2 2 4" xfId="22257" xr:uid="{85E8B2B4-6C94-4360-9D23-B1D4B62A967D}"/>
    <cellStyle name="Normal 2 2 12 2 2 5" xfId="22258" xr:uid="{86B8859C-2133-423D-84BF-E33636092A14}"/>
    <cellStyle name="Normal 2 2 12 2 2 6" xfId="22259" xr:uid="{FE7E03C7-0E32-4B2C-90C2-D97CEFAD58D3}"/>
    <cellStyle name="Normal 2 2 12 2 3" xfId="8566" xr:uid="{222649D5-97BF-47D2-AC50-836446CCA02D}"/>
    <cellStyle name="Normal 2 2 12 2 3 2" xfId="9598" xr:uid="{A97B02F9-268F-40AD-818D-5B8DA265FF2B}"/>
    <cellStyle name="Normal 2 2 12 2 3 2 2" xfId="13219" xr:uid="{D471B681-B183-49A2-8B9A-19A8E53AFC54}"/>
    <cellStyle name="Normal 2 2 12 2 3 3" xfId="22260" xr:uid="{DAD2F8C3-602B-4707-BB4E-BDAE53B09295}"/>
    <cellStyle name="Normal 2 2 12 2 3 4" xfId="22261" xr:uid="{91999062-5BDD-443E-83BA-3EB999AF6ED8}"/>
    <cellStyle name="Normal 2 2 12 2 3 5" xfId="22262" xr:uid="{544A988B-E839-40EF-B643-1931AB657A97}"/>
    <cellStyle name="Normal 2 2 12 2 3 6" xfId="22263" xr:uid="{BCB78E57-7540-4628-9052-CC9CBC9D09F2}"/>
    <cellStyle name="Normal 2 2 12 2 4" xfId="9596" xr:uid="{E5E0803F-5935-4461-A00F-E18770C27D93}"/>
    <cellStyle name="Normal 2 2 12 2 4 2" xfId="13217" xr:uid="{BCA60556-4C67-4F58-ADA6-E391B3A67FDA}"/>
    <cellStyle name="Normal 2 2 12 2 5" xfId="22264" xr:uid="{DBFC6478-414C-4C13-8EB0-61B2E5005292}"/>
    <cellStyle name="Normal 2 2 12 2 6" xfId="22265" xr:uid="{CA4C1D33-4A74-4945-9A0E-289883ED8E3E}"/>
    <cellStyle name="Normal 2 2 12 2 7" xfId="22266" xr:uid="{DC490A4D-48BF-4965-9CD4-FC63477B7758}"/>
    <cellStyle name="Normal 2 2 12 2 8" xfId="22267" xr:uid="{B4EA1619-E7BC-43FD-854B-71C27FC25025}"/>
    <cellStyle name="Normal 2 2 12 3" xfId="3615" xr:uid="{DBD9159C-A113-4FC9-B28F-42F4C1A0FC75}"/>
    <cellStyle name="Normal 2 2 12 3 2" xfId="9599" xr:uid="{08CE8DE9-681C-4F64-BB2A-7723B5DA2529}"/>
    <cellStyle name="Normal 2 2 12 3 2 2" xfId="13220" xr:uid="{EFC5A334-34D4-47DF-B638-60F036825CFD}"/>
    <cellStyle name="Normal 2 2 12 3 3" xfId="22268" xr:uid="{7BC57408-9539-45B1-B3BA-EB7F05CBF9DA}"/>
    <cellStyle name="Normal 2 2 12 3 4" xfId="22269" xr:uid="{CB85B001-52C3-4EE3-AFD4-C8F984C8239A}"/>
    <cellStyle name="Normal 2 2 12 3 5" xfId="22270" xr:uid="{8953A7A2-9A55-465D-93DE-9D7EA9D84309}"/>
    <cellStyle name="Normal 2 2 12 3 6" xfId="22271" xr:uid="{E9AC0040-37AB-42F1-8ADF-BC4E6C115EE2}"/>
    <cellStyle name="Normal 2 2 12 4" xfId="4780" xr:uid="{385243A1-448C-46B6-8E49-4CC3978D57D5}"/>
    <cellStyle name="Normal 2 2 12 4 2" xfId="9600" xr:uid="{8CFA22D3-AD34-4DCE-9D0F-D62E5C72D1F0}"/>
    <cellStyle name="Normal 2 2 12 4 2 2" xfId="13221" xr:uid="{66619530-F5EB-4AEB-BF58-32F28A3B5601}"/>
    <cellStyle name="Normal 2 2 12 4 3" xfId="22272" xr:uid="{836F9643-C23C-4EA9-A019-38B84B356F3D}"/>
    <cellStyle name="Normal 2 2 12 4 4" xfId="22273" xr:uid="{33BB4339-2DF5-4B37-B6D9-EDA73C9359A8}"/>
    <cellStyle name="Normal 2 2 12 4 5" xfId="22274" xr:uid="{831829E4-976B-4237-92BB-8AF85CCD706B}"/>
    <cellStyle name="Normal 2 2 12 4 6" xfId="22275" xr:uid="{5B563FB2-FC1F-4BD7-8169-DB7A6F0FD4BD}"/>
    <cellStyle name="Normal 2 2 12 5" xfId="7429" xr:uid="{84C94E60-CFE8-4078-BCAA-68194BC5AA94}"/>
    <cellStyle name="Normal 2 2 12 5 2" xfId="9601" xr:uid="{C4C9FB43-EEB7-4284-BAB6-EFF3B9A7E9F2}"/>
    <cellStyle name="Normal 2 2 12 5 2 2" xfId="13222" xr:uid="{D38E6CAE-BBE9-49D4-9841-87DFA4B5CB74}"/>
    <cellStyle name="Normal 2 2 12 5 3" xfId="22276" xr:uid="{79580D0D-0E33-41DE-A732-567F5E92D04E}"/>
    <cellStyle name="Normal 2 2 12 5 4" xfId="22277" xr:uid="{46F8D80F-9B18-47BB-9500-750021106D48}"/>
    <cellStyle name="Normal 2 2 12 5 5" xfId="22278" xr:uid="{35A0A8AF-5C49-4CAE-8CAD-F62EAAE7F1F2}"/>
    <cellStyle name="Normal 2 2 12 5 6" xfId="22279" xr:uid="{842CAE80-2784-4AD5-9CBC-AFC6602502AE}"/>
    <cellStyle name="Normal 2 2 12 6" xfId="7430" xr:uid="{878C371A-A788-40AF-8C18-D9050A0D92B2}"/>
    <cellStyle name="Normal 2 2 12 6 2" xfId="9602" xr:uid="{97086ECD-F46C-409F-84A4-C84BAF3A1BE2}"/>
    <cellStyle name="Normal 2 2 12 6 2 2" xfId="13223" xr:uid="{43B90885-13C6-4AAB-83CA-B2284D8F05CA}"/>
    <cellStyle name="Normal 2 2 12 6 3" xfId="22280" xr:uid="{42A80287-4A30-4D45-B840-280230DE611A}"/>
    <cellStyle name="Normal 2 2 12 6 4" xfId="22281" xr:uid="{57402D5E-B4DC-4EC4-B6D6-7A63F8E72F6A}"/>
    <cellStyle name="Normal 2 2 12 6 5" xfId="22282" xr:uid="{A80DD13B-EF84-4C56-AD1D-FC18AC864EBA}"/>
    <cellStyle name="Normal 2 2 12 6 6" xfId="22283" xr:uid="{F3C4FD21-615D-434B-871A-26BEF114FD12}"/>
    <cellStyle name="Normal 2 2 12 7" xfId="7431" xr:uid="{DB3D560D-A5F8-4E8A-8348-3BA120C13927}"/>
    <cellStyle name="Normal 2 2 12 7 2" xfId="9603" xr:uid="{2C74070C-9BDF-435B-9570-E836CCB195A3}"/>
    <cellStyle name="Normal 2 2 12 7 2 2" xfId="13224" xr:uid="{47702266-FB40-449E-834C-2BBC26A0733A}"/>
    <cellStyle name="Normal 2 2 12 7 3" xfId="22284" xr:uid="{D2E9A5D5-900F-4F89-B1C4-8FCEDD1F8274}"/>
    <cellStyle name="Normal 2 2 12 7 4" xfId="22285" xr:uid="{D689999E-28B9-41DC-BD17-7C0A48696693}"/>
    <cellStyle name="Normal 2 2 12 7 5" xfId="22286" xr:uid="{406D80AD-F99A-4D0A-A3A1-920D76521E3B}"/>
    <cellStyle name="Normal 2 2 12 7 6" xfId="22287" xr:uid="{A51018A1-746A-41CE-BBF2-812398D1D027}"/>
    <cellStyle name="Normal 2 2 12 8" xfId="7432" xr:uid="{378BA52B-4425-464F-B7A3-4F2B5956464A}"/>
    <cellStyle name="Normal 2 2 12 8 2" xfId="9604" xr:uid="{34736A51-6153-4676-B662-8710D8F9B069}"/>
    <cellStyle name="Normal 2 2 12 8 2 2" xfId="13225" xr:uid="{C80DC31E-C169-485F-8E01-140DACD4CD7F}"/>
    <cellStyle name="Normal 2 2 12 8 3" xfId="22288" xr:uid="{186F4725-BB08-42FD-9AFC-C045DAAFCB08}"/>
    <cellStyle name="Normal 2 2 12 8 4" xfId="22289" xr:uid="{A9CC6B9E-3C61-48F8-95B8-5E32656FD818}"/>
    <cellStyle name="Normal 2 2 12 8 5" xfId="22290" xr:uid="{EA55D4BA-8B0C-42B2-8577-9DA4AA2E366B}"/>
    <cellStyle name="Normal 2 2 12 8 6" xfId="22291" xr:uid="{59AA32A3-665A-4792-BFC4-DB73CBD51F70}"/>
    <cellStyle name="Normal 2 2 12 9" xfId="7433" xr:uid="{A3144A8D-5FC5-460C-A2D7-00CC36BBFA19}"/>
    <cellStyle name="Normal 2 2 12 9 2" xfId="9605" xr:uid="{6474A18E-2EBE-49E1-AAE4-F9F3EB66B4B7}"/>
    <cellStyle name="Normal 2 2 12 9 2 2" xfId="13226" xr:uid="{3313DE72-F538-4E42-8F71-9A2864544180}"/>
    <cellStyle name="Normal 2 2 12 9 3" xfId="22292" xr:uid="{2934A3D6-AE19-4F8D-BF2F-078FFDEABCC8}"/>
    <cellStyle name="Normal 2 2 12 9 4" xfId="22293" xr:uid="{A09C132A-32D5-4F58-A0DB-0C3B22BC6441}"/>
    <cellStyle name="Normal 2 2 12 9 5" xfId="22294" xr:uid="{EB99C013-3DC9-4F6B-8567-0EC5926B52F8}"/>
    <cellStyle name="Normal 2 2 12 9 6" xfId="22295" xr:uid="{A9D59262-31E3-4AEC-A71A-1CD555537657}"/>
    <cellStyle name="Normal 2 2 13" xfId="1552" xr:uid="{E32891F5-E175-4F61-9E8C-B0F99AA18A9D}"/>
    <cellStyle name="Normal 2 2 13 10" xfId="7434" xr:uid="{0B34E7FF-D912-4D2D-A6E2-519795A954D2}"/>
    <cellStyle name="Normal 2 2 13 2" xfId="3617" xr:uid="{68D9FACA-59FC-4333-9922-1853B9C88B9A}"/>
    <cellStyle name="Normal 2 2 13 2 2" xfId="5407" xr:uid="{CF48647C-3F9F-4EA8-8C02-781CDA375594}"/>
    <cellStyle name="Normal 2 2 13 2 2 2" xfId="6140" xr:uid="{274EF016-2443-49CA-B183-FE1E745DFC9D}"/>
    <cellStyle name="Normal 2 2 13 2 2 2 2" xfId="41310" xr:uid="{66635CA2-EF08-42F3-BF10-DAAACC28735E}"/>
    <cellStyle name="Normal 2 2 13 2 2 2 3" xfId="39727" xr:uid="{5996DB1A-F9E7-442E-8F58-25F71785E028}"/>
    <cellStyle name="Normal 2 2 13 2 2 3" xfId="40452" xr:uid="{660D8BA6-489C-4AE8-A45A-433394DCF083}"/>
    <cellStyle name="Normal 2 2 13 2 2 4" xfId="13227" xr:uid="{0A5EB7FF-DBB1-40C9-B670-378C19A13476}"/>
    <cellStyle name="Normal 2 2 13 2 3" xfId="5825" xr:uid="{B4C49A11-3F41-4898-B73C-4A8CEB2FEBEB}"/>
    <cellStyle name="Normal 2 2 13 2 3 2" xfId="40148" xr:uid="{5D7FF2AE-C457-43CF-B28E-0C6460DC2F92}"/>
    <cellStyle name="Normal 2 2 13 2 3 3" xfId="38421" xr:uid="{9A36EA77-2821-4DC3-8800-EF6A440101FC}"/>
    <cellStyle name="Normal 2 2 13 2 4" xfId="6460" xr:uid="{13246991-3BA5-4362-8719-4D2FEDE353AA}"/>
    <cellStyle name="Normal 2 2 13 2 4 2" xfId="40693" xr:uid="{775956A6-5214-4954-9AAC-E291B5500D36}"/>
    <cellStyle name="Normal 2 2 13 2 4 3" xfId="39126" xr:uid="{413DDE0A-FAA8-48BD-A47A-9EE54C5E8472}"/>
    <cellStyle name="Normal 2 2 13 2 5" xfId="39429" xr:uid="{6764F57D-7210-4A66-890E-05537B6F6CBB}"/>
    <cellStyle name="Normal 2 2 13 2 5 2" xfId="41000" xr:uid="{FC119250-935C-43C7-8D83-44F965DB84A3}"/>
    <cellStyle name="Normal 2 2 13 2 6" xfId="39931" xr:uid="{0648ED4C-1D34-460B-9888-2166FD4AF284}"/>
    <cellStyle name="Normal 2 2 13 2 7" xfId="9606" xr:uid="{0ECC55BA-86E5-49DF-9EBA-4A73D19A0A64}"/>
    <cellStyle name="Normal 2 2 13 3" xfId="4781" xr:uid="{D361B412-26DC-4514-B52A-6E710EFBFD5C}"/>
    <cellStyle name="Normal 2 2 13 3 2" xfId="15189" xr:uid="{152102E3-358B-4B56-A47A-EBFE66FFEDCA}"/>
    <cellStyle name="Normal 2 2 13 3 3" xfId="35765" xr:uid="{B2A40A6C-319F-4022-B27D-1DBA6D6C643B}"/>
    <cellStyle name="Normal 2 2 13 3 4" xfId="11565" xr:uid="{856F859B-70C5-489E-AC4C-3BB290AAC96F}"/>
    <cellStyle name="Normal 2 2 13 4" xfId="4512" xr:uid="{085491A0-6D40-4A7D-B017-BA0FC5AD63FA}"/>
    <cellStyle name="Normal 2 2 13 4 2" xfId="5963" xr:uid="{EA476890-879C-47C7-B364-9D4AD9AC26F0}"/>
    <cellStyle name="Normal 2 2 13 4 2 2" xfId="41138" xr:uid="{3D3A4261-CC41-4A37-9B46-0E1EEBF0287D}"/>
    <cellStyle name="Normal 2 2 13 4 2 3" xfId="39560" xr:uid="{6FC6048C-8780-47DD-828D-E9021A09F3E6}"/>
    <cellStyle name="Normal 2 2 13 4 3" xfId="40283" xr:uid="{E810641D-9477-4601-9663-41377F480146}"/>
    <cellStyle name="Normal 2 2 13 4 4" xfId="22296" xr:uid="{32CC24A4-EE2D-4263-991D-13DE3FCCE8B3}"/>
    <cellStyle name="Normal 2 2 13 5" xfId="6284" xr:uid="{3B50B16F-DF21-46E7-BD78-AD87F64C0D15}"/>
    <cellStyle name="Normal 2 2 13 5 2" xfId="37827" xr:uid="{61541DB2-5A6D-41C7-BB87-C1705AF46212}"/>
    <cellStyle name="Normal 2 2 13 5 3" xfId="22297" xr:uid="{014BB22F-C283-41D7-B077-0D16DBB5BCE2}"/>
    <cellStyle name="Normal 2 2 13 6" xfId="22298" xr:uid="{C616D05A-20FB-4B84-B99B-EC06F48724D5}"/>
    <cellStyle name="Normal 2 2 13 7" xfId="22299" xr:uid="{628B9A50-4838-4139-AED8-E0B9FA32769E}"/>
    <cellStyle name="Normal 2 2 13 8" xfId="22300" xr:uid="{DAF43BD5-8DA2-4FF1-B7C1-0D24803A9CA7}"/>
    <cellStyle name="Normal 2 2 13 9" xfId="35298" xr:uid="{6E7276BF-08C1-46A1-AE31-0E421EB43870}"/>
    <cellStyle name="Normal 2 2 14" xfId="4778" xr:uid="{CEFCD079-1529-4C6D-8BBC-8C9D4148EDDE}"/>
    <cellStyle name="Normal 2 2 14 2" xfId="6010" xr:uid="{A7FBAFAD-EC4B-4C5E-9A0B-CA87227E9357}"/>
    <cellStyle name="Normal 2 2 14 2 2" xfId="13228" xr:uid="{3650F38F-5F3B-4886-9531-3803539E2F85}"/>
    <cellStyle name="Normal 2 2 14 2 3" xfId="9607" xr:uid="{E54FDFE2-F65F-4EE2-89B1-E80528E42514}"/>
    <cellStyle name="Normal 2 2 14 3" xfId="6331" xr:uid="{7B345ACC-E28B-4460-AB60-470EDCAA1C6A}"/>
    <cellStyle name="Normal 2 2 14 3 2" xfId="41182" xr:uid="{FEE900AA-4454-4ADB-AB5D-30CAD051D26C}"/>
    <cellStyle name="Normal 2 2 14 3 3" xfId="22301" xr:uid="{CFAFE996-FA6A-421A-9CE8-6157C0FBD908}"/>
    <cellStyle name="Normal 2 2 14 4" xfId="22302" xr:uid="{CF80E501-8136-41D7-9D56-4CD84327C7BB}"/>
    <cellStyle name="Normal 2 2 14 5" xfId="22303" xr:uid="{7231F24D-4D06-4615-B321-10D51D924AF5}"/>
    <cellStyle name="Normal 2 2 14 6" xfId="22304" xr:uid="{D44F0ECA-98A8-4B53-9C5A-B4867BC63861}"/>
    <cellStyle name="Normal 2 2 14 7" xfId="7435" xr:uid="{2BBEDD9F-04DD-4747-8E63-F5E256236DEE}"/>
    <cellStyle name="Normal 2 2 15" xfId="5694" xr:uid="{419551DA-B3C8-443C-A79C-EC91CB3CEFEF}"/>
    <cellStyle name="Normal 2 2 15 2" xfId="9608" xr:uid="{F82D3588-C8EB-47C0-8A8E-A6A3E4F4EFBD}"/>
    <cellStyle name="Normal 2 2 15 2 2" xfId="13229" xr:uid="{7AEAC78A-B9E6-41B3-9F1A-94C5045B639C}"/>
    <cellStyle name="Normal 2 2 15 3" xfId="22305" xr:uid="{2C79D204-1682-49D0-9D31-E33B3EE3FC38}"/>
    <cellStyle name="Normal 2 2 15 4" xfId="22306" xr:uid="{EB54DC5C-21ED-4371-87A1-544B7A5E2E8E}"/>
    <cellStyle name="Normal 2 2 15 5" xfId="22307" xr:uid="{A7B7075D-6313-40F2-BBB3-1642DA633E48}"/>
    <cellStyle name="Normal 2 2 15 6" xfId="22308" xr:uid="{BD26980A-792A-4D5E-8503-C32119617513}"/>
    <cellStyle name="Normal 2 2 15 7" xfId="7436" xr:uid="{D6C2BCB0-D989-4415-9A6E-3BC3E829D6CE}"/>
    <cellStyle name="Normal 2 2 16" xfId="7437" xr:uid="{B5DD4A4C-4C23-47B6-BFB6-56BE343E9B67}"/>
    <cellStyle name="Normal 2 2 16 2" xfId="9609" xr:uid="{948447A8-06D2-40F9-B7AE-98FC3D8DC7E4}"/>
    <cellStyle name="Normal 2 2 16 2 2" xfId="13230" xr:uid="{21EC8820-9D5F-4589-9F86-708DDEF48786}"/>
    <cellStyle name="Normal 2 2 16 3" xfId="22309" xr:uid="{EFF8561B-7D85-411E-BB8C-B367B5CE6B1A}"/>
    <cellStyle name="Normal 2 2 16 4" xfId="22310" xr:uid="{B6E3D0AA-31AE-4446-B3A3-CE3B802A87C3}"/>
    <cellStyle name="Normal 2 2 16 5" xfId="22311" xr:uid="{D92BE96F-F4D0-45E2-9FE2-9D686EBA0334}"/>
    <cellStyle name="Normal 2 2 16 6" xfId="22312" xr:uid="{FC44BD77-26F7-4B98-B6B4-C0D5500480C2}"/>
    <cellStyle name="Normal 2 2 17" xfId="7438" xr:uid="{CD61DDC9-3311-47D6-8F27-B652F202C872}"/>
    <cellStyle name="Normal 2 2 17 2" xfId="9610" xr:uid="{85E389DC-61D2-4186-9003-2F113AD25D6E}"/>
    <cellStyle name="Normal 2 2 17 2 2" xfId="13231" xr:uid="{862FF800-8F41-4947-881C-DB06B01A32B1}"/>
    <cellStyle name="Normal 2 2 17 3" xfId="22313" xr:uid="{0D7EAAF1-C1B0-44C4-A8E0-15867438BFD8}"/>
    <cellStyle name="Normal 2 2 17 4" xfId="22314" xr:uid="{F5DE1DC8-3C8D-4D7A-AD84-63AC553FC3F6}"/>
    <cellStyle name="Normal 2 2 17 5" xfId="22315" xr:uid="{A0A0AA77-4209-4E74-8193-10EACA835123}"/>
    <cellStyle name="Normal 2 2 17 6" xfId="22316" xr:uid="{A20E63B7-254B-4312-8E8B-1735ECEA4F65}"/>
    <cellStyle name="Normal 2 2 18" xfId="7439" xr:uid="{08E8E103-BE70-4530-A18F-7DE1E04BDED9}"/>
    <cellStyle name="Normal 2 2 18 2" xfId="9611" xr:uid="{E561C053-EA30-4779-A81E-E4BB3C3E11C2}"/>
    <cellStyle name="Normal 2 2 18 2 2" xfId="13232" xr:uid="{BF82BADD-4434-47D4-BC78-A27A864124DF}"/>
    <cellStyle name="Normal 2 2 18 3" xfId="22317" xr:uid="{5F20D60D-FBE4-4783-BB1A-B68F36922D6E}"/>
    <cellStyle name="Normal 2 2 18 4" xfId="22318" xr:uid="{FD9760F2-A536-4527-A02E-45135F0D0B44}"/>
    <cellStyle name="Normal 2 2 18 5" xfId="22319" xr:uid="{9B63FB91-FC1C-4C60-A5A4-B3849EA212A1}"/>
    <cellStyle name="Normal 2 2 18 6" xfId="22320" xr:uid="{7141D392-10AA-4708-A845-0BA70CEC62FD}"/>
    <cellStyle name="Normal 2 2 19" xfId="7440" xr:uid="{825A9FC3-688D-4744-B8D0-FC8B5AC0BE7E}"/>
    <cellStyle name="Normal 2 2 19 2" xfId="9612" xr:uid="{7947C32A-1FAC-4A0E-AB7F-5362CAD5B920}"/>
    <cellStyle name="Normal 2 2 19 2 2" xfId="13233" xr:uid="{F349CCD7-0D73-445D-9537-B9E9A31B41B6}"/>
    <cellStyle name="Normal 2 2 19 3" xfId="22321" xr:uid="{2DF6D606-59CE-4F3B-A380-DA8E3663C5A0}"/>
    <cellStyle name="Normal 2 2 19 4" xfId="22322" xr:uid="{D5DA424A-3F64-4346-A73E-3C0E9AB14143}"/>
    <cellStyle name="Normal 2 2 19 5" xfId="22323" xr:uid="{2FA06C66-FD5F-46E2-8657-D9A2919B875E}"/>
    <cellStyle name="Normal 2 2 19 6" xfId="22324" xr:uid="{08322CE8-4D3D-4AC9-A891-0D5E8A796CBD}"/>
    <cellStyle name="Normal 2 2 2" xfId="1553" xr:uid="{83EC24E1-D3E2-439E-BC32-414C41C6E907}"/>
    <cellStyle name="Normal 2 2 2 10" xfId="7441" xr:uid="{3BEF1EB1-D1FE-43F8-9B9D-EC1590D84105}"/>
    <cellStyle name="Normal 2 2 2 10 2" xfId="9614" xr:uid="{9DBDEE99-EA8E-42EC-AF07-CE402BD24D9D}"/>
    <cellStyle name="Normal 2 2 2 10 2 2" xfId="13235" xr:uid="{66E6F69C-673D-4527-8659-455A8A1C457A}"/>
    <cellStyle name="Normal 2 2 2 10 3" xfId="22325" xr:uid="{D4909A62-6327-404F-89B4-DE18EE5E340B}"/>
    <cellStyle name="Normal 2 2 2 10 4" xfId="22326" xr:uid="{7495DD2D-ED4E-4D6D-BA89-CC3168F4CB4B}"/>
    <cellStyle name="Normal 2 2 2 10 5" xfId="22327" xr:uid="{4A509672-6F01-411B-BAFF-675DBA072824}"/>
    <cellStyle name="Normal 2 2 2 10 6" xfId="22328" xr:uid="{928E83F1-EE81-4C35-981C-89F7E931840D}"/>
    <cellStyle name="Normal 2 2 2 11" xfId="7442" xr:uid="{991E284A-DB4E-4E9A-91E0-2F8F6CE902BF}"/>
    <cellStyle name="Normal 2 2 2 11 2" xfId="9615" xr:uid="{CDED73CC-A666-4880-9F6F-49BCF264CB12}"/>
    <cellStyle name="Normal 2 2 2 11 2 2" xfId="13236" xr:uid="{EAA01E34-7F29-40E2-9F5A-A8803C8C44DB}"/>
    <cellStyle name="Normal 2 2 2 11 3" xfId="22329" xr:uid="{8719092A-6981-4071-AE21-55635CB4744D}"/>
    <cellStyle name="Normal 2 2 2 11 4" xfId="22330" xr:uid="{FD3806BC-E777-437D-BE2A-279DBEABC405}"/>
    <cellStyle name="Normal 2 2 2 11 5" xfId="22331" xr:uid="{839226EF-68BE-4950-9876-86E8A07C5525}"/>
    <cellStyle name="Normal 2 2 2 11 6" xfId="22332" xr:uid="{8DD77E4A-0631-467B-AB77-8908311163BC}"/>
    <cellStyle name="Normal 2 2 2 12" xfId="7443" xr:uid="{F4FEBF8F-83B1-49BC-AD97-32DCA888E553}"/>
    <cellStyle name="Normal 2 2 2 12 2" xfId="9616" xr:uid="{E667930F-8C7D-496F-A290-6E9F3C501FB3}"/>
    <cellStyle name="Normal 2 2 2 12 2 2" xfId="13237" xr:uid="{00F36282-ECEE-419B-9D46-ADCB81F214B3}"/>
    <cellStyle name="Normal 2 2 2 12 3" xfId="22333" xr:uid="{CC5C6A3D-B2AA-4B6B-8266-D537FCBE726B}"/>
    <cellStyle name="Normal 2 2 2 12 4" xfId="22334" xr:uid="{D0C943D5-1C70-4358-9219-B848B3889A70}"/>
    <cellStyle name="Normal 2 2 2 12 5" xfId="22335" xr:uid="{F9C761FF-8512-45DA-A1DB-221016F79083}"/>
    <cellStyle name="Normal 2 2 2 12 6" xfId="22336" xr:uid="{98DD072C-624A-448A-A516-15892917F619}"/>
    <cellStyle name="Normal 2 2 2 13" xfId="7444" xr:uid="{2400852F-0721-464D-ACE7-567BE2CCEA6B}"/>
    <cellStyle name="Normal 2 2 2 13 2" xfId="9617" xr:uid="{0C65933F-4BF7-43A4-987F-E46249B012CE}"/>
    <cellStyle name="Normal 2 2 2 13 2 2" xfId="13238" xr:uid="{DE3DE0E7-5F53-457B-8A4C-E9886465CE59}"/>
    <cellStyle name="Normal 2 2 2 13 3" xfId="22337" xr:uid="{66E15654-6C5F-4280-8DD5-DB6F257F4C76}"/>
    <cellStyle name="Normal 2 2 2 13 4" xfId="22338" xr:uid="{91FF36B1-7D0D-4B32-AC00-8DC6F7749FE0}"/>
    <cellStyle name="Normal 2 2 2 13 5" xfId="22339" xr:uid="{F2DF0E50-D276-4914-802C-59ADD717A179}"/>
    <cellStyle name="Normal 2 2 2 13 6" xfId="22340" xr:uid="{119F2E5B-127A-4C7F-8B0F-EEA8AE0C032B}"/>
    <cellStyle name="Normal 2 2 2 14" xfId="7445" xr:uid="{147792F6-B189-4680-9853-866B7E10AAFF}"/>
    <cellStyle name="Normal 2 2 2 14 2" xfId="9618" xr:uid="{E653052F-D433-445E-9324-A973A8A17567}"/>
    <cellStyle name="Normal 2 2 2 14 2 2" xfId="13239" xr:uid="{1D10F26C-9A2F-4F2A-BE2C-03AE2E745864}"/>
    <cellStyle name="Normal 2 2 2 14 3" xfId="22341" xr:uid="{F2912670-E5F1-4F89-A945-B2FD5CA268C3}"/>
    <cellStyle name="Normal 2 2 2 14 4" xfId="22342" xr:uid="{38DA54A5-12DE-4E1C-8534-F907C86DA8AB}"/>
    <cellStyle name="Normal 2 2 2 14 5" xfId="22343" xr:uid="{55203B0E-A677-47DB-A3E2-C783F3F8EE98}"/>
    <cellStyle name="Normal 2 2 2 14 6" xfId="22344" xr:uid="{18002492-6965-4264-B49A-A521EC6A8E37}"/>
    <cellStyle name="Normal 2 2 2 15" xfId="7446" xr:uid="{C66419E5-33F2-4D30-8F3F-739EB28967F8}"/>
    <cellStyle name="Normal 2 2 2 15 2" xfId="9619" xr:uid="{CA7DDB13-2A6F-47CB-B103-FF1043C33EC1}"/>
    <cellStyle name="Normal 2 2 2 15 2 2" xfId="13240" xr:uid="{0FDA6DBE-6D38-43F1-801A-0AA8072244EA}"/>
    <cellStyle name="Normal 2 2 2 15 3" xfId="22345" xr:uid="{91FC477C-CED2-47F0-930D-03B619E57BCE}"/>
    <cellStyle name="Normal 2 2 2 15 4" xfId="22346" xr:uid="{855D392A-EF34-4A0B-8740-E819A48D4A8D}"/>
    <cellStyle name="Normal 2 2 2 15 5" xfId="22347" xr:uid="{9826714E-E87C-45B5-BC70-4EE8F0FFAEE9}"/>
    <cellStyle name="Normal 2 2 2 15 6" xfId="22348" xr:uid="{958B33E7-F3CB-436C-B195-472AF97ED824}"/>
    <cellStyle name="Normal 2 2 2 16" xfId="9620" xr:uid="{6BD01192-5EAA-4FFF-88A9-CE1C3F0D4FC4}"/>
    <cellStyle name="Normal 2 2 2 16 2" xfId="13241" xr:uid="{333E49CD-DE3C-46B3-8F57-F42A3FA36993}"/>
    <cellStyle name="Normal 2 2 2 17" xfId="9613" xr:uid="{B2AD7DD2-D3B5-4B28-9983-ADAA95FA7A64}"/>
    <cellStyle name="Normal 2 2 2 17 2" xfId="13234" xr:uid="{4FFCC228-4103-44B7-B208-6859E159052D}"/>
    <cellStyle name="Normal 2 2 2 18" xfId="22349" xr:uid="{4D5F06D3-C457-4AF9-8B1F-DD8A0EE992F3}"/>
    <cellStyle name="Normal 2 2 2 19" xfId="22350" xr:uid="{524E8171-A5B7-4C07-B085-B482DFE255CE}"/>
    <cellStyle name="Normal 2 2 2 2" xfId="1554" xr:uid="{A9320221-CCAC-47BB-9B4C-FDBD75E7F97D}"/>
    <cellStyle name="Normal 2 2 2 2 10" xfId="7448" xr:uid="{F800B133-721B-4B05-9BA2-62A3639B5D7E}"/>
    <cellStyle name="Normal 2 2 2 2 10 2" xfId="9622" xr:uid="{E691E5F5-347F-42A2-9D0A-ACE92ED59C10}"/>
    <cellStyle name="Normal 2 2 2 2 10 2 2" xfId="13243" xr:uid="{CD6093EB-466A-4819-B5D4-E5FA0C6509D7}"/>
    <cellStyle name="Normal 2 2 2 2 10 3" xfId="22351" xr:uid="{24180BBF-E20D-4844-AC0A-1CBBE698DD9F}"/>
    <cellStyle name="Normal 2 2 2 2 10 4" xfId="22352" xr:uid="{08030F48-E560-4E6E-A156-E1517A6CE900}"/>
    <cellStyle name="Normal 2 2 2 2 10 5" xfId="22353" xr:uid="{24F11CDF-94C4-48E3-BF70-443DE63BBA3A}"/>
    <cellStyle name="Normal 2 2 2 2 10 6" xfId="22354" xr:uid="{B8C37DA4-61BC-464B-AFD1-06C0A1D1A27E}"/>
    <cellStyle name="Normal 2 2 2 2 11" xfId="7449" xr:uid="{DCA6815E-DB15-4799-8EC4-59BF51B49415}"/>
    <cellStyle name="Normal 2 2 2 2 11 2" xfId="9623" xr:uid="{E8E0BD4D-43DE-45DB-85A0-4ABF653DEDB0}"/>
    <cellStyle name="Normal 2 2 2 2 11 2 2" xfId="13244" xr:uid="{CFC3F811-44EA-4B0A-A54D-79CD75EFB887}"/>
    <cellStyle name="Normal 2 2 2 2 11 3" xfId="22355" xr:uid="{165FF6D4-D948-4982-80AC-4F5C19DCCC17}"/>
    <cellStyle name="Normal 2 2 2 2 11 4" xfId="22356" xr:uid="{E820E8A5-FE3A-459F-A768-9C0470955707}"/>
    <cellStyle name="Normal 2 2 2 2 11 5" xfId="22357" xr:uid="{171CA6FD-CCEC-437E-B638-C07FCE4A35D4}"/>
    <cellStyle name="Normal 2 2 2 2 11 6" xfId="22358" xr:uid="{4054FA50-DC51-4239-A6C2-53C5C2348FD3}"/>
    <cellStyle name="Normal 2 2 2 2 12" xfId="7450" xr:uid="{653CF00D-19D1-4774-8B6F-0B405118353B}"/>
    <cellStyle name="Normal 2 2 2 2 12 2" xfId="9624" xr:uid="{B357887E-4D98-4CBE-9ACB-533060CB726F}"/>
    <cellStyle name="Normal 2 2 2 2 12 2 2" xfId="13245" xr:uid="{F24E337B-2C7C-4578-8B21-60FE307E8139}"/>
    <cellStyle name="Normal 2 2 2 2 12 3" xfId="22359" xr:uid="{7C6F5682-C8AF-4A67-AD90-18A2090B27F0}"/>
    <cellStyle name="Normal 2 2 2 2 12 4" xfId="22360" xr:uid="{2A1B6A0A-0BB8-4EC1-8437-9B64131523B3}"/>
    <cellStyle name="Normal 2 2 2 2 12 5" xfId="22361" xr:uid="{44EE1476-572B-4B23-99EF-6CE17C961AC1}"/>
    <cellStyle name="Normal 2 2 2 2 12 6" xfId="22362" xr:uid="{FF914102-BC06-4F6A-A7EE-8C4583E32305}"/>
    <cellStyle name="Normal 2 2 2 2 13" xfId="7447" xr:uid="{0E7AA4F9-63F6-4D7F-BFBC-4BC7DB9FE4ED}"/>
    <cellStyle name="Normal 2 2 2 2 13 2" xfId="9625" xr:uid="{B494F4CC-9610-49F5-97E5-5BE7C519B6DF}"/>
    <cellStyle name="Normal 2 2 2 2 13 2 2" xfId="13246" xr:uid="{BA836634-0A4E-440E-B41D-D4428DADE7A0}"/>
    <cellStyle name="Normal 2 2 2 2 13 3" xfId="22363" xr:uid="{D383F2D5-C4CA-41C1-8ED1-38941C8FEB12}"/>
    <cellStyle name="Normal 2 2 2 2 13 4" xfId="22364" xr:uid="{C8C60756-628F-41CC-B37D-6993B6F80879}"/>
    <cellStyle name="Normal 2 2 2 2 13 5" xfId="22365" xr:uid="{E7F987B2-6106-4658-91F3-421F78989A21}"/>
    <cellStyle name="Normal 2 2 2 2 13 6" xfId="22366" xr:uid="{980CF7DD-4891-4E77-85E5-F05C99B8FD3E}"/>
    <cellStyle name="Normal 2 2 2 2 14" xfId="9621" xr:uid="{48727BA1-0E5C-43AB-80EF-2127B01E9A13}"/>
    <cellStyle name="Normal 2 2 2 2 14 2" xfId="13242" xr:uid="{85A67C91-C1E9-4071-9393-F3804F7AB49E}"/>
    <cellStyle name="Normal 2 2 2 2 15" xfId="22367" xr:uid="{9D608556-3970-480C-862D-5B9C0BD8F050}"/>
    <cellStyle name="Normal 2 2 2 2 16" xfId="22368" xr:uid="{67831E73-ADD8-4F32-BFA6-658415893B10}"/>
    <cellStyle name="Normal 2 2 2 2 17" xfId="22369" xr:uid="{DC882166-E50F-4A3F-BC15-145F0BDF041D}"/>
    <cellStyle name="Normal 2 2 2 2 18" xfId="22370" xr:uid="{418F413A-71EA-41F6-838D-33E7F2460581}"/>
    <cellStyle name="Normal 2 2 2 2 19" xfId="22371" xr:uid="{664462E5-5EC4-4B2A-9D05-73B7E9FBE559}"/>
    <cellStyle name="Normal 2 2 2 2 2" xfId="3618" xr:uid="{1824F30D-274D-4E36-9B11-58E141BC3544}"/>
    <cellStyle name="Normal 2 2 2 2 2 2" xfId="9626" xr:uid="{D48E3229-E0AE-4FE2-899C-9EEF9781EA4B}"/>
    <cellStyle name="Normal 2 2 2 2 2 2 2" xfId="13247" xr:uid="{B7FB0B4A-F38C-4466-B075-F36E8D360727}"/>
    <cellStyle name="Normal 2 2 2 2 2 3" xfId="22372" xr:uid="{F1C2B766-8630-4646-A1A0-C1EDDE785E97}"/>
    <cellStyle name="Normal 2 2 2 2 2 4" xfId="22373" xr:uid="{A243A22C-D0B6-4486-8677-DECBD7DA3CE7}"/>
    <cellStyle name="Normal 2 2 2 2 2 5" xfId="22374" xr:uid="{0DC555FC-445C-4E26-89E5-49C06645D8BA}"/>
    <cellStyle name="Normal 2 2 2 2 2 6" xfId="22375" xr:uid="{9FD78A7E-0D2A-4109-8F9A-D8A0F377FB85}"/>
    <cellStyle name="Normal 2 2 2 2 3" xfId="7451" xr:uid="{24518116-AFF4-425C-A415-6EC92EC06598}"/>
    <cellStyle name="Normal 2 2 2 2 3 2" xfId="9627" xr:uid="{9C4CDE79-81A8-4DAB-BC32-69024B21320C}"/>
    <cellStyle name="Normal 2 2 2 2 3 2 2" xfId="13248" xr:uid="{32D0E9A5-BC58-4AB2-A4DA-3E954B438865}"/>
    <cellStyle name="Normal 2 2 2 2 3 3" xfId="22376" xr:uid="{C6EB23C0-159E-4721-A3D1-3A5BD2DE5461}"/>
    <cellStyle name="Normal 2 2 2 2 3 4" xfId="22377" xr:uid="{1CF3FC89-C577-485A-B7CA-FABFEF7C460F}"/>
    <cellStyle name="Normal 2 2 2 2 3 5" xfId="22378" xr:uid="{1C2AC9B4-A5E7-49BF-B4D0-6A1C41EE4BBA}"/>
    <cellStyle name="Normal 2 2 2 2 3 6" xfId="22379" xr:uid="{9883684F-1250-42E1-8C57-995CCBA9F1BB}"/>
    <cellStyle name="Normal 2 2 2 2 4" xfId="7452" xr:uid="{149A1300-27BF-4E21-A5FD-98BE93330365}"/>
    <cellStyle name="Normal 2 2 2 2 4 2" xfId="9628" xr:uid="{7F6946C3-3A35-40D3-9D0A-0D4A9B9D31A9}"/>
    <cellStyle name="Normal 2 2 2 2 4 2 2" xfId="13249" xr:uid="{D1685FC6-7146-40AB-83C1-6282C7ABF2B4}"/>
    <cellStyle name="Normal 2 2 2 2 4 3" xfId="22380" xr:uid="{3FCF8B1A-79E8-47D4-8DB9-DA804C5E2BDB}"/>
    <cellStyle name="Normal 2 2 2 2 4 4" xfId="22381" xr:uid="{3011A75B-7411-4072-912E-B8CDE8E4EC3F}"/>
    <cellStyle name="Normal 2 2 2 2 4 5" xfId="22382" xr:uid="{1AA966CC-E1AF-4B70-AF6A-8BF788B161C2}"/>
    <cellStyle name="Normal 2 2 2 2 4 6" xfId="22383" xr:uid="{7214748A-B76A-43A9-810D-04193BF1A9DA}"/>
    <cellStyle name="Normal 2 2 2 2 5" xfId="7453" xr:uid="{B8C6C35B-C840-4A9F-9A81-131634433C1B}"/>
    <cellStyle name="Normal 2 2 2 2 5 2" xfId="9629" xr:uid="{A31CBC7D-1C88-49E2-9CFC-9FF9A46D9181}"/>
    <cellStyle name="Normal 2 2 2 2 5 2 2" xfId="13250" xr:uid="{9A690CFF-CAA0-402B-BBC6-036E9BAE56B5}"/>
    <cellStyle name="Normal 2 2 2 2 5 3" xfId="22384" xr:uid="{DA503A02-F2EB-4F49-9CC3-4DAA190768B6}"/>
    <cellStyle name="Normal 2 2 2 2 5 4" xfId="22385" xr:uid="{9EF13340-1199-4813-A6B0-B68714C15BAC}"/>
    <cellStyle name="Normal 2 2 2 2 5 5" xfId="22386" xr:uid="{2AF0BD98-9B6A-49F0-9F3B-1B0D9CE84AF8}"/>
    <cellStyle name="Normal 2 2 2 2 5 6" xfId="22387" xr:uid="{4A9A7452-7E25-408D-9346-BFE7FFE520BD}"/>
    <cellStyle name="Normal 2 2 2 2 6" xfId="7454" xr:uid="{99A40777-A87A-4B87-9A37-FDAF50D86917}"/>
    <cellStyle name="Normal 2 2 2 2 6 2" xfId="9630" xr:uid="{398E6266-9275-42B1-951C-4FB4183E688B}"/>
    <cellStyle name="Normal 2 2 2 2 6 2 2" xfId="13251" xr:uid="{F8701F64-DBAE-467D-B8FF-4B2565853D97}"/>
    <cellStyle name="Normal 2 2 2 2 6 3" xfId="22388" xr:uid="{055FF754-FBA3-4C84-A41E-5306E587AADD}"/>
    <cellStyle name="Normal 2 2 2 2 6 4" xfId="22389" xr:uid="{8B416A65-DF06-43D3-9ABF-69681B9DC44B}"/>
    <cellStyle name="Normal 2 2 2 2 6 5" xfId="22390" xr:uid="{5C138DEB-8E36-44F6-B004-4151CA4BC44C}"/>
    <cellStyle name="Normal 2 2 2 2 6 6" xfId="22391" xr:uid="{DC763984-C87A-464B-8BA3-334FD371BDA2}"/>
    <cellStyle name="Normal 2 2 2 2 7" xfId="7455" xr:uid="{95F585A1-5355-404E-8FA8-6894948E9F71}"/>
    <cellStyle name="Normal 2 2 2 2 7 2" xfId="9631" xr:uid="{82634C6F-CB64-4DA0-A9DA-49DAA741D3CA}"/>
    <cellStyle name="Normal 2 2 2 2 7 2 2" xfId="13252" xr:uid="{96F85E67-A73C-42B7-BD12-2C0731BA6CF5}"/>
    <cellStyle name="Normal 2 2 2 2 7 3" xfId="22392" xr:uid="{251FCC29-C1B5-4733-B075-18198B5559CE}"/>
    <cellStyle name="Normal 2 2 2 2 7 4" xfId="22393" xr:uid="{282F339A-2163-497C-A304-68BCDEA0A767}"/>
    <cellStyle name="Normal 2 2 2 2 7 5" xfId="22394" xr:uid="{3A05E92F-318D-4C19-8C4C-EC0B46D0A183}"/>
    <cellStyle name="Normal 2 2 2 2 7 6" xfId="22395" xr:uid="{DC245380-7864-4704-A297-F9B83412E8EE}"/>
    <cellStyle name="Normal 2 2 2 2 8" xfId="7456" xr:uid="{9203A5C8-9C82-495A-8F93-82C66E591AF9}"/>
    <cellStyle name="Normal 2 2 2 2 8 2" xfId="9632" xr:uid="{2C164E04-FBE0-4776-A7A8-8BD46145648B}"/>
    <cellStyle name="Normal 2 2 2 2 8 2 2" xfId="13253" xr:uid="{433FD3C9-3B2E-43C7-89A9-7220135FD0B4}"/>
    <cellStyle name="Normal 2 2 2 2 8 3" xfId="22396" xr:uid="{8C4537FC-2FC1-488D-9110-7F75FF107EAF}"/>
    <cellStyle name="Normal 2 2 2 2 8 4" xfId="22397" xr:uid="{E6E606F9-E9DA-477F-9914-EB49FBD83743}"/>
    <cellStyle name="Normal 2 2 2 2 8 5" xfId="22398" xr:uid="{D1483E86-D602-4265-957F-82D7CBDC0A05}"/>
    <cellStyle name="Normal 2 2 2 2 8 6" xfId="22399" xr:uid="{CE12A958-6543-4FC7-81FF-22B4843F24F6}"/>
    <cellStyle name="Normal 2 2 2 2 9" xfId="7457" xr:uid="{F1560AFE-CE4F-404B-994E-7CBAF8950F8A}"/>
    <cellStyle name="Normal 2 2 2 2 9 2" xfId="9633" xr:uid="{D2B81557-98C4-4324-9A8A-9EEEAB9F534F}"/>
    <cellStyle name="Normal 2 2 2 2 9 2 2" xfId="13254" xr:uid="{114E675C-333A-49F2-A55B-BFC4DA2F8114}"/>
    <cellStyle name="Normal 2 2 2 2 9 3" xfId="22400" xr:uid="{A2C22EAF-3B9F-4135-ACDD-BD757F86B3EA}"/>
    <cellStyle name="Normal 2 2 2 2 9 4" xfId="22401" xr:uid="{34D7F08D-FD21-42CA-967C-CD0F4EE147C4}"/>
    <cellStyle name="Normal 2 2 2 2 9 5" xfId="22402" xr:uid="{09D18637-38A8-4EA4-972F-9B50A925B855}"/>
    <cellStyle name="Normal 2 2 2 2 9 6" xfId="22403" xr:uid="{4B5DD5E5-B769-4012-921E-E3492CE33617}"/>
    <cellStyle name="Normal 2 2 2 20" xfId="22404" xr:uid="{95BAE70D-4612-402D-89A7-C45EEEFEB0A8}"/>
    <cellStyle name="Normal 2 2 2 21" xfId="22405" xr:uid="{5AB21203-1584-4EB0-B388-A1B7DAF8998E}"/>
    <cellStyle name="Normal 2 2 2 22" xfId="22406" xr:uid="{7544EDB9-AA9B-4AD0-88B0-0D5298B1D299}"/>
    <cellStyle name="Normal 2 2 2 23" xfId="22407" xr:uid="{6F8930FD-584B-424D-A966-B5D4E21EE6AF}"/>
    <cellStyle name="Normal 2 2 2 3" xfId="3619" xr:uid="{2F52857D-D3B9-491A-96F6-A023CED9DBCE}"/>
    <cellStyle name="Normal 2 2 2 3 2" xfId="8381" xr:uid="{CB71942B-240D-493C-9760-8A7717BD3020}"/>
    <cellStyle name="Normal 2 2 2 3 2 2" xfId="9635" xr:uid="{33B95E38-0847-43DC-A71A-B07C6FB123A2}"/>
    <cellStyle name="Normal 2 2 2 3 2 2 2" xfId="13256" xr:uid="{6041E186-A95F-43C9-B04A-384540A9EEF1}"/>
    <cellStyle name="Normal 2 2 2 3 2 3" xfId="12504" xr:uid="{7A3F5027-B046-40CA-86CC-A3A768BEB2F4}"/>
    <cellStyle name="Normal 2 2 2 3 3" xfId="9636" xr:uid="{DB8EDD34-59D9-4A22-B02D-909D0F616156}"/>
    <cellStyle name="Normal 2 2 2 3 3 2" xfId="13257" xr:uid="{22A853F3-EDF0-4A02-A0CA-7BE9D949A00B}"/>
    <cellStyle name="Normal 2 2 2 3 4" xfId="9634" xr:uid="{48773CDD-C994-4FA5-B8ED-08CF8D7F9A17}"/>
    <cellStyle name="Normal 2 2 2 3 4 2" xfId="13255" xr:uid="{87AF7FC7-FF7C-4AED-B8EB-5DF0392EF37A}"/>
    <cellStyle name="Normal 2 2 2 3 5" xfId="22408" xr:uid="{0E77D42E-C2A2-4672-9F35-C7645BB8620B}"/>
    <cellStyle name="Normal 2 2 2 3 6" xfId="22409" xr:uid="{F93C7323-DAD0-4DAB-B715-2677AA53A6CB}"/>
    <cellStyle name="Normal 2 2 2 3 7" xfId="22410" xr:uid="{DE75F157-C38C-4C8E-AA85-CDD0C39878C9}"/>
    <cellStyle name="Normal 2 2 2 3 8" xfId="22411" xr:uid="{4E9B960D-66A0-4568-97DA-8F213328A019}"/>
    <cellStyle name="Normal 2 2 2 4" xfId="3620" xr:uid="{AF3CC8B5-CA4B-4F18-90C5-B14FB5D89368}"/>
    <cellStyle name="Normal 2 2 2 4 2" xfId="9637" xr:uid="{3E979896-7663-4FF0-B926-FDA3FE9FD753}"/>
    <cellStyle name="Normal 2 2 2 4 2 2" xfId="13258" xr:uid="{F5C0AB2F-FEEB-4C41-BFC8-ACE0E7D630B1}"/>
    <cellStyle name="Normal 2 2 2 4 3" xfId="22412" xr:uid="{ABE12E46-7E6E-4A72-84BE-9311F88E0B9E}"/>
    <cellStyle name="Normal 2 2 2 4 4" xfId="22413" xr:uid="{95A12815-2E9E-481B-8D7F-EFDFEBA2DD35}"/>
    <cellStyle name="Normal 2 2 2 4 5" xfId="22414" xr:uid="{FC22B4CB-F517-4C56-80AD-DD9D3986568E}"/>
    <cellStyle name="Normal 2 2 2 4 6" xfId="22415" xr:uid="{FF9EDF92-9AD1-464E-AC14-E59000682411}"/>
    <cellStyle name="Normal 2 2 2 5" xfId="3621" xr:uid="{05570502-2812-4A26-9226-0981C8E8AF1F}"/>
    <cellStyle name="Normal 2 2 2 5 2" xfId="9638" xr:uid="{6A76EA3A-F44F-4C74-8BCA-4B80B5B932D6}"/>
    <cellStyle name="Normal 2 2 2 5 2 2" xfId="13259" xr:uid="{0757973E-110B-419E-9BD4-5085AD72DDAD}"/>
    <cellStyle name="Normal 2 2 2 5 3" xfId="22416" xr:uid="{5406D652-3529-432B-8E68-8A71882DD9C0}"/>
    <cellStyle name="Normal 2 2 2 5 4" xfId="22417" xr:uid="{5057349F-B438-41FE-A166-22F74571C864}"/>
    <cellStyle name="Normal 2 2 2 5 5" xfId="22418" xr:uid="{69A55ACA-845B-474E-AE21-8F1A41698726}"/>
    <cellStyle name="Normal 2 2 2 5 6" xfId="22419" xr:uid="{789616D6-39B1-41FB-80C1-73174DC56D3B}"/>
    <cellStyle name="Normal 2 2 2 6" xfId="3622" xr:uid="{41D2863A-CA04-495F-BC12-BB0B2A225DA2}"/>
    <cellStyle name="Normal 2 2 2 6 2" xfId="7458" xr:uid="{3C98C0C9-C5B8-44C5-8BAC-81D3B2B5934B}"/>
    <cellStyle name="Normal 2 2 2 6 2 2" xfId="9640" xr:uid="{4BEAEAA5-60B4-4D01-885F-46BF18E77A5D}"/>
    <cellStyle name="Normal 2 2 2 6 2 2 2" xfId="13261" xr:uid="{96DBF921-92F0-440C-AB02-7F1BF8CA4DEA}"/>
    <cellStyle name="Normal 2 2 2 6 2 3" xfId="22420" xr:uid="{D4A2A3DD-130A-4FA8-9C5E-289747209AD5}"/>
    <cellStyle name="Normal 2 2 2 6 2 4" xfId="22421" xr:uid="{28CCDEEF-179F-4E97-9B58-3799349F681F}"/>
    <cellStyle name="Normal 2 2 2 6 2 5" xfId="22422" xr:uid="{B8C5A010-CC08-4E44-9DF6-0117581C756F}"/>
    <cellStyle name="Normal 2 2 2 6 2 6" xfId="22423" xr:uid="{F5836BA1-5E52-415F-B2EC-CA864A2A4720}"/>
    <cellStyle name="Normal 2 2 2 6 3" xfId="9639" xr:uid="{9F4682C6-455A-4B29-B5C0-7B00E20CB8BB}"/>
    <cellStyle name="Normal 2 2 2 6 3 2" xfId="13260" xr:uid="{0E08FAC6-0419-4C69-9273-5D87821247BC}"/>
    <cellStyle name="Normal 2 2 2 6 4" xfId="22424" xr:uid="{C66B7556-4F53-48C7-B139-12846518D486}"/>
    <cellStyle name="Normal 2 2 2 6 5" xfId="22425" xr:uid="{EA4ACA3F-F007-4002-9E32-C27F4DCAEE7E}"/>
    <cellStyle name="Normal 2 2 2 6 6" xfId="22426" xr:uid="{689C40E9-A470-4E95-BE45-E568BBF154AD}"/>
    <cellStyle name="Normal 2 2 2 6 7" xfId="22427" xr:uid="{62B4B678-D7E7-4116-A320-2E19E35F122A}"/>
    <cellStyle name="Normal 2 2 2 7" xfId="3623" xr:uid="{B0DAAC4D-C3DB-4088-A70A-760340BB0DC1}"/>
    <cellStyle name="Normal 2 2 2 7 2" xfId="7459" xr:uid="{3F2AF218-B7A1-42B7-9084-512AD22C64E3}"/>
    <cellStyle name="Normal 2 2 2 7 2 2" xfId="9642" xr:uid="{A59806ED-8F88-438F-B70C-2956EAF22238}"/>
    <cellStyle name="Normal 2 2 2 7 2 2 2" xfId="13263" xr:uid="{A117D445-6989-432D-9310-C5AB0D83D34E}"/>
    <cellStyle name="Normal 2 2 2 7 2 3" xfId="22428" xr:uid="{0BC425BA-FCB3-4839-9A3C-A0061E035940}"/>
    <cellStyle name="Normal 2 2 2 7 2 4" xfId="22429" xr:uid="{1CE8C9D2-596C-4C4E-B940-7A8A7F77F053}"/>
    <cellStyle name="Normal 2 2 2 7 2 5" xfId="22430" xr:uid="{846B3362-D899-478A-AB2D-AE5D4A5A0ADF}"/>
    <cellStyle name="Normal 2 2 2 7 2 6" xfId="22431" xr:uid="{06511AC0-0D33-4DD3-A5C7-951199B9F919}"/>
    <cellStyle name="Normal 2 2 2 7 3" xfId="9641" xr:uid="{B8F6B322-514A-40DE-BB71-3789568E779F}"/>
    <cellStyle name="Normal 2 2 2 7 3 2" xfId="13262" xr:uid="{2FF7DCED-6178-4F96-B3DC-80E92FD54112}"/>
    <cellStyle name="Normal 2 2 2 7 4" xfId="22432" xr:uid="{55D2D535-2913-4DD4-B4FF-6A839BA96745}"/>
    <cellStyle name="Normal 2 2 2 7 5" xfId="22433" xr:uid="{7CD8C52A-0B37-4B04-9C50-46EF6AE9C7AF}"/>
    <cellStyle name="Normal 2 2 2 7 6" xfId="22434" xr:uid="{325FE293-C175-4184-A3E1-3FDF4E5DC10B}"/>
    <cellStyle name="Normal 2 2 2 7 7" xfId="22435" xr:uid="{4547DE63-5967-4F73-B322-D6BE2FC6C606}"/>
    <cellStyle name="Normal 2 2 2 8" xfId="3624" xr:uid="{78C08AE9-FB2B-4334-A07B-CDB5FC077EA4}"/>
    <cellStyle name="Normal 2 2 2 8 2" xfId="5408" xr:uid="{CA34FC26-5089-49A0-9D8C-163C91E40B48}"/>
    <cellStyle name="Normal 2 2 2 8 2 2" xfId="13264" xr:uid="{D1B86153-4664-40DA-B455-7675C314D455}"/>
    <cellStyle name="Normal 2 2 2 8 2 3" xfId="36126" xr:uid="{09EF36A2-3AC3-46C2-BDA6-B3AEB63F7BD2}"/>
    <cellStyle name="Normal 2 2 2 8 2 4" xfId="9643" xr:uid="{0E66931A-CEAB-4870-A3D8-2E821F460BDE}"/>
    <cellStyle name="Normal 2 2 2 8 3" xfId="22436" xr:uid="{D0E79094-1735-4D20-B0C0-402DC7C71ECF}"/>
    <cellStyle name="Normal 2 2 2 8 3 2" xfId="38422" xr:uid="{DE6E19A0-4627-4048-B34E-0B7F0C20E37E}"/>
    <cellStyle name="Normal 2 2 2 8 4" xfId="22437" xr:uid="{614C46DF-EEA4-4E32-B677-C88966318073}"/>
    <cellStyle name="Normal 2 2 2 8 5" xfId="22438" xr:uid="{C9BF83D3-B7BE-41B5-BEAF-0A5C1CB7F09F}"/>
    <cellStyle name="Normal 2 2 2 8 6" xfId="22439" xr:uid="{C3DF6A4F-17F1-4C64-9E80-96B01E069E04}"/>
    <cellStyle name="Normal 2 2 2 9" xfId="7460" xr:uid="{9F3FCA33-F16A-491D-8193-F54B4E4936A9}"/>
    <cellStyle name="Normal 2 2 2 9 2" xfId="9644" xr:uid="{75612493-57A0-4965-BE2C-AA1AE1178EAF}"/>
    <cellStyle name="Normal 2 2 2 9 2 2" xfId="13265" xr:uid="{BD452670-EF77-44B5-9E34-5D910EB5F5DA}"/>
    <cellStyle name="Normal 2 2 2 9 3" xfId="22440" xr:uid="{D6594D20-6061-46C7-81A4-FE08E45D9524}"/>
    <cellStyle name="Normal 2 2 2 9 4" xfId="22441" xr:uid="{178A3E9F-418E-439D-8210-666AEC130D3F}"/>
    <cellStyle name="Normal 2 2 2 9 5" xfId="22442" xr:uid="{162B0AFB-184F-48D2-AF83-81B1E8D77348}"/>
    <cellStyle name="Normal 2 2 2 9 6" xfId="22443" xr:uid="{DA522EDC-708E-4F84-8B42-3034F3FF7BC6}"/>
    <cellStyle name="Normal 2 2 2_ELC" xfId="3625" xr:uid="{0AF7E8E0-1F63-451A-A04D-2265A5B818AE}"/>
    <cellStyle name="Normal 2 2 20" xfId="7461" xr:uid="{3CC2F4D4-B3E9-43D0-B719-253F4D1F5B2A}"/>
    <cellStyle name="Normal 2 2 20 2" xfId="9645" xr:uid="{1731CB79-1528-40D4-95B9-FB02B9E34204}"/>
    <cellStyle name="Normal 2 2 20 2 2" xfId="13266" xr:uid="{46EE8FEA-022B-498C-80E4-A97669DCC11C}"/>
    <cellStyle name="Normal 2 2 20 3" xfId="22444" xr:uid="{CE6FAB6C-620C-467F-9751-C3662EBCAB05}"/>
    <cellStyle name="Normal 2 2 20 4" xfId="22445" xr:uid="{2EC27ABA-DB17-4B5E-8214-9D16E89DA0F8}"/>
    <cellStyle name="Normal 2 2 20 5" xfId="22446" xr:uid="{CB26C639-1366-4C0D-9895-DA9891015C5A}"/>
    <cellStyle name="Normal 2 2 20 6" xfId="22447" xr:uid="{2584447A-5FF7-4876-8A31-D6573A063245}"/>
    <cellStyle name="Normal 2 2 21" xfId="7462" xr:uid="{05592FB7-ED40-490F-8453-80C5EF4D1AF5}"/>
    <cellStyle name="Normal 2 2 21 2" xfId="9646" xr:uid="{52BDDF80-DB38-4A37-9E6C-F701508A91D0}"/>
    <cellStyle name="Normal 2 2 21 2 2" xfId="13267" xr:uid="{5229B413-D0C8-4AA4-A46E-52CE1ECBBFE8}"/>
    <cellStyle name="Normal 2 2 21 3" xfId="22448" xr:uid="{1E5FA491-076C-493D-BD33-7D76B6A4DBD6}"/>
    <cellStyle name="Normal 2 2 21 4" xfId="22449" xr:uid="{363AA40A-DEC7-41E6-9324-D137AC0B9AEB}"/>
    <cellStyle name="Normal 2 2 21 5" xfId="22450" xr:uid="{1E54F36E-7AC2-4135-A71A-4A27218356E3}"/>
    <cellStyle name="Normal 2 2 21 6" xfId="22451" xr:uid="{4EF9C6BE-5CB8-493B-8C2A-FE218E44C9A8}"/>
    <cellStyle name="Normal 2 2 22" xfId="7463" xr:uid="{37C14272-E8F8-4E31-B703-BD9A3B4FE974}"/>
    <cellStyle name="Normal 2 2 22 2" xfId="9647" xr:uid="{E55E64F6-B16D-4D7F-8DDE-E8BD18EB95B1}"/>
    <cellStyle name="Normal 2 2 22 2 2" xfId="13268" xr:uid="{0541D6A5-F70A-469B-BEBD-1C008007F7CC}"/>
    <cellStyle name="Normal 2 2 22 3" xfId="22452" xr:uid="{48C794F8-2DFB-4756-B40E-6D65C945772D}"/>
    <cellStyle name="Normal 2 2 22 4" xfId="22453" xr:uid="{61218A54-3E85-4861-A3DD-2526A0AE8AF5}"/>
    <cellStyle name="Normal 2 2 22 5" xfId="22454" xr:uid="{6A99FA24-D028-4712-A4D2-AF1D112DD8E1}"/>
    <cellStyle name="Normal 2 2 22 6" xfId="22455" xr:uid="{9BFDA7E2-0843-4770-B2F7-E57F3E4CCB4A}"/>
    <cellStyle name="Normal 2 2 23" xfId="7464" xr:uid="{77E14BBE-CB58-4BCE-938F-B5E41EE02A20}"/>
    <cellStyle name="Normal 2 2 23 2" xfId="9648" xr:uid="{82FAF6C6-24D9-4CDE-ADE7-662A60BACB91}"/>
    <cellStyle name="Normal 2 2 23 2 2" xfId="13269" xr:uid="{3BFE1E1A-2411-4AC0-99F0-CB65B918993F}"/>
    <cellStyle name="Normal 2 2 23 3" xfId="22456" xr:uid="{64D919EA-217B-448E-8BA3-46C114B15A4C}"/>
    <cellStyle name="Normal 2 2 23 4" xfId="22457" xr:uid="{612B0FB6-2264-42DE-BBB7-D2389916182F}"/>
    <cellStyle name="Normal 2 2 23 5" xfId="22458" xr:uid="{88F65301-6323-4036-BDF9-9D320E842393}"/>
    <cellStyle name="Normal 2 2 23 6" xfId="22459" xr:uid="{7ED9FF1B-B208-4CEA-8741-7C4F44535252}"/>
    <cellStyle name="Normal 2 2 24" xfId="7465" xr:uid="{D3398B6A-8DDE-4C05-B686-FC53C1F044D0}"/>
    <cellStyle name="Normal 2 2 24 2" xfId="9649" xr:uid="{86CA2533-590A-4C64-AAB7-92795DEA448E}"/>
    <cellStyle name="Normal 2 2 24 2 2" xfId="13270" xr:uid="{8BFE8B9C-8D23-4C4A-A692-3ACC22FA2DA9}"/>
    <cellStyle name="Normal 2 2 24 3" xfId="22460" xr:uid="{B72183B2-2A64-4B04-AA19-1686BCD8A6D9}"/>
    <cellStyle name="Normal 2 2 24 4" xfId="22461" xr:uid="{FB36A4AD-87B1-4F13-9FE3-5C4F497A5938}"/>
    <cellStyle name="Normal 2 2 24 5" xfId="22462" xr:uid="{DDBE31F5-D8F0-4AC6-9F0D-2CDE5B565E4B}"/>
    <cellStyle name="Normal 2 2 24 6" xfId="22463" xr:uid="{5B2A0799-1615-489A-A8A8-4099F9D8FE38}"/>
    <cellStyle name="Normal 2 2 25" xfId="7466" xr:uid="{6F921B46-9C63-462B-BCC7-3F121DB6295E}"/>
    <cellStyle name="Normal 2 2 25 2" xfId="9650" xr:uid="{FD700982-476C-4A9C-B943-06AD45802341}"/>
    <cellStyle name="Normal 2 2 25 2 2" xfId="13271" xr:uid="{B600F130-8415-4E5A-A86B-3F9814500853}"/>
    <cellStyle name="Normal 2 2 25 3" xfId="22464" xr:uid="{AAF86448-BA1F-4406-ADE6-AAD91CA6BFFA}"/>
    <cellStyle name="Normal 2 2 25 4" xfId="22465" xr:uid="{A73E217B-5ECB-4B49-9743-D61EA3843E1F}"/>
    <cellStyle name="Normal 2 2 25 5" xfId="22466" xr:uid="{E8BA07CA-156F-4B29-9BDD-F0F4037F06F4}"/>
    <cellStyle name="Normal 2 2 25 6" xfId="22467" xr:uid="{A7769404-6392-4077-AF46-966E3D0CEBC0}"/>
    <cellStyle name="Normal 2 2 26" xfId="7467" xr:uid="{0D6E7FC1-5AA7-43B5-B40F-B93D218353D9}"/>
    <cellStyle name="Normal 2 2 26 2" xfId="9651" xr:uid="{92A15867-2965-436F-8C9E-2A7234963107}"/>
    <cellStyle name="Normal 2 2 26 2 2" xfId="13272" xr:uid="{35FC06E3-8499-41BA-A7A8-3B3C4515FB02}"/>
    <cellStyle name="Normal 2 2 26 3" xfId="22468" xr:uid="{51B04825-AE03-4F08-AA92-4C1E6CC8122D}"/>
    <cellStyle name="Normal 2 2 26 4" xfId="22469" xr:uid="{1C2ED36D-3A9A-4BA5-8DCF-F954C4D8415D}"/>
    <cellStyle name="Normal 2 2 26 5" xfId="22470" xr:uid="{43BE1587-CC35-4B2B-858D-27FD3314F4CE}"/>
    <cellStyle name="Normal 2 2 26 6" xfId="22471" xr:uid="{E6F429B6-F8F8-4BA2-A20C-E1916F8509D3}"/>
    <cellStyle name="Normal 2 2 27" xfId="7468" xr:uid="{0A516E26-CDEF-49FA-AF9C-8F6F8A44D7A6}"/>
    <cellStyle name="Normal 2 2 27 2" xfId="9652" xr:uid="{70C915EA-BEC9-4114-8564-897276BA2239}"/>
    <cellStyle name="Normal 2 2 27 2 2" xfId="13273" xr:uid="{3F00FE4F-4A53-4038-9981-C24CB7C6B0B2}"/>
    <cellStyle name="Normal 2 2 27 3" xfId="22472" xr:uid="{711503FC-2F38-47CD-BFB0-DC6150913CDA}"/>
    <cellStyle name="Normal 2 2 27 4" xfId="22473" xr:uid="{E834BCF0-220B-4B92-8371-9001996B1BA6}"/>
    <cellStyle name="Normal 2 2 27 5" xfId="22474" xr:uid="{E66F55DE-0804-42BA-9453-1E772A7F1D15}"/>
    <cellStyle name="Normal 2 2 27 6" xfId="22475" xr:uid="{52421164-E26D-412B-9BD3-2552841DD78D}"/>
    <cellStyle name="Normal 2 2 28" xfId="7469" xr:uid="{FA677B84-E8FD-42B0-8C33-E804346D5C9B}"/>
    <cellStyle name="Normal 2 2 28 2" xfId="9653" xr:uid="{7A19BEA6-6556-4745-AF57-0AAE6A3F6BF2}"/>
    <cellStyle name="Normal 2 2 28 2 2" xfId="13274" xr:uid="{5A410B2C-FDAC-45BB-AC54-0A8240770301}"/>
    <cellStyle name="Normal 2 2 28 3" xfId="22476" xr:uid="{1A2EFB96-971C-4C65-A03E-DCE372E2FE2C}"/>
    <cellStyle name="Normal 2 2 28 4" xfId="22477" xr:uid="{A6D6B8F6-1C95-4506-9078-9731D8D361F1}"/>
    <cellStyle name="Normal 2 2 28 5" xfId="22478" xr:uid="{5401A1D5-DB85-4031-B5EA-2D19DB65CD09}"/>
    <cellStyle name="Normal 2 2 28 6" xfId="22479" xr:uid="{C873B9E7-F8EE-4F25-B449-BDF1CD3A2302}"/>
    <cellStyle name="Normal 2 2 29" xfId="7470" xr:uid="{49F6D4FB-4851-42BA-8084-A5BF6F3E35FC}"/>
    <cellStyle name="Normal 2 2 29 2" xfId="9654" xr:uid="{86D1E93C-5ABF-4872-AC07-978019A194DF}"/>
    <cellStyle name="Normal 2 2 29 2 2" xfId="13275" xr:uid="{32E35C5B-CBF3-463F-9F51-D03CB90B7212}"/>
    <cellStyle name="Normal 2 2 29 3" xfId="22480" xr:uid="{5A4BD4CA-0646-412C-9635-AF74086235D8}"/>
    <cellStyle name="Normal 2 2 29 4" xfId="22481" xr:uid="{74384712-E632-4B4C-B9F0-46D13959BCE0}"/>
    <cellStyle name="Normal 2 2 29 5" xfId="22482" xr:uid="{117E1CF2-6B94-4B5C-A111-F29047414566}"/>
    <cellStyle name="Normal 2 2 29 6" xfId="22483" xr:uid="{612E1131-C559-4A13-9A58-D80DD2F101C7}"/>
    <cellStyle name="Normal 2 2 3" xfId="1555" xr:uid="{70D11952-F409-4A4F-8F5F-AD8DEA116F2D}"/>
    <cellStyle name="Normal 2 2 3 10" xfId="7471" xr:uid="{56BCF610-060E-44FC-A0C7-249C2D8D26C1}"/>
    <cellStyle name="Normal 2 2 3 10 2" xfId="9656" xr:uid="{AF7EC7CC-33C6-4327-8155-C1E3E51E1E0B}"/>
    <cellStyle name="Normal 2 2 3 10 2 2" xfId="13277" xr:uid="{873BB19C-CAB1-4CF7-8417-CC24D88317FB}"/>
    <cellStyle name="Normal 2 2 3 10 3" xfId="22484" xr:uid="{AF2A71E9-4E8F-49F2-B28E-DC218AE6BCB5}"/>
    <cellStyle name="Normal 2 2 3 10 4" xfId="22485" xr:uid="{23806021-98CC-43CB-AB10-4C4B01C77E8F}"/>
    <cellStyle name="Normal 2 2 3 10 5" xfId="22486" xr:uid="{93061CA9-14F6-4497-AFAB-54C69FE54004}"/>
    <cellStyle name="Normal 2 2 3 10 6" xfId="22487" xr:uid="{709F098E-E21B-453B-87DA-6B5F10D3E5B5}"/>
    <cellStyle name="Normal 2 2 3 11" xfId="7472" xr:uid="{1F9ADA14-4E76-4173-842B-8AE82E6B1CFB}"/>
    <cellStyle name="Normal 2 2 3 11 2" xfId="9657" xr:uid="{C93F9992-841C-4A76-909C-3F0BADD63281}"/>
    <cellStyle name="Normal 2 2 3 11 2 2" xfId="13278" xr:uid="{40E6E277-2A47-4445-BC62-ACBE292EC8F7}"/>
    <cellStyle name="Normal 2 2 3 11 3" xfId="22488" xr:uid="{05F7B9B3-ED20-4FD7-906B-90796C8F1316}"/>
    <cellStyle name="Normal 2 2 3 11 4" xfId="22489" xr:uid="{549D5A24-69D6-4B69-903F-0816D19D6999}"/>
    <cellStyle name="Normal 2 2 3 11 5" xfId="22490" xr:uid="{1F0684FA-A985-41ED-86BF-DF20A7553354}"/>
    <cellStyle name="Normal 2 2 3 11 6" xfId="22491" xr:uid="{D5E15AC4-54E1-420B-B02E-06C5F3273BBC}"/>
    <cellStyle name="Normal 2 2 3 12" xfId="7473" xr:uid="{7AA673DA-36CF-4E8F-A433-EEF766041E56}"/>
    <cellStyle name="Normal 2 2 3 12 2" xfId="9658" xr:uid="{13B5B35F-FC08-44BE-847E-AB34C74E1165}"/>
    <cellStyle name="Normal 2 2 3 12 2 2" xfId="13279" xr:uid="{E9859360-0DB9-490C-9B92-B129071F6F90}"/>
    <cellStyle name="Normal 2 2 3 12 3" xfId="22492" xr:uid="{F57E3220-BB29-4ECD-B8B3-D7F949C3CDD5}"/>
    <cellStyle name="Normal 2 2 3 12 4" xfId="22493" xr:uid="{7539ABC5-3011-41AF-9318-3006AD4EF09F}"/>
    <cellStyle name="Normal 2 2 3 12 5" xfId="22494" xr:uid="{588C8FBB-684C-4C64-B783-5AA69FA1223A}"/>
    <cellStyle name="Normal 2 2 3 12 6" xfId="22495" xr:uid="{6F25C4E7-FA5D-4A43-ACCC-64899A70A548}"/>
    <cellStyle name="Normal 2 2 3 13" xfId="9659" xr:uid="{89367129-D9C3-4820-ACEB-AA8F7CFDC31B}"/>
    <cellStyle name="Normal 2 2 3 13 2" xfId="13280" xr:uid="{D11D78A1-9005-4F4C-BB3F-E5A67009A3B7}"/>
    <cellStyle name="Normal 2 2 3 14" xfId="9655" xr:uid="{B363C559-DFE6-4812-B502-580AADCE5678}"/>
    <cellStyle name="Normal 2 2 3 14 2" xfId="13276" xr:uid="{66AEDB0B-8166-42AB-8A83-1A6205622F86}"/>
    <cellStyle name="Normal 2 2 3 15" xfId="22496" xr:uid="{A783B50C-836D-421E-A067-D11BF4CFFF82}"/>
    <cellStyle name="Normal 2 2 3 16" xfId="22497" xr:uid="{F6DE676D-03FE-4309-9EB3-8A8371ECDDDD}"/>
    <cellStyle name="Normal 2 2 3 17" xfId="22498" xr:uid="{614309B1-D106-4B8E-B514-4A6CFCE4D5A0}"/>
    <cellStyle name="Normal 2 2 3 18" xfId="22499" xr:uid="{EF2F64E1-DB1C-4C0F-933A-56B7A51A5949}"/>
    <cellStyle name="Normal 2 2 3 19" xfId="22500" xr:uid="{8B71EA2A-2E32-4208-BE26-6A9BEBDF8770}"/>
    <cellStyle name="Normal 2 2 3 2" xfId="1556" xr:uid="{F7B341DC-D50F-4185-BE58-D3466B7A415D}"/>
    <cellStyle name="Normal 2 2 3 2 2" xfId="8262" xr:uid="{388BE4FA-74D3-48F3-83FA-C8880A85BB1D}"/>
    <cellStyle name="Normal 2 2 3 2 2 2" xfId="9661" xr:uid="{0573BACF-DD56-473A-907A-084C7EBD6703}"/>
    <cellStyle name="Normal 2 2 3 2 2 2 2" xfId="13282" xr:uid="{1335FACD-8D28-486B-A248-E49693ABFB14}"/>
    <cellStyle name="Normal 2 2 3 2 2 3" xfId="22501" xr:uid="{A1F32600-F48E-4E47-8DE3-A13DD495A92A}"/>
    <cellStyle name="Normal 2 2 3 2 2 4" xfId="22502" xr:uid="{ECB19C34-4D32-4244-843D-0FF47D47D3A1}"/>
    <cellStyle name="Normal 2 2 3 2 2 5" xfId="22503" xr:uid="{B9762CAB-866C-4069-9F7A-732DE5DA7158}"/>
    <cellStyle name="Normal 2 2 3 2 2 6" xfId="22504" xr:uid="{9EDE7063-6604-4EA2-810A-3786779382BD}"/>
    <cellStyle name="Normal 2 2 3 2 3" xfId="8261" xr:uid="{FC5AFE4C-DB61-4339-BF33-DFE4B2F71A02}"/>
    <cellStyle name="Normal 2 2 3 2 3 2" xfId="9662" xr:uid="{87A2A810-FE45-4A95-B623-9B4E70370CDF}"/>
    <cellStyle name="Normal 2 2 3 2 3 2 2" xfId="13283" xr:uid="{B49F69CB-87C1-4CC0-BB5C-D1A370C10C80}"/>
    <cellStyle name="Normal 2 2 3 2 3 3" xfId="22505" xr:uid="{DC0DEA0D-A214-4DE9-9D27-C335D0B71518}"/>
    <cellStyle name="Normal 2 2 3 2 3 4" xfId="22506" xr:uid="{9898B724-606E-438F-A32E-78B6D22DA23E}"/>
    <cellStyle name="Normal 2 2 3 2 3 5" xfId="22507" xr:uid="{D3CF304F-DF4F-4454-A57B-8CF471FC2E90}"/>
    <cellStyle name="Normal 2 2 3 2 3 6" xfId="22508" xr:uid="{854E8C8A-8C40-426C-B9BE-1EAA7C2F991A}"/>
    <cellStyle name="Normal 2 2 3 2 4" xfId="9660" xr:uid="{2356FF9E-58F6-4C43-A218-72C0ABE6AF93}"/>
    <cellStyle name="Normal 2 2 3 2 4 2" xfId="13281" xr:uid="{59D9BE64-9EE8-4EFA-960D-0234F85632B3}"/>
    <cellStyle name="Normal 2 2 3 2 5" xfId="22509" xr:uid="{30EA08AF-454E-4E17-A974-9260105C8BA9}"/>
    <cellStyle name="Normal 2 2 3 2 6" xfId="22510" xr:uid="{79FF7D0D-C82E-47E8-8FE3-7ED8E93916DF}"/>
    <cellStyle name="Normal 2 2 3 2 7" xfId="22511" xr:uid="{AFEE1D57-AE75-4A80-89BD-D9C55A977B1B}"/>
    <cellStyle name="Normal 2 2 3 2 8" xfId="22512" xr:uid="{1D34D12C-5829-4A1C-B180-5FB1D7A63CB3}"/>
    <cellStyle name="Normal 2 2 3 2 9" xfId="22513" xr:uid="{A4FAE4DF-90AC-4044-80C8-3B619F26D14E}"/>
    <cellStyle name="Normal 2 2 3 3" xfId="3627" xr:uid="{55F04181-F9C8-4E77-9951-F330BF538DB1}"/>
    <cellStyle name="Normal 2 2 3 3 2" xfId="9663" xr:uid="{D5F65EAD-5FEE-44B5-93E7-B70A2EC002F2}"/>
    <cellStyle name="Normal 2 2 3 3 2 2" xfId="13284" xr:uid="{2FD88763-CD8B-4EF1-B7D9-D485D9EF9B89}"/>
    <cellStyle name="Normal 2 2 3 3 3" xfId="22514" xr:uid="{D8B77EFB-29B3-49C2-BB2F-DD700030F175}"/>
    <cellStyle name="Normal 2 2 3 3 4" xfId="22515" xr:uid="{0741EEB4-E569-4277-93F6-9BEFCB524D85}"/>
    <cellStyle name="Normal 2 2 3 3 5" xfId="22516" xr:uid="{EEEC41BB-208C-4066-B195-0A35011E92A0}"/>
    <cellStyle name="Normal 2 2 3 3 6" xfId="22517" xr:uid="{D45ECB15-8226-4549-B99C-0B43B9C68577}"/>
    <cellStyle name="Normal 2 2 3 4" xfId="3626" xr:uid="{A3598F4A-2F51-4EDC-A057-BD8E3BA99794}"/>
    <cellStyle name="Normal 2 2 3 4 2" xfId="7474" xr:uid="{EBED6769-7DB3-48ED-8DEC-29297B7F9009}"/>
    <cellStyle name="Normal 2 2 3 4 2 2" xfId="9665" xr:uid="{41E8BF02-A32C-4C7E-9CFC-5BD4120A9445}"/>
    <cellStyle name="Normal 2 2 3 4 2 2 2" xfId="13286" xr:uid="{FE637CEE-0345-49AC-A22F-5C393ACCB028}"/>
    <cellStyle name="Normal 2 2 3 4 2 3" xfId="22518" xr:uid="{514E02F0-F61C-4141-909E-01594EA8FE14}"/>
    <cellStyle name="Normal 2 2 3 4 2 4" xfId="22519" xr:uid="{F1B3ED9F-78EF-4AD3-9500-101BE59AC0DC}"/>
    <cellStyle name="Normal 2 2 3 4 2 5" xfId="22520" xr:uid="{A6B22302-CDF9-4043-A046-1BEEDF3DC4DE}"/>
    <cellStyle name="Normal 2 2 3 4 2 6" xfId="22521" xr:uid="{2D29BCF5-3FAD-447A-8C89-B7EC175A5AB5}"/>
    <cellStyle name="Normal 2 2 3 4 3" xfId="9664" xr:uid="{EE6163E5-A3A9-4901-96E9-019A21A942C0}"/>
    <cellStyle name="Normal 2 2 3 4 3 2" xfId="13285" xr:uid="{B44F871D-D49E-439B-96E4-BC3B49A98F79}"/>
    <cellStyle name="Normal 2 2 3 4 4" xfId="22522" xr:uid="{5E968810-7537-4B1B-B10E-40507DE53277}"/>
    <cellStyle name="Normal 2 2 3 4 5" xfId="22523" xr:uid="{BF008C5E-FC2D-4A1B-A0D7-668F364D2697}"/>
    <cellStyle name="Normal 2 2 3 4 6" xfId="22524" xr:uid="{2B1F6451-914B-4B4D-8182-A3F30DB8BC7F}"/>
    <cellStyle name="Normal 2 2 3 4 7" xfId="22525" xr:uid="{71C9391A-F583-4BFB-9E50-25DB6D73A03F}"/>
    <cellStyle name="Normal 2 2 3 5" xfId="4782" xr:uid="{553ACF7A-6C65-48C7-8187-B960E0A6DC96}"/>
    <cellStyle name="Normal 2 2 3 5 2" xfId="9666" xr:uid="{58FF667F-6C1E-4683-AEE4-D8D153102101}"/>
    <cellStyle name="Normal 2 2 3 5 2 2" xfId="13287" xr:uid="{A8098F40-A24A-443D-AB47-EEBB06A52B13}"/>
    <cellStyle name="Normal 2 2 3 5 3" xfId="22526" xr:uid="{E14C8035-F4C3-453D-A0D1-085E3B358AFE}"/>
    <cellStyle name="Normal 2 2 3 5 4" xfId="22527" xr:uid="{519F8999-CE8B-414B-8DDE-3C3F30FBA60C}"/>
    <cellStyle name="Normal 2 2 3 5 5" xfId="22528" xr:uid="{8626BC31-5F00-4E3D-86DD-87C39FE9151F}"/>
    <cellStyle name="Normal 2 2 3 5 6" xfId="22529" xr:uid="{9E97BB69-1CE5-46D3-A83A-AD5B181110DE}"/>
    <cellStyle name="Normal 2 2 3 5 7" xfId="35766" xr:uid="{F0E1CE8D-18B5-43F0-A86C-7223FACDA9EB}"/>
    <cellStyle name="Normal 2 2 3 5 8" xfId="7475" xr:uid="{9168BB89-4CA1-436D-88B1-A30C82B417D3}"/>
    <cellStyle name="Normal 2 2 3 6" xfId="7476" xr:uid="{9AE49F50-D515-44A5-890C-C6D15865DD90}"/>
    <cellStyle name="Normal 2 2 3 6 2" xfId="9667" xr:uid="{2111616C-B364-46AB-8B81-0C9073333903}"/>
    <cellStyle name="Normal 2 2 3 6 2 2" xfId="13288" xr:uid="{5E9B9CE3-1F29-453A-B208-5FAA0EF7843E}"/>
    <cellStyle name="Normal 2 2 3 6 3" xfId="22530" xr:uid="{940D8B21-8AA0-4831-88FB-B28DF534B66E}"/>
    <cellStyle name="Normal 2 2 3 6 4" xfId="22531" xr:uid="{94D6072A-A1CF-40D1-812F-9BB9EBF72563}"/>
    <cellStyle name="Normal 2 2 3 6 5" xfId="22532" xr:uid="{2A321173-0A02-4998-AA85-109D51F0EB96}"/>
    <cellStyle name="Normal 2 2 3 6 6" xfId="22533" xr:uid="{DD4C03E5-2A35-4BE7-952D-5A4846457BB5}"/>
    <cellStyle name="Normal 2 2 3 6 7" xfId="37828" xr:uid="{33F3EC8F-5B55-4DD3-82F7-42B13D296BAA}"/>
    <cellStyle name="Normal 2 2 3 7" xfId="7477" xr:uid="{5797ACE7-08D2-4E97-A303-DEB334ED0BEE}"/>
    <cellStyle name="Normal 2 2 3 7 2" xfId="9668" xr:uid="{F1294FC9-7EF4-4611-96B0-F240DD9FE1F4}"/>
    <cellStyle name="Normal 2 2 3 7 2 2" xfId="13289" xr:uid="{D915858C-82F2-4185-ACBE-19CAEEAEFE04}"/>
    <cellStyle name="Normal 2 2 3 7 3" xfId="22534" xr:uid="{CDF348D2-A171-4C28-82A8-3FF091467556}"/>
    <cellStyle name="Normal 2 2 3 7 4" xfId="22535" xr:uid="{8925852C-3394-4B8D-9496-EFBEBBA9B95C}"/>
    <cellStyle name="Normal 2 2 3 7 5" xfId="22536" xr:uid="{6475E41D-9C61-4160-8FA0-38E7C1CCAB83}"/>
    <cellStyle name="Normal 2 2 3 7 6" xfId="22537" xr:uid="{D6705787-8E22-4BA9-B12E-1D62B8D3F8B4}"/>
    <cellStyle name="Normal 2 2 3 8" xfId="7478" xr:uid="{8DDF8BBD-A860-494C-8C78-6EE9E9D2C2AA}"/>
    <cellStyle name="Normal 2 2 3 8 2" xfId="9669" xr:uid="{6AEABDFD-79BB-497B-83E1-5A4081FB6197}"/>
    <cellStyle name="Normal 2 2 3 8 2 2" xfId="13290" xr:uid="{0BD6E9E3-8B36-45EB-B99B-07DFB5077725}"/>
    <cellStyle name="Normal 2 2 3 8 3" xfId="22538" xr:uid="{65EDF992-1276-4D8C-A592-31849EB24F69}"/>
    <cellStyle name="Normal 2 2 3 8 4" xfId="22539" xr:uid="{D9829950-09E1-4871-B3ED-01C3D720964C}"/>
    <cellStyle name="Normal 2 2 3 8 5" xfId="22540" xr:uid="{4B0EFF4A-9FAF-45DB-B2C6-CAD15F30FC89}"/>
    <cellStyle name="Normal 2 2 3 8 6" xfId="22541" xr:uid="{149FE01E-058E-4EF3-867B-1F90869C3F5D}"/>
    <cellStyle name="Normal 2 2 3 9" xfId="7479" xr:uid="{9B23E4A8-3041-421D-9C1E-5CC3FFF47F38}"/>
    <cellStyle name="Normal 2 2 3 9 2" xfId="9670" xr:uid="{D7B0A472-3DA6-42E0-998E-7ED2551AF821}"/>
    <cellStyle name="Normal 2 2 3 9 2 2" xfId="13291" xr:uid="{3DE8AA10-1B69-4188-BED0-216B42BC7640}"/>
    <cellStyle name="Normal 2 2 3 9 3" xfId="22542" xr:uid="{80353ED4-F9DB-4B1A-B929-C59F52C62C08}"/>
    <cellStyle name="Normal 2 2 3 9 4" xfId="22543" xr:uid="{A33E1D36-A97C-45F8-8528-388F17E3344C}"/>
    <cellStyle name="Normal 2 2 3 9 5" xfId="22544" xr:uid="{368306BD-1EFC-40BD-953D-89D444479EFA}"/>
    <cellStyle name="Normal 2 2 3 9 6" xfId="22545" xr:uid="{FA43A85D-94C4-4A07-9813-3123CFC002E6}"/>
    <cellStyle name="Normal 2 2 3_ELC" xfId="3628" xr:uid="{87725E5C-5A8D-4B2E-A3CC-A9BA9A986513}"/>
    <cellStyle name="Normal 2 2 30" xfId="7480" xr:uid="{6EB7FD6C-7771-4FB7-83D7-1C78BEF441F0}"/>
    <cellStyle name="Normal 2 2 30 2" xfId="9671" xr:uid="{3142B6A4-3503-4791-9E32-0216FAB6023A}"/>
    <cellStyle name="Normal 2 2 30 2 2" xfId="13292" xr:uid="{C2E752EA-3FC4-40BD-B5CA-34D9AFFC9A57}"/>
    <cellStyle name="Normal 2 2 30 3" xfId="22546" xr:uid="{F0ED2ED9-CF89-41B9-B62F-A7E73DE0D8A9}"/>
    <cellStyle name="Normal 2 2 30 4" xfId="22547" xr:uid="{0273FCEF-F586-4853-8A71-4BFC3D6CC064}"/>
    <cellStyle name="Normal 2 2 30 5" xfId="22548" xr:uid="{871D3151-25C1-4712-874A-26E1ED2D028C}"/>
    <cellStyle name="Normal 2 2 30 6" xfId="22549" xr:uid="{46FF7856-51BA-40E7-877E-DD420EBDDBDB}"/>
    <cellStyle name="Normal 2 2 31" xfId="7481" xr:uid="{94C19F46-D0B6-4B03-9E81-E2AA167125D4}"/>
    <cellStyle name="Normal 2 2 31 2" xfId="9672" xr:uid="{0D74B88A-F7FC-44AF-9249-2C3646052288}"/>
    <cellStyle name="Normal 2 2 31 2 2" xfId="13293" xr:uid="{486AB951-4746-4327-88A9-F87E2E3D66DF}"/>
    <cellStyle name="Normal 2 2 31 3" xfId="22550" xr:uid="{F51886A8-02AF-474C-B043-499977E87804}"/>
    <cellStyle name="Normal 2 2 31 4" xfId="22551" xr:uid="{6455F885-334E-4833-9D8A-6C13948784A2}"/>
    <cellStyle name="Normal 2 2 31 5" xfId="22552" xr:uid="{F126BFB4-AF6C-4452-9576-F9C3D505BD22}"/>
    <cellStyle name="Normal 2 2 31 6" xfId="22553" xr:uid="{D5E15EE2-73BC-43F1-A6E8-E9EA8653B916}"/>
    <cellStyle name="Normal 2 2 32" xfId="7482" xr:uid="{1033B0F2-DE67-40FA-9CA4-D0ACA2E1CDBA}"/>
    <cellStyle name="Normal 2 2 32 2" xfId="8621" xr:uid="{DE948CA7-A326-4CCC-A4A6-F76D58590B09}"/>
    <cellStyle name="Normal 2 2 32 2 2" xfId="9674" xr:uid="{AD8BA929-63E3-435C-9CBF-B46678B57AE8}"/>
    <cellStyle name="Normal 2 2 32 2 2 2" xfId="13295" xr:uid="{442A034A-2A89-48A9-A841-49A2E432CCE8}"/>
    <cellStyle name="Normal 2 2 32 2 3" xfId="12627" xr:uid="{8CEA0E56-C53B-4EE5-B48C-51DEAFCAE35D}"/>
    <cellStyle name="Normal 2 2 32 3" xfId="9673" xr:uid="{BD8373A6-1DF5-4848-A507-2EFB3B454BDE}"/>
    <cellStyle name="Normal 2 2 32 3 2" xfId="13294" xr:uid="{E276C3BE-045A-4A6D-93A6-1A43E4C6A753}"/>
    <cellStyle name="Normal 2 2 32 4" xfId="12341" xr:uid="{40DF53E7-D00F-44D1-9B4C-77B9573B13D0}"/>
    <cellStyle name="Normal 2 2 33" xfId="7483" xr:uid="{E3D5FA60-AA34-41ED-AC56-11AAA48A4F7A}"/>
    <cellStyle name="Normal 2 2 33 2" xfId="8622" xr:uid="{9DEBC647-2A6B-4676-9B8F-2DC9821330DB}"/>
    <cellStyle name="Normal 2 2 33 2 2" xfId="9676" xr:uid="{524AECF5-28FF-4E25-934A-D264B0C05A39}"/>
    <cellStyle name="Normal 2 2 33 2 2 2" xfId="13297" xr:uid="{89B2B2BB-1A14-4D76-8A2E-02B63C9DEE5E}"/>
    <cellStyle name="Normal 2 2 33 2 3" xfId="12628" xr:uid="{6D70CDCE-940F-4603-809D-D0E717F60F2A}"/>
    <cellStyle name="Normal 2 2 33 3" xfId="9675" xr:uid="{35457335-06F2-4C74-8645-99EEE2C7A6E0}"/>
    <cellStyle name="Normal 2 2 33 3 2" xfId="13296" xr:uid="{197FEDD7-1A62-4BD2-B894-F77799833121}"/>
    <cellStyle name="Normal 2 2 33 4" xfId="12342" xr:uid="{58255F92-D511-4912-8140-9E2FD27A5511}"/>
    <cellStyle name="Normal 2 2 34" xfId="7484" xr:uid="{42E415C6-5E5A-47B0-9F5C-133CAC180F59}"/>
    <cellStyle name="Normal 2 2 34 2" xfId="8623" xr:uid="{35F0377A-3195-45D6-BE98-907777DBE46D}"/>
    <cellStyle name="Normal 2 2 34 2 2" xfId="9678" xr:uid="{F280EB5B-5755-41FB-90AC-D7B0C8A51A38}"/>
    <cellStyle name="Normal 2 2 34 2 2 2" xfId="13299" xr:uid="{C85D5D3F-B0B2-4AFD-98BA-0DC4EDAC2D23}"/>
    <cellStyle name="Normal 2 2 34 2 3" xfId="12629" xr:uid="{B4174E0A-7722-4F86-824E-0FB1ABCAF090}"/>
    <cellStyle name="Normal 2 2 34 3" xfId="9677" xr:uid="{F9564094-7D22-41E6-AE5E-B6F475786C48}"/>
    <cellStyle name="Normal 2 2 34 3 2" xfId="13298" xr:uid="{C635D9AF-ED61-46BE-82F8-F34C6B866BE7}"/>
    <cellStyle name="Normal 2 2 34 4" xfId="12343" xr:uid="{24AA168D-7CAD-40B4-97BD-C5227A142C11}"/>
    <cellStyle name="Normal 2 2 35" xfId="7485" xr:uid="{12061317-A0AF-4B1B-8E49-50E7AC18C250}"/>
    <cellStyle name="Normal 2 2 35 2" xfId="8624" xr:uid="{48F67C68-24CB-4E30-9AB0-F2BEAF861750}"/>
    <cellStyle name="Normal 2 2 35 2 2" xfId="9680" xr:uid="{F62E7022-A7E0-4E5E-B472-988D0234E3A4}"/>
    <cellStyle name="Normal 2 2 35 2 2 2" xfId="13301" xr:uid="{A259EBBD-AA3C-4493-8282-E911AD755EDC}"/>
    <cellStyle name="Normal 2 2 35 2 3" xfId="12630" xr:uid="{93526BEB-E2FB-4FF7-980C-AFAD90D162A1}"/>
    <cellStyle name="Normal 2 2 35 3" xfId="9679" xr:uid="{F5F93CBD-AEA2-4EC8-B7E1-87E03541E062}"/>
    <cellStyle name="Normal 2 2 35 3 2" xfId="13300" xr:uid="{DA14C916-E5EB-4BB3-8D5D-8FD691187813}"/>
    <cellStyle name="Normal 2 2 35 4" xfId="12344" xr:uid="{472E4E20-D7D6-414B-BEE5-7C4B847D157E}"/>
    <cellStyle name="Normal 2 2 36" xfId="9570" xr:uid="{7CA4674B-CB35-435F-B6AD-D43E2BB3F070}"/>
    <cellStyle name="Normal 2 2 36 2" xfId="13191" xr:uid="{07E26918-710F-419E-B687-26FF52953F58}"/>
    <cellStyle name="Normal 2 2 37" xfId="22554" xr:uid="{3D722F07-3928-4C31-AA64-6ED6999F221E}"/>
    <cellStyle name="Normal 2 2 38" xfId="22555" xr:uid="{447B8890-F58D-448D-8AB1-A81A26779C0E}"/>
    <cellStyle name="Normal 2 2 39" xfId="22556" xr:uid="{82AE17CF-AAEA-4EB0-B184-16E8D5F48A4C}"/>
    <cellStyle name="Normal 2 2 4" xfId="1557" xr:uid="{1470198B-E95C-47F8-9F9E-D87C659FF4EF}"/>
    <cellStyle name="Normal 2 2 4 10" xfId="9681" xr:uid="{B58FDAFD-A13D-459F-A491-5A75CA3436E0}"/>
    <cellStyle name="Normal 2 2 4 10 2" xfId="13302" xr:uid="{D580EA28-C390-46E9-82E2-78AE439A806A}"/>
    <cellStyle name="Normal 2 2 4 11" xfId="22557" xr:uid="{C4EBB984-2071-45C0-A140-356B96B33AEE}"/>
    <cellStyle name="Normal 2 2 4 12" xfId="22558" xr:uid="{6EF2C74A-ECA9-42E2-B920-3A9F218B61AE}"/>
    <cellStyle name="Normal 2 2 4 13" xfId="22559" xr:uid="{B1122C54-119F-466B-A21B-97B6AFB34BD8}"/>
    <cellStyle name="Normal 2 2 4 14" xfId="22560" xr:uid="{69940AA7-1AD0-49A3-B80B-159817FE5C84}"/>
    <cellStyle name="Normal 2 2 4 15" xfId="22561" xr:uid="{F050DFDF-0B05-418C-81D0-CF3025CA63F0}"/>
    <cellStyle name="Normal 2 2 4 2" xfId="7486" xr:uid="{1A077EBC-B95F-4ECE-A24D-CD04122195F8}"/>
    <cellStyle name="Normal 2 2 4 2 2" xfId="9682" xr:uid="{8D0BAF61-E3F3-4664-A207-0B51734732F1}"/>
    <cellStyle name="Normal 2 2 4 2 2 2" xfId="13303" xr:uid="{F9C718C8-7081-46EA-9178-709828500984}"/>
    <cellStyle name="Normal 2 2 4 2 3" xfId="22562" xr:uid="{8FCECE58-EB2A-45EB-95DF-2E6AD4FC2CCB}"/>
    <cellStyle name="Normal 2 2 4 2 4" xfId="22563" xr:uid="{CDF07382-B3E4-4056-BF73-BC4092AE4077}"/>
    <cellStyle name="Normal 2 2 4 2 5" xfId="22564" xr:uid="{BD39A993-BBEA-4AA6-86BD-6A2C5115D882}"/>
    <cellStyle name="Normal 2 2 4 2 6" xfId="22565" xr:uid="{31F418D3-A614-48EC-B789-87A79BBAFEDD}"/>
    <cellStyle name="Normal 2 2 4 3" xfId="7487" xr:uid="{6AC5680E-C327-4515-A1DD-01081017F5EC}"/>
    <cellStyle name="Normal 2 2 4 3 2" xfId="9683" xr:uid="{4208A224-6620-440A-B2D5-C30DC5DD8396}"/>
    <cellStyle name="Normal 2 2 4 3 2 2" xfId="13304" xr:uid="{D3DCBBAC-4D64-4D64-A0AA-CEF0FCB3D954}"/>
    <cellStyle name="Normal 2 2 4 3 3" xfId="22566" xr:uid="{D6FC5196-9C36-4EC8-AA94-25B9D51E3D61}"/>
    <cellStyle name="Normal 2 2 4 3 4" xfId="22567" xr:uid="{5E879037-7046-405D-BD6A-7ED283D90A54}"/>
    <cellStyle name="Normal 2 2 4 3 5" xfId="22568" xr:uid="{8935FAE0-9000-416E-AC8B-7B81DE297F92}"/>
    <cellStyle name="Normal 2 2 4 3 6" xfId="22569" xr:uid="{012A79A3-DF55-48FE-A947-A006D71429D6}"/>
    <cellStyle name="Normal 2 2 4 4" xfId="7488" xr:uid="{C669CD44-A161-4813-8927-D703BBBBEB51}"/>
    <cellStyle name="Normal 2 2 4 4 2" xfId="9684" xr:uid="{4FDC905F-2D7F-4280-A35A-8B26E8CB790C}"/>
    <cellStyle name="Normal 2 2 4 4 2 2" xfId="13305" xr:uid="{841A8033-3724-49EE-B93C-FDCD1273C933}"/>
    <cellStyle name="Normal 2 2 4 4 3" xfId="22570" xr:uid="{59C4D107-4F8A-4CCC-B65D-9561C131B55C}"/>
    <cellStyle name="Normal 2 2 4 4 4" xfId="22571" xr:uid="{87500B48-FE3C-4443-BAE1-4ABCD985904F}"/>
    <cellStyle name="Normal 2 2 4 4 5" xfId="22572" xr:uid="{6261981A-4726-42E3-94D1-ECE11CF2E861}"/>
    <cellStyle name="Normal 2 2 4 4 6" xfId="22573" xr:uid="{41A3ECD7-8E78-4DA2-BB7D-C007225E7A3F}"/>
    <cellStyle name="Normal 2 2 4 5" xfId="7489" xr:uid="{3937AB22-465C-43BE-B221-85D1BC03E8F8}"/>
    <cellStyle name="Normal 2 2 4 5 2" xfId="9685" xr:uid="{5A6A408C-3DB6-4784-A1F7-A19AB263F1DA}"/>
    <cellStyle name="Normal 2 2 4 5 2 2" xfId="13306" xr:uid="{099217F1-6C8F-4318-96A5-581935FA62D8}"/>
    <cellStyle name="Normal 2 2 4 5 3" xfId="22574" xr:uid="{656867F4-E939-4DE1-835B-3B0D326D5CDC}"/>
    <cellStyle name="Normal 2 2 4 5 4" xfId="22575" xr:uid="{69A4C33A-1362-435E-99AB-1E822F7D433B}"/>
    <cellStyle name="Normal 2 2 4 5 5" xfId="22576" xr:uid="{7386DA93-FDB7-499C-AB1D-8D7A5D44D957}"/>
    <cellStyle name="Normal 2 2 4 5 6" xfId="22577" xr:uid="{22920F43-5D45-4696-A828-D9D5765CCFA4}"/>
    <cellStyle name="Normal 2 2 4 6" xfId="7490" xr:uid="{5F27791B-E6CE-4871-9B0B-F27BA8760DE6}"/>
    <cellStyle name="Normal 2 2 4 6 2" xfId="9686" xr:uid="{72A8E59C-E986-489A-AAF2-02F7A77CE5B1}"/>
    <cellStyle name="Normal 2 2 4 6 2 2" xfId="13307" xr:uid="{116FC495-4704-4598-9184-61393EC20583}"/>
    <cellStyle name="Normal 2 2 4 6 3" xfId="22578" xr:uid="{143F7D08-F123-4AF3-AC01-1A594D63CB31}"/>
    <cellStyle name="Normal 2 2 4 6 4" xfId="22579" xr:uid="{63E5A968-CA4A-43DE-89C7-2B23DC34B747}"/>
    <cellStyle name="Normal 2 2 4 6 5" xfId="22580" xr:uid="{334A7816-E444-47EE-B1A5-502F72C19E1B}"/>
    <cellStyle name="Normal 2 2 4 6 6" xfId="22581" xr:uid="{25493249-EE22-4963-8DC9-4E53D8810CC8}"/>
    <cellStyle name="Normal 2 2 4 7" xfId="7491" xr:uid="{44DA8436-EAE3-4FC9-AEBA-5000B8B7515F}"/>
    <cellStyle name="Normal 2 2 4 7 2" xfId="9687" xr:uid="{BAA39F15-5811-4182-98A5-08A1CEF24784}"/>
    <cellStyle name="Normal 2 2 4 7 2 2" xfId="13308" xr:uid="{CE3E84AA-994E-4EF3-B8D8-6DF7115EE339}"/>
    <cellStyle name="Normal 2 2 4 7 3" xfId="22582" xr:uid="{518F1CF8-14DB-446B-995E-61498B7DF74F}"/>
    <cellStyle name="Normal 2 2 4 7 4" xfId="22583" xr:uid="{3110BF82-BF66-48CF-9A85-78BF8532B040}"/>
    <cellStyle name="Normal 2 2 4 7 5" xfId="22584" xr:uid="{210C7C37-EEFD-454A-9C7F-B365A911A487}"/>
    <cellStyle name="Normal 2 2 4 7 6" xfId="22585" xr:uid="{30E0F435-4616-43FD-96AC-E9C7F49C0BB2}"/>
    <cellStyle name="Normal 2 2 4 8" xfId="7492" xr:uid="{DC156B21-FCEF-47FE-86D3-FAEF35F7143F}"/>
    <cellStyle name="Normal 2 2 4 8 2" xfId="9688" xr:uid="{0377D7AB-9A6A-4A16-A02D-845CE917D4AF}"/>
    <cellStyle name="Normal 2 2 4 8 2 2" xfId="13309" xr:uid="{227DB208-6A32-40DB-988F-82192A2E48CB}"/>
    <cellStyle name="Normal 2 2 4 8 3" xfId="22586" xr:uid="{D16D9588-BD9D-4560-8677-8CD7157C987F}"/>
    <cellStyle name="Normal 2 2 4 8 4" xfId="22587" xr:uid="{1F04FD87-B375-41B4-B891-0526E04F807A}"/>
    <cellStyle name="Normal 2 2 4 8 5" xfId="22588" xr:uid="{6EED2FAC-D7E4-4927-A7AB-BCFD88BDEC05}"/>
    <cellStyle name="Normal 2 2 4 8 6" xfId="22589" xr:uid="{F0328DEB-D5D7-49E7-BEEB-5E3D9724020B}"/>
    <cellStyle name="Normal 2 2 4 9" xfId="7493" xr:uid="{FE26CCBA-D7E1-46A3-A4CD-DA7EFE917BD1}"/>
    <cellStyle name="Normal 2 2 4 9 2" xfId="9689" xr:uid="{0466E78B-11E4-4C61-B51C-2973FDFC11DE}"/>
    <cellStyle name="Normal 2 2 4 9 2 2" xfId="13310" xr:uid="{20F36038-FCC6-48F7-94A7-B1E30437B0BE}"/>
    <cellStyle name="Normal 2 2 4 9 3" xfId="22590" xr:uid="{C80FF1EA-1F82-42FC-8B40-1AEBB539CD8D}"/>
    <cellStyle name="Normal 2 2 4 9 4" xfId="22591" xr:uid="{BB946040-FC0B-4B0C-A21D-01B872EDAF27}"/>
    <cellStyle name="Normal 2 2 4 9 5" xfId="22592" xr:uid="{AB3533DA-E6E4-45AB-8D3E-B1E1D908F765}"/>
    <cellStyle name="Normal 2 2 4 9 6" xfId="22593" xr:uid="{2A3D680C-7033-4A83-BE81-0C089AE22A2F}"/>
    <cellStyle name="Normal 2 2 40" xfId="22594" xr:uid="{9301DCE5-6427-4595-ACBE-9CE33368EE60}"/>
    <cellStyle name="Normal 2 2 41" xfId="22595" xr:uid="{3E95CF0A-314B-4B2B-A0F4-92EC369DC58F}"/>
    <cellStyle name="Normal 2 2 5" xfId="1558" xr:uid="{F3BB5F17-2AE2-4F7F-9700-46D9A245729F}"/>
    <cellStyle name="Normal 2 2 5 10" xfId="7494" xr:uid="{7FADDCB7-1410-4197-9DB1-E333378826C3}"/>
    <cellStyle name="Normal 2 2 5 10 2" xfId="9691" xr:uid="{AEE0EAEA-546B-46A1-BF0A-072AA17C64E4}"/>
    <cellStyle name="Normal 2 2 5 10 2 2" xfId="13312" xr:uid="{2850E925-C062-4A9E-A241-EBC56160016B}"/>
    <cellStyle name="Normal 2 2 5 10 3" xfId="22596" xr:uid="{CEB987E6-D284-4F27-A525-FC706034F95F}"/>
    <cellStyle name="Normal 2 2 5 10 4" xfId="22597" xr:uid="{6F4C9488-349D-4C3C-960E-0862774AA189}"/>
    <cellStyle name="Normal 2 2 5 10 5" xfId="22598" xr:uid="{A0BF05AF-0447-4EB5-9A78-C2E2BADD9A22}"/>
    <cellStyle name="Normal 2 2 5 10 6" xfId="22599" xr:uid="{1084A501-FB0D-48CC-B8A8-DA9A149966A2}"/>
    <cellStyle name="Normal 2 2 5 11" xfId="9690" xr:uid="{E5482E1A-76E5-4904-BA81-BED5FDC5DF1D}"/>
    <cellStyle name="Normal 2 2 5 11 2" xfId="13311" xr:uid="{92FFC346-6139-4B52-A51D-F76D84ADBF2E}"/>
    <cellStyle name="Normal 2 2 5 12" xfId="22600" xr:uid="{1BFA6C48-27CA-4CDF-82BB-8F2B709264EB}"/>
    <cellStyle name="Normal 2 2 5 13" xfId="22601" xr:uid="{9A9B0446-BAFF-4F96-8DBE-3820F41CEF96}"/>
    <cellStyle name="Normal 2 2 5 14" xfId="22602" xr:uid="{F9D83121-D0EE-4016-A181-AC7710D2D66A}"/>
    <cellStyle name="Normal 2 2 5 15" xfId="22603" xr:uid="{2EB42312-CDA9-43E4-9F6D-D229699CE2B1}"/>
    <cellStyle name="Normal 2 2 5 16" xfId="22604" xr:uid="{61879DB9-51AF-4CA3-B224-4A2BB44522C6}"/>
    <cellStyle name="Normal 2 2 5 2" xfId="3629" xr:uid="{F33E32B0-8A09-43F8-B156-A04FFCC640A9}"/>
    <cellStyle name="Normal 2 2 5 2 2" xfId="5409" xr:uid="{D14AD2DD-62CC-47DB-B741-143E00410CA1}"/>
    <cellStyle name="Normal 2 2 5 2 2 2" xfId="9693" xr:uid="{11792DB6-9FE0-46C3-AFEE-F5BF4121FF0A}"/>
    <cellStyle name="Normal 2 2 5 2 2 2 2" xfId="13314" xr:uid="{B5248874-5888-482C-B4B2-1014CA94AC0F}"/>
    <cellStyle name="Normal 2 2 5 2 2 3" xfId="22605" xr:uid="{365CB124-29E9-4B20-A8B4-951D140BCEF0}"/>
    <cellStyle name="Normal 2 2 5 2 2 4" xfId="22606" xr:uid="{82DFC795-3B0E-413E-80A3-A6F577936243}"/>
    <cellStyle name="Normal 2 2 5 2 2 5" xfId="22607" xr:uid="{49E2DFBF-FE7D-4D36-8E9E-25418D1A9986}"/>
    <cellStyle name="Normal 2 2 5 2 2 6" xfId="22608" xr:uid="{BA608066-29C9-4E18-830F-1D93423C8ADC}"/>
    <cellStyle name="Normal 2 2 5 2 2 7" xfId="36127" xr:uid="{CF9CB119-7DE3-47E4-A107-CBFBE2B4C208}"/>
    <cellStyle name="Normal 2 2 5 2 2 8" xfId="7495" xr:uid="{D1143D66-9FA2-445F-9AE9-422AC485E486}"/>
    <cellStyle name="Normal 2 2 5 2 3" xfId="8567" xr:uid="{A97904E7-793A-4CDE-BFED-66AFF266CEBE}"/>
    <cellStyle name="Normal 2 2 5 2 3 2" xfId="9694" xr:uid="{B0B5DF25-4EAB-4E71-986F-4553795AE44D}"/>
    <cellStyle name="Normal 2 2 5 2 3 2 2" xfId="13315" xr:uid="{3D57F571-5C70-475A-936F-9243BAAD6CA0}"/>
    <cellStyle name="Normal 2 2 5 2 3 3" xfId="22609" xr:uid="{8ECFC3CC-1B53-4DDF-94DE-E6045B76A5E1}"/>
    <cellStyle name="Normal 2 2 5 2 3 4" xfId="22610" xr:uid="{7DE7CC1E-67A4-40D9-8638-39E6EE58833F}"/>
    <cellStyle name="Normal 2 2 5 2 3 5" xfId="22611" xr:uid="{7D1644EF-B6AB-4EEA-823F-F3926367CF82}"/>
    <cellStyle name="Normal 2 2 5 2 3 6" xfId="22612" xr:uid="{367643E1-9F20-4CDC-B31C-2B0670A70A06}"/>
    <cellStyle name="Normal 2 2 5 2 4" xfId="9692" xr:uid="{396E157C-2547-4942-8AC5-49E20C660C21}"/>
    <cellStyle name="Normal 2 2 5 2 4 2" xfId="13313" xr:uid="{E638C934-46E5-4117-8F65-C64A3CDA53D8}"/>
    <cellStyle name="Normal 2 2 5 2 5" xfId="22613" xr:uid="{07D51296-3064-4BF9-8D0B-3103DF6F3427}"/>
    <cellStyle name="Normal 2 2 5 2 6" xfId="22614" xr:uid="{41A4CC4D-EC4D-4F23-9165-66B06B98C7D7}"/>
    <cellStyle name="Normal 2 2 5 2 7" xfId="22615" xr:uid="{71C24EBF-84F6-419E-AED8-F8C0E398F938}"/>
    <cellStyle name="Normal 2 2 5 2 8" xfId="22616" xr:uid="{C8E9BFF6-23DD-4E33-8F4B-9B9D859477DD}"/>
    <cellStyle name="Normal 2 2 5 3" xfId="7496" xr:uid="{7ADE4A67-5300-4D40-9953-4E56B646B59F}"/>
    <cellStyle name="Normal 2 2 5 3 2" xfId="9695" xr:uid="{E610AC8A-9A66-44F8-8FD1-0B865354C091}"/>
    <cellStyle name="Normal 2 2 5 3 2 2" xfId="13316" xr:uid="{1B080153-29CC-4261-A760-6EAAEA849A3D}"/>
    <cellStyle name="Normal 2 2 5 3 3" xfId="22617" xr:uid="{1FD77DA3-C80E-4A2C-A130-FC1BAE65418D}"/>
    <cellStyle name="Normal 2 2 5 3 4" xfId="22618" xr:uid="{2075A2B9-B7CB-44D6-AB18-947CA6F16363}"/>
    <cellStyle name="Normal 2 2 5 3 5" xfId="22619" xr:uid="{2BE6CC62-614D-4C62-8D41-4FC9FAAB2D2B}"/>
    <cellStyle name="Normal 2 2 5 3 6" xfId="22620" xr:uid="{065CC9FF-D36A-4F40-8CF9-826DB6E88B4C}"/>
    <cellStyle name="Normal 2 2 5 4" xfId="7497" xr:uid="{55CDF327-9F50-48A2-9F07-34740BC306F6}"/>
    <cellStyle name="Normal 2 2 5 4 2" xfId="9696" xr:uid="{D52574B4-ABB8-4ACD-B0A0-82AFE39CC19C}"/>
    <cellStyle name="Normal 2 2 5 4 2 2" xfId="13317" xr:uid="{E4AB1BB5-13F2-4EAB-AFF8-3133967FF576}"/>
    <cellStyle name="Normal 2 2 5 4 3" xfId="22621" xr:uid="{C52BF324-BAEE-4F5B-AADF-C08596F02672}"/>
    <cellStyle name="Normal 2 2 5 4 4" xfId="22622" xr:uid="{2C93D351-1E1E-4FE9-BA47-9327B2D82BD0}"/>
    <cellStyle name="Normal 2 2 5 4 5" xfId="22623" xr:uid="{3AD2DC0B-A318-460E-A55B-2BDE76323CA7}"/>
    <cellStyle name="Normal 2 2 5 4 6" xfId="22624" xr:uid="{8D15A0A3-1245-46F6-84E4-3B3B763BEBC0}"/>
    <cellStyle name="Normal 2 2 5 5" xfId="7498" xr:uid="{E0D94E65-D841-4483-915F-083BA3D094B2}"/>
    <cellStyle name="Normal 2 2 5 5 2" xfId="9697" xr:uid="{730B9ABE-FE10-4B61-80C7-8C3932A6140F}"/>
    <cellStyle name="Normal 2 2 5 5 2 2" xfId="13318" xr:uid="{D67505D6-B10C-418C-B051-8931C6A79896}"/>
    <cellStyle name="Normal 2 2 5 5 3" xfId="22625" xr:uid="{3995A839-03CD-4F2B-BFAF-6A9A487FCB55}"/>
    <cellStyle name="Normal 2 2 5 5 4" xfId="22626" xr:uid="{FF6B494B-6F31-43A2-84DD-6B7331243B75}"/>
    <cellStyle name="Normal 2 2 5 5 5" xfId="22627" xr:uid="{3CB3EF9A-181F-4A71-BEB5-F36580C1E285}"/>
    <cellStyle name="Normal 2 2 5 5 6" xfId="22628" xr:uid="{AC5D9AB6-CED0-43A5-9120-5DB13F8A7706}"/>
    <cellStyle name="Normal 2 2 5 6" xfId="7499" xr:uid="{D3EEDC6C-8118-47F7-BA60-D49F52034F79}"/>
    <cellStyle name="Normal 2 2 5 6 2" xfId="9698" xr:uid="{4AC8892F-F6D5-4617-A03A-52DBC99EF273}"/>
    <cellStyle name="Normal 2 2 5 6 2 2" xfId="13319" xr:uid="{DED63F00-C41B-499B-BAC8-415A01C89687}"/>
    <cellStyle name="Normal 2 2 5 6 3" xfId="22629" xr:uid="{1F807B9F-3E67-4B74-8188-A2AF835753E2}"/>
    <cellStyle name="Normal 2 2 5 6 4" xfId="22630" xr:uid="{14B0A0AB-0C5A-48BC-93B8-BA8BF30D309C}"/>
    <cellStyle name="Normal 2 2 5 6 5" xfId="22631" xr:uid="{D8D3A167-93C1-4D7E-AF20-60FD6151B6CA}"/>
    <cellStyle name="Normal 2 2 5 6 6" xfId="22632" xr:uid="{6123546F-FE1C-43E2-9D7B-18E5D8476763}"/>
    <cellStyle name="Normal 2 2 5 7" xfId="7500" xr:uid="{B3404A46-7FC6-484C-9074-1EAF85252FB2}"/>
    <cellStyle name="Normal 2 2 5 7 2" xfId="9699" xr:uid="{1F200BAD-6C39-449F-9171-65E3E06AE78F}"/>
    <cellStyle name="Normal 2 2 5 7 2 2" xfId="13320" xr:uid="{30ED0DE4-5578-45A2-B0D1-745E2F0F1526}"/>
    <cellStyle name="Normal 2 2 5 7 3" xfId="22633" xr:uid="{ECC1960E-182A-4021-995F-C02505F74C59}"/>
    <cellStyle name="Normal 2 2 5 7 4" xfId="22634" xr:uid="{73366E17-F257-4B5B-B5E3-885CE21CBE9C}"/>
    <cellStyle name="Normal 2 2 5 7 5" xfId="22635" xr:uid="{09CDE165-9F4D-46A9-A2AF-FD8BE29DE5FE}"/>
    <cellStyle name="Normal 2 2 5 7 6" xfId="22636" xr:uid="{75AA21ED-9CA3-460F-BC96-C8860F82530D}"/>
    <cellStyle name="Normal 2 2 5 8" xfId="7501" xr:uid="{DF7D88FD-E2B6-4426-8131-0404A3EC9A9B}"/>
    <cellStyle name="Normal 2 2 5 8 2" xfId="9700" xr:uid="{AD534183-4363-4ED1-B48E-2A893EA3E0B3}"/>
    <cellStyle name="Normal 2 2 5 8 2 2" xfId="13321" xr:uid="{CE28BB1D-E9B8-4A2F-81D8-11B194FE145B}"/>
    <cellStyle name="Normal 2 2 5 8 3" xfId="22637" xr:uid="{ADE3072B-6072-4199-AA89-EA0C5F09AE93}"/>
    <cellStyle name="Normal 2 2 5 8 4" xfId="22638" xr:uid="{36ED5CC8-844C-47D1-940A-7E0C1686E5F6}"/>
    <cellStyle name="Normal 2 2 5 8 5" xfId="22639" xr:uid="{72423E4F-A10D-43C2-BAEA-218F46B5AF3E}"/>
    <cellStyle name="Normal 2 2 5 8 6" xfId="22640" xr:uid="{C309D137-EC9A-4BC6-B5F5-053EA74A7F3D}"/>
    <cellStyle name="Normal 2 2 5 9" xfId="7502" xr:uid="{2846B7FE-684B-4B8C-A914-B3075D56FFF5}"/>
    <cellStyle name="Normal 2 2 5 9 2" xfId="9701" xr:uid="{54FF29B9-1EDE-43D9-8F8E-18A875BEBDA8}"/>
    <cellStyle name="Normal 2 2 5 9 2 2" xfId="13322" xr:uid="{F9782A94-EBF7-4C0A-9CFA-2AE39501B529}"/>
    <cellStyle name="Normal 2 2 5 9 3" xfId="22641" xr:uid="{694230D3-07E6-45DD-AD6A-B6B22E395548}"/>
    <cellStyle name="Normal 2 2 5 9 4" xfId="22642" xr:uid="{A1ED2EFD-5243-4AD5-B178-1C99396D6CCC}"/>
    <cellStyle name="Normal 2 2 5 9 5" xfId="22643" xr:uid="{193E3B9C-563F-4D84-B21C-811342789073}"/>
    <cellStyle name="Normal 2 2 5 9 6" xfId="22644" xr:uid="{58C8CD57-B61A-44A5-8EB5-D6E200DAE207}"/>
    <cellStyle name="Normal 2 2 6" xfId="1559" xr:uid="{AF674347-A29E-416D-A2F5-4105C90342FD}"/>
    <cellStyle name="Normal 2 2 6 10" xfId="7503" xr:uid="{931679A4-7A66-4F19-9145-49E4556F4A07}"/>
    <cellStyle name="Normal 2 2 6 10 2" xfId="9703" xr:uid="{FF1D49E2-5400-4A36-A73E-08EA7C5CDAD9}"/>
    <cellStyle name="Normal 2 2 6 10 2 2" xfId="13324" xr:uid="{327F6374-B684-4E8D-8CD5-26C754B155CF}"/>
    <cellStyle name="Normal 2 2 6 10 3" xfId="22645" xr:uid="{4117563C-08E3-4C52-99D7-959144326A3A}"/>
    <cellStyle name="Normal 2 2 6 10 4" xfId="22646" xr:uid="{732C9CA8-5EED-4413-ADE6-0A2AB4EBB434}"/>
    <cellStyle name="Normal 2 2 6 10 5" xfId="22647" xr:uid="{0F3633B9-802F-48A4-A37C-2959E094F0C1}"/>
    <cellStyle name="Normal 2 2 6 10 6" xfId="22648" xr:uid="{9F4FAE99-30DD-4EBD-903B-975CD6F455CE}"/>
    <cellStyle name="Normal 2 2 6 11" xfId="9702" xr:uid="{7AF54DBA-5DCB-4233-A5DA-898DB0EEC2D6}"/>
    <cellStyle name="Normal 2 2 6 11 2" xfId="13323" xr:uid="{848ED338-93B4-4B7E-8EA5-6ACD39E08826}"/>
    <cellStyle name="Normal 2 2 6 12" xfId="22649" xr:uid="{DCA736F6-932E-4401-9302-EAC6FEEA907B}"/>
    <cellStyle name="Normal 2 2 6 13" xfId="22650" xr:uid="{A2DB68A3-262F-419E-B48C-75F8DBBB11C8}"/>
    <cellStyle name="Normal 2 2 6 14" xfId="22651" xr:uid="{12F5AF3D-7D0D-43B3-B423-00BEC5ED572A}"/>
    <cellStyle name="Normal 2 2 6 15" xfId="22652" xr:uid="{111CFAF5-B297-4AF3-849E-1FC783813152}"/>
    <cellStyle name="Normal 2 2 6 16" xfId="22653" xr:uid="{12AB6E4B-6BD2-4501-81FB-F7889929A5C7}"/>
    <cellStyle name="Normal 2 2 6 2" xfId="3630" xr:uid="{A27B6B3A-8E76-40E8-B2F8-5DA4FEF0D15E}"/>
    <cellStyle name="Normal 2 2 6 2 2" xfId="5410" xr:uid="{2B2CD392-3D48-4DB0-A0FE-856088C15D44}"/>
    <cellStyle name="Normal 2 2 6 2 2 2" xfId="9705" xr:uid="{5C320E35-D0E1-437C-A4F1-AECFF36A3809}"/>
    <cellStyle name="Normal 2 2 6 2 2 2 2" xfId="13326" xr:uid="{FD8D9F2D-919E-4C23-831A-697DD7D9F4EC}"/>
    <cellStyle name="Normal 2 2 6 2 2 3" xfId="22654" xr:uid="{D2592B99-C2E7-45A0-8282-A04DA439F84B}"/>
    <cellStyle name="Normal 2 2 6 2 2 4" xfId="22655" xr:uid="{E909FC7C-3AB2-423B-8FA8-FEC590715B20}"/>
    <cellStyle name="Normal 2 2 6 2 2 5" xfId="22656" xr:uid="{231D0D52-838F-4155-A536-3CED92AEDC8C}"/>
    <cellStyle name="Normal 2 2 6 2 2 6" xfId="22657" xr:uid="{79F95D30-59FC-4927-BA2E-7FE9BC190FD7}"/>
    <cellStyle name="Normal 2 2 6 2 2 7" xfId="36128" xr:uid="{AA4A58BF-EE02-455E-BA04-4BEE8D38BE31}"/>
    <cellStyle name="Normal 2 2 6 2 2 8" xfId="7504" xr:uid="{07946DE2-84B7-46E0-8A10-D0E9061406E2}"/>
    <cellStyle name="Normal 2 2 6 2 3" xfId="8568" xr:uid="{35C77BB0-0CC0-4575-894D-A077D4261FE3}"/>
    <cellStyle name="Normal 2 2 6 2 3 2" xfId="9706" xr:uid="{0BCFAD47-6158-43FB-840A-151728A6D678}"/>
    <cellStyle name="Normal 2 2 6 2 3 2 2" xfId="13327" xr:uid="{050556C3-5BD3-4572-A45D-0C0D3B0230BB}"/>
    <cellStyle name="Normal 2 2 6 2 3 3" xfId="22658" xr:uid="{963EA202-917A-4816-8069-85C846B586EC}"/>
    <cellStyle name="Normal 2 2 6 2 3 4" xfId="22659" xr:uid="{9444E215-AB5C-448D-A136-496CD15D6E5F}"/>
    <cellStyle name="Normal 2 2 6 2 3 5" xfId="22660" xr:uid="{3ECFD55D-FE69-4A29-ABC2-07A8A426CAA9}"/>
    <cellStyle name="Normal 2 2 6 2 3 6" xfId="22661" xr:uid="{2B9C7450-4CA3-496C-89D2-1D25FCC27D39}"/>
    <cellStyle name="Normal 2 2 6 2 4" xfId="9704" xr:uid="{CD51D0BD-E7E5-42B3-BC87-C15B7CCC5360}"/>
    <cellStyle name="Normal 2 2 6 2 4 2" xfId="13325" xr:uid="{423CFF57-F4B1-4BD8-BBEB-188D1809362D}"/>
    <cellStyle name="Normal 2 2 6 2 5" xfId="22662" xr:uid="{389DA471-CC49-43F1-9C26-B1796525948E}"/>
    <cellStyle name="Normal 2 2 6 2 6" xfId="22663" xr:uid="{88879A5B-D338-476B-84CE-FC8AACB08C07}"/>
    <cellStyle name="Normal 2 2 6 2 7" xfId="22664" xr:uid="{38EB1F91-0A68-4D9E-B902-76A1CEC9C62E}"/>
    <cellStyle name="Normal 2 2 6 2 8" xfId="22665" xr:uid="{858A6D95-9575-406F-BAF7-B69AB9D1E4A8}"/>
    <cellStyle name="Normal 2 2 6 3" xfId="7505" xr:uid="{9FA8DDEB-DCF9-48DE-B97B-D338DCBE9081}"/>
    <cellStyle name="Normal 2 2 6 3 2" xfId="9707" xr:uid="{7CC2908F-F01A-4535-91FE-FA30A2C1E615}"/>
    <cellStyle name="Normal 2 2 6 3 2 2" xfId="13328" xr:uid="{816EF71E-B2C5-4AE6-822A-B06E8A2970A8}"/>
    <cellStyle name="Normal 2 2 6 3 3" xfId="22666" xr:uid="{4A6543C3-DCDA-4424-AF3E-AD2E536C9896}"/>
    <cellStyle name="Normal 2 2 6 3 4" xfId="22667" xr:uid="{DF1906D4-8C51-4B4E-9BD6-0BF274070607}"/>
    <cellStyle name="Normal 2 2 6 3 5" xfId="22668" xr:uid="{0D1FEF1E-1CB6-4BE9-B0AC-75B33C86A03C}"/>
    <cellStyle name="Normal 2 2 6 3 6" xfId="22669" xr:uid="{CC701C92-7E3E-4E4A-963D-E142E493B2D6}"/>
    <cellStyle name="Normal 2 2 6 4" xfId="7506" xr:uid="{4278C2A6-AA30-49C4-BECD-4DF4D4CF42F6}"/>
    <cellStyle name="Normal 2 2 6 4 2" xfId="9708" xr:uid="{E8312BFA-222C-42E5-81BC-7282C24DB5EF}"/>
    <cellStyle name="Normal 2 2 6 4 2 2" xfId="13329" xr:uid="{B83FB5F7-DF44-44E7-8CB1-F43F6EE79E4A}"/>
    <cellStyle name="Normal 2 2 6 4 3" xfId="22670" xr:uid="{B9383768-A1E6-4860-B11B-2728572D7241}"/>
    <cellStyle name="Normal 2 2 6 4 4" xfId="22671" xr:uid="{69C2533B-428E-4769-80C7-0941AF52E154}"/>
    <cellStyle name="Normal 2 2 6 4 5" xfId="22672" xr:uid="{4A58D379-4BF9-413D-A066-FE867C0F5E80}"/>
    <cellStyle name="Normal 2 2 6 4 6" xfId="22673" xr:uid="{7561F74F-0BD2-4E66-9539-7F7189343FBD}"/>
    <cellStyle name="Normal 2 2 6 5" xfId="7507" xr:uid="{BDE2321D-7E9A-4E1E-8B6F-DD04B74D9977}"/>
    <cellStyle name="Normal 2 2 6 5 2" xfId="9709" xr:uid="{6B943D9C-DAFD-418D-B401-98C68FE61ECE}"/>
    <cellStyle name="Normal 2 2 6 5 2 2" xfId="13330" xr:uid="{FEA56317-713E-4A76-A35B-4EE563515DEA}"/>
    <cellStyle name="Normal 2 2 6 5 3" xfId="22674" xr:uid="{45201A39-CA54-4FBB-8C5C-546791738FF8}"/>
    <cellStyle name="Normal 2 2 6 5 4" xfId="22675" xr:uid="{11D2A3FE-5A2D-41C7-BA20-AE3244FF4E1C}"/>
    <cellStyle name="Normal 2 2 6 5 5" xfId="22676" xr:uid="{2F1B2B21-CCD3-4EB3-9476-71287B768BD6}"/>
    <cellStyle name="Normal 2 2 6 5 6" xfId="22677" xr:uid="{440C3564-0A43-4FAA-BBD5-716577073A63}"/>
    <cellStyle name="Normal 2 2 6 6" xfId="7508" xr:uid="{D16CFDA9-8D0A-4379-8C49-C89EDDDF3836}"/>
    <cellStyle name="Normal 2 2 6 6 2" xfId="9710" xr:uid="{76FF6EAF-03F7-428F-B8E0-FB58DB6E6A2C}"/>
    <cellStyle name="Normal 2 2 6 6 2 2" xfId="13331" xr:uid="{56D56169-89CE-4165-85B3-435D74161647}"/>
    <cellStyle name="Normal 2 2 6 6 3" xfId="22678" xr:uid="{0E024CFF-47F9-4080-AF52-B369C8DE516B}"/>
    <cellStyle name="Normal 2 2 6 6 4" xfId="22679" xr:uid="{D82FEBDC-9220-4E9D-B229-BC76FC176D09}"/>
    <cellStyle name="Normal 2 2 6 6 5" xfId="22680" xr:uid="{57FB5D4B-379F-4C0A-9273-4DB157B1229F}"/>
    <cellStyle name="Normal 2 2 6 6 6" xfId="22681" xr:uid="{2A87676A-6BAA-4CB5-9A72-F28F7C1F403E}"/>
    <cellStyle name="Normal 2 2 6 7" xfId="7509" xr:uid="{0C35355C-CC03-44CD-8A51-C0C4633A2F3B}"/>
    <cellStyle name="Normal 2 2 6 7 2" xfId="9711" xr:uid="{D1083016-6AC5-474E-B141-156A77AB8B24}"/>
    <cellStyle name="Normal 2 2 6 7 2 2" xfId="13332" xr:uid="{72DF4B7F-BDE3-4994-A5CE-DDFFC0F68607}"/>
    <cellStyle name="Normal 2 2 6 7 3" xfId="22682" xr:uid="{1146C3AE-B5C8-4DA6-84CC-1F044ECF1F53}"/>
    <cellStyle name="Normal 2 2 6 7 4" xfId="22683" xr:uid="{2D766815-CA72-4890-B603-E77305ABDCEC}"/>
    <cellStyle name="Normal 2 2 6 7 5" xfId="22684" xr:uid="{33F01943-AB84-4DD7-8EA5-0C79B886BC68}"/>
    <cellStyle name="Normal 2 2 6 7 6" xfId="22685" xr:uid="{4891B30F-78ED-41F3-AAF9-9CED24437294}"/>
    <cellStyle name="Normal 2 2 6 8" xfId="7510" xr:uid="{8F35E4B5-1BC7-4269-BC6C-73AB050B297A}"/>
    <cellStyle name="Normal 2 2 6 8 2" xfId="9712" xr:uid="{083DEFA6-981C-476E-8AF1-BD0761137947}"/>
    <cellStyle name="Normal 2 2 6 8 2 2" xfId="13333" xr:uid="{E2A24F36-82F8-4771-9E4B-CD9D088B5C4E}"/>
    <cellStyle name="Normal 2 2 6 8 3" xfId="22686" xr:uid="{C2DB7CA0-39A2-46E9-B6EA-B4BE582397D3}"/>
    <cellStyle name="Normal 2 2 6 8 4" xfId="22687" xr:uid="{C84AB920-515B-45C3-8504-82FFB5650609}"/>
    <cellStyle name="Normal 2 2 6 8 5" xfId="22688" xr:uid="{3234B2FC-6D5B-4C1A-80DE-E33BBA362AEE}"/>
    <cellStyle name="Normal 2 2 6 8 6" xfId="22689" xr:uid="{5AFF145A-DCF4-4D90-B381-F1B76453642D}"/>
    <cellStyle name="Normal 2 2 6 9" xfId="7511" xr:uid="{08760A5E-A750-4F9C-AC85-E8CCF98D5E57}"/>
    <cellStyle name="Normal 2 2 6 9 2" xfId="9713" xr:uid="{31A87407-AA6C-4468-AA78-38FF0F701316}"/>
    <cellStyle name="Normal 2 2 6 9 2 2" xfId="13334" xr:uid="{047D6881-8689-4645-AAB4-5FC274AA7928}"/>
    <cellStyle name="Normal 2 2 6 9 3" xfId="22690" xr:uid="{FB27AE21-36DB-4FD8-B54F-33014F539890}"/>
    <cellStyle name="Normal 2 2 6 9 4" xfId="22691" xr:uid="{D082010C-FA75-48AF-8D53-D4CC28B6F16E}"/>
    <cellStyle name="Normal 2 2 6 9 5" xfId="22692" xr:uid="{46853587-C879-45D0-B79B-68629A33823B}"/>
    <cellStyle name="Normal 2 2 6 9 6" xfId="22693" xr:uid="{D881057E-58D6-43BB-A90A-2D10F1561CFF}"/>
    <cellStyle name="Normal 2 2 7" xfId="1560" xr:uid="{1DA85BCD-1021-45FA-895B-BAA9C1834642}"/>
    <cellStyle name="Normal 2 2 7 10" xfId="7512" xr:uid="{82D08DBE-404D-4F9C-A452-9AB870C3D5D6}"/>
    <cellStyle name="Normal 2 2 7 10 2" xfId="9715" xr:uid="{96C7959F-42B0-48F1-86D8-771BAD9857A6}"/>
    <cellStyle name="Normal 2 2 7 10 2 2" xfId="13336" xr:uid="{15A3D1D4-C8AA-44D9-9A13-C3C330B9A814}"/>
    <cellStyle name="Normal 2 2 7 10 3" xfId="22694" xr:uid="{8ECDBD3B-8D41-49E5-AF44-A3DC5A2025AD}"/>
    <cellStyle name="Normal 2 2 7 10 4" xfId="22695" xr:uid="{77E7D0A7-8C0C-4C21-93EB-2B54D0879475}"/>
    <cellStyle name="Normal 2 2 7 10 5" xfId="22696" xr:uid="{96F5046B-A569-4289-9A91-11BE197A1153}"/>
    <cellStyle name="Normal 2 2 7 10 6" xfId="22697" xr:uid="{65325508-1422-44F2-AE58-72A6EBE655CE}"/>
    <cellStyle name="Normal 2 2 7 11" xfId="9714" xr:uid="{B4EBE02B-87F3-48F5-A3A5-E755A912F9C2}"/>
    <cellStyle name="Normal 2 2 7 11 2" xfId="13335" xr:uid="{BF196129-7C69-4838-8953-389FFBBCBB14}"/>
    <cellStyle name="Normal 2 2 7 12" xfId="22698" xr:uid="{4D294BD0-50A1-4BBE-99E4-6D07AB041158}"/>
    <cellStyle name="Normal 2 2 7 13" xfId="22699" xr:uid="{C3C55736-4C21-483A-A004-84307ADF3DE9}"/>
    <cellStyle name="Normal 2 2 7 14" xfId="22700" xr:uid="{8D221952-35F9-4A56-AA7C-FE297D67862B}"/>
    <cellStyle name="Normal 2 2 7 15" xfId="22701" xr:uid="{A2CAAE05-FFB2-4417-9475-4CF99114649B}"/>
    <cellStyle name="Normal 2 2 7 16" xfId="22702" xr:uid="{0859E95F-B72F-4729-BEB1-9F15D6E39668}"/>
    <cellStyle name="Normal 2 2 7 2" xfId="3631" xr:uid="{602CC154-39BD-4E76-90E5-D3BC41B90F50}"/>
    <cellStyle name="Normal 2 2 7 2 2" xfId="5411" xr:uid="{ABDBF14F-9759-49F5-9C3E-F52A688939F7}"/>
    <cellStyle name="Normal 2 2 7 2 2 2" xfId="9717" xr:uid="{E7A4DA82-473A-4348-8E5F-F6DC6DAA921D}"/>
    <cellStyle name="Normal 2 2 7 2 2 2 2" xfId="13338" xr:uid="{C11CE844-4EA8-4516-8402-25A73D7B0DE1}"/>
    <cellStyle name="Normal 2 2 7 2 2 3" xfId="22703" xr:uid="{DE7EADC5-2555-4389-9FB5-DF4527DD5636}"/>
    <cellStyle name="Normal 2 2 7 2 2 4" xfId="22704" xr:uid="{1BD6CBB4-283E-42D2-87D4-5F7A1782D4FA}"/>
    <cellStyle name="Normal 2 2 7 2 2 5" xfId="22705" xr:uid="{5302474B-030C-40C9-959F-086D70B82575}"/>
    <cellStyle name="Normal 2 2 7 2 2 6" xfId="22706" xr:uid="{185DF7E0-D219-408F-A3E7-FA6002754B1D}"/>
    <cellStyle name="Normal 2 2 7 2 2 7" xfId="36129" xr:uid="{3AA42CA6-C70E-4634-8E82-A0230CCBDC5A}"/>
    <cellStyle name="Normal 2 2 7 2 2 8" xfId="7513" xr:uid="{67B52E1C-9454-4F59-A404-261A8C3CE1CB}"/>
    <cellStyle name="Normal 2 2 7 2 3" xfId="8569" xr:uid="{7D6540F7-43DF-40B3-83E4-D4ED46A27021}"/>
    <cellStyle name="Normal 2 2 7 2 3 2" xfId="9718" xr:uid="{E8E11BEC-F159-47EE-BAAD-9275A4736743}"/>
    <cellStyle name="Normal 2 2 7 2 3 2 2" xfId="13339" xr:uid="{ACC03B8E-362B-4EA0-968B-C4BD92756561}"/>
    <cellStyle name="Normal 2 2 7 2 3 3" xfId="22707" xr:uid="{7F3F6CD5-EDD8-4131-9C44-E8B4E498B688}"/>
    <cellStyle name="Normal 2 2 7 2 3 4" xfId="22708" xr:uid="{A51D3F1E-7C0B-43E7-B959-F17803C4200F}"/>
    <cellStyle name="Normal 2 2 7 2 3 5" xfId="22709" xr:uid="{BAAD1860-F57C-4641-B77F-802C2BBF885F}"/>
    <cellStyle name="Normal 2 2 7 2 3 6" xfId="22710" xr:uid="{76424D6F-07EE-4E79-802A-F78BB1EDA940}"/>
    <cellStyle name="Normal 2 2 7 2 4" xfId="9716" xr:uid="{624BB6F4-2809-49EA-A8DF-B01B70C27518}"/>
    <cellStyle name="Normal 2 2 7 2 4 2" xfId="13337" xr:uid="{78E3A2BF-9191-459E-84A7-47C886EACF16}"/>
    <cellStyle name="Normal 2 2 7 2 5" xfId="22711" xr:uid="{8885C3E4-3525-4D87-A03A-54BFC5640CD7}"/>
    <cellStyle name="Normal 2 2 7 2 6" xfId="22712" xr:uid="{047C9401-B604-4B57-97C1-7D4193500D64}"/>
    <cellStyle name="Normal 2 2 7 2 7" xfId="22713" xr:uid="{0AA74D61-92BF-47F2-B483-EC8E657C368C}"/>
    <cellStyle name="Normal 2 2 7 2 8" xfId="22714" xr:uid="{5A68A94A-5C07-4EC4-AB4E-8120D820A0B9}"/>
    <cellStyle name="Normal 2 2 7 3" xfId="7514" xr:uid="{85A06771-F0A6-4CB3-A286-DC5F63332EFC}"/>
    <cellStyle name="Normal 2 2 7 3 2" xfId="9719" xr:uid="{13C53840-BEC7-42B2-9CD0-1C85F340CA85}"/>
    <cellStyle name="Normal 2 2 7 3 2 2" xfId="13340" xr:uid="{C35800CF-34C7-44B2-BECC-9FA4B16CB81E}"/>
    <cellStyle name="Normal 2 2 7 3 3" xfId="22715" xr:uid="{50A00A1A-3DFF-491D-A965-B3CE1B2B47EA}"/>
    <cellStyle name="Normal 2 2 7 3 4" xfId="22716" xr:uid="{FB8F217D-0C29-4A54-97D7-E8A54861C8FB}"/>
    <cellStyle name="Normal 2 2 7 3 5" xfId="22717" xr:uid="{9DC67D7F-DF3B-48F8-A9C4-AD57E95F9835}"/>
    <cellStyle name="Normal 2 2 7 3 6" xfId="22718" xr:uid="{304C27DD-8279-4437-963D-CE1F08856C13}"/>
    <cellStyle name="Normal 2 2 7 4" xfId="7515" xr:uid="{10237918-C12C-438F-A764-8062A40EC893}"/>
    <cellStyle name="Normal 2 2 7 4 2" xfId="9720" xr:uid="{A4AFAA8E-85A8-4721-9AE8-9AB17B94CAB4}"/>
    <cellStyle name="Normal 2 2 7 4 2 2" xfId="13341" xr:uid="{B57F8048-6217-4408-A829-422BA03C8B64}"/>
    <cellStyle name="Normal 2 2 7 4 3" xfId="22719" xr:uid="{024F0B69-3EA6-46E0-B4B2-2F5B48E49A68}"/>
    <cellStyle name="Normal 2 2 7 4 4" xfId="22720" xr:uid="{E128820D-08E3-431B-BF3F-4EF571E5B1A7}"/>
    <cellStyle name="Normal 2 2 7 4 5" xfId="22721" xr:uid="{1E60FFB6-53FD-4C16-85D5-E22CF293D9E1}"/>
    <cellStyle name="Normal 2 2 7 4 6" xfId="22722" xr:uid="{282E5DC0-A522-4C44-9F1A-53552169E438}"/>
    <cellStyle name="Normal 2 2 7 5" xfId="7516" xr:uid="{2ECEE536-8238-434C-8E20-D2A4FA1952E7}"/>
    <cellStyle name="Normal 2 2 7 5 2" xfId="9721" xr:uid="{F041E1DD-5825-4F88-AA49-42B74A2A8A03}"/>
    <cellStyle name="Normal 2 2 7 5 2 2" xfId="13342" xr:uid="{FCC77D4F-EE21-4CB6-B0AA-D8A11F7266AC}"/>
    <cellStyle name="Normal 2 2 7 5 3" xfId="22723" xr:uid="{4963D1D9-C489-4CC9-A55A-A8CEE3BC9307}"/>
    <cellStyle name="Normal 2 2 7 5 4" xfId="22724" xr:uid="{62F0EDD0-C5EA-4980-B0BA-B6E66E04CBAA}"/>
    <cellStyle name="Normal 2 2 7 5 5" xfId="22725" xr:uid="{F0F6204B-1B34-4F79-97C3-F6920327D4B0}"/>
    <cellStyle name="Normal 2 2 7 5 6" xfId="22726" xr:uid="{E1CA2A54-9C84-4197-B616-6434EC42AA32}"/>
    <cellStyle name="Normal 2 2 7 6" xfId="7517" xr:uid="{9F03ED8D-8858-47C6-AF71-311C3CA573A3}"/>
    <cellStyle name="Normal 2 2 7 6 2" xfId="9722" xr:uid="{F4749683-0ADE-46DA-896E-F54F707A17D6}"/>
    <cellStyle name="Normal 2 2 7 6 2 2" xfId="13343" xr:uid="{19CC2FDB-20AA-4673-BD0A-D8258E6CF4BA}"/>
    <cellStyle name="Normal 2 2 7 6 3" xfId="22727" xr:uid="{1BB328AE-AB91-4FEB-81A3-52C768C575E4}"/>
    <cellStyle name="Normal 2 2 7 6 4" xfId="22728" xr:uid="{20E26681-E89F-4A7D-9F7F-BAC153A3E297}"/>
    <cellStyle name="Normal 2 2 7 6 5" xfId="22729" xr:uid="{AD8739AB-5943-4DAB-AD63-01C36CA52BBF}"/>
    <cellStyle name="Normal 2 2 7 6 6" xfId="22730" xr:uid="{2516D8B1-0133-4F75-9169-7F5C5CF576C6}"/>
    <cellStyle name="Normal 2 2 7 7" xfId="7518" xr:uid="{BF3EE13E-23D9-4BB1-9840-667895AEEFD7}"/>
    <cellStyle name="Normal 2 2 7 7 2" xfId="9723" xr:uid="{DD549A97-92F6-4379-A3FA-AC60F2871537}"/>
    <cellStyle name="Normal 2 2 7 7 2 2" xfId="13344" xr:uid="{66B731C9-F5FD-4476-981B-BD38BCCA1F8F}"/>
    <cellStyle name="Normal 2 2 7 7 3" xfId="22731" xr:uid="{28DDB380-CD49-4266-B3F0-20AB2CD4A973}"/>
    <cellStyle name="Normal 2 2 7 7 4" xfId="22732" xr:uid="{95381D96-1DDC-4684-939F-C6413E4EE607}"/>
    <cellStyle name="Normal 2 2 7 7 5" xfId="22733" xr:uid="{1E8A89F5-F217-44BC-A9C9-44E9384D659B}"/>
    <cellStyle name="Normal 2 2 7 7 6" xfId="22734" xr:uid="{06C73949-F1CF-44F6-BD28-1CD42351B4C1}"/>
    <cellStyle name="Normal 2 2 7 8" xfId="7519" xr:uid="{603206A1-7F46-478C-BE13-D5368FD8C8D3}"/>
    <cellStyle name="Normal 2 2 7 8 2" xfId="9724" xr:uid="{624A4C73-ACC2-48B9-A2F4-3D2307342619}"/>
    <cellStyle name="Normal 2 2 7 8 2 2" xfId="13345" xr:uid="{0845D980-BC47-4FED-89F8-ECB46BD68E75}"/>
    <cellStyle name="Normal 2 2 7 8 3" xfId="22735" xr:uid="{42236869-C462-4812-9D45-54A695870EBF}"/>
    <cellStyle name="Normal 2 2 7 8 4" xfId="22736" xr:uid="{71AE86F6-F4F3-47D3-8BB4-75C310FF21D8}"/>
    <cellStyle name="Normal 2 2 7 8 5" xfId="22737" xr:uid="{FB10EF85-496D-437F-B7AB-A06764111583}"/>
    <cellStyle name="Normal 2 2 7 8 6" xfId="22738" xr:uid="{4E4CB456-BF72-47DD-9438-40DB7EDE1EAC}"/>
    <cellStyle name="Normal 2 2 7 9" xfId="7520" xr:uid="{336F33F1-B354-4113-8F69-9F8D1B0D549A}"/>
    <cellStyle name="Normal 2 2 7 9 2" xfId="9725" xr:uid="{BC788FE9-C6E7-4B97-9101-66524FE36F16}"/>
    <cellStyle name="Normal 2 2 7 9 2 2" xfId="13346" xr:uid="{BBBD747E-3A6E-4091-AFA3-666E999DECFC}"/>
    <cellStyle name="Normal 2 2 7 9 3" xfId="22739" xr:uid="{9B908B6D-C2C2-4E97-9997-55841640C395}"/>
    <cellStyle name="Normal 2 2 7 9 4" xfId="22740" xr:uid="{2ECA7885-1651-4B45-8D5D-C8FD00C9B959}"/>
    <cellStyle name="Normal 2 2 7 9 5" xfId="22741" xr:uid="{DA700DFA-085B-4D92-AF34-E893F7E3DCEC}"/>
    <cellStyle name="Normal 2 2 7 9 6" xfId="22742" xr:uid="{055D42E8-F237-4497-97DF-F96B7073DDC7}"/>
    <cellStyle name="Normal 2 2 8" xfId="1561" xr:uid="{627AA803-5120-45C8-B3D3-B1A05380945B}"/>
    <cellStyle name="Normal 2 2 8 10" xfId="7521" xr:uid="{56542DAC-CC71-4FDD-9CB9-485D231A6E1D}"/>
    <cellStyle name="Normal 2 2 8 10 2" xfId="9727" xr:uid="{33204B9F-C231-470C-9976-FC4EE60F9800}"/>
    <cellStyle name="Normal 2 2 8 10 2 2" xfId="13348" xr:uid="{32DE464A-2499-4B74-A564-46AAE3C63161}"/>
    <cellStyle name="Normal 2 2 8 10 3" xfId="22743" xr:uid="{80029D64-477A-4DAA-BD9A-21EDD5E3F10D}"/>
    <cellStyle name="Normal 2 2 8 10 4" xfId="22744" xr:uid="{2902A25C-597A-4E25-A0F1-338367DE0A3A}"/>
    <cellStyle name="Normal 2 2 8 10 5" xfId="22745" xr:uid="{EF791980-2D78-47F0-ABA6-6A246FD27094}"/>
    <cellStyle name="Normal 2 2 8 10 6" xfId="22746" xr:uid="{AB76599B-8703-4C43-A398-1117862CE276}"/>
    <cellStyle name="Normal 2 2 8 11" xfId="9726" xr:uid="{9A5A556A-40E0-4E8B-B131-5D356F81A1AB}"/>
    <cellStyle name="Normal 2 2 8 11 2" xfId="13347" xr:uid="{C61E0D07-B5BB-4B83-84C8-FEFBF68CBBF8}"/>
    <cellStyle name="Normal 2 2 8 12" xfId="22747" xr:uid="{3C0EDC15-FEEB-4FE3-BAAC-4C48AEB685E9}"/>
    <cellStyle name="Normal 2 2 8 13" xfId="22748" xr:uid="{3D0CAC0B-9DA5-4194-88EF-5C195411FA09}"/>
    <cellStyle name="Normal 2 2 8 14" xfId="22749" xr:uid="{C723BB6D-898E-477B-BD2C-FE5C4EC24727}"/>
    <cellStyle name="Normal 2 2 8 15" xfId="22750" xr:uid="{1CE9D306-F468-47BA-8B3A-C8426624BBFD}"/>
    <cellStyle name="Normal 2 2 8 16" xfId="22751" xr:uid="{1492A62F-56E3-4E83-9E84-E5A7ED8FCA12}"/>
    <cellStyle name="Normal 2 2 8 2" xfId="3632" xr:uid="{FFD55C57-DB02-4AFC-9BD9-E030FED1EE04}"/>
    <cellStyle name="Normal 2 2 8 2 2" xfId="5412" xr:uid="{5C91503D-BBB8-404F-9458-BD8E9BCCC0B9}"/>
    <cellStyle name="Normal 2 2 8 2 2 2" xfId="9729" xr:uid="{F8F086E6-F503-41BD-91BF-6D01CCBFE0D1}"/>
    <cellStyle name="Normal 2 2 8 2 2 2 2" xfId="13350" xr:uid="{3DF034FA-42B7-41B3-90CE-DD4718BD7333}"/>
    <cellStyle name="Normal 2 2 8 2 2 3" xfId="22752" xr:uid="{80DB4051-22FB-4D82-AFDC-CF8801375C84}"/>
    <cellStyle name="Normal 2 2 8 2 2 4" xfId="22753" xr:uid="{A3B01660-C54E-4E15-9B83-4EE5406B2585}"/>
    <cellStyle name="Normal 2 2 8 2 2 5" xfId="22754" xr:uid="{15348EFA-8419-43B6-9032-BDE4A8D192B3}"/>
    <cellStyle name="Normal 2 2 8 2 2 6" xfId="22755" xr:uid="{E0760C1E-2E72-40C4-BD14-D049B1AB27AC}"/>
    <cellStyle name="Normal 2 2 8 2 2 7" xfId="36130" xr:uid="{BF7E0422-6AC7-4810-A6DF-43B33ED44165}"/>
    <cellStyle name="Normal 2 2 8 2 2 8" xfId="7522" xr:uid="{CB7D0703-ABA0-4220-84CB-0AF29D5A64A2}"/>
    <cellStyle name="Normal 2 2 8 2 3" xfId="8570" xr:uid="{E679E417-97BF-4386-B7E4-B79525CBAA8A}"/>
    <cellStyle name="Normal 2 2 8 2 3 2" xfId="9730" xr:uid="{F6215DA2-7591-4CCA-8C95-5C9878485AE5}"/>
    <cellStyle name="Normal 2 2 8 2 3 2 2" xfId="13351" xr:uid="{07C0B276-71BF-4CE3-9355-E33731F74450}"/>
    <cellStyle name="Normal 2 2 8 2 3 3" xfId="22756" xr:uid="{34C9C654-4443-4540-9B69-104F5FBDF085}"/>
    <cellStyle name="Normal 2 2 8 2 3 4" xfId="22757" xr:uid="{956C8F6C-6901-4631-92CC-2563C4415250}"/>
    <cellStyle name="Normal 2 2 8 2 3 5" xfId="22758" xr:uid="{52FDFBF2-02F9-479B-A590-F3FAAE8D23EF}"/>
    <cellStyle name="Normal 2 2 8 2 3 6" xfId="22759" xr:uid="{F250EE01-E019-4EC9-B65F-5D814526CBCB}"/>
    <cellStyle name="Normal 2 2 8 2 4" xfId="9728" xr:uid="{2D6F97BD-82B4-4B93-A5DD-1342073B9D0D}"/>
    <cellStyle name="Normal 2 2 8 2 4 2" xfId="13349" xr:uid="{82F1F208-1EDC-434A-95B4-296B0056CFA2}"/>
    <cellStyle name="Normal 2 2 8 2 5" xfId="22760" xr:uid="{3AE6957D-E312-4346-B08F-51B47403D1C0}"/>
    <cellStyle name="Normal 2 2 8 2 6" xfId="22761" xr:uid="{55788DBC-EBCE-4A8A-A6FE-7E5CAE95B66E}"/>
    <cellStyle name="Normal 2 2 8 2 7" xfId="22762" xr:uid="{65B0F753-A405-4310-971B-0A42873DCD24}"/>
    <cellStyle name="Normal 2 2 8 2 8" xfId="22763" xr:uid="{38BA1480-DB53-456E-B875-3E4C2C469235}"/>
    <cellStyle name="Normal 2 2 8 3" xfId="7523" xr:uid="{E1F616D2-B711-4983-ADC5-75D8DFF352BF}"/>
    <cellStyle name="Normal 2 2 8 3 2" xfId="9731" xr:uid="{53E53973-391E-400D-A32A-24BCCDDE5A8F}"/>
    <cellStyle name="Normal 2 2 8 3 2 2" xfId="13352" xr:uid="{4952E1B8-3EA4-471B-AD90-3EC9D2A1DF71}"/>
    <cellStyle name="Normal 2 2 8 3 3" xfId="22764" xr:uid="{7D24933B-8819-497C-A4FB-8BB20D058AEA}"/>
    <cellStyle name="Normal 2 2 8 3 4" xfId="22765" xr:uid="{E157B8A7-EF2E-4B50-AFB0-4AC7D9E93943}"/>
    <cellStyle name="Normal 2 2 8 3 5" xfId="22766" xr:uid="{D3B0F944-25D4-4DE7-AD24-79AE376A6481}"/>
    <cellStyle name="Normal 2 2 8 3 6" xfId="22767" xr:uid="{046A5C54-00C9-44C2-AD41-9D57D8D71DA2}"/>
    <cellStyle name="Normal 2 2 8 4" xfId="7524" xr:uid="{0B7B0503-8AA9-45CB-9A1C-2F3D3BB74DB8}"/>
    <cellStyle name="Normal 2 2 8 4 2" xfId="9732" xr:uid="{320178E3-C43F-471E-9874-3025E4D08918}"/>
    <cellStyle name="Normal 2 2 8 4 2 2" xfId="13353" xr:uid="{0EBF7CA0-E4CF-4631-A65E-7F81A143F353}"/>
    <cellStyle name="Normal 2 2 8 4 3" xfId="22768" xr:uid="{380AF7F9-774E-467C-8E5D-F961C7361D07}"/>
    <cellStyle name="Normal 2 2 8 4 4" xfId="22769" xr:uid="{FB625CDC-6B99-40BD-BE74-355DCE1CBF9A}"/>
    <cellStyle name="Normal 2 2 8 4 5" xfId="22770" xr:uid="{021B7570-2922-44DB-8554-0E95907595B3}"/>
    <cellStyle name="Normal 2 2 8 4 6" xfId="22771" xr:uid="{E64B103A-8D48-418A-9976-506F59B1C5D1}"/>
    <cellStyle name="Normal 2 2 8 5" xfId="7525" xr:uid="{B3699E32-3A83-4005-9CCB-2D93B6FF48F7}"/>
    <cellStyle name="Normal 2 2 8 5 2" xfId="9733" xr:uid="{8DE5F3EF-67A0-4309-A1DD-CECF0C4ABAD4}"/>
    <cellStyle name="Normal 2 2 8 5 2 2" xfId="13354" xr:uid="{41055D56-EFCF-4433-88EE-9F38BD099B45}"/>
    <cellStyle name="Normal 2 2 8 5 3" xfId="22772" xr:uid="{88982176-F6BD-45A0-A296-46F5F1DA1BA9}"/>
    <cellStyle name="Normal 2 2 8 5 4" xfId="22773" xr:uid="{3DF85274-8942-4F07-BAD1-2CC4E48FB3EF}"/>
    <cellStyle name="Normal 2 2 8 5 5" xfId="22774" xr:uid="{F4F7AEE0-7A6B-4B93-80AE-FD57151F317A}"/>
    <cellStyle name="Normal 2 2 8 5 6" xfId="22775" xr:uid="{D31056A2-1343-417E-9DDB-D5427DDA435E}"/>
    <cellStyle name="Normal 2 2 8 6" xfId="7526" xr:uid="{A66349CB-AD31-4E74-98F9-0245F8F10A6F}"/>
    <cellStyle name="Normal 2 2 8 6 2" xfId="9734" xr:uid="{FFFBB42E-54A1-4D55-8E1B-451D3A991402}"/>
    <cellStyle name="Normal 2 2 8 6 2 2" xfId="13355" xr:uid="{13CA2A84-CEAF-40C3-A056-5FFCF11EDB20}"/>
    <cellStyle name="Normal 2 2 8 6 3" xfId="22776" xr:uid="{BD851CEA-C16F-4D28-BD5D-96B7AC24AFF6}"/>
    <cellStyle name="Normal 2 2 8 6 4" xfId="22777" xr:uid="{FDDEA47C-083E-425B-AE3F-5C80272475C7}"/>
    <cellStyle name="Normal 2 2 8 6 5" xfId="22778" xr:uid="{04AFA500-A8A6-4F2F-BC48-36157EDBA762}"/>
    <cellStyle name="Normal 2 2 8 6 6" xfId="22779" xr:uid="{A3F032EB-31FF-4CD2-8051-4236F1411053}"/>
    <cellStyle name="Normal 2 2 8 7" xfId="7527" xr:uid="{62C2BC80-795C-4876-911B-603920FDBC3A}"/>
    <cellStyle name="Normal 2 2 8 7 2" xfId="9735" xr:uid="{24925C70-BACB-4F73-99BA-D58EBC718551}"/>
    <cellStyle name="Normal 2 2 8 7 2 2" xfId="13356" xr:uid="{47AC8F28-B400-40CC-A54C-1134C3F1CB97}"/>
    <cellStyle name="Normal 2 2 8 7 3" xfId="22780" xr:uid="{F8E01A6E-A82D-4221-A2F6-0F872159CEBC}"/>
    <cellStyle name="Normal 2 2 8 7 4" xfId="22781" xr:uid="{398ACB06-4B20-4C39-9263-CC145E1BFF21}"/>
    <cellStyle name="Normal 2 2 8 7 5" xfId="22782" xr:uid="{C5593367-F97B-466C-9D29-662DBD1904FA}"/>
    <cellStyle name="Normal 2 2 8 7 6" xfId="22783" xr:uid="{62EE528B-68F7-46CF-9BF4-FAB71DBAC1DA}"/>
    <cellStyle name="Normal 2 2 8 8" xfId="7528" xr:uid="{748E948B-2A51-4950-B3AB-E30F99C6B995}"/>
    <cellStyle name="Normal 2 2 8 8 2" xfId="9736" xr:uid="{9B94EFA3-7FB9-4984-AE7C-2DCA5C0D41AE}"/>
    <cellStyle name="Normal 2 2 8 8 2 2" xfId="13357" xr:uid="{B6A89185-4622-4448-8443-E151EB0D71E1}"/>
    <cellStyle name="Normal 2 2 8 8 3" xfId="22784" xr:uid="{205625AF-112D-48C7-A49D-0D02F220E216}"/>
    <cellStyle name="Normal 2 2 8 8 4" xfId="22785" xr:uid="{BFE5CEDF-194B-4A19-BFA4-0C9A8DBD3934}"/>
    <cellStyle name="Normal 2 2 8 8 5" xfId="22786" xr:uid="{E8768A20-4C37-47EF-B36B-CEB748299DD9}"/>
    <cellStyle name="Normal 2 2 8 8 6" xfId="22787" xr:uid="{1744A869-7FA8-466F-9B43-9C6FFAC5B48F}"/>
    <cellStyle name="Normal 2 2 8 9" xfId="7529" xr:uid="{BEF9DF59-2653-48E8-81A8-4A7DE6418B64}"/>
    <cellStyle name="Normal 2 2 8 9 2" xfId="9737" xr:uid="{3EF7B9C3-06F7-41FD-871B-686909E8E1AD}"/>
    <cellStyle name="Normal 2 2 8 9 2 2" xfId="13358" xr:uid="{FD39AA06-5373-41DF-B484-7D59FE373418}"/>
    <cellStyle name="Normal 2 2 8 9 3" xfId="22788" xr:uid="{D197EF7F-10DF-4FBD-8499-AB99E4D79F0A}"/>
    <cellStyle name="Normal 2 2 8 9 4" xfId="22789" xr:uid="{E73A3463-67F6-4861-8907-1E643D5C4A18}"/>
    <cellStyle name="Normal 2 2 8 9 5" xfId="22790" xr:uid="{C8C8BA5C-1C70-4074-A232-FE2D7AFB0028}"/>
    <cellStyle name="Normal 2 2 8 9 6" xfId="22791" xr:uid="{591A9BC9-8AFE-4F37-AE99-EC60348D1A00}"/>
    <cellStyle name="Normal 2 2 9" xfId="1562" xr:uid="{DDC094C0-1770-494E-9B96-DEDDF019B333}"/>
    <cellStyle name="Normal 2 2 9 10" xfId="7530" xr:uid="{4ED5F9C5-D555-44F7-8FA6-07FCFE43A62D}"/>
    <cellStyle name="Normal 2 2 9 10 2" xfId="9739" xr:uid="{3EB709E2-D8DE-4066-83C2-1E3F9EF51077}"/>
    <cellStyle name="Normal 2 2 9 10 2 2" xfId="13360" xr:uid="{63BB6D40-B3D0-4323-9716-DAB3240B93E2}"/>
    <cellStyle name="Normal 2 2 9 10 3" xfId="22792" xr:uid="{897DAFC5-2FC0-4A28-9364-63C42F9FBC96}"/>
    <cellStyle name="Normal 2 2 9 10 4" xfId="22793" xr:uid="{1D96D685-238F-45F5-9489-1F254E693D5F}"/>
    <cellStyle name="Normal 2 2 9 10 5" xfId="22794" xr:uid="{261116AA-3CDD-49E5-AF85-55397B3C0E47}"/>
    <cellStyle name="Normal 2 2 9 10 6" xfId="22795" xr:uid="{049AF281-D0D0-4C6B-89B7-8B9359AC11F7}"/>
    <cellStyle name="Normal 2 2 9 11" xfId="9738" xr:uid="{48E7E9E6-5371-490A-997E-0AE288A7546B}"/>
    <cellStyle name="Normal 2 2 9 11 2" xfId="13359" xr:uid="{F49FAB37-F28F-4DCA-89B4-746D173AACD8}"/>
    <cellStyle name="Normal 2 2 9 12" xfId="22796" xr:uid="{96C42B9F-B60E-4ACC-84C5-7D8094702A3A}"/>
    <cellStyle name="Normal 2 2 9 13" xfId="22797" xr:uid="{C7197316-133D-4726-BEE4-04374B28468B}"/>
    <cellStyle name="Normal 2 2 9 14" xfId="22798" xr:uid="{9D297318-750F-430B-89E5-61B3CA4546F5}"/>
    <cellStyle name="Normal 2 2 9 15" xfId="22799" xr:uid="{5E3FF26A-827A-42DE-9FEE-B0403C7784A4}"/>
    <cellStyle name="Normal 2 2 9 16" xfId="22800" xr:uid="{5250FE08-D7FD-43A4-9C74-B85DD9AE9583}"/>
    <cellStyle name="Normal 2 2 9 2" xfId="3633" xr:uid="{22F20E27-B6A3-413B-8E37-E1DF1DDC8146}"/>
    <cellStyle name="Normal 2 2 9 2 2" xfId="5413" xr:uid="{F98B6490-C2A1-4593-A79C-449BFF94FB20}"/>
    <cellStyle name="Normal 2 2 9 2 2 2" xfId="9741" xr:uid="{505466BA-A04B-4708-A54E-058679072413}"/>
    <cellStyle name="Normal 2 2 9 2 2 2 2" xfId="13362" xr:uid="{5F1B52DE-AB15-4825-8B8B-3A90188A96C1}"/>
    <cellStyle name="Normal 2 2 9 2 2 3" xfId="22801" xr:uid="{F61BDEA8-68D1-4401-A7E8-FDDB705F9BAC}"/>
    <cellStyle name="Normal 2 2 9 2 2 4" xfId="22802" xr:uid="{44B5AF59-C5B4-421B-9EDE-8412581120BB}"/>
    <cellStyle name="Normal 2 2 9 2 2 5" xfId="22803" xr:uid="{D12010D1-9533-4466-A6E3-F028ED6B9148}"/>
    <cellStyle name="Normal 2 2 9 2 2 6" xfId="22804" xr:uid="{70155882-2598-442F-8D8E-5ADB94199B0C}"/>
    <cellStyle name="Normal 2 2 9 2 2 7" xfId="36131" xr:uid="{E109505E-8D3C-48D5-AF08-1FCD9D438C7A}"/>
    <cellStyle name="Normal 2 2 9 2 2 8" xfId="7531" xr:uid="{DB5E0E60-C214-4BD5-A18F-FD9D7FBC8901}"/>
    <cellStyle name="Normal 2 2 9 2 3" xfId="8571" xr:uid="{6D104F21-D0F4-465F-8566-F41FF6671EE0}"/>
    <cellStyle name="Normal 2 2 9 2 3 2" xfId="9742" xr:uid="{06E6A58E-AC38-4916-BBAE-41700268131F}"/>
    <cellStyle name="Normal 2 2 9 2 3 2 2" xfId="13363" xr:uid="{E544620D-B542-4C84-A1D6-5094877F90C8}"/>
    <cellStyle name="Normal 2 2 9 2 3 3" xfId="22805" xr:uid="{543D1ACE-321E-4EC1-8089-3D252D209729}"/>
    <cellStyle name="Normal 2 2 9 2 3 4" xfId="22806" xr:uid="{0E40EE67-A246-45AA-A3EA-8710112BEA0B}"/>
    <cellStyle name="Normal 2 2 9 2 3 5" xfId="22807" xr:uid="{66C37E1B-3A70-4ED0-8FAE-1FDCF3E2FE19}"/>
    <cellStyle name="Normal 2 2 9 2 3 6" xfId="22808" xr:uid="{A994A32D-1924-4D81-A78E-8ED1E676D6C8}"/>
    <cellStyle name="Normal 2 2 9 2 4" xfId="9740" xr:uid="{3F15F5C0-F0C7-4B60-8A35-75337C07657C}"/>
    <cellStyle name="Normal 2 2 9 2 4 2" xfId="13361" xr:uid="{08B08448-5AFF-475E-9A4C-D887799BF398}"/>
    <cellStyle name="Normal 2 2 9 2 5" xfId="22809" xr:uid="{F68A807E-1934-4BF5-9B76-61CF120527C6}"/>
    <cellStyle name="Normal 2 2 9 2 6" xfId="22810" xr:uid="{D52842D9-2E66-46BA-8CE7-728881BC9B63}"/>
    <cellStyle name="Normal 2 2 9 2 7" xfId="22811" xr:uid="{CBA64AB6-E7B8-4FFD-B5D0-6FA3D1B31BBD}"/>
    <cellStyle name="Normal 2 2 9 2 8" xfId="22812" xr:uid="{52651216-862A-4339-80CF-DCA11421AC8E}"/>
    <cellStyle name="Normal 2 2 9 3" xfId="7532" xr:uid="{2D501685-A575-47A8-895F-490F590AE17A}"/>
    <cellStyle name="Normal 2 2 9 3 2" xfId="9743" xr:uid="{93CE7C63-2679-4014-BFA3-91E75EF8207B}"/>
    <cellStyle name="Normal 2 2 9 3 2 2" xfId="13364" xr:uid="{D6A1B71B-D109-4D02-9885-15145B7FD562}"/>
    <cellStyle name="Normal 2 2 9 3 3" xfId="22813" xr:uid="{890869C7-6B24-4B94-B609-E54981D51B87}"/>
    <cellStyle name="Normal 2 2 9 3 4" xfId="22814" xr:uid="{C2B29D4F-8B5B-43B1-98D8-F4E21036343E}"/>
    <cellStyle name="Normal 2 2 9 3 5" xfId="22815" xr:uid="{44A63329-EF0D-4879-9EDF-EA82046ADA45}"/>
    <cellStyle name="Normal 2 2 9 3 6" xfId="22816" xr:uid="{3AD0F197-7295-475E-A23E-BC27541D7435}"/>
    <cellStyle name="Normal 2 2 9 4" xfId="7533" xr:uid="{930E4E62-BCF1-458A-AF16-4954770843A8}"/>
    <cellStyle name="Normal 2 2 9 4 2" xfId="9744" xr:uid="{411D1C12-C341-4C08-B0BB-ABB648515B51}"/>
    <cellStyle name="Normal 2 2 9 4 2 2" xfId="13365" xr:uid="{E824142E-6AC0-475B-9092-0D9F7F2E3D45}"/>
    <cellStyle name="Normal 2 2 9 4 3" xfId="22817" xr:uid="{A7D41235-BDD0-45AC-A782-E3E1F4AEAA59}"/>
    <cellStyle name="Normal 2 2 9 4 4" xfId="22818" xr:uid="{7ACD8A95-2AA8-4B3B-84E9-E1CF27FDF260}"/>
    <cellStyle name="Normal 2 2 9 4 5" xfId="22819" xr:uid="{587A660E-807F-47D0-88DD-BA5E6F70A0E2}"/>
    <cellStyle name="Normal 2 2 9 4 6" xfId="22820" xr:uid="{DA71FCE6-3CA9-4701-8740-20A688387514}"/>
    <cellStyle name="Normal 2 2 9 5" xfId="7534" xr:uid="{7A699ED9-674D-4268-B91E-AFA1E30F3E67}"/>
    <cellStyle name="Normal 2 2 9 5 2" xfId="9745" xr:uid="{E59C5C78-3147-45AD-AD31-DA580AE3E1FC}"/>
    <cellStyle name="Normal 2 2 9 5 2 2" xfId="13366" xr:uid="{EA93704B-CD99-4C18-8D4A-B82BCD1311B0}"/>
    <cellStyle name="Normal 2 2 9 5 3" xfId="22821" xr:uid="{842375CB-9F28-45D8-9508-F07A8B683D36}"/>
    <cellStyle name="Normal 2 2 9 5 4" xfId="22822" xr:uid="{7E570B4C-BD93-41A7-B58A-B87DF2726D53}"/>
    <cellStyle name="Normal 2 2 9 5 5" xfId="22823" xr:uid="{A5D9F6D4-74C4-4B2C-981F-EC899B8F6CBB}"/>
    <cellStyle name="Normal 2 2 9 5 6" xfId="22824" xr:uid="{11DA1E85-8682-449C-A2B6-3F246D281592}"/>
    <cellStyle name="Normal 2 2 9 6" xfId="7535" xr:uid="{87ECB404-3561-400B-88A7-A2CA7C9504CF}"/>
    <cellStyle name="Normal 2 2 9 6 2" xfId="9746" xr:uid="{3F622B94-34E6-4270-9F0E-6BC96E590802}"/>
    <cellStyle name="Normal 2 2 9 6 2 2" xfId="13367" xr:uid="{82565698-1989-456D-AF13-BA58A147A3CD}"/>
    <cellStyle name="Normal 2 2 9 6 3" xfId="22825" xr:uid="{1BB3EA5A-69ED-4FB4-B673-48DF311257E5}"/>
    <cellStyle name="Normal 2 2 9 6 4" xfId="22826" xr:uid="{F736DA22-9306-4896-B525-5AE4AA9A55E9}"/>
    <cellStyle name="Normal 2 2 9 6 5" xfId="22827" xr:uid="{73C381CD-AC31-4844-B579-65A540CFE110}"/>
    <cellStyle name="Normal 2 2 9 6 6" xfId="22828" xr:uid="{6F238DD2-B590-44D3-B21E-B67284551171}"/>
    <cellStyle name="Normal 2 2 9 7" xfId="7536" xr:uid="{774EBBD9-8434-46D8-B2D4-C6001CCABF1B}"/>
    <cellStyle name="Normal 2 2 9 7 2" xfId="9747" xr:uid="{43A8DD67-1F42-4FC8-82BE-723AEA03DB0C}"/>
    <cellStyle name="Normal 2 2 9 7 2 2" xfId="13368" xr:uid="{CBE7ECA6-B204-4733-B666-86A1F7C11729}"/>
    <cellStyle name="Normal 2 2 9 7 3" xfId="22829" xr:uid="{D88CF7A2-38E7-4CB8-AF35-597B8AF044E3}"/>
    <cellStyle name="Normal 2 2 9 7 4" xfId="22830" xr:uid="{D47B2857-ACA3-48A7-A57B-5F78E11B92DD}"/>
    <cellStyle name="Normal 2 2 9 7 5" xfId="22831" xr:uid="{3A1FE7F2-2074-4CF3-AC47-DCE9A544B833}"/>
    <cellStyle name="Normal 2 2 9 7 6" xfId="22832" xr:uid="{3B616614-74D7-40E7-9077-DB5F1433BB3D}"/>
    <cellStyle name="Normal 2 2 9 8" xfId="7537" xr:uid="{A0BA31F9-5BCC-49DA-845B-3C2A037BBA92}"/>
    <cellStyle name="Normal 2 2 9 8 2" xfId="9748" xr:uid="{588BD922-176A-4B36-BFC6-B18DA5CB39A1}"/>
    <cellStyle name="Normal 2 2 9 8 2 2" xfId="13369" xr:uid="{4E4F3200-6A22-4771-88FA-56FC013DFFCF}"/>
    <cellStyle name="Normal 2 2 9 8 3" xfId="22833" xr:uid="{6E110876-0C37-4400-B501-2DCE9648F238}"/>
    <cellStyle name="Normal 2 2 9 8 4" xfId="22834" xr:uid="{4CB4D903-0A25-4FB1-9C77-E3FDF3E526B7}"/>
    <cellStyle name="Normal 2 2 9 8 5" xfId="22835" xr:uid="{DEC8E790-2656-4DBC-A22E-524B2374B62F}"/>
    <cellStyle name="Normal 2 2 9 8 6" xfId="22836" xr:uid="{25F71D36-D8D4-41B9-9A8E-D8D4D6AA12CF}"/>
    <cellStyle name="Normal 2 2 9 9" xfId="7538" xr:uid="{60E403B3-EF2B-4536-A8B9-1D8FF6B3BF6E}"/>
    <cellStyle name="Normal 2 2 9 9 2" xfId="9749" xr:uid="{F1C3BD11-D955-4876-AA4A-400EF620061C}"/>
    <cellStyle name="Normal 2 2 9 9 2 2" xfId="13370" xr:uid="{094479EC-518B-4CB1-97C9-0B0AF30303F8}"/>
    <cellStyle name="Normal 2 2 9 9 3" xfId="22837" xr:uid="{65F422B5-3F98-4578-8C6B-98384FDC71D6}"/>
    <cellStyle name="Normal 2 2 9 9 4" xfId="22838" xr:uid="{F7B30187-0B75-4A66-9C11-A84847BB2E9C}"/>
    <cellStyle name="Normal 2 2 9 9 5" xfId="22839" xr:uid="{C724FC1B-8A1A-45B8-A975-CB6B3288D978}"/>
    <cellStyle name="Normal 2 2 9 9 6" xfId="22840" xr:uid="{EBE77E89-52E0-466C-8888-3F86D1072EB9}"/>
    <cellStyle name="Normal 2 2_ELC" xfId="3634" xr:uid="{2AF71F72-40D3-4B7D-A685-90AAAA2832C2}"/>
    <cellStyle name="Normal 2 20" xfId="3635" xr:uid="{47A8719B-7B59-48F8-85DE-3FEA2EFCC69D}"/>
    <cellStyle name="Normal 2 20 2" xfId="5414" xr:uid="{EE9D898F-2C1B-449A-9A83-773D625A6575}"/>
    <cellStyle name="Normal 2 20 2 2" xfId="9751" xr:uid="{831577B1-5B75-4F34-8A5A-D8533AF4495C}"/>
    <cellStyle name="Normal 2 20 2 2 2" xfId="13372" xr:uid="{F24AAE54-6876-4103-9847-6D637AD2E592}"/>
    <cellStyle name="Normal 2 20 2 3" xfId="22841" xr:uid="{8D8AAA7D-CADD-45C6-BE38-C0E5E84BCDE0}"/>
    <cellStyle name="Normal 2 20 2 4" xfId="22842" xr:uid="{0FEEAEBD-FA9B-4182-B406-241564F91E87}"/>
    <cellStyle name="Normal 2 20 2 5" xfId="22843" xr:uid="{7EBAEC1D-44BB-443E-A40C-09D46653C39C}"/>
    <cellStyle name="Normal 2 20 2 6" xfId="22844" xr:uid="{AAEDF871-D8E9-4DA5-AA7F-DC06F2659762}"/>
    <cellStyle name="Normal 2 20 3" xfId="9750" xr:uid="{0D1C987E-BDDE-4B76-9A72-713E078282C6}"/>
    <cellStyle name="Normal 2 20 3 2" xfId="13371" xr:uid="{BA8137A0-5DB8-43A7-9E8A-2FD0B6E3E426}"/>
    <cellStyle name="Normal 2 20 3 3" xfId="38423" xr:uid="{92196289-2BA7-44BD-8221-FC441C246DC6}"/>
    <cellStyle name="Normal 2 20 4" xfId="22845" xr:uid="{ED0147CC-479C-4C28-B213-3C24158832B9}"/>
    <cellStyle name="Normal 2 20 5" xfId="22846" xr:uid="{B68B8C95-0A03-4982-99F8-9C2E7F2E2420}"/>
    <cellStyle name="Normal 2 20 6" xfId="22847" xr:uid="{C46519A2-EE69-44D8-A3A8-A9B76DB9E6A6}"/>
    <cellStyle name="Normal 2 20 7" xfId="22848" xr:uid="{EB9A1C3B-73DD-422A-A978-F98B9967A869}"/>
    <cellStyle name="Normal 2 21" xfId="3636" xr:uid="{A339341A-A5BA-406B-AE3C-A8BC463F49BE}"/>
    <cellStyle name="Normal 2 21 2" xfId="5415" xr:uid="{F2C6D5E7-4AE7-4381-89E1-07D054AC6664}"/>
    <cellStyle name="Normal 2 21 2 2" xfId="9753" xr:uid="{7D528E35-DCC6-4EAA-A3E9-69294D9313E2}"/>
    <cellStyle name="Normal 2 21 2 2 2" xfId="13374" xr:uid="{7B4A43CB-C4B7-455E-8006-1570EDBEEDA2}"/>
    <cellStyle name="Normal 2 21 2 3" xfId="22849" xr:uid="{5380DF8A-B94E-4520-A0A1-9F7D34A6653C}"/>
    <cellStyle name="Normal 2 21 2 4" xfId="22850" xr:uid="{5A6D1776-F499-4779-825C-CF5DA26CB2D5}"/>
    <cellStyle name="Normal 2 21 2 5" xfId="22851" xr:uid="{356D6A72-A634-4306-A887-52D61260859C}"/>
    <cellStyle name="Normal 2 21 2 6" xfId="22852" xr:uid="{371B2536-0A6E-46B5-978A-8AC7D498DA64}"/>
    <cellStyle name="Normal 2 21 3" xfId="9752" xr:uid="{E488DBFF-4FF3-4F29-A596-634858F5F2D9}"/>
    <cellStyle name="Normal 2 21 3 2" xfId="13373" xr:uid="{186DF694-E059-4FCF-82E1-4E6BD6D66251}"/>
    <cellStyle name="Normal 2 21 3 3" xfId="38424" xr:uid="{A187A2F9-1F3C-4EF8-9011-70D6C4DF7F90}"/>
    <cellStyle name="Normal 2 21 4" xfId="22853" xr:uid="{AF63E1BF-0D61-4E61-A12F-44F044FFD2B4}"/>
    <cellStyle name="Normal 2 21 5" xfId="22854" xr:uid="{71643043-6EF0-461B-A9D5-7F31B9FD6A0A}"/>
    <cellStyle name="Normal 2 21 6" xfId="22855" xr:uid="{6750802B-82C8-4182-B9A0-3C1ECDCC08F5}"/>
    <cellStyle name="Normal 2 21 7" xfId="22856" xr:uid="{42418F7C-3092-4550-891B-F963CB34E7F1}"/>
    <cellStyle name="Normal 2 22" xfId="3637" xr:uid="{B9252829-0516-4541-8EDF-47FC05EC8F84}"/>
    <cellStyle name="Normal 2 22 2" xfId="5416" xr:uid="{33F79E14-A5E2-4A00-8E50-B80E3309F5FC}"/>
    <cellStyle name="Normal 2 22 2 2" xfId="9755" xr:uid="{92C5850A-6089-42AF-81DC-D6FB4CC0D256}"/>
    <cellStyle name="Normal 2 22 2 2 2" xfId="13376" xr:uid="{B142FC39-4224-4B9C-8CDB-DDD0FFA2C8D6}"/>
    <cellStyle name="Normal 2 22 2 3" xfId="22857" xr:uid="{BBC73D96-62DF-4F6D-B84C-F40076FE2652}"/>
    <cellStyle name="Normal 2 22 2 4" xfId="22858" xr:uid="{9648CEEC-19CC-421D-B5F4-2774AF5C9C54}"/>
    <cellStyle name="Normal 2 22 2 5" xfId="22859" xr:uid="{EA9ABC48-EFF8-4A14-8C5F-C1D1F522BC5B}"/>
    <cellStyle name="Normal 2 22 2 6" xfId="22860" xr:uid="{D6A08E84-9929-494B-8FDA-8F4C350FCCE2}"/>
    <cellStyle name="Normal 2 22 3" xfId="9754" xr:uid="{D411E024-1C1C-4850-95B7-76BD912F3447}"/>
    <cellStyle name="Normal 2 22 3 2" xfId="13375" xr:uid="{51828031-2C7A-4C97-813C-66645240FEA7}"/>
    <cellStyle name="Normal 2 22 3 3" xfId="38425" xr:uid="{2B95C3F4-E9E7-494B-84C9-3CE323932AE9}"/>
    <cellStyle name="Normal 2 22 4" xfId="22861" xr:uid="{1E1D846C-2C8A-4498-93E2-CD2A342E51EF}"/>
    <cellStyle name="Normal 2 22 5" xfId="22862" xr:uid="{ECE1AD02-9A94-476A-9FC7-15964FB95CEE}"/>
    <cellStyle name="Normal 2 22 6" xfId="22863" xr:uid="{D054074A-E208-4563-B661-AEA3768C86CB}"/>
    <cellStyle name="Normal 2 22 7" xfId="22864" xr:uid="{965DE478-6E54-407D-95C2-6B98A821DBD4}"/>
    <cellStyle name="Normal 2 23" xfId="3638" xr:uid="{C8A97AD6-824A-467A-889C-79382FDE47C7}"/>
    <cellStyle name="Normal 2 23 2" xfId="5417" xr:uid="{DF5B1E95-709A-4C51-9B5F-C5BEA3610CF5}"/>
    <cellStyle name="Normal 2 23 2 2" xfId="9757" xr:uid="{7934BD64-1F8D-44F6-8E0D-B4F650859A0B}"/>
    <cellStyle name="Normal 2 23 2 2 2" xfId="13378" xr:uid="{A234AE6C-1884-42A3-979D-2C63FCFFDC84}"/>
    <cellStyle name="Normal 2 23 2 3" xfId="22865" xr:uid="{B88EEB3D-9448-4933-A536-6F10FD31605E}"/>
    <cellStyle name="Normal 2 23 2 4" xfId="22866" xr:uid="{5F6A4919-121D-49FF-999C-00A8414FAD01}"/>
    <cellStyle name="Normal 2 23 2 5" xfId="22867" xr:uid="{58276504-8300-4B95-8974-CF8FDE45D939}"/>
    <cellStyle name="Normal 2 23 2 6" xfId="22868" xr:uid="{6885BEA1-C7A8-48A3-8D97-65BA8D36B78B}"/>
    <cellStyle name="Normal 2 23 3" xfId="9756" xr:uid="{1A26E5CC-4505-496E-AD35-F49EA029C137}"/>
    <cellStyle name="Normal 2 23 3 2" xfId="13377" xr:uid="{BCBC0A33-5DA1-497F-92D7-3716535CD6DF}"/>
    <cellStyle name="Normal 2 23 3 3" xfId="38426" xr:uid="{C45D7FBC-F12B-4BE9-B3C2-F6F4310EA3C8}"/>
    <cellStyle name="Normal 2 23 4" xfId="22869" xr:uid="{3DFFEF0B-21BA-4621-9452-FCF8D8CB5B4A}"/>
    <cellStyle name="Normal 2 23 5" xfId="22870" xr:uid="{49043F7A-7FE8-4177-AB2A-038104E77B03}"/>
    <cellStyle name="Normal 2 23 6" xfId="22871" xr:uid="{6BA0DB53-5B76-4097-B6A6-4D98A33553DF}"/>
    <cellStyle name="Normal 2 23 7" xfId="22872" xr:uid="{55C8AEB6-85B8-4FA4-A72C-F8E570456E06}"/>
    <cellStyle name="Normal 2 24" xfId="3639" xr:uid="{3BE60EDD-198D-438A-8D78-64A5E84B9731}"/>
    <cellStyle name="Normal 2 24 10" xfId="22873" xr:uid="{9AFFCCBB-A77D-4BBA-9696-98E4ED619CB7}"/>
    <cellStyle name="Normal 2 24 2" xfId="6710" xr:uid="{FAC7BDA1-1126-4CEC-915B-DD2F2F97E2C6}"/>
    <cellStyle name="Normal 2 24 2 2" xfId="9759" xr:uid="{EDF2AA44-3C25-4BBB-AFF2-46CBAD513A9A}"/>
    <cellStyle name="Normal 2 24 2 2 2" xfId="13380" xr:uid="{9D504FB0-A5A9-47C1-84D6-905FCAB4C810}"/>
    <cellStyle name="Normal 2 24 2 3" xfId="22874" xr:uid="{E0FDE903-7C35-4D27-8B62-29363D7B5EEB}"/>
    <cellStyle name="Normal 2 24 2 4" xfId="22875" xr:uid="{99F8BA82-D79B-4905-AD0C-649009D38783}"/>
    <cellStyle name="Normal 2 24 2 5" xfId="22876" xr:uid="{6E6A2BC7-EDFC-4F84-9A21-3CB2B9FD2297}"/>
    <cellStyle name="Normal 2 24 2 6" xfId="22877" xr:uid="{B30A69C8-2BA8-496C-9EB3-98AAFF602788}"/>
    <cellStyle name="Normal 2 24 3" xfId="7539" xr:uid="{9BA39EC9-0161-44DB-8591-BA2064114E2A}"/>
    <cellStyle name="Normal 2 24 3 2" xfId="9760" xr:uid="{FE31763A-B7E5-433B-A43F-485CE7279CFE}"/>
    <cellStyle name="Normal 2 24 3 2 2" xfId="13381" xr:uid="{D9F645CF-4753-47F3-A7D4-5BD97D64C70B}"/>
    <cellStyle name="Normal 2 24 3 3" xfId="22878" xr:uid="{BAF1176E-D85D-43F3-825E-A38101C6BAA6}"/>
    <cellStyle name="Normal 2 24 3 4" xfId="22879" xr:uid="{4843EDBD-BD87-4F6C-846D-548478E6650C}"/>
    <cellStyle name="Normal 2 24 3 5" xfId="22880" xr:uid="{53DA4FFB-D7BD-458F-9ACA-7B8F13999965}"/>
    <cellStyle name="Normal 2 24 3 6" xfId="22881" xr:uid="{F29C3A89-75BB-43D8-BAFF-8CC8AB2DAA16}"/>
    <cellStyle name="Normal 2 24 4" xfId="8482" xr:uid="{7EFD85A9-26B7-4877-9842-014A0CC9B585}"/>
    <cellStyle name="Normal 2 24 4 2" xfId="9761" xr:uid="{D3E9C737-0727-4CC3-AE63-0E662726AD2E}"/>
    <cellStyle name="Normal 2 24 4 2 2" xfId="13382" xr:uid="{9BDCA650-86BF-4964-9EDC-E18B53E0053F}"/>
    <cellStyle name="Normal 2 24 4 3" xfId="22882" xr:uid="{D960240F-B7D9-495A-AFDC-F0042FC9D69D}"/>
    <cellStyle name="Normal 2 24 4 4" xfId="22883" xr:uid="{168A45D8-B09E-416D-B190-2748FBCA56DF}"/>
    <cellStyle name="Normal 2 24 4 5" xfId="22884" xr:uid="{E1621D6A-8F91-4444-A526-DDB1B3BFB1C9}"/>
    <cellStyle name="Normal 2 24 4 6" xfId="22885" xr:uid="{008F5295-E7A5-47EF-897E-10668FCE9C4C}"/>
    <cellStyle name="Normal 2 24 5" xfId="8263" xr:uid="{8868A8FA-9462-4D16-8155-8E08D73F87DD}"/>
    <cellStyle name="Normal 2 24 5 2" xfId="9762" xr:uid="{C18762C0-0ABA-453F-B53A-03F5450FEA6A}"/>
    <cellStyle name="Normal 2 24 5 2 2" xfId="13383" xr:uid="{277B84B8-5A76-4D3D-9F10-421CF9C7EEE8}"/>
    <cellStyle name="Normal 2 24 5 3" xfId="12460" xr:uid="{E27169A5-523A-4AB3-B537-BEF400C9E4F5}"/>
    <cellStyle name="Normal 2 24 6" xfId="9758" xr:uid="{F94F348C-0CC1-42CE-A0BD-DF371938DCE6}"/>
    <cellStyle name="Normal 2 24 6 2" xfId="13379" xr:uid="{D95819AF-0260-45AD-86B5-C1C0CBBCDD19}"/>
    <cellStyle name="Normal 2 24 7" xfId="22886" xr:uid="{5F110B31-4EC6-4702-9546-A3B7EA4F2514}"/>
    <cellStyle name="Normal 2 24 8" xfId="22887" xr:uid="{915AEA35-3ECD-4BDD-8E8E-3A5A5722E6B5}"/>
    <cellStyle name="Normal 2 24 9" xfId="22888" xr:uid="{3FE0B322-807B-4950-981A-6EA0AEAF4549}"/>
    <cellStyle name="Normal 2 25" xfId="3640" xr:uid="{198F117B-A948-4DD1-A340-E63F65716360}"/>
    <cellStyle name="Normal 2 25 10" xfId="22889" xr:uid="{20F8289A-08F9-49D9-9DE8-1FA73BF3B309}"/>
    <cellStyle name="Normal 2 25 2" xfId="6711" xr:uid="{D5FB279B-2E92-4349-90A9-1C87704F28D3}"/>
    <cellStyle name="Normal 2 25 2 2" xfId="9764" xr:uid="{E8A99876-1200-49D6-AE22-276482854D63}"/>
    <cellStyle name="Normal 2 25 2 2 2" xfId="13385" xr:uid="{824D1BEA-A3F4-41A3-ABE5-FF0C183398CE}"/>
    <cellStyle name="Normal 2 25 2 3" xfId="22890" xr:uid="{41AACD08-E323-4141-8FE7-D5CCBB948B0A}"/>
    <cellStyle name="Normal 2 25 2 4" xfId="22891" xr:uid="{EEDA3C97-B830-4A5A-93CE-A10DF3476F47}"/>
    <cellStyle name="Normal 2 25 2 5" xfId="22892" xr:uid="{DCC3FA14-420F-489B-A653-C954181C9EBB}"/>
    <cellStyle name="Normal 2 25 2 6" xfId="22893" xr:uid="{D912A289-767D-41D6-9651-37E6ABC9B9CD}"/>
    <cellStyle name="Normal 2 25 3" xfId="7540" xr:uid="{3C249154-2AC6-4751-82E5-85655ADC6401}"/>
    <cellStyle name="Normal 2 25 3 2" xfId="9765" xr:uid="{C76B1B7C-6668-4961-8401-58EAE99B8D6D}"/>
    <cellStyle name="Normal 2 25 3 2 2" xfId="13386" xr:uid="{2A556932-9BA2-4645-A71A-D416DD3A4580}"/>
    <cellStyle name="Normal 2 25 3 3" xfId="22894" xr:uid="{677D5E26-E789-4F8C-AE57-2F8DFFCAC7EB}"/>
    <cellStyle name="Normal 2 25 3 4" xfId="22895" xr:uid="{174AB5BE-D2ED-46DD-B1A7-8FBC5ABD041E}"/>
    <cellStyle name="Normal 2 25 3 5" xfId="22896" xr:uid="{0D19C729-991F-42DA-B235-70653838404D}"/>
    <cellStyle name="Normal 2 25 3 6" xfId="22897" xr:uid="{007AD06B-4184-43F3-88FF-66DA833422C8}"/>
    <cellStyle name="Normal 2 25 4" xfId="8483" xr:uid="{D6E73A2C-33CC-4C8F-9522-58DA093C6777}"/>
    <cellStyle name="Normal 2 25 4 2" xfId="9766" xr:uid="{83E4CBBA-3653-4C02-8CA6-22BF84531D57}"/>
    <cellStyle name="Normal 2 25 4 2 2" xfId="13387" xr:uid="{50FF198D-1EF6-46F8-BA07-6A83B333FDBF}"/>
    <cellStyle name="Normal 2 25 4 3" xfId="22898" xr:uid="{D9972AEC-5443-4818-8E69-51333C0D0FF4}"/>
    <cellStyle name="Normal 2 25 4 4" xfId="22899" xr:uid="{8BDEFD60-CE5F-4885-833F-856B5E5CC4E1}"/>
    <cellStyle name="Normal 2 25 4 5" xfId="22900" xr:uid="{1D6D63F5-3D5F-4ACE-9B54-62CED4653236}"/>
    <cellStyle name="Normal 2 25 4 6" xfId="22901" xr:uid="{5C7FCB8E-743B-41C6-B4BD-71DC039489CA}"/>
    <cellStyle name="Normal 2 25 5" xfId="8264" xr:uid="{E1C18C0F-7444-47A6-91FC-18FFF419E050}"/>
    <cellStyle name="Normal 2 25 5 2" xfId="9767" xr:uid="{8E0ED320-106A-4C6F-AD7B-1FC7678199AA}"/>
    <cellStyle name="Normal 2 25 5 2 2" xfId="13388" xr:uid="{D748702E-F343-461C-AEBC-C633C7FCFD75}"/>
    <cellStyle name="Normal 2 25 5 3" xfId="12461" xr:uid="{B13975B8-96FA-4899-B0B0-1A5AC1A80EEC}"/>
    <cellStyle name="Normal 2 25 6" xfId="9763" xr:uid="{72D151B5-D449-4756-B582-77C4E8E7446E}"/>
    <cellStyle name="Normal 2 25 6 2" xfId="13384" xr:uid="{0D18D7D7-A581-47FF-9836-045BD4CF8B9F}"/>
    <cellStyle name="Normal 2 25 7" xfId="22902" xr:uid="{76097836-083A-479D-B319-6DB12BB0A65A}"/>
    <cellStyle name="Normal 2 25 8" xfId="22903" xr:uid="{FF9454CE-A26E-42D7-B79E-3BE53C762A54}"/>
    <cellStyle name="Normal 2 25 9" xfId="22904" xr:uid="{5CF47B39-F4FF-44BB-BC7F-C86885B09263}"/>
    <cellStyle name="Normal 2 26" xfId="3641" xr:uid="{FA63B2CB-798B-4AFA-8295-8B25620C5F31}"/>
    <cellStyle name="Normal 2 26 2" xfId="7541" xr:uid="{5AFAA445-1C4D-4AF8-91DA-30E5C84041FB}"/>
    <cellStyle name="Normal 2 26 2 2" xfId="8625" xr:uid="{2407E3D4-6182-4D8E-B8C9-2437E3A1A7C1}"/>
    <cellStyle name="Normal 2 26 2 2 2" xfId="9770" xr:uid="{E80A143E-D1C3-4DB2-AC89-06D2871ED1F8}"/>
    <cellStyle name="Normal 2 26 2 2 2 2" xfId="13391" xr:uid="{E9694EB0-C59E-45C4-AB93-78BCF836AB3C}"/>
    <cellStyle name="Normal 2 26 2 2 3" xfId="22905" xr:uid="{74336CB4-7B1D-4B74-964B-6E9E63500359}"/>
    <cellStyle name="Normal 2 26 2 2 4" xfId="22906" xr:uid="{B0D9AB04-98EA-477A-ACDC-2784AFE76F28}"/>
    <cellStyle name="Normal 2 26 2 2 5" xfId="22907" xr:uid="{255AA620-68F1-4743-A5C7-CDDBC5A24EB4}"/>
    <cellStyle name="Normal 2 26 2 2 6" xfId="22908" xr:uid="{A516A32E-D974-47A8-8C56-F3D9AFB1EAF1}"/>
    <cellStyle name="Normal 2 26 2 3" xfId="8265" xr:uid="{87725C73-41DF-4109-9F8E-7F7215593806}"/>
    <cellStyle name="Normal 2 26 2 3 2" xfId="9771" xr:uid="{EB7549C8-E246-4078-9700-1B9E18CEF044}"/>
    <cellStyle name="Normal 2 26 2 3 2 2" xfId="13392" xr:uid="{A18CF2D3-A853-4674-A912-9A31D7EBF156}"/>
    <cellStyle name="Normal 2 26 2 3 3" xfId="22909" xr:uid="{21009A3C-0C1C-4779-B12E-8AB5BFB5583C}"/>
    <cellStyle name="Normal 2 26 2 3 4" xfId="22910" xr:uid="{AD27B7EB-F145-479E-A932-2CD367579E85}"/>
    <cellStyle name="Normal 2 26 2 3 5" xfId="22911" xr:uid="{0C4004B4-6255-4B13-90BB-99668083F1DF}"/>
    <cellStyle name="Normal 2 26 2 3 6" xfId="22912" xr:uid="{F778C83A-B38F-4B83-9370-0AA16395C93D}"/>
    <cellStyle name="Normal 2 26 2 4" xfId="9769" xr:uid="{555F89E6-E216-43AD-B256-49208F4A289D}"/>
    <cellStyle name="Normal 2 26 2 4 2" xfId="13390" xr:uid="{9F4B319E-68D3-431D-9799-DF3DA457D471}"/>
    <cellStyle name="Normal 2 26 2 5" xfId="22913" xr:uid="{8A6A9180-56F5-4182-9DF2-BE0C4C2E42E9}"/>
    <cellStyle name="Normal 2 26 2 6" xfId="22914" xr:uid="{8E495D39-17CC-452A-BFB2-3A65D598B3D5}"/>
    <cellStyle name="Normal 2 26 2 7" xfId="22915" xr:uid="{6D26BECF-BA2D-443F-A3E0-128F602FB3B5}"/>
    <cellStyle name="Normal 2 26 2 8" xfId="22916" xr:uid="{18AE8BF9-6F3E-4EC1-A618-A63324874E55}"/>
    <cellStyle name="Normal 2 26 3" xfId="9768" xr:uid="{F50197F4-9827-4491-B722-6F083C27443B}"/>
    <cellStyle name="Normal 2 26 3 2" xfId="13389" xr:uid="{5B48AD96-7485-4DAF-8076-C858047CEA05}"/>
    <cellStyle name="Normal 2 26 4" xfId="22917" xr:uid="{0DE62083-1238-43FC-BE3E-40E63031D8F8}"/>
    <cellStyle name="Normal 2 26 5" xfId="22918" xr:uid="{633BFA8C-5E2B-403C-9828-AA4A4721BA1D}"/>
    <cellStyle name="Normal 2 26 6" xfId="22919" xr:uid="{0738B59B-0C59-4A50-B657-E9F100DDDF49}"/>
    <cellStyle name="Normal 2 26 7" xfId="22920" xr:uid="{932F35E0-87DD-4F63-B90A-961FB2E95A8A}"/>
    <cellStyle name="Normal 2 27" xfId="3600" xr:uid="{6C38581E-4137-4BB2-92D8-508EE3E3003A}"/>
    <cellStyle name="Normal 2 27 2" xfId="7542" xr:uid="{4BB93AA6-3802-4976-8AE2-89A75DF8FBFF}"/>
    <cellStyle name="Normal 2 27 2 2" xfId="8626" xr:uid="{0DE09DB7-5DB8-4001-9AC5-D2783D932E3A}"/>
    <cellStyle name="Normal 2 27 2 2 2" xfId="9774" xr:uid="{912B2E95-5726-4262-8FF8-90A20ED7C9E6}"/>
    <cellStyle name="Normal 2 27 2 2 2 2" xfId="13395" xr:uid="{43396920-FC8F-4209-9BB7-080D1DC2226C}"/>
    <cellStyle name="Normal 2 27 2 2 3" xfId="12631" xr:uid="{4F33A1BB-E0F0-4284-9713-B2FF10804ECF}"/>
    <cellStyle name="Normal 2 27 2 3" xfId="9773" xr:uid="{8E79C9D2-89E5-4AE6-96E0-DB9A6495DA6A}"/>
    <cellStyle name="Normal 2 27 2 3 2" xfId="13394" xr:uid="{AFEBF8A0-F454-4156-ADFC-55D01DC8A46E}"/>
    <cellStyle name="Normal 2 27 2 4" xfId="12345" xr:uid="{1AB72166-28BA-4CAB-822B-4079997CCAD8}"/>
    <cellStyle name="Normal 2 27 2 5" xfId="38412" xr:uid="{5028D106-E4ED-4586-A909-AAB5E63C9C8D}"/>
    <cellStyle name="Normal 2 27 3" xfId="8403" xr:uid="{1E33DC33-DD88-456C-B28A-A20EA0132E49}"/>
    <cellStyle name="Normal 2 27 3 2" xfId="9775" xr:uid="{01BD08E7-4DED-4186-87D9-31163F8186AD}"/>
    <cellStyle name="Normal 2 27 3 2 2" xfId="13396" xr:uid="{428B5505-DF34-4F45-874E-83304182D5B6}"/>
    <cellStyle name="Normal 2 27 3 3" xfId="22921" xr:uid="{1E3AA680-7935-41F4-B92D-FEFC8519418D}"/>
    <cellStyle name="Normal 2 27 3 4" xfId="22922" xr:uid="{5728F55B-704D-4956-B424-F8B799EAB723}"/>
    <cellStyle name="Normal 2 27 3 5" xfId="22923" xr:uid="{32C1EEAA-F52F-49FF-A2EF-FDEEA11B8202}"/>
    <cellStyle name="Normal 2 27 3 6" xfId="22924" xr:uid="{05EEB973-ED76-4FC3-8DC1-75A4C0DD81C2}"/>
    <cellStyle name="Normal 2 27 4" xfId="9772" xr:uid="{43C4AC91-F6E8-45FF-91FB-5909A45DC600}"/>
    <cellStyle name="Normal 2 27 4 2" xfId="13393" xr:uid="{6D1BA150-F71C-4590-A8F7-DF7C1CAF3D0F}"/>
    <cellStyle name="Normal 2 27 5" xfId="22925" xr:uid="{9B1C7D7B-72DB-40D9-AF92-BCF3FAC4E68E}"/>
    <cellStyle name="Normal 2 27 6" xfId="22926" xr:uid="{4E687C9D-0356-4542-B5CF-4CD7B9319AD2}"/>
    <cellStyle name="Normal 2 27 7" xfId="22927" xr:uid="{C2E006D4-4A7B-425E-8209-093F0A929185}"/>
    <cellStyle name="Normal 2 27 8" xfId="22928" xr:uid="{31C04F9B-DCB9-4C79-BCC2-DAB3C9D3AAA4}"/>
    <cellStyle name="Normal 2 28" xfId="4773" xr:uid="{1F344756-E07D-46B6-AB49-818439940A21}"/>
    <cellStyle name="Normal 2 28 2" xfId="6008" xr:uid="{8B85BFBE-89EE-4692-9291-D8D9BD1CB7B3}"/>
    <cellStyle name="Normal 2 28 2 2" xfId="9777" xr:uid="{5A7FB51B-5798-4A7B-B3B2-82020C8D701C}"/>
    <cellStyle name="Normal 2 28 2 2 2" xfId="13398" xr:uid="{431ED58B-2DDF-41AA-92B1-87B041BB2C1B}"/>
    <cellStyle name="Normal 2 28 2 3" xfId="12632" xr:uid="{0EE2FBB4-470E-437E-9717-A6ED9B0BDD15}"/>
    <cellStyle name="Normal 2 28 2 4" xfId="8627" xr:uid="{49177F14-3596-4E16-A5F4-2578135DC36F}"/>
    <cellStyle name="Normal 2 28 3" xfId="6329" xr:uid="{4AF1FF30-8AC3-48CF-9996-6245B2281191}"/>
    <cellStyle name="Normal 2 28 3 2" xfId="13397" xr:uid="{8CB551CD-EF70-4396-8C73-4566D8540A9F}"/>
    <cellStyle name="Normal 2 28 3 3" xfId="9776" xr:uid="{E01DC7F6-F25A-4935-BFF6-6C8923E039C6}"/>
    <cellStyle name="Normal 2 28 4" xfId="12346" xr:uid="{41061A2A-F618-4671-8C5A-76B106DDD71E}"/>
    <cellStyle name="Normal 2 28 5" xfId="7543" xr:uid="{B9F278B9-17E4-4608-8396-41FC683282E0}"/>
    <cellStyle name="Normal 2 29" xfId="5692" xr:uid="{A89AA6C9-C9D3-4A22-8FDF-224510DB6DD0}"/>
    <cellStyle name="Normal 2 29 2" xfId="8628" xr:uid="{7A43D0B7-878E-4F6C-AA6A-EA72FBA35EDE}"/>
    <cellStyle name="Normal 2 29 2 2" xfId="9779" xr:uid="{C7E46387-B852-4483-976D-A1B1EC3DF5A7}"/>
    <cellStyle name="Normal 2 29 2 2 2" xfId="13400" xr:uid="{42D56192-4892-4407-8AE8-235DC7CC3C7A}"/>
    <cellStyle name="Normal 2 29 2 3" xfId="12633" xr:uid="{B882B2CB-2788-4A27-AC27-709A2DD682C1}"/>
    <cellStyle name="Normal 2 29 2 4" xfId="39209" xr:uid="{F879AE16-0093-4276-85F9-DB9597F88193}"/>
    <cellStyle name="Normal 2 29 3" xfId="9778" xr:uid="{0583E20B-A9C7-4517-A3A9-2950277C10E9}"/>
    <cellStyle name="Normal 2 29 3 2" xfId="13399" xr:uid="{31A2BFAE-34A9-4D80-A329-5A95EBD32229}"/>
    <cellStyle name="Normal 2 29 4" xfId="12347" xr:uid="{3362A265-65C9-42E8-8788-68F1D9B52A88}"/>
    <cellStyle name="Normal 2 29 5" xfId="7544" xr:uid="{EA913BDA-C94E-44E1-BD1F-525852781F48}"/>
    <cellStyle name="Normal 2 3" xfId="1563" xr:uid="{857DE9B7-AD55-4359-8A65-32ECAF9FFA24}"/>
    <cellStyle name="Normal 2 3 2" xfId="1564" xr:uid="{C246959C-7DF8-4BE3-BD90-07796E23A763}"/>
    <cellStyle name="Normal 2 3 2 10" xfId="22929" xr:uid="{280CCAD3-81A3-44F2-943C-36C75EB9841B}"/>
    <cellStyle name="Normal 2 3 2 11" xfId="22930" xr:uid="{E6BCB956-BACD-46B1-A261-9B9B20E87DA8}"/>
    <cellStyle name="Normal 2 3 2 2" xfId="3642" xr:uid="{71B0853E-1D11-42F8-9721-0DB45605F83C}"/>
    <cellStyle name="Normal 2 3 2 2 10" xfId="22931" xr:uid="{770428F1-2F41-482B-9E91-76EC909AC9B0}"/>
    <cellStyle name="Normal 2 3 2 2 2" xfId="6712" xr:uid="{7378E8B6-71C6-4987-ADF5-5A153E4CDA1B}"/>
    <cellStyle name="Normal 2 3 2 2 2 2" xfId="8572" xr:uid="{1B787B0F-3548-4F33-A472-F69A6DBEE203}"/>
    <cellStyle name="Normal 2 3 2 2 2 2 2" xfId="9784" xr:uid="{52530AFB-80B8-44D5-B9EC-33D4036005B8}"/>
    <cellStyle name="Normal 2 3 2 2 2 2 2 2" xfId="13405" xr:uid="{E9F7D999-2C72-4C4E-A8EB-56243D266A73}"/>
    <cellStyle name="Normal 2 3 2 2 2 2 3" xfId="22932" xr:uid="{52578A28-A16A-486C-BC0B-91A6235FB6A1}"/>
    <cellStyle name="Normal 2 3 2 2 2 2 4" xfId="22933" xr:uid="{28623E8A-6A64-4B4A-90E8-E9C433851CD5}"/>
    <cellStyle name="Normal 2 3 2 2 2 2 5" xfId="22934" xr:uid="{DF9B7983-F0C6-4359-81B5-AFA70D43DE03}"/>
    <cellStyle name="Normal 2 3 2 2 2 2 6" xfId="22935" xr:uid="{33BAE310-8B31-482E-AE7A-8EA381EC9315}"/>
    <cellStyle name="Normal 2 3 2 2 2 3" xfId="8268" xr:uid="{8D3C2B6E-3F5E-43EC-B5E7-353A22EB9F36}"/>
    <cellStyle name="Normal 2 3 2 2 2 3 2" xfId="9785" xr:uid="{86300E05-F7AD-45CD-B1D7-98D6CFE50FB7}"/>
    <cellStyle name="Normal 2 3 2 2 2 3 2 2" xfId="13406" xr:uid="{C2A43423-5D55-4FF6-8779-5744038C4683}"/>
    <cellStyle name="Normal 2 3 2 2 2 3 3" xfId="12463" xr:uid="{147E8485-BC2A-44F6-BA30-CF94286A4E87}"/>
    <cellStyle name="Normal 2 3 2 2 2 4" xfId="9783" xr:uid="{5CCAAFE5-11C3-4065-B762-536EBD71FDE4}"/>
    <cellStyle name="Normal 2 3 2 2 2 4 2" xfId="13404" xr:uid="{D50589A3-B4EF-4D98-B826-AA069BA48B6B}"/>
    <cellStyle name="Normal 2 3 2 2 2 5" xfId="22936" xr:uid="{7037A0F7-E697-4EBC-93A5-EEA977CB402C}"/>
    <cellStyle name="Normal 2 3 2 2 2 6" xfId="22937" xr:uid="{09B96809-219E-4AF9-806A-8975F96D4ECF}"/>
    <cellStyle name="Normal 2 3 2 2 2 7" xfId="22938" xr:uid="{F7C4BAB5-3C60-4D79-9EAA-E10E6EDFD37F}"/>
    <cellStyle name="Normal 2 3 2 2 2 8" xfId="22939" xr:uid="{6D7CF3DD-B6A0-4548-91BB-613121F1605F}"/>
    <cellStyle name="Normal 2 3 2 2 3" xfId="8484" xr:uid="{1D4F45CB-4426-47B4-B58A-72247167E1A5}"/>
    <cellStyle name="Normal 2 3 2 2 3 2" xfId="9786" xr:uid="{7B1D9D36-0480-417D-843A-8E78C932B790}"/>
    <cellStyle name="Normal 2 3 2 2 3 2 2" xfId="13407" xr:uid="{448ED240-242D-4333-B487-08AF03D2EE5D}"/>
    <cellStyle name="Normal 2 3 2 2 3 3" xfId="22940" xr:uid="{8F720EA2-BD6B-43C1-B1FD-8F5516737DD8}"/>
    <cellStyle name="Normal 2 3 2 2 3 4" xfId="22941" xr:uid="{A7B9F7C0-FC90-453A-B8DA-D2E5CABC8598}"/>
    <cellStyle name="Normal 2 3 2 2 3 5" xfId="22942" xr:uid="{8D3487B4-4A24-48DB-906E-7A32AD57E744}"/>
    <cellStyle name="Normal 2 3 2 2 3 6" xfId="22943" xr:uid="{D6F20FFD-C4AC-434D-ACBF-0006634BD9AF}"/>
    <cellStyle name="Normal 2 3 2 2 4" xfId="8267" xr:uid="{1AF82F75-5E68-4C4B-96FC-1A15060B0326}"/>
    <cellStyle name="Normal 2 3 2 2 4 2" xfId="9787" xr:uid="{934C5D2B-851D-4787-B718-F90DB13EB45B}"/>
    <cellStyle name="Normal 2 3 2 2 4 2 2" xfId="13408" xr:uid="{8D2B1846-2B8A-4433-8ACA-FED01BCEC7A1}"/>
    <cellStyle name="Normal 2 3 2 2 4 3" xfId="22944" xr:uid="{26A3DE2D-3F37-4BD1-A9AC-B12B724A2CD3}"/>
    <cellStyle name="Normal 2 3 2 2 4 4" xfId="22945" xr:uid="{B126EF45-B5FA-4BF9-BA08-C61D44D0B077}"/>
    <cellStyle name="Normal 2 3 2 2 4 5" xfId="22946" xr:uid="{201A33D4-F26F-4E71-B6BF-DE400C3E767B}"/>
    <cellStyle name="Normal 2 3 2 2 4 6" xfId="22947" xr:uid="{4A36F86F-D39C-4B9F-8021-4B718C5BAEDD}"/>
    <cellStyle name="Normal 2 3 2 2 5" xfId="9788" xr:uid="{FD1EE22C-4CB9-424F-BB26-4E048D5F504C}"/>
    <cellStyle name="Normal 2 3 2 2 5 2" xfId="13409" xr:uid="{77DF5373-3BCC-407E-AC25-38FF4235342E}"/>
    <cellStyle name="Normal 2 3 2 2 6" xfId="9782" xr:uid="{ED5E232E-5F84-4BC6-A721-B48D285B3952}"/>
    <cellStyle name="Normal 2 3 2 2 6 2" xfId="13403" xr:uid="{EDE8479A-18AE-4094-9DA3-93A9AC34B949}"/>
    <cellStyle name="Normal 2 3 2 2 7" xfId="22948" xr:uid="{B37810B8-A3F2-441D-9A82-CD8FF928BFE3}"/>
    <cellStyle name="Normal 2 3 2 2 8" xfId="22949" xr:uid="{8EB9BF75-2191-468A-B3CE-882C51EE80FF}"/>
    <cellStyle name="Normal 2 3 2 2 9" xfId="22950" xr:uid="{D2659460-9730-4F24-A4C8-18F664B83249}"/>
    <cellStyle name="Normal 2 3 2 3" xfId="3643" xr:uid="{D95B6175-7FF1-4AE6-8C9C-46315496D440}"/>
    <cellStyle name="Normal 2 3 2 3 2" xfId="6713" xr:uid="{FBA53A6E-F9AA-4CDF-A6B9-5C59F193F255}"/>
    <cellStyle name="Normal 2 3 2 3 2 2" xfId="9790" xr:uid="{2A6E91DC-8B2F-4B6B-A392-38C2A68AAE6C}"/>
    <cellStyle name="Normal 2 3 2 3 2 2 2" xfId="13411" xr:uid="{F149F37D-703A-4E81-A3EA-54DFDA915ED6}"/>
    <cellStyle name="Normal 2 3 2 3 2 3" xfId="22951" xr:uid="{38802017-9E0C-4531-A42D-47F4026C0DCC}"/>
    <cellStyle name="Normal 2 3 2 3 2 4" xfId="22952" xr:uid="{0D94F813-F589-462C-9A39-3802673CA8DB}"/>
    <cellStyle name="Normal 2 3 2 3 2 5" xfId="22953" xr:uid="{A29B7BFD-A271-4311-87B7-27573729F834}"/>
    <cellStyle name="Normal 2 3 2 3 2 6" xfId="22954" xr:uid="{7DA8F68C-C70E-439D-9A21-A0590957E4E6}"/>
    <cellStyle name="Normal 2 3 2 3 3" xfId="8485" xr:uid="{977D5B9C-3B3D-4983-9077-A0F59FCB2292}"/>
    <cellStyle name="Normal 2 3 2 3 3 2" xfId="9791" xr:uid="{A53C07D4-5672-4BE0-95A1-6B21F1C0174F}"/>
    <cellStyle name="Normal 2 3 2 3 3 2 2" xfId="13412" xr:uid="{8D0FB586-E48D-44E3-B768-F2108C0BD183}"/>
    <cellStyle name="Normal 2 3 2 3 3 3" xfId="22955" xr:uid="{BA405805-2253-4DD1-B5EA-DA836B5237C6}"/>
    <cellStyle name="Normal 2 3 2 3 3 4" xfId="22956" xr:uid="{57D9FC83-A5BE-4E2C-9A5A-3569FC6CA813}"/>
    <cellStyle name="Normal 2 3 2 3 3 5" xfId="22957" xr:uid="{FB46F3B4-1CD1-4F78-8782-5BA6CA947917}"/>
    <cellStyle name="Normal 2 3 2 3 3 6" xfId="22958" xr:uid="{1C450E0A-1260-4A6B-9E43-FA756D8D16AE}"/>
    <cellStyle name="Normal 2 3 2 3 4" xfId="8269" xr:uid="{68047FA0-2CEC-4A81-89C8-0B449BE50917}"/>
    <cellStyle name="Normal 2 3 2 3 4 2" xfId="9792" xr:uid="{258538C2-898E-4ADC-A5BB-3D3FDF27D405}"/>
    <cellStyle name="Normal 2 3 2 3 4 2 2" xfId="13413" xr:uid="{AA8DAE02-2F5F-4F30-BA16-01D4A268F6E4}"/>
    <cellStyle name="Normal 2 3 2 3 4 3" xfId="12464" xr:uid="{5128B96E-A387-45AB-90B6-5DE78A6DE72E}"/>
    <cellStyle name="Normal 2 3 2 3 5" xfId="9789" xr:uid="{0E77B234-2F8F-41DF-9EE4-99BEC629DEAF}"/>
    <cellStyle name="Normal 2 3 2 3 5 2" xfId="13410" xr:uid="{1C7E3E44-934E-4A0C-8E84-6E7AA7F9736E}"/>
    <cellStyle name="Normal 2 3 2 3 6" xfId="22959" xr:uid="{15C6B15F-10BF-41C3-961C-915A5C588561}"/>
    <cellStyle name="Normal 2 3 2 3 7" xfId="22960" xr:uid="{5EA93F2B-23B5-44B9-B700-8194FF8F2BF5}"/>
    <cellStyle name="Normal 2 3 2 3 8" xfId="22961" xr:uid="{D9296D4C-6FC2-47A7-A3AC-65798DC17A8B}"/>
    <cellStyle name="Normal 2 3 2 3 9" xfId="22962" xr:uid="{E3095562-A9AA-4BB6-8B98-1B427979E057}"/>
    <cellStyle name="Normal 2 3 2 4" xfId="3644" xr:uid="{04EC272F-B703-4BDA-A625-5B5B0FD904EA}"/>
    <cellStyle name="Normal 2 3 2 4 2" xfId="5418" xr:uid="{BCC81F49-29D8-48B7-B608-8B940BD37EF1}"/>
    <cellStyle name="Normal 2 3 2 4 2 2" xfId="9794" xr:uid="{F88E49D1-E92D-4116-9C18-905C328DE70F}"/>
    <cellStyle name="Normal 2 3 2 4 2 2 2" xfId="13415" xr:uid="{8A8F19BC-9C08-4493-A5CA-CFE93E35D50B}"/>
    <cellStyle name="Normal 2 3 2 4 2 3" xfId="22963" xr:uid="{85D74652-6491-4E36-BF20-481A80B52FAE}"/>
    <cellStyle name="Normal 2 3 2 4 2 4" xfId="22964" xr:uid="{8AF446E1-E54F-452D-98C4-1FFF9D2100B1}"/>
    <cellStyle name="Normal 2 3 2 4 2 5" xfId="22965" xr:uid="{E7DDC64B-702D-4BA6-8DC3-0023F45D2B10}"/>
    <cellStyle name="Normal 2 3 2 4 2 6" xfId="22966" xr:uid="{2B92522E-0CD6-47B4-BB0B-C403D06C07B4}"/>
    <cellStyle name="Normal 2 3 2 4 3" xfId="8270" xr:uid="{042B0653-A47F-4EBF-8B14-716DA1C9DA9D}"/>
    <cellStyle name="Normal 2 3 2 4 3 2" xfId="9795" xr:uid="{CBC95FAD-55C2-4A52-B9C9-9453965EB048}"/>
    <cellStyle name="Normal 2 3 2 4 3 2 2" xfId="13416" xr:uid="{E9C43449-1CFA-4F89-BA54-73ABDABECC81}"/>
    <cellStyle name="Normal 2 3 2 4 3 3" xfId="22967" xr:uid="{3E6860DA-6E5C-4BDC-AE65-07BF55C8E125}"/>
    <cellStyle name="Normal 2 3 2 4 3 4" xfId="22968" xr:uid="{0000D159-D5FD-4FF8-9EB4-53E0EC13D0CF}"/>
    <cellStyle name="Normal 2 3 2 4 3 5" xfId="22969" xr:uid="{362AF77D-3867-4980-BA4C-3C3DDE73D71B}"/>
    <cellStyle name="Normal 2 3 2 4 3 6" xfId="22970" xr:uid="{65B67B36-C6CA-4E5A-8225-FED136892BBC}"/>
    <cellStyle name="Normal 2 3 2 4 3 7" xfId="38427" xr:uid="{8816F9DA-72D4-4DC2-9AD4-23DED3C4B368}"/>
    <cellStyle name="Normal 2 3 2 4 4" xfId="9793" xr:uid="{B004A45C-99C0-47DE-9E91-04A388EAD9DC}"/>
    <cellStyle name="Normal 2 3 2 4 4 2" xfId="13414" xr:uid="{634B46F4-37F0-4C44-9138-9519D9738449}"/>
    <cellStyle name="Normal 2 3 2 4 5" xfId="22971" xr:uid="{E4E514BF-82C9-4945-BB22-604BE0314F44}"/>
    <cellStyle name="Normal 2 3 2 4 6" xfId="22972" xr:uid="{6B67FE02-E34B-4289-8FA5-1D7FC695C03C}"/>
    <cellStyle name="Normal 2 3 2 4 7" xfId="22973" xr:uid="{C6589D6C-9E83-488B-B6D9-BC0A009F9E98}"/>
    <cellStyle name="Normal 2 3 2 4 8" xfId="22974" xr:uid="{5C91BAB5-CB11-4B45-BAD4-266C1C0732C4}"/>
    <cellStyle name="Normal 2 3 2 5" xfId="8266" xr:uid="{BE0D0D63-E898-4B37-8E66-B248598C7D49}"/>
    <cellStyle name="Normal 2 3 2 5 2" xfId="9796" xr:uid="{DA001CF5-3C2D-49EA-865F-3AD2CB1693E8}"/>
    <cellStyle name="Normal 2 3 2 5 2 2" xfId="13417" xr:uid="{EB8BCF4E-C70B-4188-9CBB-819D6A8916B1}"/>
    <cellStyle name="Normal 2 3 2 5 3" xfId="12462" xr:uid="{CAA84316-FD18-4BEE-8BAB-5690EDDAD46F}"/>
    <cellStyle name="Normal 2 3 2 6" xfId="9781" xr:uid="{05995B16-7BA9-4023-BBA6-EF32B733D230}"/>
    <cellStyle name="Normal 2 3 2 6 2" xfId="13402" xr:uid="{F7859867-B7CB-4CAD-BCA1-D1CEC75A35FD}"/>
    <cellStyle name="Normal 2 3 2 7" xfId="22975" xr:uid="{678C9CBD-F7A5-4FA1-AD0C-C5566A4AD29C}"/>
    <cellStyle name="Normal 2 3 2 8" xfId="22976" xr:uid="{DC3B3677-260F-423F-9BC4-5BE8E7FB8923}"/>
    <cellStyle name="Normal 2 3 2 9" xfId="22977" xr:uid="{EC3F06DF-998B-4DBB-9CF8-4969BB525226}"/>
    <cellStyle name="Normal 2 3 2_TRA" xfId="3645" xr:uid="{4B0D3863-7DEE-450D-AA6F-3A7459DF974B}"/>
    <cellStyle name="Normal 2 3 3" xfId="1565" xr:uid="{D8E18EC5-EA8D-4EDA-8E7A-C7058DF61154}"/>
    <cellStyle name="Normal 2 3 3 10" xfId="22978" xr:uid="{CF71CB64-D22C-48B8-BDD1-5CF00A969920}"/>
    <cellStyle name="Normal 2 3 3 11" xfId="22979" xr:uid="{1B2BF3BB-2805-445E-BCE6-B3C3F3EE7C68}"/>
    <cellStyle name="Normal 2 3 3 2" xfId="3646" xr:uid="{36ACAE3A-37F9-483E-9765-49725C296468}"/>
    <cellStyle name="Normal 2 3 3 2 2" xfId="9798" xr:uid="{23755D70-F9BD-4E1D-B2D7-2353E6007EBB}"/>
    <cellStyle name="Normal 2 3 3 2 2 2" xfId="13419" xr:uid="{D3C6ECD1-DCD2-4067-9D28-A6EFD7F5F00E}"/>
    <cellStyle name="Normal 2 3 3 2 3" xfId="22980" xr:uid="{386E9065-1B06-4EB5-8C42-BBCF16A79757}"/>
    <cellStyle name="Normal 2 3 3 2 4" xfId="22981" xr:uid="{02B62FA7-77EB-4F62-8814-6430CAC34A81}"/>
    <cellStyle name="Normal 2 3 3 2 5" xfId="22982" xr:uid="{92C61D3B-47BD-4EF0-9AFD-2F560612EA45}"/>
    <cellStyle name="Normal 2 3 3 2 6" xfId="22983" xr:uid="{7BC8DB0E-9080-4E3F-8B83-3C98DC190E8B}"/>
    <cellStyle name="Normal 2 3 3 3" xfId="4784" xr:uid="{F0456B2B-E3A6-499F-A129-D53D1A87C559}"/>
    <cellStyle name="Normal 2 3 3 3 2" xfId="9799" xr:uid="{67021EE2-2EF3-492E-8D05-B1E169B8EACB}"/>
    <cellStyle name="Normal 2 3 3 3 2 2" xfId="13420" xr:uid="{01FEE3DA-D9F0-4E86-B695-7126FEF0BF9F}"/>
    <cellStyle name="Normal 2 3 3 3 3" xfId="12505" xr:uid="{31C313AB-ADF4-4AB7-9EBC-E70BD2A2DADA}"/>
    <cellStyle name="Normal 2 3 3 3 4" xfId="35767" xr:uid="{0FFBE4EC-23B4-438C-9E48-A548A4FE40F4}"/>
    <cellStyle name="Normal 2 3 3 3 5" xfId="8382" xr:uid="{59AEA52E-58EC-447C-ACF0-EB0A753FA1B9}"/>
    <cellStyle name="Normal 2 3 3 4" xfId="8271" xr:uid="{139E21FB-4C3C-4737-A451-723D348B3107}"/>
    <cellStyle name="Normal 2 3 3 4 2" xfId="9800" xr:uid="{AC85B6BE-02E9-44D2-965E-7FF73E23663F}"/>
    <cellStyle name="Normal 2 3 3 4 2 2" xfId="13421" xr:uid="{61B9C09F-39BB-42AC-B6E6-5DD94CA97BDA}"/>
    <cellStyle name="Normal 2 3 3 4 3" xfId="22984" xr:uid="{43A4BA4D-107F-419A-A625-E5E7E0C37C90}"/>
    <cellStyle name="Normal 2 3 3 4 4" xfId="22985" xr:uid="{D96F5F68-ABDF-45D4-8E6D-AA775304F997}"/>
    <cellStyle name="Normal 2 3 3 4 5" xfId="22986" xr:uid="{32D25E58-21E1-4037-8F54-3D2C5E46894B}"/>
    <cellStyle name="Normal 2 3 3 4 6" xfId="22987" xr:uid="{B3C97DD9-40D6-4C01-A2C0-CC7655A1C138}"/>
    <cellStyle name="Normal 2 3 3 4 7" xfId="37829" xr:uid="{B353AB22-ADB3-4590-8B3E-84D91F1A851D}"/>
    <cellStyle name="Normal 2 3 3 5" xfId="9801" xr:uid="{9923D400-CF41-415E-8AB6-CCC0F0BDF396}"/>
    <cellStyle name="Normal 2 3 3 5 2" xfId="13422" xr:uid="{2B73C6E6-3C33-4439-B267-8A676ED008E2}"/>
    <cellStyle name="Normal 2 3 3 6" xfId="9797" xr:uid="{B94A0BB0-328A-4CBD-ACAE-6E9265EDC51B}"/>
    <cellStyle name="Normal 2 3 3 6 2" xfId="13418" xr:uid="{C2C6AE2E-483C-4D21-BF2D-1BB96FDD433F}"/>
    <cellStyle name="Normal 2 3 3 7" xfId="22988" xr:uid="{C7FCB904-3EE7-4E21-B917-DE34863079DE}"/>
    <cellStyle name="Normal 2 3 3 8" xfId="22989" xr:uid="{D48E0993-CE10-414F-822F-A1BD6601490C}"/>
    <cellStyle name="Normal 2 3 3 9" xfId="22990" xr:uid="{C19566DF-F1C4-428C-9CE0-9395B8283563}"/>
    <cellStyle name="Normal 2 3 4" xfId="1566" xr:uid="{781A7FD6-3E09-4246-B5E6-822D502FB210}"/>
    <cellStyle name="Normal 2 3 4 2" xfId="3648" xr:uid="{E0273478-0DA8-48F6-960D-9032DDB9934C}"/>
    <cellStyle name="Normal 2 3 4 2 2" xfId="5420" xr:uid="{B255EBEB-2B2B-440E-A508-C7243229FE70}"/>
    <cellStyle name="Normal 2 3 4 2 2 2" xfId="22992" xr:uid="{B5B19CE0-559D-43B6-B2FC-4BCE6D81821C}"/>
    <cellStyle name="Normal 2 3 4 2 2 3" xfId="22993" xr:uid="{6B974097-7D42-4865-B412-B4D7FA221EA4}"/>
    <cellStyle name="Normal 2 3 4 2 2 4" xfId="22994" xr:uid="{65AC8AD3-9665-4280-AFFC-F90AED67914A}"/>
    <cellStyle name="Normal 2 3 4 2 2 5" xfId="22995" xr:uid="{4E771ACB-7970-4AD3-87F6-2211524D9E34}"/>
    <cellStyle name="Normal 2 3 4 2 2 6" xfId="22991" xr:uid="{1E44E273-7D46-4722-B4E7-CFFE791018DE}"/>
    <cellStyle name="Normal 2 3 4 2 3" xfId="13423" xr:uid="{D5F4964A-4764-4218-B67E-9E4FF3D2788D}"/>
    <cellStyle name="Normal 2 3 4 2 3 2" xfId="38429" xr:uid="{668D430A-A060-4DFA-B566-4447B520185D}"/>
    <cellStyle name="Normal 2 3 4 2 4" xfId="9802" xr:uid="{87711B9B-6DA0-4B2B-95BF-B7341EF5FC68}"/>
    <cellStyle name="Normal 2 3 4 3" xfId="3647" xr:uid="{8E18CB78-BFA8-4765-A2A4-51E7FDB86F8A}"/>
    <cellStyle name="Normal 2 3 4 3 2" xfId="5419" xr:uid="{23E20D80-BE38-41D0-BB7A-B9346BF5C427}"/>
    <cellStyle name="Normal 2 3 4 3 2 2" xfId="6141" xr:uid="{E323FB32-A807-4B64-B859-E3294C3902C4}"/>
    <cellStyle name="Normal 2 3 4 3 2 2 2" xfId="41311" xr:uid="{72164195-1DC8-4B62-849D-04E14A745AC8}"/>
    <cellStyle name="Normal 2 3 4 3 2 2 3" xfId="39728" xr:uid="{984F29CD-05FF-4448-B877-E83A77B3106B}"/>
    <cellStyle name="Normal 2 3 4 3 2 3" xfId="40453" xr:uid="{D153092F-316A-4A3C-85E5-804B50D8737E}"/>
    <cellStyle name="Normal 2 3 4 3 2 4" xfId="15190" xr:uid="{5F0726B3-A41A-4E2B-B727-CF9366172A67}"/>
    <cellStyle name="Normal 2 3 4 3 3" xfId="5826" xr:uid="{511D67A2-AD1E-4319-960D-BD1CCF5518E0}"/>
    <cellStyle name="Normal 2 3 4 3 3 2" xfId="40149" xr:uid="{3FC190F3-0C76-4A41-B8E7-A5FA808869FA}"/>
    <cellStyle name="Normal 2 3 4 3 3 3" xfId="38428" xr:uid="{2F90EE2B-47B2-4552-960A-1DD3D7DAE833}"/>
    <cellStyle name="Normal 2 3 4 3 4" xfId="6461" xr:uid="{55D6757F-E387-48C4-82BF-7E0CA29DF50E}"/>
    <cellStyle name="Normal 2 3 4 3 4 2" xfId="40694" xr:uid="{F3E939CF-76E3-4211-BE2B-610C1ACFE423}"/>
    <cellStyle name="Normal 2 3 4 3 4 3" xfId="39127" xr:uid="{92D418FC-FADC-4049-BA0F-8DD528886058}"/>
    <cellStyle name="Normal 2 3 4 3 5" xfId="39430" xr:uid="{85D52C27-81E7-40BC-8D7A-759E62FC4026}"/>
    <cellStyle name="Normal 2 3 4 3 5 2" xfId="41001" xr:uid="{EC6CCEF9-25B3-4006-B123-D3727E0348F3}"/>
    <cellStyle name="Normal 2 3 4 3 6" xfId="39932" xr:uid="{4D1C2AE9-B388-4A51-9851-697A7365D5F7}"/>
    <cellStyle name="Normal 2 3 4 3 7" xfId="11566" xr:uid="{FFE9F4BD-4177-4D24-A9F7-375D13670A4F}"/>
    <cellStyle name="Normal 2 3 4 4" xfId="4785" xr:uid="{97A60BA4-A957-413B-9A80-E7434B527173}"/>
    <cellStyle name="Normal 2 3 4 4 2" xfId="35768" xr:uid="{59C35324-A14D-4B22-9E3C-29273AC8679C}"/>
    <cellStyle name="Normal 2 3 4 4 3" xfId="22996" xr:uid="{D781417A-688E-4964-B067-F8BC329B6C02}"/>
    <cellStyle name="Normal 2 3 4 5" xfId="4513" xr:uid="{CD89BEE0-CF0F-4CD6-B18F-3E5D79D5E684}"/>
    <cellStyle name="Normal 2 3 4 5 2" xfId="5964" xr:uid="{724C1960-4EFE-452F-A9BC-90356850FC90}"/>
    <cellStyle name="Normal 2 3 4 5 2 2" xfId="39211" xr:uid="{79E24D9A-1B7D-4550-85A9-D8C14E80A116}"/>
    <cellStyle name="Normal 2 3 4 5 3" xfId="39561" xr:uid="{AFEAB0C0-3CE6-4848-91A6-40F03C1AE878}"/>
    <cellStyle name="Normal 2 3 4 5 3 2" xfId="41139" xr:uid="{C0E35D1D-B013-4EEC-95FA-6B396910E41D}"/>
    <cellStyle name="Normal 2 3 4 5 4" xfId="40284" xr:uid="{4D54CCC9-F777-4DF2-8051-3AF22B0A2B50}"/>
    <cellStyle name="Normal 2 3 4 5 5" xfId="22997" xr:uid="{9DC7F1CA-FD1C-4F1F-8974-2C7A0132A610}"/>
    <cellStyle name="Normal 2 3 4 6" xfId="6285" xr:uid="{B6194AFC-6A4C-442A-9F05-AA1F7A2BB7A6}"/>
    <cellStyle name="Normal 2 3 4 6 2" xfId="37830" xr:uid="{3C1ADC7B-8F67-4665-90DF-83E1750C7EA8}"/>
    <cellStyle name="Normal 2 3 4 6 3" xfId="22998" xr:uid="{671F7123-4051-4223-B02D-217D203E187B}"/>
    <cellStyle name="Normal 2 3 4 7" xfId="22999" xr:uid="{D68E8BF3-8390-47B7-8A5E-FF3A3D25F3FB}"/>
    <cellStyle name="Normal 2 3 4 8" xfId="23000" xr:uid="{B414A563-8CE3-437E-8F0F-4D007B8AADBF}"/>
    <cellStyle name="Normal 2 3 5" xfId="4783" xr:uid="{387A8FA9-7776-44BC-BDB8-406543AF3746}"/>
    <cellStyle name="Normal 2 3 5 2" xfId="6011" xr:uid="{28CDF88F-5CFF-42AD-9C3F-36AFAE6F7D87}"/>
    <cellStyle name="Normal 2 3 5 2 2" xfId="40567" xr:uid="{1FA8B1FD-D2BD-42F7-AE7D-41A4DA6E8A99}"/>
    <cellStyle name="Normal 2 3 5 2 3" xfId="13401" xr:uid="{9701FF7C-D274-4223-9061-F794D4B0403C}"/>
    <cellStyle name="Normal 2 3 5 3" xfId="6332" xr:uid="{B2F28C1E-0F92-4951-9B35-23CC067A4423}"/>
    <cellStyle name="Normal 2 3 5 3 2" xfId="41183" xr:uid="{C373697C-C3C3-492F-8D0D-0AB68A2613B3}"/>
    <cellStyle name="Normal 2 3 5 3 3" xfId="39601" xr:uid="{4967EBCA-8D0A-4F70-B17B-509ACBFAB1F1}"/>
    <cellStyle name="Normal 2 3 5 4" xfId="40327" xr:uid="{9660117A-14B0-4B1C-9ADD-5D3B545BA5DB}"/>
    <cellStyle name="Normal 2 3 5 5" xfId="9780" xr:uid="{6B69E765-7F6D-4E03-85B5-A74881042EFE}"/>
    <cellStyle name="Normal 2 3 6" xfId="4531" xr:uid="{66B239D0-F503-47BA-8255-C8596BBDA0B3}"/>
    <cellStyle name="Normal 2 3 6 2" xfId="5980" xr:uid="{2F55F9E4-7AAB-4603-B7BF-9FA931769FF6}"/>
    <cellStyle name="Normal 2 3 6 2 2" xfId="41153" xr:uid="{BA8B7A46-C9F5-474A-9F02-527EDE8A5FBB}"/>
    <cellStyle name="Normal 2 3 6 2 3" xfId="39572" xr:uid="{0B891ED5-86B9-4BC5-8CB6-D7B63FD1F6B3}"/>
    <cellStyle name="Normal 2 3 6 3" xfId="6301" xr:uid="{D84CF86A-E147-4806-B8D0-B702BE0AC38E}"/>
    <cellStyle name="Normal 2 3 6 3 2" xfId="40298" xr:uid="{9BA0C458-3726-4694-9B66-09B3893B051D}"/>
    <cellStyle name="Normal 2 3 6 4" xfId="23001" xr:uid="{0A80AFBB-0922-4F5B-9E1C-B88AF07E9132}"/>
    <cellStyle name="Normal 2 3 7" xfId="5695" xr:uid="{1AC63BFF-AB5F-4223-AC28-00DCCE94A078}"/>
    <cellStyle name="Normal 2 3 7 2" xfId="40022" xr:uid="{E98DD160-34A6-47CD-890B-C7C5C985902D}"/>
    <cellStyle name="Normal 2 3 7 3" xfId="23002" xr:uid="{595F04BF-4A42-49A8-991F-CC21EE43A295}"/>
    <cellStyle name="Normal 2 3 8" xfId="23003" xr:uid="{693F7A89-F31B-4714-B301-125AE618E7E3}"/>
    <cellStyle name="Normal 2 3 8 2" xfId="40873" xr:uid="{7BC8C067-E4D3-4DD4-BC55-93AC311160DE}"/>
    <cellStyle name="Normal 2 3 9" xfId="23004" xr:uid="{2D009753-C8F0-4109-9B44-820F8671F403}"/>
    <cellStyle name="Normal 2 3_ELC" xfId="3649" xr:uid="{614CEEB7-5BD4-43C0-AB2C-927533B5C064}"/>
    <cellStyle name="Normal 2 30" xfId="5655" xr:uid="{7EF944F7-52A7-40ED-8845-BA36A1F09AA0}"/>
    <cellStyle name="Normal 2 30 2" xfId="8629" xr:uid="{45875A78-CBF6-4252-A0AA-13C19B87F27A}"/>
    <cellStyle name="Normal 2 30 2 2" xfId="9804" xr:uid="{319CEF3E-3E4D-4E24-9FD5-266349646F46}"/>
    <cellStyle name="Normal 2 30 2 2 2" xfId="13425" xr:uid="{755695DF-F864-4428-9523-5BADC141242D}"/>
    <cellStyle name="Normal 2 30 2 3" xfId="12634" xr:uid="{3D1C448E-7A2D-4412-9140-C2A35423B67B}"/>
    <cellStyle name="Normal 2 30 3" xfId="9803" xr:uid="{A5487A18-C2BB-4F91-93E8-F9E1FF29101D}"/>
    <cellStyle name="Normal 2 30 3 2" xfId="13424" xr:uid="{75166949-52A7-4B93-ABA2-72FC042D29B1}"/>
    <cellStyle name="Normal 2 30 4" xfId="12348" xr:uid="{8E5D7B6B-A0FD-4DB0-831E-A275AB79819C}"/>
    <cellStyle name="Normal 2 30 5" xfId="37600" xr:uid="{3E397107-F5D9-4915-83EF-11D319A6C148}"/>
    <cellStyle name="Normal 2 30 6" xfId="7545" xr:uid="{9BFEAD6A-2EAE-46C3-BC69-C77C299C2A8A}"/>
    <cellStyle name="Normal 2 31" xfId="7546" xr:uid="{A41C4D22-E808-4B80-BCB0-B7D03CA1536F}"/>
    <cellStyle name="Normal 2 31 2" xfId="8630" xr:uid="{68C139C3-075E-4FE3-8C62-AE2EA4739089}"/>
    <cellStyle name="Normal 2 31 2 2" xfId="9806" xr:uid="{15190460-C45A-43D6-A218-81173F87F8EC}"/>
    <cellStyle name="Normal 2 31 2 2 2" xfId="13427" xr:uid="{7694D144-2BC8-4A91-809A-07B7D391021C}"/>
    <cellStyle name="Normal 2 31 2 3" xfId="12635" xr:uid="{B2956320-29C4-42E6-9E4A-8E4136ED1BAB}"/>
    <cellStyle name="Normal 2 31 3" xfId="9805" xr:uid="{3C3992E2-EEDC-414D-A933-1E45B637C63B}"/>
    <cellStyle name="Normal 2 31 3 2" xfId="13426" xr:uid="{8E0C8CD3-604B-4870-91FE-A18C4B6BA26A}"/>
    <cellStyle name="Normal 2 31 4" xfId="12349" xr:uid="{0CB82809-3905-459C-859F-EA6075172007}"/>
    <cellStyle name="Normal 2 31 5" xfId="39277" xr:uid="{FB26C821-95EA-4224-94D5-B00CCF802C10}"/>
    <cellStyle name="Normal 2 32" xfId="7547" xr:uid="{F1D2FE53-A76A-4F1B-A1D5-C3D5545EC57B}"/>
    <cellStyle name="Normal 2 32 2" xfId="8631" xr:uid="{86B7FE5A-F5AC-4575-A288-D5A4291AE665}"/>
    <cellStyle name="Normal 2 32 2 2" xfId="9808" xr:uid="{7FCD5112-3968-4EC4-A785-59D90FB4562E}"/>
    <cellStyle name="Normal 2 32 2 2 2" xfId="13429" xr:uid="{6D4227AB-65CB-4F12-8E3A-2EB5A34798C1}"/>
    <cellStyle name="Normal 2 32 2 3" xfId="12636" xr:uid="{34A93B40-F9DD-4B77-ADA7-EA0D874303C1}"/>
    <cellStyle name="Normal 2 32 3" xfId="9807" xr:uid="{7207C1B4-187A-4746-AC5C-BC1CF9D2DF7A}"/>
    <cellStyle name="Normal 2 32 3 2" xfId="13428" xr:uid="{41C80E4A-76B9-416F-9D5B-3786F5B9D444}"/>
    <cellStyle name="Normal 2 32 4" xfId="12350" xr:uid="{CD0DE909-FF88-492F-9E6B-0D594B5C2B21}"/>
    <cellStyle name="Normal 2 33" xfId="7548" xr:uid="{98AD2C57-A477-4D1D-B070-20C50E846BC8}"/>
    <cellStyle name="Normal 2 33 2" xfId="8632" xr:uid="{8DD67AF6-5596-4BDA-ACB4-568A5623B4CF}"/>
    <cellStyle name="Normal 2 33 2 2" xfId="9810" xr:uid="{0E01868E-1D9D-4F23-87A1-625F41FE84E3}"/>
    <cellStyle name="Normal 2 33 2 2 2" xfId="13431" xr:uid="{CE59AA44-B4FD-409D-96FC-D5E8E4DCAEA4}"/>
    <cellStyle name="Normal 2 33 2 3" xfId="12637" xr:uid="{3385BE0D-FF39-4138-8B01-C9B93A9F071B}"/>
    <cellStyle name="Normal 2 33 3" xfId="9809" xr:uid="{84E8D0C1-22D3-4D70-B69A-2808D631FA7A}"/>
    <cellStyle name="Normal 2 33 3 2" xfId="13430" xr:uid="{4C13D60C-FC67-40E5-8957-10FCF0B84888}"/>
    <cellStyle name="Normal 2 33 4" xfId="12351" xr:uid="{FB907599-0853-45D9-9086-9A729D7EB93D}"/>
    <cellStyle name="Normal 2 34" xfId="7549" xr:uid="{4AEC8D95-BEA3-4B0C-B909-2CE708FDAF86}"/>
    <cellStyle name="Normal 2 34 2" xfId="8633" xr:uid="{D75179FD-1137-4858-8BF3-2B6C4A1CC590}"/>
    <cellStyle name="Normal 2 34 2 2" xfId="9812" xr:uid="{F0F1D789-A98C-46C5-96B1-74000DBF9E26}"/>
    <cellStyle name="Normal 2 34 2 2 2" xfId="13433" xr:uid="{DD9B42D2-D30D-42C5-BDF9-AA11CAF7DAB3}"/>
    <cellStyle name="Normal 2 34 2 3" xfId="12638" xr:uid="{5A8B6EAA-AB3A-4597-8951-9A70809C49BE}"/>
    <cellStyle name="Normal 2 34 3" xfId="9811" xr:uid="{93E2350D-BCD3-4851-BF03-80A8F0361D98}"/>
    <cellStyle name="Normal 2 34 3 2" xfId="13432" xr:uid="{A721D473-4BC5-4A21-A50B-A3EF1BE244CD}"/>
    <cellStyle name="Normal 2 34 4" xfId="12352" xr:uid="{682D330F-F21B-4B96-95DD-07A9CB9FF0B2}"/>
    <cellStyle name="Normal 2 35" xfId="7550" xr:uid="{A8BB8D33-A33A-4720-9A17-F68109C15121}"/>
    <cellStyle name="Normal 2 35 2" xfId="8634" xr:uid="{6E87DCF7-DB38-40FD-ACFA-FAC848A41760}"/>
    <cellStyle name="Normal 2 35 2 2" xfId="9814" xr:uid="{F2BAE63F-9238-42AF-BC2E-A4ECA4607337}"/>
    <cellStyle name="Normal 2 35 2 2 2" xfId="13435" xr:uid="{B0C1625E-6BF8-4FEF-9E93-4C5BAB4C38E5}"/>
    <cellStyle name="Normal 2 35 2 3" xfId="12639" xr:uid="{7E7B694F-F152-45D4-A13D-81BB2C46061B}"/>
    <cellStyle name="Normal 2 35 3" xfId="9813" xr:uid="{94631C38-194A-443C-80C2-4F1B1A00477E}"/>
    <cellStyle name="Normal 2 35 3 2" xfId="13434" xr:uid="{53DE6F08-1038-49C9-8B21-A9F4EF5F5022}"/>
    <cellStyle name="Normal 2 35 4" xfId="12353" xr:uid="{AC997692-F94F-413E-9D3C-02F1ED9485A7}"/>
    <cellStyle name="Normal 2 36" xfId="7551" xr:uid="{DD654BD3-BB87-411A-BEAB-307DA45FDA2B}"/>
    <cellStyle name="Normal 2 36 2" xfId="8635" xr:uid="{5FE47123-A0B4-4DB6-BE32-39ECF1EF361E}"/>
    <cellStyle name="Normal 2 36 2 2" xfId="9816" xr:uid="{3D3D2970-3C0C-4FCF-BA7C-5764150B2803}"/>
    <cellStyle name="Normal 2 36 2 2 2" xfId="13437" xr:uid="{27DB44E0-4E4C-4773-A723-62D5C29F0B28}"/>
    <cellStyle name="Normal 2 36 2 3" xfId="12640" xr:uid="{07190306-B1C2-4F72-A630-B1C351EE5CD7}"/>
    <cellStyle name="Normal 2 36 3" xfId="9815" xr:uid="{C3A65C2D-6670-4865-B1BA-34A211A79601}"/>
    <cellStyle name="Normal 2 36 3 2" xfId="13436" xr:uid="{6276E440-191A-42C9-BAF7-0D48D2EDB7F6}"/>
    <cellStyle name="Normal 2 36 4" xfId="12354" xr:uid="{D1E73DFE-2EC0-495E-AE44-9485D623E094}"/>
    <cellStyle name="Normal 2 37" xfId="7552" xr:uid="{C0E887F1-B250-44D8-B375-CEDD40401184}"/>
    <cellStyle name="Normal 2 37 2" xfId="9817" xr:uid="{F2A6AE2F-6FAB-4188-B7A6-9D37E72FF040}"/>
    <cellStyle name="Normal 2 37 2 2" xfId="13438" xr:uid="{48086843-6328-4CB5-A36C-D1954091C193}"/>
    <cellStyle name="Normal 2 37 3" xfId="23005" xr:uid="{7C47E3D3-2C8B-4DD2-AF92-EEB0A1C35F75}"/>
    <cellStyle name="Normal 2 37 4" xfId="23006" xr:uid="{8130AB18-890F-4DA0-9D23-1B40BA7EF366}"/>
    <cellStyle name="Normal 2 37 5" xfId="23007" xr:uid="{E1C2FCC9-4FD9-4B10-BE1D-59B386B5892A}"/>
    <cellStyle name="Normal 2 37 6" xfId="23008" xr:uid="{5491FB4E-FAEF-496E-87CB-E7D6A4920A4B}"/>
    <cellStyle name="Normal 2 38" xfId="7553" xr:uid="{95262504-C9F4-4D79-AFD2-59BFC3FD976C}"/>
    <cellStyle name="Normal 2 38 2" xfId="9818" xr:uid="{4DFF5856-7CA7-461F-BCA9-9F5300B53BE1}"/>
    <cellStyle name="Normal 2 38 2 2" xfId="13439" xr:uid="{BEE446E6-21CC-44C3-85B6-BDEBE8500199}"/>
    <cellStyle name="Normal 2 38 3" xfId="23009" xr:uid="{9BA7C471-003D-4DA2-87EA-A4829D7EFFD8}"/>
    <cellStyle name="Normal 2 38 4" xfId="23010" xr:uid="{B6D0DC19-BEC5-4312-9B46-C3582C75FBE0}"/>
    <cellStyle name="Normal 2 38 5" xfId="23011" xr:uid="{C1AD4E43-ADF2-4E6B-9DDE-17739BE30070}"/>
    <cellStyle name="Normal 2 38 6" xfId="23012" xr:uid="{0DA2898F-ACB8-49AF-92D9-CAA86694BBA5}"/>
    <cellStyle name="Normal 2 39" xfId="7554" xr:uid="{DBECA0C5-0863-4E1C-86CB-6BB20DE7DB1B}"/>
    <cellStyle name="Normal 2 39 2" xfId="9819" xr:uid="{CF8290D0-730C-491B-95B1-E2E05773116D}"/>
    <cellStyle name="Normal 2 39 2 2" xfId="13440" xr:uid="{948F2735-8AED-4E36-95B9-DF775765CAB7}"/>
    <cellStyle name="Normal 2 39 3" xfId="23013" xr:uid="{CE66D1E4-82A6-42FF-BFBD-CB62F2F46B4F}"/>
    <cellStyle name="Normal 2 39 4" xfId="23014" xr:uid="{90C5700A-1B1D-4061-91B7-C27570099556}"/>
    <cellStyle name="Normal 2 39 5" xfId="23015" xr:uid="{351CA883-117F-41D3-BF66-024CE9004706}"/>
    <cellStyle name="Normal 2 39 6" xfId="23016" xr:uid="{AD8797F3-FFBB-4743-8071-4532C6B9110D}"/>
    <cellStyle name="Normal 2 4" xfId="1567" xr:uid="{EB3DD2B0-EAC9-4C2E-B8CF-E7D2ED1A0685}"/>
    <cellStyle name="Normal 2 4 2" xfId="3650" xr:uid="{65D4D7BD-B508-4640-A24F-52FF9561577D}"/>
    <cellStyle name="Normal 2 4 2 2" xfId="9821" xr:uid="{AFDB1C77-3DCF-4A63-88BB-7DCC4BE2B9B9}"/>
    <cellStyle name="Normal 2 4 2 2 2" xfId="13442" xr:uid="{B8B2CE28-8240-45A7-B2A7-2032C2664B33}"/>
    <cellStyle name="Normal 2 4 2 3" xfId="23017" xr:uid="{EA733C93-EBB2-44C6-89C6-D208EE041AD5}"/>
    <cellStyle name="Normal 2 4 2 4" xfId="23018" xr:uid="{61E175E1-4D7F-4B11-9438-A936437B3EA8}"/>
    <cellStyle name="Normal 2 4 2 5" xfId="23019" xr:uid="{7EA2E4A4-1922-4FF5-B00E-0DD73FC137B2}"/>
    <cellStyle name="Normal 2 4 2 6" xfId="23020" xr:uid="{749437EE-CDFD-4107-AC27-C1E725F0D8FC}"/>
    <cellStyle name="Normal 2 4 3" xfId="4786" xr:uid="{CEB244D9-736D-4077-BAF2-98843AD71720}"/>
    <cellStyle name="Normal 2 4 3 2" xfId="13441" xr:uid="{F19A07AD-E4E6-4733-A6E4-27B1AC1DC6B7}"/>
    <cellStyle name="Normal 2 4 3 3" xfId="35769" xr:uid="{3C8CBAE0-26CF-4885-A92A-DBFD606C4C41}"/>
    <cellStyle name="Normal 2 4 3 4" xfId="9820" xr:uid="{2FDAEAEC-734F-4AF2-9157-D1B37A4B9C88}"/>
    <cellStyle name="Normal 2 4 4" xfId="23021" xr:uid="{EC2E8DC3-811E-45A4-B4CE-6F0C6CC6467C}"/>
    <cellStyle name="Normal 2 4 4 2" xfId="37831" xr:uid="{2369A421-D3E0-4B34-9986-301239D96504}"/>
    <cellStyle name="Normal 2 4 5" xfId="23022" xr:uid="{EBDAE762-007F-424A-813D-150400C873FF}"/>
    <cellStyle name="Normal 2 4 6" xfId="23023" xr:uid="{24FB24DD-B175-4617-ACBF-89E763824BE1}"/>
    <cellStyle name="Normal 2 4 7" xfId="23024" xr:uid="{A271CF69-0D58-4C3B-BFE1-2DE37A4C41AC}"/>
    <cellStyle name="Normal 2 4 8" xfId="23025" xr:uid="{52BDB28E-D22A-4768-93CA-3BDBBCDF71E2}"/>
    <cellStyle name="Normal 2 40" xfId="7555" xr:uid="{DD8B7232-E86A-4A6C-A2D8-AED52CDBFCB3}"/>
    <cellStyle name="Normal 2 40 2" xfId="8636" xr:uid="{63E3086B-7F88-4A24-A8A4-75F69E663333}"/>
    <cellStyle name="Normal 2 40 2 2" xfId="9823" xr:uid="{A7BAA097-E0DF-416E-A8BB-0F61BB227F36}"/>
    <cellStyle name="Normal 2 40 2 2 2" xfId="13444" xr:uid="{14E0DE84-50FB-4A17-A1AC-2945EAEBE471}"/>
    <cellStyle name="Normal 2 40 2 3" xfId="12641" xr:uid="{DBF4792E-5730-41D0-8BBB-E57DCA3344B8}"/>
    <cellStyle name="Normal 2 40 3" xfId="9822" xr:uid="{59D1E985-8210-4127-9068-B1217E59C496}"/>
    <cellStyle name="Normal 2 40 3 2" xfId="13443" xr:uid="{AFA0EEC6-0402-487B-9188-22A8C558A1DD}"/>
    <cellStyle name="Normal 2 40 4" xfId="12355" xr:uid="{6452C95B-F985-4F65-950E-0A8AD40102A4}"/>
    <cellStyle name="Normal 2 41" xfId="7556" xr:uid="{A653F689-E079-45CE-BD08-F58FBA61DB98}"/>
    <cellStyle name="Normal 2 41 2" xfId="9824" xr:uid="{3339952C-B5CA-4CFB-B798-499D27A4CE51}"/>
    <cellStyle name="Normal 2 41 2 2" xfId="13445" xr:uid="{CCB0E2F8-1B33-4D72-A2D2-D1C08B83E462}"/>
    <cellStyle name="Normal 2 41 3" xfId="23026" xr:uid="{18499FD2-E1F3-48D3-A19E-2F77783A64FA}"/>
    <cellStyle name="Normal 2 41 4" xfId="23027" xr:uid="{AE1A426B-926C-4A16-8621-2A285CA20A75}"/>
    <cellStyle name="Normal 2 41 5" xfId="23028" xr:uid="{A426AD86-5686-4A42-82AA-AC5E12A07997}"/>
    <cellStyle name="Normal 2 41 6" xfId="23029" xr:uid="{917BEF0F-635E-407F-BDEA-A48D8D4A7B1A}"/>
    <cellStyle name="Normal 2 42" xfId="7557" xr:uid="{522E10F1-1E4F-43F0-92AC-D1CEBAA2A1A2}"/>
    <cellStyle name="Normal 2 42 2" xfId="9825" xr:uid="{ACA936F7-4C33-4372-94B7-BD5DEA6BD82A}"/>
    <cellStyle name="Normal 2 42 2 2" xfId="13446" xr:uid="{E5DD656C-2ED8-436E-9413-F250BE35F117}"/>
    <cellStyle name="Normal 2 42 3" xfId="23030" xr:uid="{E65D85D6-F2D1-4D70-84D9-1C49EECA98F5}"/>
    <cellStyle name="Normal 2 42 4" xfId="23031" xr:uid="{DC2D2E73-38CD-4CDC-829A-86211C183AD0}"/>
    <cellStyle name="Normal 2 42 5" xfId="23032" xr:uid="{4466DC5B-2BD3-44D0-842B-D7404971971D}"/>
    <cellStyle name="Normal 2 42 6" xfId="23033" xr:uid="{EE120A57-9C0B-4604-8715-10D8C407DE56}"/>
    <cellStyle name="Normal 2 43" xfId="7558" xr:uid="{F9D6AE87-7025-4078-9097-2C54DF93C72E}"/>
    <cellStyle name="Normal 2 43 2" xfId="8637" xr:uid="{FCFFBD63-1068-42DF-937D-83B08EBA759B}"/>
    <cellStyle name="Normal 2 43 2 2" xfId="9827" xr:uid="{6FD9D040-3810-4EAE-ADE8-3EAF23C5963C}"/>
    <cellStyle name="Normal 2 43 2 2 2" xfId="13448" xr:uid="{66247CC7-82ED-4591-9C91-6F66886579CF}"/>
    <cellStyle name="Normal 2 43 2 3" xfId="12642" xr:uid="{D9C1D9A9-CF4B-4F8B-882A-9FF4F1D44F71}"/>
    <cellStyle name="Normal 2 43 3" xfId="9826" xr:uid="{8A89F3F6-1618-4120-9959-4535BF3C0A1F}"/>
    <cellStyle name="Normal 2 43 3 2" xfId="13447" xr:uid="{EBA91422-65FD-48FD-AD08-A31D8600C1E0}"/>
    <cellStyle name="Normal 2 43 4" xfId="12356" xr:uid="{8338EC86-3AFC-42E4-8758-F98DD94D4F99}"/>
    <cellStyle name="Normal 2 44" xfId="7559" xr:uid="{13ECC15F-3893-4737-BC93-FFE38E8F82EF}"/>
    <cellStyle name="Normal 2 44 2" xfId="8638" xr:uid="{582A01BC-9638-4F2E-B46E-0245E8B8E689}"/>
    <cellStyle name="Normal 2 44 2 2" xfId="9829" xr:uid="{8B3A6B00-EDFD-44A4-A4D9-51E72772FF18}"/>
    <cellStyle name="Normal 2 44 2 2 2" xfId="13450" xr:uid="{50BD8E6D-32E5-4A8C-81F5-77A4A509FB9B}"/>
    <cellStyle name="Normal 2 44 2 3" xfId="12643" xr:uid="{23E8B223-5FA8-4CA9-B284-B772DC5AE0BA}"/>
    <cellStyle name="Normal 2 44 3" xfId="9828" xr:uid="{D42DD726-05D4-41B8-BB4A-60A36053D679}"/>
    <cellStyle name="Normal 2 44 3 2" xfId="13449" xr:uid="{921C6370-3A7A-4D01-B6DC-A01D50C625BD}"/>
    <cellStyle name="Normal 2 44 4" xfId="12357" xr:uid="{9CDFF8CB-6910-4F61-A315-F8229AC719BD}"/>
    <cellStyle name="Normal 2 45" xfId="7560" xr:uid="{71E8987B-8EAE-4839-A6A9-243255A8C6B4}"/>
    <cellStyle name="Normal 2 45 2" xfId="8639" xr:uid="{B4972F8E-A383-4D2B-9987-7D269B339EF5}"/>
    <cellStyle name="Normal 2 45 2 2" xfId="9831" xr:uid="{662F3F38-37A6-432B-AC33-3E302D34E4B8}"/>
    <cellStyle name="Normal 2 45 2 2 2" xfId="13452" xr:uid="{7336DB80-BB54-41D3-89DB-C0F4A932F6ED}"/>
    <cellStyle name="Normal 2 45 2 3" xfId="12644" xr:uid="{C65C0673-0F22-494B-B449-6BBEC9492043}"/>
    <cellStyle name="Normal 2 45 3" xfId="9830" xr:uid="{BB1D5A49-8965-4AE9-800C-DF9214507B21}"/>
    <cellStyle name="Normal 2 45 3 2" xfId="13451" xr:uid="{7013F42E-E6CC-423D-8701-E75A754F6BE0}"/>
    <cellStyle name="Normal 2 45 4" xfId="12358" xr:uid="{3F8352ED-8923-4868-A089-A2E9AB5DCD60}"/>
    <cellStyle name="Normal 2 46" xfId="7561" xr:uid="{2F371B01-00DF-4C35-8342-E6368BD3B362}"/>
    <cellStyle name="Normal 2 46 2" xfId="8640" xr:uid="{654E163B-72D9-4D7E-B3DF-F55B38A0E454}"/>
    <cellStyle name="Normal 2 46 2 2" xfId="9833" xr:uid="{DB7FB438-3DA3-40BF-8302-64AFDA521E88}"/>
    <cellStyle name="Normal 2 46 2 2 2" xfId="13454" xr:uid="{A699DDD5-1ACD-44A2-965E-4B0B61B2AFA2}"/>
    <cellStyle name="Normal 2 46 2 3" xfId="12645" xr:uid="{AE27AB62-8790-425A-9CCF-8B64A642FB57}"/>
    <cellStyle name="Normal 2 46 3" xfId="9832" xr:uid="{5304FD89-E473-453D-9E66-DA23C46F1E10}"/>
    <cellStyle name="Normal 2 46 3 2" xfId="13453" xr:uid="{891C0BA2-36E6-4210-AEA7-D6E1076522B8}"/>
    <cellStyle name="Normal 2 46 4" xfId="12359" xr:uid="{01AB6DCA-F60B-49B9-B19C-B87042F6D515}"/>
    <cellStyle name="Normal 2 47" xfId="9834" xr:uid="{FDF19BEA-7363-4C75-B988-672E434465FC}"/>
    <cellStyle name="Normal 2 47 2" xfId="13455" xr:uid="{35083644-CE70-4F05-BE95-24CD619299C7}"/>
    <cellStyle name="Normal 2 48" xfId="9536" xr:uid="{8BFA08CE-5F45-4655-BD28-0805408A6820}"/>
    <cellStyle name="Normal 2 48 2" xfId="13157" xr:uid="{B05E56BE-F870-4C88-934B-54C419CAFAAE}"/>
    <cellStyle name="Normal 2 49" xfId="11579" xr:uid="{17B7883D-F705-435E-B2A4-38B0664E4736}"/>
    <cellStyle name="Normal 2 49 2" xfId="23035" xr:uid="{41B4A5C6-4F28-478B-A1D4-8E2A8072A41E}"/>
    <cellStyle name="Normal 2 49 3" xfId="23034" xr:uid="{874160C0-FDFC-41E6-92B4-C70EA4A14E9B}"/>
    <cellStyle name="Normal 2 5" xfId="1568" xr:uid="{C46FEC31-2DBC-4E3B-907A-336AFE7C23AE}"/>
    <cellStyle name="Normal 2 5 10" xfId="23036" xr:uid="{B50AAA52-93F5-47D7-9B69-D78810CFAFCC}"/>
    <cellStyle name="Normal 2 5 2" xfId="3652" xr:uid="{E6C0B61E-EF67-46B2-9166-E1B4C2FFED50}"/>
    <cellStyle name="Normal 2 5 2 2" xfId="8573" xr:uid="{A672F21A-5D63-4FEA-9DE3-9050A1893690}"/>
    <cellStyle name="Normal 2 5 2 2 2" xfId="9837" xr:uid="{7FC8FE35-533D-4F5E-8CEE-6139A6BE1889}"/>
    <cellStyle name="Normal 2 5 2 2 2 2" xfId="13458" xr:uid="{3155C5A6-7FE1-4F6F-B700-4381D28EB646}"/>
    <cellStyle name="Normal 2 5 2 2 3" xfId="23037" xr:uid="{8A11BF4C-A999-4DD3-A8D4-84A420B96A21}"/>
    <cellStyle name="Normal 2 5 2 2 4" xfId="23038" xr:uid="{1F508463-18EC-49B1-BE7A-4D3D0B7E5C53}"/>
    <cellStyle name="Normal 2 5 2 2 5" xfId="23039" xr:uid="{0F9C79D8-3170-4BF5-84DC-A4B11D32B007}"/>
    <cellStyle name="Normal 2 5 2 2 6" xfId="23040" xr:uid="{3C6AF101-C87C-42F3-B986-0FFFBF66BFD5}"/>
    <cellStyle name="Normal 2 5 2 3" xfId="8273" xr:uid="{C27DDCE5-9EBC-4528-81CE-D4DF0EE238B6}"/>
    <cellStyle name="Normal 2 5 2 3 2" xfId="9838" xr:uid="{D8B6AAD2-C297-4594-B8F6-7E4A3510676E}"/>
    <cellStyle name="Normal 2 5 2 3 2 2" xfId="13459" xr:uid="{6C7750DF-6EC5-4AA8-A093-9D22AAD1E574}"/>
    <cellStyle name="Normal 2 5 2 3 3" xfId="23041" xr:uid="{E4594A81-F486-424A-BFAB-0DDB2F9B270D}"/>
    <cellStyle name="Normal 2 5 2 3 4" xfId="23042" xr:uid="{5C63600C-A4DB-46E0-AD7E-75264BA3BD66}"/>
    <cellStyle name="Normal 2 5 2 3 5" xfId="23043" xr:uid="{8C607E4F-BDD9-4A9C-B57A-50A37758E928}"/>
    <cellStyle name="Normal 2 5 2 3 6" xfId="23044" xr:uid="{7A4432F7-44B8-4621-90B6-F77E955D68D7}"/>
    <cellStyle name="Normal 2 5 2 4" xfId="9836" xr:uid="{D60F07D1-7FCD-4F9B-904B-3FCBA6D7EAF3}"/>
    <cellStyle name="Normal 2 5 2 4 2" xfId="13457" xr:uid="{29459C1D-0205-4142-9679-B255FA33095D}"/>
    <cellStyle name="Normal 2 5 2 5" xfId="23045" xr:uid="{C30E8109-2B7D-42AC-8366-F09FCBAB4E66}"/>
    <cellStyle name="Normal 2 5 2 6" xfId="23046" xr:uid="{27FA9C4D-08F5-4417-B5EA-8F6EEA4CE2DD}"/>
    <cellStyle name="Normal 2 5 2 7" xfId="23047" xr:uid="{C2B28698-556B-4550-9FA6-A2D98A83F321}"/>
    <cellStyle name="Normal 2 5 2 8" xfId="23048" xr:uid="{A501E27D-CDF2-4F7D-A453-D65F95E40754}"/>
    <cellStyle name="Normal 2 5 3" xfId="3651" xr:uid="{783FF5C1-4524-4ACA-89A8-39889C3585E2}"/>
    <cellStyle name="Normal 2 5 3 2" xfId="8641" xr:uid="{E5F95314-830F-453A-8302-CBF2567CC795}"/>
    <cellStyle name="Normal 2 5 3 2 2" xfId="9840" xr:uid="{5A57FE7F-3526-4E93-987F-6E4EA8AAB5BB}"/>
    <cellStyle name="Normal 2 5 3 2 2 2" xfId="13461" xr:uid="{219F7105-A3E0-47C3-A96D-9DFC687CB693}"/>
    <cellStyle name="Normal 2 5 3 2 3" xfId="23049" xr:uid="{4217B68E-1E16-42D0-8B15-003EDCA47FDC}"/>
    <cellStyle name="Normal 2 5 3 2 4" xfId="23050" xr:uid="{43C03617-2D16-48B1-A6A0-EE4738781009}"/>
    <cellStyle name="Normal 2 5 3 2 5" xfId="23051" xr:uid="{0BDB8245-8A89-4B17-8A9E-8005558B429B}"/>
    <cellStyle name="Normal 2 5 3 2 6" xfId="23052" xr:uid="{B153FCC0-0AA6-4DA1-B186-AE143C2178E3}"/>
    <cellStyle name="Normal 2 5 3 3" xfId="8383" xr:uid="{26CC8202-92B0-4E41-983D-7686F3413441}"/>
    <cellStyle name="Normal 2 5 3 3 2" xfId="9841" xr:uid="{11C89930-2055-4D12-AA58-92C7CBEF73C8}"/>
    <cellStyle name="Normal 2 5 3 3 2 2" xfId="13462" xr:uid="{F8F1691E-CF7C-4553-A128-F4FEA596C3C7}"/>
    <cellStyle name="Normal 2 5 3 3 3" xfId="23053" xr:uid="{5671CC5E-C2B0-4099-8B9A-B9C7ED7C3660}"/>
    <cellStyle name="Normal 2 5 3 3 4" xfId="23054" xr:uid="{D34053DB-EAFA-4778-8CAB-83FAD7378E70}"/>
    <cellStyle name="Normal 2 5 3 3 5" xfId="23055" xr:uid="{15B25D13-57FE-4A5C-BAD3-FAE725CD8856}"/>
    <cellStyle name="Normal 2 5 3 3 6" xfId="23056" xr:uid="{4E180B3E-D287-4E04-91F3-EDAE23756A3D}"/>
    <cellStyle name="Normal 2 5 3 4" xfId="9839" xr:uid="{9D2D6B97-8D91-4001-B070-0F1039F63D50}"/>
    <cellStyle name="Normal 2 5 3 4 2" xfId="13460" xr:uid="{D59472C0-5765-4794-B74A-5585CA946B98}"/>
    <cellStyle name="Normal 2 5 3 5" xfId="23057" xr:uid="{2AE283CD-9143-4216-A346-71A0BABB5F35}"/>
    <cellStyle name="Normal 2 5 3 6" xfId="23058" xr:uid="{A184D363-9DA4-49E5-9A1E-315F273F0FEE}"/>
    <cellStyle name="Normal 2 5 3 7" xfId="23059" xr:uid="{1CC0C43C-F061-4422-BEC2-D25B70FC7E77}"/>
    <cellStyle name="Normal 2 5 3 8" xfId="23060" xr:uid="{CF159DB4-D344-483D-8413-EE2A7517AF0B}"/>
    <cellStyle name="Normal 2 5 4" xfId="4787" xr:uid="{CA0C0165-BD0F-4764-A877-9E4CEE8BC7EE}"/>
    <cellStyle name="Normal 2 5 4 2" xfId="9842" xr:uid="{3007DE63-53AB-4FD1-A20A-DACC934779B4}"/>
    <cellStyle name="Normal 2 5 4 2 2" xfId="13463" xr:uid="{FECBDECB-7BC3-4B83-9732-719950F7EA6A}"/>
    <cellStyle name="Normal 2 5 4 3" xfId="12465" xr:uid="{EF97A45A-8241-4BEE-8969-A53BBEAA3B3F}"/>
    <cellStyle name="Normal 2 5 4 4" xfId="35770" xr:uid="{9B973D84-9B5E-45E3-AB64-61864FD8255D}"/>
    <cellStyle name="Normal 2 5 4 5" xfId="8272" xr:uid="{57E2693F-DD96-4B63-93B3-18B5554A6484}"/>
    <cellStyle name="Normal 2 5 5" xfId="9835" xr:uid="{532BD4C6-262B-4043-B415-83F4511022E6}"/>
    <cellStyle name="Normal 2 5 5 2" xfId="13456" xr:uid="{1EC057AD-C6E5-472A-98C5-5D386728F267}"/>
    <cellStyle name="Normal 2 5 5 3" xfId="37832" xr:uid="{3675B98E-9F26-46AF-AF71-62672B0900B3}"/>
    <cellStyle name="Normal 2 5 6" xfId="23061" xr:uid="{3F9C3A01-45D6-40B9-B923-0C32878447F7}"/>
    <cellStyle name="Normal 2 5 7" xfId="23062" xr:uid="{FDE95DA1-FB58-4694-B57D-51BF0AD61FA2}"/>
    <cellStyle name="Normal 2 5 8" xfId="23063" xr:uid="{36A82F3F-EC1A-4349-AF87-3C79AF82CF18}"/>
    <cellStyle name="Normal 2 5 9" xfId="23064" xr:uid="{AD992BDE-87D1-49FD-A736-76C90A35D29B}"/>
    <cellStyle name="Normal 2 50" xfId="11582" xr:uid="{92EC7E8E-0091-4EC2-9D46-1D18C10FA758}"/>
    <cellStyle name="Normal 2 50 2" xfId="23066" xr:uid="{4A44016C-8B7F-4BB3-8743-761F3D3A537E}"/>
    <cellStyle name="Normal 2 50 3" xfId="23065" xr:uid="{9220558A-1087-497D-AD40-6478CCBB41EA}"/>
    <cellStyle name="Normal 2 51" xfId="11584" xr:uid="{5E20AF76-CA4A-44D0-9F4E-4A7F41B136DD}"/>
    <cellStyle name="Normal 2 51 2" xfId="23068" xr:uid="{435DD477-58EF-457F-A3CF-4F2CCD14713E}"/>
    <cellStyle name="Normal 2 51 3" xfId="23067" xr:uid="{7A0E6A75-6E5A-43A5-B9C2-D8D9653AD135}"/>
    <cellStyle name="Normal 2 52" xfId="11610" xr:uid="{8A3CA5D5-BDAE-45E3-8423-976ECEA79146}"/>
    <cellStyle name="Normal 2 52 2" xfId="23069" xr:uid="{63916827-54F9-483C-90A8-6FE54553FAC0}"/>
    <cellStyle name="Normal 2 53" xfId="11587" xr:uid="{DA52B220-8D80-451C-BF68-D8FE9FD15124}"/>
    <cellStyle name="Normal 2 53 2" xfId="23070" xr:uid="{EA448B38-F05E-4824-82A9-51E416E1EB60}"/>
    <cellStyle name="Normal 2 54" xfId="11589" xr:uid="{058E4177-FD24-40F7-B5F9-A1AE8F095A74}"/>
    <cellStyle name="Normal 2 55" xfId="11591" xr:uid="{44A9A24E-28BE-4025-8764-A24151DB4AED}"/>
    <cellStyle name="Normal 2 56" xfId="11593" xr:uid="{C9B2C6D6-A9C8-454F-970E-D1A9D2F18729}"/>
    <cellStyle name="Normal 2 57" xfId="11601" xr:uid="{6500722D-8268-4D94-8839-BBB2F038E085}"/>
    <cellStyle name="Normal 2 58" xfId="11606" xr:uid="{0C253874-21DB-4287-901D-4310DC0BC8A9}"/>
    <cellStyle name="Normal 2 59" xfId="11612" xr:uid="{564B3EA8-3D04-4C29-AE48-0D1FD015F72D}"/>
    <cellStyle name="Normal 2 6" xfId="1569" xr:uid="{96E0D63F-6B71-4BAD-846F-E7A6DD4A09AF}"/>
    <cellStyle name="Normal 2 6 10" xfId="23071" xr:uid="{5B422401-1622-4E5F-8B0C-673BDD7A1085}"/>
    <cellStyle name="Normal 2 6 11" xfId="23072" xr:uid="{F17D5BF5-E4D3-44A7-A174-FCE69C3A41B8}"/>
    <cellStyle name="Normal 2 6 12" xfId="23073" xr:uid="{25CB778E-7B77-49A6-BE76-DEC867635652}"/>
    <cellStyle name="Normal 2 6 2" xfId="3654" xr:uid="{215EF130-700E-4FCC-9945-C03202F6796F}"/>
    <cellStyle name="Normal 2 6 2 2" xfId="8574" xr:uid="{D77D83C5-6EC5-4719-9CEA-321A0AEB208A}"/>
    <cellStyle name="Normal 2 6 2 2 2" xfId="9845" xr:uid="{18C7E833-5284-44F7-BF96-5EAAC97B6E51}"/>
    <cellStyle name="Normal 2 6 2 2 2 2" xfId="13466" xr:uid="{D2C4EBD4-BE27-4BF6-BD59-FF11A588BEF1}"/>
    <cellStyle name="Normal 2 6 2 2 3" xfId="23074" xr:uid="{0483E75C-7307-4BB6-A630-24D8F1F6B706}"/>
    <cellStyle name="Normal 2 6 2 2 4" xfId="23075" xr:uid="{A97E7CA6-2EC9-4156-BE5F-6FD62A35D4CE}"/>
    <cellStyle name="Normal 2 6 2 2 5" xfId="23076" xr:uid="{DDC997F4-6DE3-4548-81B7-5C2746B874DC}"/>
    <cellStyle name="Normal 2 6 2 2 6" xfId="23077" xr:uid="{0D06E555-9572-4E0C-B124-D16505F636AA}"/>
    <cellStyle name="Normal 2 6 2 3" xfId="8275" xr:uid="{9E6586E1-BF46-42D6-A1D0-9D049CADD4AC}"/>
    <cellStyle name="Normal 2 6 2 3 2" xfId="9846" xr:uid="{39CB4345-C425-4513-8DC4-6E8329209847}"/>
    <cellStyle name="Normal 2 6 2 3 2 2" xfId="13467" xr:uid="{D07BEC8C-4576-4C0C-B988-711A9E4C0818}"/>
    <cellStyle name="Normal 2 6 2 3 3" xfId="23078" xr:uid="{17AB8D32-5C4B-4797-AFEE-504325B87935}"/>
    <cellStyle name="Normal 2 6 2 3 4" xfId="23079" xr:uid="{444B3DD2-77CE-45FF-B7F3-473E4D0DF08E}"/>
    <cellStyle name="Normal 2 6 2 3 5" xfId="23080" xr:uid="{A29E7BF0-CE2F-4B09-9593-E0B06911C8BB}"/>
    <cellStyle name="Normal 2 6 2 3 6" xfId="23081" xr:uid="{F305D6E2-79C3-4F6E-9DCF-FFC512297BD4}"/>
    <cellStyle name="Normal 2 6 2 4" xfId="9844" xr:uid="{6A46BE79-8389-4958-95B9-89F436B668FE}"/>
    <cellStyle name="Normal 2 6 2 4 2" xfId="13465" xr:uid="{59D56110-D799-4821-B761-1AADCBB68E61}"/>
    <cellStyle name="Normal 2 6 2 5" xfId="23082" xr:uid="{870C600B-53A8-43E0-8A9A-FEF26BC88F6C}"/>
    <cellStyle name="Normal 2 6 2 6" xfId="23083" xr:uid="{CCD746F9-3387-4E49-8BEB-E40987C61829}"/>
    <cellStyle name="Normal 2 6 2 7" xfId="23084" xr:uid="{55F17FBE-0D4B-4ECA-9A7B-DEDA1795BF7F}"/>
    <cellStyle name="Normal 2 6 2 8" xfId="23085" xr:uid="{CDAC129F-4540-444E-B83E-A789EF999DFF}"/>
    <cellStyle name="Normal 2 6 3" xfId="3653" xr:uid="{4F71B9AE-1120-4609-BE1C-9178774CC322}"/>
    <cellStyle name="Normal 2 6 3 2" xfId="9847" xr:uid="{7BBD410C-11A8-4925-A85F-A811305CA245}"/>
    <cellStyle name="Normal 2 6 3 2 2" xfId="13468" xr:uid="{ED99BB44-4ACB-4FB4-B6C0-33DC048850A9}"/>
    <cellStyle name="Normal 2 6 3 3" xfId="23086" xr:uid="{444F0F56-8C3E-4E4F-8477-4583363AADAF}"/>
    <cellStyle name="Normal 2 6 3 4" xfId="23087" xr:uid="{84CAB3D1-CDF3-4D7C-8446-0CDAE2C2D0D6}"/>
    <cellStyle name="Normal 2 6 3 5" xfId="23088" xr:uid="{ED2F6402-92D6-4F3D-BEB5-FE588DC66FF7}"/>
    <cellStyle name="Normal 2 6 3 6" xfId="23089" xr:uid="{79E68B8F-1DD2-4E03-B099-EE2A9A1F8FB6}"/>
    <cellStyle name="Normal 2 6 4" xfId="4788" xr:uid="{D459C211-968E-439A-895E-9EA42816B7D2}"/>
    <cellStyle name="Normal 2 6 4 2" xfId="9848" xr:uid="{30D393E5-B1BD-4EF5-8097-84E95F82FDCE}"/>
    <cellStyle name="Normal 2 6 4 2 2" xfId="13469" xr:uid="{FBA87BE4-BA95-4018-8BDD-C306B764FB08}"/>
    <cellStyle name="Normal 2 6 4 3" xfId="23090" xr:uid="{F319255E-EFE8-4666-865C-E4ED3C7C79F5}"/>
    <cellStyle name="Normal 2 6 4 4" xfId="23091" xr:uid="{8AA9CAA9-3CDE-4336-A9FB-8C4A392637C4}"/>
    <cellStyle name="Normal 2 6 4 5" xfId="23092" xr:uid="{C6B02311-FC83-40C5-BA9C-5D5A968240C5}"/>
    <cellStyle name="Normal 2 6 4 6" xfId="23093" xr:uid="{1AC90F8B-AD64-4863-B130-2D452DBC2E19}"/>
    <cellStyle name="Normal 2 6 4 7" xfId="35771" xr:uid="{760BB8E5-4E12-4C68-A40C-9E0F1855DD22}"/>
    <cellStyle name="Normal 2 6 4 8" xfId="8486" xr:uid="{4BE512B4-8D0B-47BC-A33D-E45A65A5E009}"/>
    <cellStyle name="Normal 2 6 5" xfId="8274" xr:uid="{A6BBD5DF-374A-4125-B31C-F63595E09290}"/>
    <cellStyle name="Normal 2 6 5 2" xfId="9849" xr:uid="{38B16FB2-7FC3-45B5-A7CC-C4066EEB2E22}"/>
    <cellStyle name="Normal 2 6 5 2 2" xfId="13470" xr:uid="{0C8A45B9-0CBF-4C6F-B3DF-91F8F60177C8}"/>
    <cellStyle name="Normal 2 6 5 3" xfId="12466" xr:uid="{33A80896-C1C5-4A2F-A968-BCD8F09D5273}"/>
    <cellStyle name="Normal 2 6 5 4" xfId="37833" xr:uid="{B55D7AB8-BA89-46CD-8B27-8A96B82EAB39}"/>
    <cellStyle name="Normal 2 6 6" xfId="9850" xr:uid="{87E25BAB-218E-44D2-A5EA-816185E4523A}"/>
    <cellStyle name="Normal 2 6 6 2" xfId="13471" xr:uid="{3C2E729C-2B86-4A9D-9C6A-124370979252}"/>
    <cellStyle name="Normal 2 6 7" xfId="9843" xr:uid="{BBA31CED-FA68-495C-A9E6-69A475AF34EE}"/>
    <cellStyle name="Normal 2 6 7 2" xfId="13464" xr:uid="{ABCF9745-9C34-438B-8B45-D2F4B037AB10}"/>
    <cellStyle name="Normal 2 6 8" xfId="23094" xr:uid="{88DDF57A-0534-4B30-9140-BA5BC2276F4D}"/>
    <cellStyle name="Normal 2 6 9" xfId="23095" xr:uid="{9FD2FC00-8167-4D39-A593-D508D4D14E22}"/>
    <cellStyle name="Normal 2 60" xfId="11614" xr:uid="{7F00B416-7CB1-4478-A473-4A44ADD36D22}"/>
    <cellStyle name="Normal 2 61" xfId="11616" xr:uid="{7D3FCABF-B3EB-46F0-BCDB-3B85611AE6E9}"/>
    <cellStyle name="Normal 2 62" xfId="11618" xr:uid="{ADDCA0C2-5FAA-4C22-B483-52D9595B2091}"/>
    <cellStyle name="Normal 2 63" xfId="11620" xr:uid="{D7E50355-D23C-43A6-9531-2E4B8AB25795}"/>
    <cellStyle name="Normal 2 64" xfId="11622" xr:uid="{6C0BDC0E-E0B7-4514-974E-C4531554B2BC}"/>
    <cellStyle name="Normal 2 65" xfId="11625" xr:uid="{B19058EE-B9D8-4EB3-9294-9A13A4806023}"/>
    <cellStyle name="Normal 2 66" xfId="11627" xr:uid="{3F42F03F-6F6F-40C3-B122-4AE5E63C9860}"/>
    <cellStyle name="Normal 2 67" xfId="11629" xr:uid="{80AA730A-26F9-4DDA-9629-146CA9A4DC57}"/>
    <cellStyle name="Normal 2 68" xfId="11632" xr:uid="{D32D369C-CA37-4056-9F1E-3C466F9DA919}"/>
    <cellStyle name="Normal 2 69" xfId="11633" xr:uid="{583E137D-07A4-4149-9D5A-2B2BFF877E59}"/>
    <cellStyle name="Normal 2 7" xfId="1570" xr:uid="{BC9119F0-F0D4-4B18-B45B-AE7AC2199E35}"/>
    <cellStyle name="Normal 2 7 10" xfId="23096" xr:uid="{20922AAD-FED8-4710-A267-77CE1446246C}"/>
    <cellStyle name="Normal 2 7 11" xfId="23097" xr:uid="{E697D856-A159-4997-8277-12256160F5C4}"/>
    <cellStyle name="Normal 2 7 12" xfId="23098" xr:uid="{366735C9-B803-4EB8-BFC0-8797A3B1F52D}"/>
    <cellStyle name="Normal 2 7 2" xfId="3656" xr:uid="{E0F2B320-3E19-4748-8192-4910648F4F1A}"/>
    <cellStyle name="Normal 2 7 2 2" xfId="8575" xr:uid="{FFC623E7-DE70-498F-9AC1-FA72DD2413CB}"/>
    <cellStyle name="Normal 2 7 2 2 2" xfId="9853" xr:uid="{DD094451-F1B6-43AE-B748-B2F59B27907A}"/>
    <cellStyle name="Normal 2 7 2 2 2 2" xfId="13474" xr:uid="{69180D3F-DB2A-4D0C-8E8F-70C885D6DEC8}"/>
    <cellStyle name="Normal 2 7 2 2 3" xfId="23099" xr:uid="{A4D159AB-ACE6-4DD8-A081-52A7ED496E77}"/>
    <cellStyle name="Normal 2 7 2 2 4" xfId="23100" xr:uid="{F9B8844F-77B6-41F5-ADFD-788B5C6BE0BA}"/>
    <cellStyle name="Normal 2 7 2 2 5" xfId="23101" xr:uid="{C9854E11-9E05-45DE-91E1-4EEA04B1BF1D}"/>
    <cellStyle name="Normal 2 7 2 2 6" xfId="23102" xr:uid="{42158C94-6FDF-4260-9CC3-AD849F26FA6C}"/>
    <cellStyle name="Normal 2 7 2 3" xfId="8277" xr:uid="{4BC039C4-DFE2-459A-9BF1-52655E2550EF}"/>
    <cellStyle name="Normal 2 7 2 3 2" xfId="9854" xr:uid="{F28B63EF-EC3F-4222-9E84-BBC11962408F}"/>
    <cellStyle name="Normal 2 7 2 3 2 2" xfId="13475" xr:uid="{DC69C7D6-3383-41B8-B216-A1261C1878FE}"/>
    <cellStyle name="Normal 2 7 2 3 3" xfId="23103" xr:uid="{779C8914-4E3E-4BEF-AAF4-68FA9F3BFB6A}"/>
    <cellStyle name="Normal 2 7 2 3 4" xfId="23104" xr:uid="{8A9FBBF0-7590-4691-82CF-6FF5176F4181}"/>
    <cellStyle name="Normal 2 7 2 3 5" xfId="23105" xr:uid="{BCCFF5CC-4B52-4B7F-BCAE-602D2C75792D}"/>
    <cellStyle name="Normal 2 7 2 3 6" xfId="23106" xr:uid="{F632F6C5-8987-4546-8C22-09859D3F657A}"/>
    <cellStyle name="Normal 2 7 2 4" xfId="9852" xr:uid="{A6844B81-8F3A-4B03-8688-15FC980D2360}"/>
    <cellStyle name="Normal 2 7 2 4 2" xfId="13473" xr:uid="{A8389901-56EE-4E27-A6AB-11E225927663}"/>
    <cellStyle name="Normal 2 7 2 5" xfId="23107" xr:uid="{A80173BF-C881-4080-BD6F-2702E37719FB}"/>
    <cellStyle name="Normal 2 7 2 6" xfId="23108" xr:uid="{9B9E5551-2046-4E67-B561-A4F631B6571B}"/>
    <cellStyle name="Normal 2 7 2 7" xfId="23109" xr:uid="{B5BCCF00-FAAE-41C6-833E-3DAA705D2B34}"/>
    <cellStyle name="Normal 2 7 2 8" xfId="23110" xr:uid="{71B3E4AE-CAD0-4851-ACAE-F991DAEDD61E}"/>
    <cellStyle name="Normal 2 7 3" xfId="3655" xr:uid="{4651609E-76C7-4BBD-9538-5A8F4308CD30}"/>
    <cellStyle name="Normal 2 7 3 2" xfId="9855" xr:uid="{6796454A-6E63-41C8-88A6-A09B02F67E60}"/>
    <cellStyle name="Normal 2 7 3 2 2" xfId="13476" xr:uid="{9E3C7D24-19EE-4F10-871A-81264F613C09}"/>
    <cellStyle name="Normal 2 7 3 3" xfId="23111" xr:uid="{E7AB1D0D-906E-4AE3-808E-107C29C99A56}"/>
    <cellStyle name="Normal 2 7 3 4" xfId="23112" xr:uid="{ABC0195A-61ED-4460-93DF-62567C88D261}"/>
    <cellStyle name="Normal 2 7 3 5" xfId="23113" xr:uid="{6C8720A7-B2AA-42B3-8C99-D86C451939BF}"/>
    <cellStyle name="Normal 2 7 3 6" xfId="23114" xr:uid="{750D242E-5593-4142-AE84-6888F77FB862}"/>
    <cellStyle name="Normal 2 7 4" xfId="4789" xr:uid="{AE941AD1-1A18-4BE9-A541-0C3ACF2010DA}"/>
    <cellStyle name="Normal 2 7 4 2" xfId="9856" xr:uid="{A42756ED-32A1-4645-A120-73ECFEE1E8D2}"/>
    <cellStyle name="Normal 2 7 4 2 2" xfId="13477" xr:uid="{B94D1D97-6F21-474E-BD4D-A6AB2B25DDB0}"/>
    <cellStyle name="Normal 2 7 4 3" xfId="23115" xr:uid="{5A5F2CF6-50D6-481E-8AB1-C45060AEB307}"/>
    <cellStyle name="Normal 2 7 4 4" xfId="23116" xr:uid="{17309E59-768B-4EFB-BCD4-9B95C9D47E36}"/>
    <cellStyle name="Normal 2 7 4 5" xfId="23117" xr:uid="{CEBCCD86-E202-420C-8D43-D1C390B17151}"/>
    <cellStyle name="Normal 2 7 4 6" xfId="23118" xr:uid="{8D4DC057-610F-4E25-AE85-9EA5AE2E14D9}"/>
    <cellStyle name="Normal 2 7 4 7" xfId="35772" xr:uid="{6AE5FC5C-85A8-4D72-81EE-81509DAAFB34}"/>
    <cellStyle name="Normal 2 7 4 8" xfId="8487" xr:uid="{B97DCB8A-0784-4B11-B1E9-431788757A5C}"/>
    <cellStyle name="Normal 2 7 5" xfId="8276" xr:uid="{AD1E3AA5-0801-470F-A7A8-933BDC5417F2}"/>
    <cellStyle name="Normal 2 7 5 2" xfId="9857" xr:uid="{EE94279D-E8BC-4F32-91AA-E4D3693331D1}"/>
    <cellStyle name="Normal 2 7 5 2 2" xfId="13478" xr:uid="{55914554-7BD9-45F0-A08D-980D1D3C0CA9}"/>
    <cellStyle name="Normal 2 7 5 3" xfId="12467" xr:uid="{DF4891E5-2A8D-45E1-83C7-7787E66F3943}"/>
    <cellStyle name="Normal 2 7 5 4" xfId="37834" xr:uid="{AF48BCA0-CF1C-4FE5-A784-6A4C49550A14}"/>
    <cellStyle name="Normal 2 7 6" xfId="9858" xr:uid="{F8F9FD7A-FEE4-4713-ABD4-C4377E157F96}"/>
    <cellStyle name="Normal 2 7 6 2" xfId="13479" xr:uid="{D04A4EA4-2CF2-4CAF-B71A-BD740F33A059}"/>
    <cellStyle name="Normal 2 7 7" xfId="9851" xr:uid="{A3046B3C-85DE-4A0A-B73E-D99DEA93FDC6}"/>
    <cellStyle name="Normal 2 7 7 2" xfId="13472" xr:uid="{B9AFA98E-CB17-4001-A03F-00A35FF4FE2C}"/>
    <cellStyle name="Normal 2 7 8" xfId="23119" xr:uid="{07399307-410E-43FC-9F74-8696628B32C5}"/>
    <cellStyle name="Normal 2 7 9" xfId="23120" xr:uid="{23541D77-6507-43F7-9A1E-041A6043D2FB}"/>
    <cellStyle name="Normal 2 70" xfId="37350" xr:uid="{7FB981EC-6ACA-4D5C-80B4-6321EAADDACD}"/>
    <cellStyle name="Normal 2 71" xfId="37352" xr:uid="{24135CE9-8154-41AF-951D-5A6C2D327119}"/>
    <cellStyle name="Normal 2 72" xfId="37355" xr:uid="{5A2043AB-BA31-4D40-8D62-441CEBD9B0E8}"/>
    <cellStyle name="Normal 2 73" xfId="37357" xr:uid="{6DA7F565-2FA2-40F8-83FB-B2A8AC3C780B}"/>
    <cellStyle name="Normal 2 74" xfId="37359" xr:uid="{A214D185-7F0C-43B9-A693-60FD5EB9F14A}"/>
    <cellStyle name="Normal 2 75" xfId="37361" xr:uid="{97053F01-03D0-4DEC-ADB0-0BAA5A3304B4}"/>
    <cellStyle name="Normal 2 76" xfId="37363" xr:uid="{F5C6A781-E10F-4FA2-ACC7-B7E66CDE0B6E}"/>
    <cellStyle name="Normal 2 77" xfId="37365" xr:uid="{64D07A15-DB12-4F5A-ABC5-1DDC640A5F91}"/>
    <cellStyle name="Normal 2 78" xfId="37367" xr:uid="{1F441BD0-0107-425B-A7C3-40386CC26C82}"/>
    <cellStyle name="Normal 2 79" xfId="37369" xr:uid="{3C3DB51C-4EAC-43A4-8FA0-4FFE1414411D}"/>
    <cellStyle name="Normal 2 8" xfId="1571" xr:uid="{E1397F6C-D55E-4DAA-832D-CFC182FA9EB6}"/>
    <cellStyle name="Normal 2 8 2" xfId="3657" xr:uid="{4570D200-FF7B-4F2E-B2C1-A2528526D8EC}"/>
    <cellStyle name="Normal 2 8 2 2" xfId="9860" xr:uid="{A40AF17E-3F71-4EF8-AAA4-C84D1E4102CB}"/>
    <cellStyle name="Normal 2 8 2 2 2" xfId="13481" xr:uid="{37D39B45-FB73-454C-A283-DAA2EF290711}"/>
    <cellStyle name="Normal 2 8 2 3" xfId="23121" xr:uid="{EBE3EEE2-FB7B-4214-8038-FCB419885803}"/>
    <cellStyle name="Normal 2 8 2 4" xfId="23122" xr:uid="{CD47C288-14AE-40CB-BEF2-22AB11E7446B}"/>
    <cellStyle name="Normal 2 8 2 5" xfId="23123" xr:uid="{FDE7C687-5174-4E4C-81CF-D3DFFEAD5A8A}"/>
    <cellStyle name="Normal 2 8 2 6" xfId="23124" xr:uid="{C2AE22ED-6196-47A8-891F-32734F994F69}"/>
    <cellStyle name="Normal 2 8 3" xfId="4790" xr:uid="{DC00F024-63C0-4A6A-BFF2-F426B942404C}"/>
    <cellStyle name="Normal 2 8 3 2" xfId="13480" xr:uid="{25FC2070-760E-44BF-BFEA-9458844FF60D}"/>
    <cellStyle name="Normal 2 8 3 3" xfId="35773" xr:uid="{6B749CBC-6C28-4EE4-AEDF-9C477332A980}"/>
    <cellStyle name="Normal 2 8 3 4" xfId="9859" xr:uid="{A43D036C-3ECA-4361-B416-D705C7AD0D7A}"/>
    <cellStyle name="Normal 2 8 4" xfId="23125" xr:uid="{1DDE2CD5-F4FD-4812-BAA5-BE85D8F928C9}"/>
    <cellStyle name="Normal 2 8 4 2" xfId="37835" xr:uid="{6B713AF3-5D1E-43B1-ACCC-F1A9DE262489}"/>
    <cellStyle name="Normal 2 8 5" xfId="23126" xr:uid="{FCEDD684-7643-407D-AB39-11E28E3C01FC}"/>
    <cellStyle name="Normal 2 8 6" xfId="23127" xr:uid="{99600931-A0C2-4F0F-9B22-06763034EB19}"/>
    <cellStyle name="Normal 2 8 7" xfId="23128" xr:uid="{5D81FF8E-CFF0-4369-B6A1-72107AF2E4AA}"/>
    <cellStyle name="Normal 2 8 8" xfId="23129" xr:uid="{93176DC2-1EAE-4C92-96D8-367CE79A14E8}"/>
    <cellStyle name="Normal 2 80" xfId="37371" xr:uid="{8F1F6D57-2210-46E9-829D-488CE49EB2ED}"/>
    <cellStyle name="Normal 2 81" xfId="37373" xr:uid="{C29379C0-C46F-4B00-B612-77D102968780}"/>
    <cellStyle name="Normal 2 82" xfId="37376" xr:uid="{5E1A2FBF-1D38-4E1F-8556-F8A14995A544}"/>
    <cellStyle name="Normal 2 83" xfId="37378" xr:uid="{59C571FE-49BA-426C-8ACA-F9EDED0E0D49}"/>
    <cellStyle name="Normal 2 84" xfId="37479" xr:uid="{98BA280D-C1DA-4B27-A305-17C882C3E72E}"/>
    <cellStyle name="Normal 2 85" xfId="38899" xr:uid="{D1E774AF-2DC8-4DAA-B9EA-8536B2DA47BC}"/>
    <cellStyle name="Normal 2 86" xfId="37380" xr:uid="{DB40794F-2CF6-41AF-B88E-7ABA33F1B8CF}"/>
    <cellStyle name="Normal 2 87" xfId="46657" xr:uid="{4543F641-F385-4599-8F97-9E3DF42425C3}"/>
    <cellStyle name="Normal 2 88" xfId="46659" xr:uid="{F4DE2517-28CB-44C7-975B-D2589982ACC1}"/>
    <cellStyle name="Normal 2 9" xfId="1572" xr:uid="{2866EE61-E075-4E75-9C4E-557753EAB4B6}"/>
    <cellStyle name="Normal 2 9 2" xfId="3658" xr:uid="{26BD5386-461E-4C09-AA20-93988FD8087D}"/>
    <cellStyle name="Normal 2 9 2 2" xfId="9862" xr:uid="{E88FE52D-E9CE-4A0A-91CB-FC50632D4C77}"/>
    <cellStyle name="Normal 2 9 2 2 2" xfId="13483" xr:uid="{B5CF7AB2-F106-422A-8B13-61AE7A022459}"/>
    <cellStyle name="Normal 2 9 2 3" xfId="23130" xr:uid="{E56AAE2E-CEB1-4E45-84AF-32A7BF011099}"/>
    <cellStyle name="Normal 2 9 2 4" xfId="23131" xr:uid="{E50C009D-2F49-4C4D-BFD7-83935CA3E5C9}"/>
    <cellStyle name="Normal 2 9 2 5" xfId="23132" xr:uid="{BA09BEC0-385E-4F66-B2E5-C7EE92EB95F5}"/>
    <cellStyle name="Normal 2 9 2 6" xfId="23133" xr:uid="{9F48D2CB-6D58-4AA4-8EAF-62C1B188BEAA}"/>
    <cellStyle name="Normal 2 9 3" xfId="4791" xr:uid="{17ED162E-34A1-45A7-ABAD-198C28413DAF}"/>
    <cellStyle name="Normal 2 9 3 2" xfId="13482" xr:uid="{47527D67-E02D-4C2A-9FA3-C1BDB726224A}"/>
    <cellStyle name="Normal 2 9 3 3" xfId="35774" xr:uid="{6C7CB29F-FEFC-43BC-BDBA-578987602B68}"/>
    <cellStyle name="Normal 2 9 3 4" xfId="9861" xr:uid="{B864845A-BFB8-4376-B6AC-41AFFE967841}"/>
    <cellStyle name="Normal 2 9 4" xfId="23134" xr:uid="{FA0EDE9F-B125-4315-ADCE-42653DBD112E}"/>
    <cellStyle name="Normal 2 9 4 2" xfId="37836" xr:uid="{20E705B2-CF0A-49A7-88F2-7631F5489E0E}"/>
    <cellStyle name="Normal 2 9 5" xfId="23135" xr:uid="{4265E583-C2C9-4A24-AA82-09C29907F1CC}"/>
    <cellStyle name="Normal 2 9 6" xfId="23136" xr:uid="{7554E317-7F54-4709-A400-459C9DA0F1DE}"/>
    <cellStyle name="Normal 2 9 7" xfId="23137" xr:uid="{5AC88E1D-2E5D-45F5-9DCE-565B6D542154}"/>
    <cellStyle name="Normal 2 9 8" xfId="23138" xr:uid="{C3EDC341-10B5-4DEB-B733-0338177AD097}"/>
    <cellStyle name="Normal 2 94" xfId="46643" xr:uid="{967DC61B-D7EF-47AE-9562-2407E99DE545}"/>
    <cellStyle name="Normal 2_RCA" xfId="3659" xr:uid="{B0980262-2B53-4497-8796-7AD6E64075B1}"/>
    <cellStyle name="Normal 20" xfId="1573" xr:uid="{A60C6402-3159-4A5E-BF5C-A2BF71F56B95}"/>
    <cellStyle name="Normal 20 10" xfId="9863" xr:uid="{6ED3EC7B-07B2-4D15-BB25-D90E7F78C06F}"/>
    <cellStyle name="Normal 20 10 2" xfId="13484" xr:uid="{1165A42D-050F-4557-B838-485132370D04}"/>
    <cellStyle name="Normal 20 11" xfId="23139" xr:uid="{42A87FB5-5FCB-48E5-B687-DB7392DB46F0}"/>
    <cellStyle name="Normal 20 12" xfId="23140" xr:uid="{66559267-5F9D-4505-B5ED-CA5AF9C003E2}"/>
    <cellStyle name="Normal 20 13" xfId="23141" xr:uid="{2D6FE069-40F7-4C49-95C9-EFCF2B618E56}"/>
    <cellStyle name="Normal 20 14" xfId="23142" xr:uid="{82E34056-3609-42EA-9D34-6610375868B9}"/>
    <cellStyle name="Normal 20 15" xfId="23143" xr:uid="{2DCA6D5E-0B35-4DFA-99A8-0A0F4410D82F}"/>
    <cellStyle name="Normal 20 2" xfId="1574" xr:uid="{AB474882-6898-4B46-B9AB-E8C58CB4C666}"/>
    <cellStyle name="Normal 20 2 2" xfId="3662" xr:uid="{677BF6AA-879D-4A8D-BE0A-27D4867F4A9B}"/>
    <cellStyle name="Normal 20 2 2 2" xfId="5421" xr:uid="{56E33D6C-478A-4A4C-9BC0-F1893EFD4793}"/>
    <cellStyle name="Normal 20 2 2 2 2" xfId="9866" xr:uid="{B1416CC5-29B6-4C5D-806E-8BCB1728B46E}"/>
    <cellStyle name="Normal 20 2 2 2 2 2" xfId="13487" xr:uid="{9A34B99D-8AB8-482A-8D0E-55487555649A}"/>
    <cellStyle name="Normal 20 2 2 2 3" xfId="23144" xr:uid="{3E97DB7D-FBF3-49F2-A9A7-7F907407C310}"/>
    <cellStyle name="Normal 20 2 2 2 4" xfId="23145" xr:uid="{F47E4FF7-6490-4442-8371-C6C18A47D8F8}"/>
    <cellStyle name="Normal 20 2 2 2 5" xfId="23146" xr:uid="{C17CADF8-5329-4020-A631-5F8E79C9A2A8}"/>
    <cellStyle name="Normal 20 2 2 2 6" xfId="23147" xr:uid="{4325914C-F6B8-4433-9CB9-9EBB047E1520}"/>
    <cellStyle name="Normal 20 2 2 3" xfId="9865" xr:uid="{0160B39C-02B5-4861-90E4-81B48405280C}"/>
    <cellStyle name="Normal 20 2 2 3 2" xfId="13486" xr:uid="{C7B56A8E-8DF4-4E32-9C3E-06B10F50B636}"/>
    <cellStyle name="Normal 20 2 2 3 3" xfId="38430" xr:uid="{01085634-77E4-4242-BB22-F60D342C10A7}"/>
    <cellStyle name="Normal 20 2 2 4" xfId="23148" xr:uid="{D19512CF-5F6D-4F95-8368-68BD05470BBC}"/>
    <cellStyle name="Normal 20 2 2 5" xfId="23149" xr:uid="{89C7F9EE-093C-4842-BE2A-FE712F8560C0}"/>
    <cellStyle name="Normal 20 2 2 6" xfId="23150" xr:uid="{68C1B5A0-09F1-4DC1-9A23-28270E7FAC0A}"/>
    <cellStyle name="Normal 20 2 2 7" xfId="23151" xr:uid="{6EC613B9-43A7-44CE-AF64-ECC8E5292EB1}"/>
    <cellStyle name="Normal 20 2 3" xfId="3663" xr:uid="{C10E92DC-0DE9-45E8-9045-55B245F7F3BA}"/>
    <cellStyle name="Normal 20 2 3 2" xfId="5422" xr:uid="{EB24DC1B-5D26-4B72-81D4-41E38A3326FE}"/>
    <cellStyle name="Normal 20 2 3 2 2" xfId="13488" xr:uid="{E15CCA0D-E617-491E-9414-54162B70269D}"/>
    <cellStyle name="Normal 20 2 3 2 3" xfId="36132" xr:uid="{1066E857-7A2D-4F69-B530-969ED9B20852}"/>
    <cellStyle name="Normal 20 2 3 2 4" xfId="9867" xr:uid="{8D16692D-62E9-47E6-A16F-7B877741AD24}"/>
    <cellStyle name="Normal 20 2 3 3" xfId="23152" xr:uid="{BF5C5F7B-3CA4-4030-856A-65F502BF984C}"/>
    <cellStyle name="Normal 20 2 3 3 2" xfId="38431" xr:uid="{16D8CCA0-0809-4D52-A65E-3822855D3EE4}"/>
    <cellStyle name="Normal 20 2 3 4" xfId="23153" xr:uid="{94921740-B827-4797-8A0E-AA78E7D20744}"/>
    <cellStyle name="Normal 20 2 3 5" xfId="23154" xr:uid="{263BB553-9269-47E6-8151-571E20CB996F}"/>
    <cellStyle name="Normal 20 2 3 6" xfId="23155" xr:uid="{3EAF8591-B117-49D3-B8DE-20FBE3CB1BD1}"/>
    <cellStyle name="Normal 20 2 4" xfId="3661" xr:uid="{8CF0FFEB-12B4-4ACF-AC3D-A6C242CAC3BD}"/>
    <cellStyle name="Normal 20 2 4 2" xfId="13485" xr:uid="{CE7FB9E6-6E3D-4103-A1CD-19B2569ABC62}"/>
    <cellStyle name="Normal 20 2 4 3" xfId="35426" xr:uid="{EB208DA6-7231-4340-8322-955AB2490ADB}"/>
    <cellStyle name="Normal 20 2 4 4" xfId="9864" xr:uid="{2EE3561D-3AEC-4678-A6B9-2FC013D6B32A}"/>
    <cellStyle name="Normal 20 2 5" xfId="4793" xr:uid="{71BBD944-039D-4CC5-93DC-DC4B4D4A9A00}"/>
    <cellStyle name="Normal 20 2 5 2" xfId="35775" xr:uid="{17A17DBB-6190-4D1A-B331-F2996CE3947D}"/>
    <cellStyle name="Normal 20 2 5 3" xfId="23156" xr:uid="{F83736D8-E19D-41A7-883F-99BC79D92037}"/>
    <cellStyle name="Normal 20 2 6" xfId="23157" xr:uid="{449F720D-DBA7-411A-A3E1-76692321A98B}"/>
    <cellStyle name="Normal 20 2 6 2" xfId="37837" xr:uid="{C833D53F-33A3-4735-8983-2CC476126403}"/>
    <cellStyle name="Normal 20 2 7" xfId="23158" xr:uid="{6FF0BE81-B59B-4740-80E9-D8AEBA8752CA}"/>
    <cellStyle name="Normal 20 2 8" xfId="23159" xr:uid="{E352DB0D-738D-4B5A-ABC1-394518B65718}"/>
    <cellStyle name="Normal 20 2 9" xfId="23160" xr:uid="{80C2C96D-30DD-4CBC-9BFE-B493F97C7B90}"/>
    <cellStyle name="Normal 20 3" xfId="3664" xr:uid="{3BFD7EF1-3AB9-4049-BABF-4DA1067E5717}"/>
    <cellStyle name="Normal 20 3 2" xfId="5423" xr:uid="{747DFADD-6206-48E5-8D2C-5FC725C06EB3}"/>
    <cellStyle name="Normal 20 3 2 2" xfId="9869" xr:uid="{3C5ADDE7-D98E-4066-B7FD-612623ACFBDA}"/>
    <cellStyle name="Normal 20 3 2 2 2" xfId="13490" xr:uid="{BA832B0F-4723-480C-B702-7DBE34A763AD}"/>
    <cellStyle name="Normal 20 3 2 3" xfId="23161" xr:uid="{2591416D-32E3-4A76-A891-6F8BE6CD6727}"/>
    <cellStyle name="Normal 20 3 2 4" xfId="23162" xr:uid="{8BC04C4E-BF29-4585-BBAE-B52B71DBEBB2}"/>
    <cellStyle name="Normal 20 3 2 5" xfId="23163" xr:uid="{AB71C6A8-CB72-49E3-B84D-444AE7C39348}"/>
    <cellStyle name="Normal 20 3 2 6" xfId="23164" xr:uid="{20377C80-08D8-4FC6-886D-572B716786D4}"/>
    <cellStyle name="Normal 20 3 3" xfId="9868" xr:uid="{1EB7BC18-BB35-45BB-AA0B-8F3D7C0FBD6B}"/>
    <cellStyle name="Normal 20 3 3 2" xfId="13489" xr:uid="{3CA7104F-C78E-4137-BD93-629D5699732F}"/>
    <cellStyle name="Normal 20 3 3 3" xfId="38432" xr:uid="{FC51BE60-CB74-4CDD-97C7-71A2801F18A4}"/>
    <cellStyle name="Normal 20 3 4" xfId="23165" xr:uid="{CF175CB8-9D9F-4136-B1A5-CBD00E90B0B7}"/>
    <cellStyle name="Normal 20 3 5" xfId="23166" xr:uid="{5454081B-0EA2-4315-B70A-823B4B0FD6ED}"/>
    <cellStyle name="Normal 20 3 6" xfId="23167" xr:uid="{2B7B2B8F-8CAE-4888-BB6F-22E7B6BE9BAF}"/>
    <cellStyle name="Normal 20 3 7" xfId="23168" xr:uid="{7AE4C125-72D1-479D-8731-729D81EB2544}"/>
    <cellStyle name="Normal 20 4" xfId="3660" xr:uid="{41AD3072-F584-4A36-8E50-D595CAB81AFC}"/>
    <cellStyle name="Normal 20 4 2" xfId="9870" xr:uid="{9E76E896-0FF5-4D76-A40F-6F148C61AC21}"/>
    <cellStyle name="Normal 20 4 2 2" xfId="13491" xr:uid="{9F228E35-D604-4D0E-9FD4-04EDB7E9068D}"/>
    <cellStyle name="Normal 20 4 3" xfId="23169" xr:uid="{14AEBB50-030A-4BAD-88AA-568689D5FF59}"/>
    <cellStyle name="Normal 20 4 4" xfId="23170" xr:uid="{A74E0935-9484-4FC9-B9CB-F8EE4952672E}"/>
    <cellStyle name="Normal 20 4 5" xfId="23171" xr:uid="{3B2C11DD-86E9-4F9D-A3C7-9F7E6F7F6F82}"/>
    <cellStyle name="Normal 20 4 6" xfId="23172" xr:uid="{90548E7B-2448-403A-9B4C-411FE2A6D9AE}"/>
    <cellStyle name="Normal 20 5" xfId="4792" xr:uid="{A5E77732-CA4D-4C7C-898D-F413A4426141}"/>
    <cellStyle name="Normal 20 5 2" xfId="9871" xr:uid="{4140D2B8-37EE-4AEF-B8F5-2EFC29C7E9A3}"/>
    <cellStyle name="Normal 20 5 2 2" xfId="13492" xr:uid="{E2B75146-128C-4EE5-811E-FE2BF501A9E1}"/>
    <cellStyle name="Normal 20 5 3" xfId="23173" xr:uid="{80674FF2-22D9-4C41-9975-706649D44178}"/>
    <cellStyle name="Normal 20 5 4" xfId="23174" xr:uid="{7982BD22-C45F-484F-96C1-7A339A66E7CA}"/>
    <cellStyle name="Normal 20 5 5" xfId="23175" xr:uid="{5CD1EDE6-E5E7-4430-B152-38DB0D063543}"/>
    <cellStyle name="Normal 20 5 6" xfId="23176" xr:uid="{D7BC0017-69FA-4AED-92C1-F55CB16AE18D}"/>
    <cellStyle name="Normal 20 6" xfId="7562" xr:uid="{B5DD912F-9C2A-44D5-82FD-110C640371ED}"/>
    <cellStyle name="Normal 20 6 2" xfId="9872" xr:uid="{9A7179DD-D528-49E0-9622-2C3B3C4D8C7C}"/>
    <cellStyle name="Normal 20 6 2 2" xfId="13493" xr:uid="{DC645BEB-815B-4646-971B-AA76D4FDEF07}"/>
    <cellStyle name="Normal 20 6 3" xfId="23177" xr:uid="{7BA2CD5F-5CA4-4D9F-BBBD-32411B3FA8A6}"/>
    <cellStyle name="Normal 20 6 4" xfId="23178" xr:uid="{D39A8CC2-6A39-43E3-A11C-163068311B3E}"/>
    <cellStyle name="Normal 20 6 5" xfId="23179" xr:uid="{7C5E1E81-9A64-471B-827A-D35C285594A2}"/>
    <cellStyle name="Normal 20 6 6" xfId="23180" xr:uid="{CD0B170D-017B-4B04-A90E-5E26E6E61399}"/>
    <cellStyle name="Normal 20 7" xfId="7563" xr:uid="{DA9DE41B-96C2-4B23-8B7F-E64F433461DF}"/>
    <cellStyle name="Normal 20 7 2" xfId="9873" xr:uid="{ACBC5A9D-93C8-4703-A5F4-8D33F7B82311}"/>
    <cellStyle name="Normal 20 7 2 2" xfId="13494" xr:uid="{BFAEEE1E-192C-4548-8E9D-9C62F01F59A1}"/>
    <cellStyle name="Normal 20 7 3" xfId="23181" xr:uid="{C3488A6D-63BD-437A-BBF0-5C92BD0937F6}"/>
    <cellStyle name="Normal 20 7 4" xfId="23182" xr:uid="{9B5770BD-30C1-4AFA-87DC-8CE48084DC44}"/>
    <cellStyle name="Normal 20 7 5" xfId="23183" xr:uid="{FFEB54E9-E3F4-4DA9-9E6D-3BC06ED86B96}"/>
    <cellStyle name="Normal 20 7 6" xfId="23184" xr:uid="{7F2BF1F6-37AF-4E5C-BF1F-550E354F1BB8}"/>
    <cellStyle name="Normal 20 8" xfId="7564" xr:uid="{EDD728E3-B5E6-4622-9289-E5F41CD911D8}"/>
    <cellStyle name="Normal 20 8 2" xfId="9874" xr:uid="{61CD0A25-4D89-4427-A662-16F4EA21E58B}"/>
    <cellStyle name="Normal 20 8 2 2" xfId="13495" xr:uid="{08F4D3E8-5705-43F8-8DC6-D681592560B4}"/>
    <cellStyle name="Normal 20 8 3" xfId="23185" xr:uid="{1323FFC1-FADF-466F-9F93-79C4ABFA744E}"/>
    <cellStyle name="Normal 20 8 4" xfId="23186" xr:uid="{4ABB1104-9C7A-415F-B43B-7D0FDEA59496}"/>
    <cellStyle name="Normal 20 8 5" xfId="23187" xr:uid="{19593FD5-D8B9-4746-933B-B8C7833ADFB0}"/>
    <cellStyle name="Normal 20 8 6" xfId="23188" xr:uid="{ED75D286-AB8F-4BC1-B0A3-F7B5E8A2DBA4}"/>
    <cellStyle name="Normal 20 9" xfId="7565" xr:uid="{2545FD17-0078-449E-9E4A-966E587A8601}"/>
    <cellStyle name="Normal 20 9 2" xfId="9875" xr:uid="{CB7B80B3-22FE-4AF9-89A0-BAD2692E35F8}"/>
    <cellStyle name="Normal 20 9 2 2" xfId="13496" xr:uid="{097BE7BC-15E0-45C5-A0B0-76DC568501AB}"/>
    <cellStyle name="Normal 20 9 3" xfId="23189" xr:uid="{10EEF036-71AF-4072-8589-7061E6462555}"/>
    <cellStyle name="Normal 20 9 4" xfId="23190" xr:uid="{11835C6A-B341-49BE-B3A7-E0CF02AB0B6D}"/>
    <cellStyle name="Normal 20 9 5" xfId="23191" xr:uid="{F523D480-4543-427E-A00E-B40624B5706B}"/>
    <cellStyle name="Normal 20 9 6" xfId="23192" xr:uid="{4953E74A-7E03-4484-B376-FD2EBAD105FC}"/>
    <cellStyle name="Normal 20_ELC" xfId="3665" xr:uid="{B5E04BFA-7F4A-42FF-B105-CB61A04A0577}"/>
    <cellStyle name="Normal 21" xfId="1575" xr:uid="{6A571095-65E9-4C0D-8F47-A2ABC45FFA27}"/>
    <cellStyle name="Normal 21 10" xfId="9876" xr:uid="{2BE94072-1B90-4C71-A262-2801FB4FD38F}"/>
    <cellStyle name="Normal 21 10 2" xfId="13497" xr:uid="{E649A62C-F951-42F3-8E68-B6A69AD7B976}"/>
    <cellStyle name="Normal 21 11" xfId="23193" xr:uid="{E2224B63-4900-489B-8A81-24B18EB68697}"/>
    <cellStyle name="Normal 21 12" xfId="23194" xr:uid="{9362C40E-79BC-4DCC-BD7E-D667B9B26807}"/>
    <cellStyle name="Normal 21 13" xfId="23195" xr:uid="{15A1F95D-BA01-4A42-9543-0F0DE382AA4C}"/>
    <cellStyle name="Normal 21 14" xfId="23196" xr:uid="{7C2206A3-488E-477F-9EAF-E57D93265C8A}"/>
    <cellStyle name="Normal 21 15" xfId="23197" xr:uid="{5EDBACB6-BE55-4926-AD5B-FDE43645E880}"/>
    <cellStyle name="Normal 21 2" xfId="3666" xr:uid="{15B97F47-588C-4C75-A77C-22C73070D8A5}"/>
    <cellStyle name="Normal 21 2 2" xfId="9877" xr:uid="{7F1281D7-4C10-4F2C-A0FE-FE679D6E0BB5}"/>
    <cellStyle name="Normal 21 2 2 2" xfId="13498" xr:uid="{5B509B61-AF87-44FF-8B57-86B2654363F7}"/>
    <cellStyle name="Normal 21 2 3" xfId="23198" xr:uid="{F5AABFB2-5A28-4D5C-8E6C-60362C25F74C}"/>
    <cellStyle name="Normal 21 2 4" xfId="23199" xr:uid="{880B9797-3DC2-4051-B55B-03A8023DDD04}"/>
    <cellStyle name="Normal 21 2 5" xfId="23200" xr:uid="{0DCB45E4-BF1E-49CA-9B2E-216094EEDBF0}"/>
    <cellStyle name="Normal 21 2 6" xfId="23201" xr:uid="{EB335A1B-E2D5-47D7-B0C7-E1500E5D173A}"/>
    <cellStyle name="Normal 21 3" xfId="4794" xr:uid="{DF53D686-D4EA-4158-9BD3-59C2D2539BAC}"/>
    <cellStyle name="Normal 21 3 2" xfId="9878" xr:uid="{1192A927-4044-4814-A766-01F6ABE2AF6A}"/>
    <cellStyle name="Normal 21 3 2 2" xfId="13499" xr:uid="{AB261FC9-7A42-4662-85FA-03A08A302ACA}"/>
    <cellStyle name="Normal 21 3 3" xfId="23202" xr:uid="{5CD96DB3-D1F4-4DE3-9E91-0A592A9AB439}"/>
    <cellStyle name="Normal 21 3 4" xfId="23203" xr:uid="{43E0BDE4-4178-49A2-98A5-44304FE68318}"/>
    <cellStyle name="Normal 21 3 5" xfId="23204" xr:uid="{6FD4056B-CD6A-4CD4-89EF-6D23489B5AA3}"/>
    <cellStyle name="Normal 21 3 6" xfId="23205" xr:uid="{74BD13BE-9962-417E-BBC0-D73164197319}"/>
    <cellStyle name="Normal 21 4" xfId="7566" xr:uid="{3B93833C-0243-4474-9740-EF5E9A30D242}"/>
    <cellStyle name="Normal 21 4 2" xfId="9879" xr:uid="{C433C0AB-AF56-45C1-9920-0CAD91E73185}"/>
    <cellStyle name="Normal 21 4 2 2" xfId="13500" xr:uid="{8203BDAB-6748-4F40-BF9A-97AEFB83457A}"/>
    <cellStyle name="Normal 21 4 3" xfId="23206" xr:uid="{73DCF3CE-FA52-4562-A6B2-B4B447601FF4}"/>
    <cellStyle name="Normal 21 4 4" xfId="23207" xr:uid="{7C51FD01-36CA-4500-87CF-B282D5282B35}"/>
    <cellStyle name="Normal 21 4 5" xfId="23208" xr:uid="{474D787A-FE6E-4D32-B9A0-ADDFADCEFB4B}"/>
    <cellStyle name="Normal 21 4 6" xfId="23209" xr:uid="{184B4378-AAC3-4D89-ABFA-9C4AF2B5E84E}"/>
    <cellStyle name="Normal 21 5" xfId="7567" xr:uid="{D416C54F-7C27-477F-A4D8-D70E229D8E59}"/>
    <cellStyle name="Normal 21 5 2" xfId="9880" xr:uid="{53A0F443-F26A-41ED-A2E2-0C3553BFC0C0}"/>
    <cellStyle name="Normal 21 5 2 2" xfId="13501" xr:uid="{374F58E1-5276-486A-8D4D-E0931487B450}"/>
    <cellStyle name="Normal 21 5 3" xfId="23210" xr:uid="{ECF5CFF0-FD4F-4E9A-87F3-513D328A899E}"/>
    <cellStyle name="Normal 21 5 4" xfId="23211" xr:uid="{E949294A-449D-45E1-8482-62073F4B1732}"/>
    <cellStyle name="Normal 21 5 5" xfId="23212" xr:uid="{98A70A14-D105-4897-AE2D-975229EE8B4D}"/>
    <cellStyle name="Normal 21 5 6" xfId="23213" xr:uid="{62766FFF-EB5E-4601-B5EE-2FB80FB41C84}"/>
    <cellStyle name="Normal 21 6" xfId="7568" xr:uid="{A64E2323-A2BC-410A-BB76-D435EC1B4BF6}"/>
    <cellStyle name="Normal 21 6 2" xfId="9881" xr:uid="{3B5C1CCC-1634-4E5E-A6E9-062D9AE42B2C}"/>
    <cellStyle name="Normal 21 6 2 2" xfId="13502" xr:uid="{FC6013BF-B62E-4B60-A5CD-0B9FF8671A6E}"/>
    <cellStyle name="Normal 21 6 3" xfId="23214" xr:uid="{34AD497F-7531-4918-8D58-72738EAB229D}"/>
    <cellStyle name="Normal 21 6 4" xfId="23215" xr:uid="{307E80E5-293A-4BD5-878F-B6012AEA9234}"/>
    <cellStyle name="Normal 21 6 5" xfId="23216" xr:uid="{82E3E316-58C6-4349-B1B2-45F57EC213EA}"/>
    <cellStyle name="Normal 21 6 6" xfId="23217" xr:uid="{50D757BA-AFAB-4224-8EF6-31FDE2BF7FEF}"/>
    <cellStyle name="Normal 21 7" xfId="7569" xr:uid="{82ABF693-C528-4C45-83CC-8CD796F29CA4}"/>
    <cellStyle name="Normal 21 7 2" xfId="9882" xr:uid="{E508B5CB-C791-4F63-B1B1-113B796CF228}"/>
    <cellStyle name="Normal 21 7 2 2" xfId="13503" xr:uid="{B7DC8731-5D20-415E-AABB-F189EC91D21F}"/>
    <cellStyle name="Normal 21 7 3" xfId="23218" xr:uid="{1FE944D2-0528-4B2A-B54C-288703F93194}"/>
    <cellStyle name="Normal 21 7 4" xfId="23219" xr:uid="{4D3C55BF-9883-4B6E-B093-7809D16681BE}"/>
    <cellStyle name="Normal 21 7 5" xfId="23220" xr:uid="{8D4EABAE-E568-485F-85EE-2CC355778971}"/>
    <cellStyle name="Normal 21 7 6" xfId="23221" xr:uid="{4791F162-743B-433A-A05C-9D1D1FA9BDA3}"/>
    <cellStyle name="Normal 21 8" xfId="7570" xr:uid="{6C2E7935-6746-4DFB-9568-CFEDE3009172}"/>
    <cellStyle name="Normal 21 8 2" xfId="9883" xr:uid="{9098C7F6-FD58-4226-9E34-3EC7134795C6}"/>
    <cellStyle name="Normal 21 8 2 2" xfId="13504" xr:uid="{4DEF6ED6-7E31-4987-AE36-9E2A340E0E4E}"/>
    <cellStyle name="Normal 21 8 3" xfId="23222" xr:uid="{C6555D44-6714-4BB0-9749-13460C6C33BE}"/>
    <cellStyle name="Normal 21 8 4" xfId="23223" xr:uid="{12BEBEA5-6A71-48E7-BBFB-71BEE2DF5C8E}"/>
    <cellStyle name="Normal 21 8 5" xfId="23224" xr:uid="{A61D6AD7-6326-4C32-803D-621C8728257D}"/>
    <cellStyle name="Normal 21 8 6" xfId="23225" xr:uid="{B583B778-DA8E-4CE2-8C10-D43A2DE88CF1}"/>
    <cellStyle name="Normal 21 9" xfId="7571" xr:uid="{E7224282-DCCB-48F6-B369-2685490CEDB9}"/>
    <cellStyle name="Normal 21 9 2" xfId="9884" xr:uid="{D0E7A30A-C458-4CC0-AB35-DEB9D42B1377}"/>
    <cellStyle name="Normal 21 9 2 2" xfId="13505" xr:uid="{F8E95FC6-BB1C-46A6-BF1F-9D3FF379EBAB}"/>
    <cellStyle name="Normal 21 9 3" xfId="23226" xr:uid="{F0ECF3C1-0E51-4839-BC39-7D1E66FB269E}"/>
    <cellStyle name="Normal 21 9 4" xfId="23227" xr:uid="{F8956421-6B2E-4482-9C42-84916F82AEA2}"/>
    <cellStyle name="Normal 21 9 5" xfId="23228" xr:uid="{B2EB5353-8903-4EBD-B790-3FE99996119B}"/>
    <cellStyle name="Normal 21 9 6" xfId="23229" xr:uid="{93C09F2F-5ED4-47BB-A278-825B2A67280E}"/>
    <cellStyle name="Normal 22" xfId="1576" xr:uid="{A66634C8-B294-4115-88BA-F48454CF745B}"/>
    <cellStyle name="Normal 22 10" xfId="9885" xr:uid="{0991CD9A-78C8-43C6-A179-298B4597602A}"/>
    <cellStyle name="Normal 22 10 2" xfId="13506" xr:uid="{FBD5C5AB-929B-4BB5-BD64-DB598FA286CE}"/>
    <cellStyle name="Normal 22 11" xfId="23230" xr:uid="{3E4CC52B-D348-467F-8290-FC9FB0FF0963}"/>
    <cellStyle name="Normal 22 12" xfId="23231" xr:uid="{12473FA4-BFA7-43D5-98C9-805A059C3E56}"/>
    <cellStyle name="Normal 22 13" xfId="23232" xr:uid="{7F006698-99B8-4C06-B1F1-30F9B25085B8}"/>
    <cellStyle name="Normal 22 14" xfId="23233" xr:uid="{9CCB95A6-217E-41E9-A514-9410CBD3F732}"/>
    <cellStyle name="Normal 22 15" xfId="23234" xr:uid="{517C75AB-B2BF-43B5-87FF-BF6B6F95FE55}"/>
    <cellStyle name="Normal 22 2" xfId="1577" xr:uid="{26B16094-BAB7-42AD-BB4D-D605D2A456C7}"/>
    <cellStyle name="Normal 22 2 2" xfId="3669" xr:uid="{3E0CA5A4-0ED6-4219-9455-FF0B7B55969C}"/>
    <cellStyle name="Normal 22 2 2 2" xfId="5424" xr:uid="{B7E6B1C4-8DED-4527-881D-B07326E8B530}"/>
    <cellStyle name="Normal 22 2 2 2 2" xfId="9888" xr:uid="{C090AAB0-555B-4440-9071-1FC2AD298510}"/>
    <cellStyle name="Normal 22 2 2 2 2 2" xfId="13509" xr:uid="{D73F2F83-E327-4A7A-BEEA-4178736454DE}"/>
    <cellStyle name="Normal 22 2 2 2 3" xfId="23235" xr:uid="{FBA17BB9-13A9-42A2-99ED-1EE5CE2425F7}"/>
    <cellStyle name="Normal 22 2 2 2 4" xfId="23236" xr:uid="{FD906E1F-71A3-4B45-8197-C326BAD00424}"/>
    <cellStyle name="Normal 22 2 2 2 5" xfId="23237" xr:uid="{5ED9271F-A250-4235-96C0-4C0A65368937}"/>
    <cellStyle name="Normal 22 2 2 2 6" xfId="23238" xr:uid="{13B460CE-C8B8-4E20-945E-EDB2E72876CB}"/>
    <cellStyle name="Normal 22 2 2 3" xfId="9887" xr:uid="{C5DE63E8-16F2-498C-A182-B9961A2B820E}"/>
    <cellStyle name="Normal 22 2 2 3 2" xfId="13508" xr:uid="{94C4AF66-0F1F-42A0-BFD3-0D4E73331E8C}"/>
    <cellStyle name="Normal 22 2 2 3 3" xfId="38433" xr:uid="{92F06171-1BB8-4189-9CE4-D7BF09DF07B0}"/>
    <cellStyle name="Normal 22 2 2 4" xfId="23239" xr:uid="{FC810DC6-9D50-45C6-BD65-92B1BAE7342F}"/>
    <cellStyle name="Normal 22 2 2 5" xfId="23240" xr:uid="{B97666AF-904D-4E0F-AADF-67E0C2DE289F}"/>
    <cellStyle name="Normal 22 2 2 6" xfId="23241" xr:uid="{F907569C-9A33-490C-AB5B-1C5EE0FA1B4B}"/>
    <cellStyle name="Normal 22 2 2 7" xfId="23242" xr:uid="{A59E7928-9509-4A65-9346-66E8A3B72B37}"/>
    <cellStyle name="Normal 22 2 3" xfId="3670" xr:uid="{69865B86-ED33-429C-B515-E09C28F13C29}"/>
    <cellStyle name="Normal 22 2 3 2" xfId="5425" xr:uid="{E8417CA2-2043-413E-8AD6-E82E0FE37B93}"/>
    <cellStyle name="Normal 22 2 3 2 2" xfId="13510" xr:uid="{D49C34F0-C567-4C18-B973-AEC904840B2D}"/>
    <cellStyle name="Normal 22 2 3 2 3" xfId="36133" xr:uid="{C2C74056-9F76-40F8-BF9C-24BEFCC299A4}"/>
    <cellStyle name="Normal 22 2 3 2 4" xfId="9889" xr:uid="{7C46D4B5-0528-4182-A5CB-D03400028247}"/>
    <cellStyle name="Normal 22 2 3 3" xfId="23243" xr:uid="{7BA4C981-31A4-486A-8F9E-A42DCBE76412}"/>
    <cellStyle name="Normal 22 2 3 3 2" xfId="38434" xr:uid="{8B083B67-954D-4B3F-B03A-A8871C3E5191}"/>
    <cellStyle name="Normal 22 2 3 4" xfId="23244" xr:uid="{B8EDD0B3-D6A7-4A19-890F-5C4864DB7D90}"/>
    <cellStyle name="Normal 22 2 3 5" xfId="23245" xr:uid="{B2A746CF-9074-4627-AE0D-9C15ED13E89E}"/>
    <cellStyle name="Normal 22 2 3 6" xfId="23246" xr:uid="{825C44B2-9AA0-49E1-8EDD-F399229FDB30}"/>
    <cellStyle name="Normal 22 2 4" xfId="3668" xr:uid="{9CC36D89-6FE9-478A-A20A-899226B99B79}"/>
    <cellStyle name="Normal 22 2 4 2" xfId="13507" xr:uid="{135BE132-60D1-466D-BBFD-7CE170DB889E}"/>
    <cellStyle name="Normal 22 2 4 3" xfId="35427" xr:uid="{EB73FDEA-07FB-4351-9566-6C39F203DA86}"/>
    <cellStyle name="Normal 22 2 4 4" xfId="9886" xr:uid="{9B49E35B-EA81-470A-B397-09145E5A1CC8}"/>
    <cellStyle name="Normal 22 2 5" xfId="4796" xr:uid="{1CF05A99-B815-4CEC-B190-EC104B9A589A}"/>
    <cellStyle name="Normal 22 2 5 2" xfId="35776" xr:uid="{72C5A816-17D9-4B07-A469-0D7710400599}"/>
    <cellStyle name="Normal 22 2 5 3" xfId="23247" xr:uid="{47238CFB-4BE1-463D-AED8-0B10C29B2BEC}"/>
    <cellStyle name="Normal 22 2 6" xfId="23248" xr:uid="{3832AEA9-90B2-4253-AD57-16F1714E53E3}"/>
    <cellStyle name="Normal 22 2 6 2" xfId="37838" xr:uid="{2747DFC5-DC3C-4869-9031-C9EBD0351FB1}"/>
    <cellStyle name="Normal 22 2 7" xfId="23249" xr:uid="{78C2E0A5-DC95-4A1F-A9E2-D2E87D58C69C}"/>
    <cellStyle name="Normal 22 2 8" xfId="23250" xr:uid="{2E79F77F-5661-48D1-BBE4-811F6A716FA9}"/>
    <cellStyle name="Normal 22 2 9" xfId="23251" xr:uid="{DC208BFE-EC2C-437E-B048-7A831090C421}"/>
    <cellStyle name="Normal 22 3" xfId="3671" xr:uid="{F4B79E7A-B8C6-405E-8E79-4DE2E33DE7AD}"/>
    <cellStyle name="Normal 22 3 2" xfId="5426" xr:uid="{852F1783-D82D-455E-B96E-57F30D5E388A}"/>
    <cellStyle name="Normal 22 3 2 2" xfId="9891" xr:uid="{A1731D25-F729-4AC1-B713-6BB4FDAFE1B4}"/>
    <cellStyle name="Normal 22 3 2 2 2" xfId="13512" xr:uid="{5C02A7AA-322C-4153-BA66-EB3982177304}"/>
    <cellStyle name="Normal 22 3 2 3" xfId="23252" xr:uid="{DA14E362-882A-448C-83E9-F8437F968A61}"/>
    <cellStyle name="Normal 22 3 2 4" xfId="23253" xr:uid="{EFBB5AE8-E040-4763-8153-D97EB2B83964}"/>
    <cellStyle name="Normal 22 3 2 5" xfId="23254" xr:uid="{B3D782C4-F2BF-4C19-9375-AC4EE036DC41}"/>
    <cellStyle name="Normal 22 3 2 6" xfId="23255" xr:uid="{03DA73C6-02C6-447C-965A-9B95420CD802}"/>
    <cellStyle name="Normal 22 3 3" xfId="9890" xr:uid="{82CCE367-FEFF-4FFC-8D23-C875B974EFBC}"/>
    <cellStyle name="Normal 22 3 3 2" xfId="13511" xr:uid="{22C37CB5-103B-42A4-983F-F46421ABB93E}"/>
    <cellStyle name="Normal 22 3 3 3" xfId="38435" xr:uid="{FF56BB49-C9C0-4622-B8F8-3599EE338C67}"/>
    <cellStyle name="Normal 22 3 4" xfId="23256" xr:uid="{D9A9033C-94F1-4CFF-859B-17FDF3B45B3B}"/>
    <cellStyle name="Normal 22 3 5" xfId="23257" xr:uid="{2078628D-DEC9-49B9-817C-5F1988F99456}"/>
    <cellStyle name="Normal 22 3 6" xfId="23258" xr:uid="{9F28A877-8C9F-4B3A-AD46-20017EC890A0}"/>
    <cellStyle name="Normal 22 3 7" xfId="23259" xr:uid="{EF86AA04-BDB9-4E1F-9A52-A062F6A1D9A6}"/>
    <cellStyle name="Normal 22 4" xfId="3667" xr:uid="{3A5585D6-EF9C-41C0-9408-080A636B9BC4}"/>
    <cellStyle name="Normal 22 4 2" xfId="9892" xr:uid="{6F952212-C34A-4AEE-BF5B-6CC18B25F461}"/>
    <cellStyle name="Normal 22 4 2 2" xfId="13513" xr:uid="{EEF34857-D582-4F56-8DEF-56992AC024B4}"/>
    <cellStyle name="Normal 22 4 3" xfId="23260" xr:uid="{D09499D9-52A2-4DC0-BE3B-A231307B8CAE}"/>
    <cellStyle name="Normal 22 4 4" xfId="23261" xr:uid="{18CB229C-F763-4AE4-B420-BEB1587F9921}"/>
    <cellStyle name="Normal 22 4 5" xfId="23262" xr:uid="{806BA17D-9E87-42E6-864A-F8235C8E8CFA}"/>
    <cellStyle name="Normal 22 4 6" xfId="23263" xr:uid="{8ADA7267-EDF2-4D32-AB66-8DB058531083}"/>
    <cellStyle name="Normal 22 5" xfId="4795" xr:uid="{DE7C8DE0-92ED-4B53-8285-887266EB2C0A}"/>
    <cellStyle name="Normal 22 5 2" xfId="9893" xr:uid="{88221031-376E-417C-A8CE-D7B3B7EC7E16}"/>
    <cellStyle name="Normal 22 5 2 2" xfId="13514" xr:uid="{E443746C-8426-4BA3-B13C-BB047B029A12}"/>
    <cellStyle name="Normal 22 5 3" xfId="23264" xr:uid="{CD0C4C50-519D-49FB-BACB-9A347A2D7A92}"/>
    <cellStyle name="Normal 22 5 4" xfId="23265" xr:uid="{34D862FD-49CC-4C37-89B9-3085DA217867}"/>
    <cellStyle name="Normal 22 5 5" xfId="23266" xr:uid="{78FC32BF-72AF-4739-99E4-74013FB936A9}"/>
    <cellStyle name="Normal 22 5 6" xfId="23267" xr:uid="{D7197703-182E-4C73-97C0-19FE0A4C70D9}"/>
    <cellStyle name="Normal 22 6" xfId="7572" xr:uid="{923133D6-CE06-4C57-A4E2-E2D73FF16A0C}"/>
    <cellStyle name="Normal 22 6 2" xfId="9894" xr:uid="{BEBCBC27-ECC1-44AA-AB46-3064D26FC764}"/>
    <cellStyle name="Normal 22 6 2 2" xfId="13515" xr:uid="{C287DB12-C4DA-4879-AA6D-DB0584F66C6C}"/>
    <cellStyle name="Normal 22 6 3" xfId="23268" xr:uid="{7B289F4C-7B1D-4560-AF02-932CA1657871}"/>
    <cellStyle name="Normal 22 6 4" xfId="23269" xr:uid="{A64F17D2-E58B-417F-A903-031E1BBE7F29}"/>
    <cellStyle name="Normal 22 6 5" xfId="23270" xr:uid="{BB74B789-FD07-4F63-BA0A-87534BD6D246}"/>
    <cellStyle name="Normal 22 6 6" xfId="23271" xr:uid="{E49772B0-4504-427B-89D3-7F4723FE2B3B}"/>
    <cellStyle name="Normal 22 7" xfId="7573" xr:uid="{090BEA11-04AC-4AAC-8CB4-E1BC678EEA60}"/>
    <cellStyle name="Normal 22 7 2" xfId="9895" xr:uid="{11289A8B-9867-491C-B2CD-CAEDD64BBE60}"/>
    <cellStyle name="Normal 22 7 2 2" xfId="13516" xr:uid="{0587EDCA-54BC-43FD-8CF3-B50F517613B3}"/>
    <cellStyle name="Normal 22 7 3" xfId="23272" xr:uid="{EEB09E6D-003A-475C-BCCD-F55CA4CCE5A4}"/>
    <cellStyle name="Normal 22 7 4" xfId="23273" xr:uid="{C7594E9E-FEFE-4ED9-AA9D-2772C34DE053}"/>
    <cellStyle name="Normal 22 7 5" xfId="23274" xr:uid="{EA70576E-5E54-4814-8E46-45E61090B939}"/>
    <cellStyle name="Normal 22 7 6" xfId="23275" xr:uid="{1E02B51E-E0A5-4113-AC3C-66273B647EC1}"/>
    <cellStyle name="Normal 22 8" xfId="7574" xr:uid="{C4FCEBFE-58CD-4540-93D6-5AD9D7274362}"/>
    <cellStyle name="Normal 22 8 2" xfId="9896" xr:uid="{98009D08-8620-41FF-9ABE-6507D024D764}"/>
    <cellStyle name="Normal 22 8 2 2" xfId="13517" xr:uid="{1CEB4327-BCE2-4949-9179-AD0199C2547B}"/>
    <cellStyle name="Normal 22 8 3" xfId="23276" xr:uid="{CBDC8E08-877A-4131-AD66-358C2BE43CDF}"/>
    <cellStyle name="Normal 22 8 4" xfId="23277" xr:uid="{4DA09372-9757-4431-A60C-9E03869F71D6}"/>
    <cellStyle name="Normal 22 8 5" xfId="23278" xr:uid="{248121E3-8F2C-43E2-93A3-23610D7DB12D}"/>
    <cellStyle name="Normal 22 8 6" xfId="23279" xr:uid="{6C629A9E-E2D5-48B9-A606-9F27A37B3A2B}"/>
    <cellStyle name="Normal 22 9" xfId="7575" xr:uid="{4EA1B63F-4D0D-41A4-BDF4-65E49848902D}"/>
    <cellStyle name="Normal 22 9 2" xfId="9897" xr:uid="{18847812-3ED8-4E21-9F2A-7C9128D3F37D}"/>
    <cellStyle name="Normal 22 9 2 2" xfId="13518" xr:uid="{E124D469-361C-4399-9E64-1038B9B7DCA9}"/>
    <cellStyle name="Normal 22 9 3" xfId="23280" xr:uid="{BD1877C5-D27A-44C9-B7B0-19183A9F9C62}"/>
    <cellStyle name="Normal 22 9 4" xfId="23281" xr:uid="{EBC54304-871B-4E5B-BC2A-8FA320090E20}"/>
    <cellStyle name="Normal 22 9 5" xfId="23282" xr:uid="{9BA36F30-67BB-4BF9-A969-DF20695A4E04}"/>
    <cellStyle name="Normal 22 9 6" xfId="23283" xr:uid="{D289066E-D20C-4CBC-B969-7085F2A456C3}"/>
    <cellStyle name="Normal 22_ELC" xfId="3672" xr:uid="{3957E65B-1384-4832-AAFB-23AC843CF6AC}"/>
    <cellStyle name="Normal 23" xfId="1578" xr:uid="{232ACAB8-C0A9-42CF-BF79-F724B9D9DBEA}"/>
    <cellStyle name="Normal 23 10" xfId="8488" xr:uid="{138A2DEA-B9CC-4A56-A30C-DF52F8805492}"/>
    <cellStyle name="Normal 23 10 2" xfId="9899" xr:uid="{022BE3C8-AFFB-4A85-BA27-97BDE5BCB1F8}"/>
    <cellStyle name="Normal 23 10 2 2" xfId="13520" xr:uid="{1743FE17-DABF-4C82-99B0-FAA4D7F84A11}"/>
    <cellStyle name="Normal 23 10 3" xfId="23284" xr:uid="{EAB99BC6-6562-495E-9877-3E127DF0516E}"/>
    <cellStyle name="Normal 23 10 4" xfId="23285" xr:uid="{92FBACE8-C57A-41D3-8DFB-AF2FD4C66078}"/>
    <cellStyle name="Normal 23 10 5" xfId="23286" xr:uid="{2ED780E9-33E3-461C-9358-4221CEFBD6A8}"/>
    <cellStyle name="Normal 23 10 6" xfId="23287" xr:uid="{8D0B4036-CBD6-4582-B4E9-1E7962CD499B}"/>
    <cellStyle name="Normal 23 11" xfId="9898" xr:uid="{D7943362-4B23-456A-8051-7AAD5D7B66E8}"/>
    <cellStyle name="Normal 23 11 2" xfId="13519" xr:uid="{8F293FAF-0771-42C6-AE5E-00EFC9530AEA}"/>
    <cellStyle name="Normal 23 12" xfId="23288" xr:uid="{B4962FDA-441A-437F-B4C7-5FA40C628902}"/>
    <cellStyle name="Normal 23 13" xfId="23289" xr:uid="{21F6820E-5DEF-4C85-A0E9-CBB319C3CC14}"/>
    <cellStyle name="Normal 23 14" xfId="23290" xr:uid="{A6B99DE9-53CE-41B3-AE67-16755EFF206D}"/>
    <cellStyle name="Normal 23 15" xfId="23291" xr:uid="{768E224A-15C8-44F1-89CD-EEDE01DB62AD}"/>
    <cellStyle name="Normal 23 16" xfId="23292" xr:uid="{739D3023-0806-49F6-A440-A7DB0AEAD93A}"/>
    <cellStyle name="Normal 23 2" xfId="1579" xr:uid="{6B120A30-0186-4664-9A71-B73C5CBCD211}"/>
    <cellStyle name="Normal 23 2 2" xfId="3675" xr:uid="{CC7B9015-A16C-4B54-BCA3-5F32665A10F8}"/>
    <cellStyle name="Normal 23 2 2 2" xfId="5427" xr:uid="{21255017-45CF-4AE1-8BED-A067DF2DE2FD}"/>
    <cellStyle name="Normal 23 2 2 2 2" xfId="9902" xr:uid="{64DC5849-EC7C-4012-AB20-3B7E9455485A}"/>
    <cellStyle name="Normal 23 2 2 2 2 2" xfId="13523" xr:uid="{9AF37A4A-785E-4912-9661-4117926188A4}"/>
    <cellStyle name="Normal 23 2 2 2 3" xfId="23293" xr:uid="{4798545C-47D3-4ED8-9669-28B9F98B4756}"/>
    <cellStyle name="Normal 23 2 2 2 4" xfId="23294" xr:uid="{99759E68-AF3C-4834-948A-61EF2D4963A2}"/>
    <cellStyle name="Normal 23 2 2 2 5" xfId="23295" xr:uid="{74BA73CF-4BA0-4E2D-8A97-9C896BBE4BE8}"/>
    <cellStyle name="Normal 23 2 2 2 6" xfId="23296" xr:uid="{EFF64750-AED8-436D-B7B3-F81891964B58}"/>
    <cellStyle name="Normal 23 2 2 3" xfId="9901" xr:uid="{467AE0D9-E3E3-4BB8-96CF-5306C2DA1B58}"/>
    <cellStyle name="Normal 23 2 2 3 2" xfId="13522" xr:uid="{7F4EA1C8-40D0-4417-9CAE-36645B591258}"/>
    <cellStyle name="Normal 23 2 2 3 3" xfId="38436" xr:uid="{31308118-E903-4698-943D-AF2B852F4262}"/>
    <cellStyle name="Normal 23 2 2 4" xfId="23297" xr:uid="{7B2B49EE-76D0-4C72-9C08-240964055C51}"/>
    <cellStyle name="Normal 23 2 2 5" xfId="23298" xr:uid="{9B788F93-F296-4136-AF9F-3CE8962D382A}"/>
    <cellStyle name="Normal 23 2 2 6" xfId="23299" xr:uid="{797B771A-658E-482A-9E5F-044CA76D31CC}"/>
    <cellStyle name="Normal 23 2 2 7" xfId="23300" xr:uid="{A2ED699D-7E62-46A8-83D8-5E08DCB40E15}"/>
    <cellStyle name="Normal 23 2 3" xfId="3676" xr:uid="{48DA7B54-1903-4084-9600-9FBA6119E276}"/>
    <cellStyle name="Normal 23 2 3 2" xfId="5428" xr:uid="{C0F11897-846D-4A32-8945-72C8F83E48E2}"/>
    <cellStyle name="Normal 23 2 3 2 2" xfId="9904" xr:uid="{91E3ED1F-00D9-4594-903F-EE5ABD3238D0}"/>
    <cellStyle name="Normal 23 2 3 2 2 2" xfId="13525" xr:uid="{1C34A4A7-3D20-49BC-A8DE-D9FD86F0EFBD}"/>
    <cellStyle name="Normal 23 2 3 2 3" xfId="23301" xr:uid="{1093B823-0DE0-42B3-81F0-439A2D6D2979}"/>
    <cellStyle name="Normal 23 2 3 2 4" xfId="23302" xr:uid="{F05C7ECB-E042-4E6D-B916-40BE65BF7EE4}"/>
    <cellStyle name="Normal 23 2 3 2 5" xfId="23303" xr:uid="{962F12FE-82B2-4D69-909B-17EF09D22702}"/>
    <cellStyle name="Normal 23 2 3 2 6" xfId="23304" xr:uid="{B598E363-6242-4E01-9B60-35ABD445F8F7}"/>
    <cellStyle name="Normal 23 2 3 3" xfId="9903" xr:uid="{F34C5AD4-949B-4D7A-9FAF-964DF0F42FAB}"/>
    <cellStyle name="Normal 23 2 3 3 2" xfId="13524" xr:uid="{B078B92F-7248-4D08-AC76-A278F71115CB}"/>
    <cellStyle name="Normal 23 2 3 3 3" xfId="38437" xr:uid="{7B8086D4-EB2E-4850-B673-F6C21D776746}"/>
    <cellStyle name="Normal 23 2 3 4" xfId="12468" xr:uid="{10807316-8EFB-4555-990A-88D45F477B40}"/>
    <cellStyle name="Normal 23 2 3 5" xfId="8278" xr:uid="{25B7BDC5-F6CA-4B51-8EDC-DFF1DCAAE041}"/>
    <cellStyle name="Normal 23 2 4" xfId="3674" xr:uid="{4AAD67D5-4636-404F-8EDF-A564F6A863DD}"/>
    <cellStyle name="Normal 23 2 4 2" xfId="13521" xr:uid="{CBF6F6E6-0497-4771-8F6A-3E6A180B8F94}"/>
    <cellStyle name="Normal 23 2 4 3" xfId="35428" xr:uid="{8B17B60B-C2C7-470F-8719-249F762CEAA5}"/>
    <cellStyle name="Normal 23 2 4 4" xfId="9900" xr:uid="{974661BF-2BB9-457B-9C87-9AB11195AF17}"/>
    <cellStyle name="Normal 23 2 5" xfId="4798" xr:uid="{F7742421-52E2-45A0-9557-11571445B25E}"/>
    <cellStyle name="Normal 23 2 5 2" xfId="35777" xr:uid="{00C3C4A2-E721-4DD6-96A2-8042FC83C528}"/>
    <cellStyle name="Normal 23 2 5 3" xfId="23305" xr:uid="{EAF03FDE-FA39-4C26-800D-46FD4F6E5277}"/>
    <cellStyle name="Normal 23 2 6" xfId="23306" xr:uid="{3969EE9E-0143-43BF-98EF-364A3EF901F2}"/>
    <cellStyle name="Normal 23 2 6 2" xfId="37839" xr:uid="{6AAF8A3B-D171-4BB7-BD4C-D2BF7AB2A2E1}"/>
    <cellStyle name="Normal 23 2 7" xfId="23307" xr:uid="{85EE5DA1-5CDE-4F74-A2E3-50382C90BD3C}"/>
    <cellStyle name="Normal 23 2 8" xfId="23308" xr:uid="{83D8C178-6214-4481-B1AB-952FD69133B9}"/>
    <cellStyle name="Normal 23 2 9" xfId="23309" xr:uid="{7E0FF87F-C3CC-4A5D-8216-427297378400}"/>
    <cellStyle name="Normal 23 3" xfId="3677" xr:uid="{18D8AEA6-B41F-4704-B5FF-60F861C4DD7B}"/>
    <cellStyle name="Normal 23 3 2" xfId="5429" xr:uid="{3CF74E7F-D650-49B3-A493-284807546B1A}"/>
    <cellStyle name="Normal 23 3 2 2" xfId="9906" xr:uid="{96643A67-19EB-4D1A-AE95-B0D0BEB84A68}"/>
    <cellStyle name="Normal 23 3 2 2 2" xfId="13527" xr:uid="{5285A73A-8FC8-4759-88C5-5F6F7E016851}"/>
    <cellStyle name="Normal 23 3 2 3" xfId="23310" xr:uid="{E6225C7E-F472-4439-99D8-DAAF88940A07}"/>
    <cellStyle name="Normal 23 3 2 4" xfId="23311" xr:uid="{9F13FD5A-F9FB-42A3-A301-235D6712B46D}"/>
    <cellStyle name="Normal 23 3 2 5" xfId="23312" xr:uid="{732BF65C-751C-4614-84AF-F4497A7E3F44}"/>
    <cellStyle name="Normal 23 3 2 6" xfId="23313" xr:uid="{E0CD33D8-2AB0-4692-88BF-9C3BDC396338}"/>
    <cellStyle name="Normal 23 3 3" xfId="9905" xr:uid="{46DF9233-AD73-45FA-B82B-B819ABAAFB89}"/>
    <cellStyle name="Normal 23 3 3 2" xfId="13526" xr:uid="{5B69AFEB-122A-47FE-9A86-FF05C20D0D20}"/>
    <cellStyle name="Normal 23 3 3 3" xfId="38438" xr:uid="{9A208610-5784-4879-B1F2-0A8CC276F8AA}"/>
    <cellStyle name="Normal 23 3 4" xfId="23314" xr:uid="{D35833E5-20C4-42C4-A1C1-9CAEA4684E5F}"/>
    <cellStyle name="Normal 23 3 5" xfId="23315" xr:uid="{6F708E7A-80F8-42A4-A778-DAE049034A3E}"/>
    <cellStyle name="Normal 23 3 6" xfId="23316" xr:uid="{3772FA90-98B8-49B1-839F-BF1329FA9DCE}"/>
    <cellStyle name="Normal 23 3 7" xfId="23317" xr:uid="{14C26B09-44BA-4F8B-9038-57244F5E3993}"/>
    <cellStyle name="Normal 23 4" xfId="3678" xr:uid="{EC3809EF-5850-4849-955D-2A13FFABA051}"/>
    <cellStyle name="Normal 23 4 2" xfId="7576" xr:uid="{4CBF2BC1-976B-4ABC-8CE1-C875B9926D29}"/>
    <cellStyle name="Normal 23 4 2 2" xfId="9908" xr:uid="{13E46B2F-BEA6-4503-9C99-DB4729838832}"/>
    <cellStyle name="Normal 23 4 2 2 2" xfId="13529" xr:uid="{A9744F9C-71FC-4C63-871E-B3EE1DB69254}"/>
    <cellStyle name="Normal 23 4 2 3" xfId="23318" xr:uid="{7B549603-B74A-457E-AD3B-729E01531600}"/>
    <cellStyle name="Normal 23 4 2 4" xfId="23319" xr:uid="{0A3615FF-7BBE-4B9A-B562-600317596E3F}"/>
    <cellStyle name="Normal 23 4 2 5" xfId="23320" xr:uid="{DD7575E7-BFD4-4973-9514-36E794871527}"/>
    <cellStyle name="Normal 23 4 2 6" xfId="23321" xr:uid="{BEBF4400-432E-409F-820D-6DC91D4CB491}"/>
    <cellStyle name="Normal 23 4 3" xfId="9907" xr:uid="{B33DA7FE-E908-4BFB-95C3-33A7B3597913}"/>
    <cellStyle name="Normal 23 4 3 2" xfId="13528" xr:uid="{DE83FC90-342D-4B44-A0FB-CF0307AE3C1D}"/>
    <cellStyle name="Normal 23 4 4" xfId="23322" xr:uid="{D8555B89-4DA8-409C-B15A-79AB4F2203C1}"/>
    <cellStyle name="Normal 23 4 5" xfId="23323" xr:uid="{7101017A-426A-42C5-A6A3-E7BE95E4EF23}"/>
    <cellStyle name="Normal 23 4 6" xfId="23324" xr:uid="{1BB3F19C-27F7-4BF3-8D69-98F0F38DDCEE}"/>
    <cellStyle name="Normal 23 4 7" xfId="23325" xr:uid="{AA071BEC-4E6D-4650-B8D6-0FCF5EB4FE4D}"/>
    <cellStyle name="Normal 23 5" xfId="3673" xr:uid="{30E0C24A-0AA3-49C9-B01E-248156256131}"/>
    <cellStyle name="Normal 23 5 2" xfId="9909" xr:uid="{E2C4AD72-C1D9-4DFF-9F73-95CD4507362D}"/>
    <cellStyle name="Normal 23 5 2 2" xfId="13530" xr:uid="{20EB325B-DFDD-4761-B086-4A53CE335700}"/>
    <cellStyle name="Normal 23 5 3" xfId="23326" xr:uid="{ADA821BF-8E81-4F80-BDD7-F0AB2EF5AA8D}"/>
    <cellStyle name="Normal 23 5 4" xfId="23327" xr:uid="{C156A66E-E3A0-46E0-AC90-AE2FAC91DE3A}"/>
    <cellStyle name="Normal 23 5 5" xfId="23328" xr:uid="{53BFD8B4-E4F4-4432-8070-D615028D6555}"/>
    <cellStyle name="Normal 23 5 6" xfId="23329" xr:uid="{4E46E93F-F1FA-4523-9985-E27DF740647A}"/>
    <cellStyle name="Normal 23 6" xfId="4797" xr:uid="{0C1D5FF1-2F32-4127-A0B3-960D610BE2A5}"/>
    <cellStyle name="Normal 23 6 2" xfId="9910" xr:uid="{1CC43FF5-645D-48A0-B44A-EEC5837702FA}"/>
    <cellStyle name="Normal 23 6 2 2" xfId="13531" xr:uid="{EA5266E4-20C2-401C-BCD7-D9E033023BD8}"/>
    <cellStyle name="Normal 23 6 3" xfId="23330" xr:uid="{535A9C91-4577-40B1-9CFB-416C87B8BA8C}"/>
    <cellStyle name="Normal 23 6 4" xfId="23331" xr:uid="{28EC9E00-2481-4EA0-9CF0-D287F208B994}"/>
    <cellStyle name="Normal 23 6 5" xfId="23332" xr:uid="{2DBA5FE3-3517-40BB-80B6-6E0A50BDFE4E}"/>
    <cellStyle name="Normal 23 6 6" xfId="23333" xr:uid="{26A4447D-C8A3-4597-9CB9-A8DDB150A4F4}"/>
    <cellStyle name="Normal 23 7" xfId="7577" xr:uid="{5E5EF8BD-3D62-4238-A06D-21889CA7DDC5}"/>
    <cellStyle name="Normal 23 7 2" xfId="9911" xr:uid="{29A21403-2D41-438A-8C89-97FAC88E4B46}"/>
    <cellStyle name="Normal 23 7 2 2" xfId="13532" xr:uid="{1A8332D5-FA7D-4A12-8C1F-2C27A46DD089}"/>
    <cellStyle name="Normal 23 7 3" xfId="23334" xr:uid="{1812DFC2-4D76-49E1-97FB-03EF1D32384B}"/>
    <cellStyle name="Normal 23 7 4" xfId="23335" xr:uid="{91F3322A-D6C4-4BAB-8FE4-490D23FC0EC8}"/>
    <cellStyle name="Normal 23 7 5" xfId="23336" xr:uid="{C4EBDA95-3BCD-41BB-BB58-710E3F215C01}"/>
    <cellStyle name="Normal 23 7 6" xfId="23337" xr:uid="{58295EF6-6D4C-40E6-BC6A-F9FD9D7FCF83}"/>
    <cellStyle name="Normal 23 8" xfId="7578" xr:uid="{E333A55D-5A4A-40EB-92A1-1CE786EB50DB}"/>
    <cellStyle name="Normal 23 8 2" xfId="9912" xr:uid="{F643B922-A1B2-46BA-9EA7-0896D35A5266}"/>
    <cellStyle name="Normal 23 8 2 2" xfId="13533" xr:uid="{A0796425-2BB9-433E-B94D-6C5F9668212F}"/>
    <cellStyle name="Normal 23 8 3" xfId="23338" xr:uid="{3382D939-7206-4004-B0AB-7DBD1FBF8690}"/>
    <cellStyle name="Normal 23 8 4" xfId="23339" xr:uid="{86F67E59-183C-4B24-975E-4D1E291DA1D6}"/>
    <cellStyle name="Normal 23 8 5" xfId="23340" xr:uid="{439AC7DE-A96F-4645-A16D-16332BE28424}"/>
    <cellStyle name="Normal 23 8 6" xfId="23341" xr:uid="{4BF21710-7DA6-4C54-81CA-B90B602FC03D}"/>
    <cellStyle name="Normal 23 9" xfId="7579" xr:uid="{4BECE545-FF85-4679-ABB2-53F280ED1280}"/>
    <cellStyle name="Normal 23 9 2" xfId="9913" xr:uid="{68353CB3-194E-4F43-8C43-DC1306AA7717}"/>
    <cellStyle name="Normal 23 9 2 2" xfId="13534" xr:uid="{F0F847BF-8D9E-4449-9F89-5D5226F19AF0}"/>
    <cellStyle name="Normal 23 9 3" xfId="23342" xr:uid="{2071C03B-D305-4B17-BEC6-75725FDA0157}"/>
    <cellStyle name="Normal 23 9 4" xfId="23343" xr:uid="{3F92B51A-F523-48CA-8550-6A91DFB9797F}"/>
    <cellStyle name="Normal 23 9 5" xfId="23344" xr:uid="{71488879-92F5-453D-A601-EE47CAAD801C}"/>
    <cellStyle name="Normal 23 9 6" xfId="23345" xr:uid="{85C722C1-DE63-4F5D-A408-6E41AE91C627}"/>
    <cellStyle name="Normal 23_ELC" xfId="3679" xr:uid="{7515E5D9-75F2-4FA5-971C-134320DF752F}"/>
    <cellStyle name="Normal 24" xfId="1580" xr:uid="{493389A0-D9B2-4C6C-BD57-F673233C91D8}"/>
    <cellStyle name="Normal 24 10" xfId="9914" xr:uid="{86B4EE8A-137D-41EF-AB0E-CA00CB8B594E}"/>
    <cellStyle name="Normal 24 10 2" xfId="13535" xr:uid="{A869C283-C9B3-4082-ABE5-B33F16FDD985}"/>
    <cellStyle name="Normal 24 11" xfId="23346" xr:uid="{D7335577-8F04-4BAC-8D09-166EB4735795}"/>
    <cellStyle name="Normal 24 12" xfId="23347" xr:uid="{3CC3DE33-230D-4D93-97B7-2EC25C6BF058}"/>
    <cellStyle name="Normal 24 13" xfId="23348" xr:uid="{F4C674FF-B61D-42D8-A197-DDD316A734EA}"/>
    <cellStyle name="Normal 24 14" xfId="23349" xr:uid="{FFD12695-D07C-4B07-B4B8-1A1AA195EB72}"/>
    <cellStyle name="Normal 24 15" xfId="23350" xr:uid="{2A2D5BE0-2E73-41FF-ACBB-342BB95642F7}"/>
    <cellStyle name="Normal 24 2" xfId="3681" xr:uid="{B6A8C47E-1627-4364-AA0D-B0A404C12887}"/>
    <cellStyle name="Normal 24 2 2" xfId="5430" xr:uid="{37DC855D-7BE9-4426-A0B7-81CA767DDF51}"/>
    <cellStyle name="Normal 24 2 2 2" xfId="9916" xr:uid="{916F2B16-5737-40A7-A9C2-3E3DBF8A1A02}"/>
    <cellStyle name="Normal 24 2 2 2 2" xfId="13537" xr:uid="{0BB9DC4C-CC22-448E-B7C3-FD0C2AB2D25D}"/>
    <cellStyle name="Normal 24 2 2 3" xfId="23351" xr:uid="{5CD36465-EAF8-4E5F-9211-97CC99F2B3BD}"/>
    <cellStyle name="Normal 24 2 2 4" xfId="23352" xr:uid="{02AE8210-4564-4971-86B8-EB274127D6A8}"/>
    <cellStyle name="Normal 24 2 2 5" xfId="23353" xr:uid="{54F0E63B-EDD3-4AFA-847C-FDDF3BB07219}"/>
    <cellStyle name="Normal 24 2 2 6" xfId="23354" xr:uid="{7FB71D1E-1773-481B-9A98-AE5A3687558A}"/>
    <cellStyle name="Normal 24 2 3" xfId="9915" xr:uid="{F0FBA8EF-58B7-461C-A088-B207C4A8084D}"/>
    <cellStyle name="Normal 24 2 3 2" xfId="13536" xr:uid="{552F613D-E554-436A-8E65-595684C8A1C4}"/>
    <cellStyle name="Normal 24 2 3 3" xfId="38439" xr:uid="{475124C5-69FA-4F3D-9A70-EE8C171B8892}"/>
    <cellStyle name="Normal 24 2 4" xfId="23355" xr:uid="{F7F7AC1C-7025-419F-AC20-429BE2C32168}"/>
    <cellStyle name="Normal 24 2 5" xfId="23356" xr:uid="{7F031F7C-D298-4A36-922F-10770BBEEC4A}"/>
    <cellStyle name="Normal 24 2 6" xfId="23357" xr:uid="{1A4E573F-61FD-4E2B-BE8D-C57DED7D31BA}"/>
    <cellStyle name="Normal 24 2 7" xfId="23358" xr:uid="{7743899F-8A51-49D8-9EB8-BF3A81DE7F01}"/>
    <cellStyle name="Normal 24 3" xfId="3680" xr:uid="{CBC83939-2165-49D5-9CC6-C839179D0850}"/>
    <cellStyle name="Normal 24 3 2" xfId="9917" xr:uid="{3A0C828A-271A-4270-A1B8-8B1733C2904C}"/>
    <cellStyle name="Normal 24 3 2 2" xfId="13538" xr:uid="{83EA1074-9298-4132-9E78-C31DB73E3921}"/>
    <cellStyle name="Normal 24 3 3" xfId="23359" xr:uid="{842192E0-73ED-4110-A07E-1B064A895202}"/>
    <cellStyle name="Normal 24 3 4" xfId="23360" xr:uid="{FFF0AB1C-ADD0-4366-8C7A-E9EE36028854}"/>
    <cellStyle name="Normal 24 3 5" xfId="23361" xr:uid="{4702B241-E535-42E3-BD7E-78C8CBF6A999}"/>
    <cellStyle name="Normal 24 3 6" xfId="23362" xr:uid="{287554EE-79F1-4037-8A14-DC996BC43CE1}"/>
    <cellStyle name="Normal 24 4" xfId="4799" xr:uid="{25351589-065E-46DD-9998-0E1639D1B894}"/>
    <cellStyle name="Normal 24 4 2" xfId="9918" xr:uid="{BE034BC4-EEEE-465A-B45D-015CA5BAA0C8}"/>
    <cellStyle name="Normal 24 4 2 2" xfId="13539" xr:uid="{209524C5-930F-4A5A-AEDC-58DC40057011}"/>
    <cellStyle name="Normal 24 4 3" xfId="23363" xr:uid="{20429C59-E059-46B2-9DD1-0BB84F8442F7}"/>
    <cellStyle name="Normal 24 4 4" xfId="23364" xr:uid="{7B8B962B-0A22-43D9-BB14-B6676DE2B0AD}"/>
    <cellStyle name="Normal 24 4 5" xfId="23365" xr:uid="{AA0273A7-64AD-4F46-92B7-583E27217ADC}"/>
    <cellStyle name="Normal 24 4 6" xfId="23366" xr:uid="{0342CF3E-DB5F-4533-BEA3-3BFAA5DF412E}"/>
    <cellStyle name="Normal 24 5" xfId="7580" xr:uid="{084B3559-2338-429F-AE74-3455F6D3E88E}"/>
    <cellStyle name="Normal 24 5 2" xfId="9919" xr:uid="{4FE4EE15-7B7D-436F-B44F-D6DEB68C7CDD}"/>
    <cellStyle name="Normal 24 5 2 2" xfId="13540" xr:uid="{8CE1C828-9A19-4707-9A69-46421B8ED8AB}"/>
    <cellStyle name="Normal 24 5 3" xfId="23367" xr:uid="{464D8762-3C19-4BC5-9AE0-BAFE9B1D86CC}"/>
    <cellStyle name="Normal 24 5 4" xfId="23368" xr:uid="{DE6D9DCC-EE7D-4B84-B834-BBD30013196D}"/>
    <cellStyle name="Normal 24 5 5" xfId="23369" xr:uid="{B3592DC3-E4F4-4EB0-A6D5-FDBDA4478F14}"/>
    <cellStyle name="Normal 24 5 6" xfId="23370" xr:uid="{AFB813C5-3246-4CEE-946B-DA121BA2ABA7}"/>
    <cellStyle name="Normal 24 6" xfId="7581" xr:uid="{4830BDDD-6F98-47B5-B652-029F930A37BF}"/>
    <cellStyle name="Normal 24 6 2" xfId="9920" xr:uid="{4C1F6001-13F0-4750-8123-CF0F012246B9}"/>
    <cellStyle name="Normal 24 6 2 2" xfId="13541" xr:uid="{D685BF5A-57B9-422C-8E0D-6F4079EAA283}"/>
    <cellStyle name="Normal 24 6 3" xfId="23371" xr:uid="{2358604C-D560-4202-BC06-173EFCA9D061}"/>
    <cellStyle name="Normal 24 6 4" xfId="23372" xr:uid="{C5F13175-D10F-486C-8E6C-20DDD60E7549}"/>
    <cellStyle name="Normal 24 6 5" xfId="23373" xr:uid="{66FDBB67-4646-4D32-988B-D340493AB4A5}"/>
    <cellStyle name="Normal 24 6 6" xfId="23374" xr:uid="{719A986C-8B9B-44AF-8B68-7EECC8E6336A}"/>
    <cellStyle name="Normal 24 7" xfId="7582" xr:uid="{4669F25F-71BB-4AD2-B31E-9027EFD2079A}"/>
    <cellStyle name="Normal 24 7 2" xfId="9921" xr:uid="{9EAE0A47-03D6-4F52-B8F1-01074CEDFAFB}"/>
    <cellStyle name="Normal 24 7 2 2" xfId="13542" xr:uid="{8A3AD9CC-4DAD-4E4D-92F5-50421589CA74}"/>
    <cellStyle name="Normal 24 7 3" xfId="23375" xr:uid="{75AE328C-5456-4004-AE1F-54F9B8FAF2CC}"/>
    <cellStyle name="Normal 24 7 4" xfId="23376" xr:uid="{5A80C439-84D8-4115-88D9-B36BEFF27FC8}"/>
    <cellStyle name="Normal 24 7 5" xfId="23377" xr:uid="{9EDC0887-75A7-4D63-8E9A-A85B8113D517}"/>
    <cellStyle name="Normal 24 7 6" xfId="23378" xr:uid="{03A33E5E-1589-4013-8A2D-55172DE801DE}"/>
    <cellStyle name="Normal 24 8" xfId="7583" xr:uid="{9A282E61-2243-42E2-8364-53800680BD6B}"/>
    <cellStyle name="Normal 24 8 2" xfId="9922" xr:uid="{2E3DC122-F5CF-4FE9-94CA-61016972D71E}"/>
    <cellStyle name="Normal 24 8 2 2" xfId="13543" xr:uid="{1C32C176-E63C-422A-ABCB-21165745ED8E}"/>
    <cellStyle name="Normal 24 8 3" xfId="23379" xr:uid="{C4DCA9F4-B444-4054-B3AC-92E4E2E5C095}"/>
    <cellStyle name="Normal 24 8 4" xfId="23380" xr:uid="{EB6E3D48-A676-479C-BFF3-CB1CE3665E93}"/>
    <cellStyle name="Normal 24 8 5" xfId="23381" xr:uid="{5F18221D-8DF3-4C16-9ACD-6DF4FDC7933A}"/>
    <cellStyle name="Normal 24 8 6" xfId="23382" xr:uid="{F633FF09-F606-4F72-A215-3D74A9807FCF}"/>
    <cellStyle name="Normal 24 9" xfId="7584" xr:uid="{76D76DBB-7500-4443-B74D-97492B448D4A}"/>
    <cellStyle name="Normal 24 9 2" xfId="9923" xr:uid="{1482038A-4930-4434-892D-87F5525CA56D}"/>
    <cellStyle name="Normal 24 9 2 2" xfId="13544" xr:uid="{43D9EB28-F0BD-4954-BAE8-33515ECA4D67}"/>
    <cellStyle name="Normal 24 9 3" xfId="23383" xr:uid="{2A12866A-0BD6-44D2-94EE-25CA3BCC7D68}"/>
    <cellStyle name="Normal 24 9 4" xfId="23384" xr:uid="{DDFB2D8D-129F-4AED-8876-3C1FCE2F34FF}"/>
    <cellStyle name="Normal 24 9 5" xfId="23385" xr:uid="{0E5A4671-4FF7-49A7-8C0B-A390A64A4B4A}"/>
    <cellStyle name="Normal 24 9 6" xfId="23386" xr:uid="{A16DCE8D-9609-4CF8-9950-C30240A675AD}"/>
    <cellStyle name="Normal 24_ELC" xfId="3682" xr:uid="{C5CE7722-D4EA-45B5-909C-8DDBD8742FD8}"/>
    <cellStyle name="Normal 25" xfId="1581" xr:uid="{11D72A02-0103-4063-9729-1B355DD07707}"/>
    <cellStyle name="Normal 25 10" xfId="9924" xr:uid="{1C2AD920-338E-4AAC-9467-0B83AB36878D}"/>
    <cellStyle name="Normal 25 10 2" xfId="13545" xr:uid="{7085E9C0-0A8A-4AD5-B86F-35547A5D3E58}"/>
    <cellStyle name="Normal 25 11" xfId="23387" xr:uid="{A1BFCF86-A9EC-4235-A4B5-A75AF8A3A961}"/>
    <cellStyle name="Normal 25 12" xfId="23388" xr:uid="{8C4B091B-E990-448A-8B3E-AE5ADEB1DCB6}"/>
    <cellStyle name="Normal 25 13" xfId="23389" xr:uid="{74AEB94E-BF4B-4E71-B12E-D5C355155A4F}"/>
    <cellStyle name="Normal 25 14" xfId="23390" xr:uid="{0B67224D-101C-4D22-B2F4-8CFA0CE13858}"/>
    <cellStyle name="Normal 25 15" xfId="23391" xr:uid="{F427E7B4-9D4F-4FCD-8A70-13346AF2303D}"/>
    <cellStyle name="Normal 25 2" xfId="1582" xr:uid="{8A51E838-C846-42A0-A0BC-072E6F1286BC}"/>
    <cellStyle name="Normal 25 2 2" xfId="3684" xr:uid="{AFC56E7F-08AC-46C5-9C2D-CDB944F98041}"/>
    <cellStyle name="Normal 25 2 2 2" xfId="8642" xr:uid="{287E1F30-145E-4C33-B9E0-D7D73FB439CD}"/>
    <cellStyle name="Normal 25 2 2 2 2" xfId="9927" xr:uid="{EDFED74C-2330-47AC-862A-1ED1A25517C6}"/>
    <cellStyle name="Normal 25 2 2 2 2 2" xfId="13548" xr:uid="{AA519BD6-DDB2-4B7B-9EA4-564F7671F4E5}"/>
    <cellStyle name="Normal 25 2 2 2 3" xfId="12646" xr:uid="{E8BB702A-0685-44DA-BEC1-26AFE544E70E}"/>
    <cellStyle name="Normal 25 2 2 3" xfId="9926" xr:uid="{C8A59622-F930-45A0-930F-213DB2D5A92B}"/>
    <cellStyle name="Normal 25 2 2 3 2" xfId="13547" xr:uid="{87CA2BE3-A125-47F4-B833-99E426D45257}"/>
    <cellStyle name="Normal 25 2 2 4" xfId="12360" xr:uid="{421F7144-D217-4671-9E47-3CE42DFBEA1E}"/>
    <cellStyle name="Normal 25 2 2 5" xfId="35430" xr:uid="{1445AE42-963A-45B4-8E48-E08121184136}"/>
    <cellStyle name="Normal 25 2 2 6" xfId="7585" xr:uid="{5F086A6B-37A4-4B38-86FB-7EB393779CAF}"/>
    <cellStyle name="Normal 25 2 3" xfId="4801" xr:uid="{01F24746-61B4-4D73-8A98-7F2BC6AC24E7}"/>
    <cellStyle name="Normal 25 2 3 2" xfId="13546" xr:uid="{0D82AA12-A6B6-4C2A-BEE9-ABA18A8DD7D8}"/>
    <cellStyle name="Normal 25 2 3 3" xfId="35779" xr:uid="{4D9F0EBF-2C0F-4A9C-8751-070B23B34FA4}"/>
    <cellStyle name="Normal 25 2 3 4" xfId="9925" xr:uid="{44039D05-6E79-4793-82DB-3093317B3AED}"/>
    <cellStyle name="Normal 25 2 4" xfId="23392" xr:uid="{FD1DFCB4-F94A-4BC0-A9E7-65B5977985B1}"/>
    <cellStyle name="Normal 25 2 4 2" xfId="37841" xr:uid="{78E8AEED-E1AD-48C9-8E13-5330F37B50F9}"/>
    <cellStyle name="Normal 25 2 5" xfId="23393" xr:uid="{D851A758-BAE6-4948-A7F9-0A7048170EC4}"/>
    <cellStyle name="Normal 25 2 6" xfId="23394" xr:uid="{B9179035-7303-46AE-938F-50E5F8A6DEE7}"/>
    <cellStyle name="Normal 25 2 7" xfId="23395" xr:uid="{7F4460DF-D7BF-429A-A818-0C7996A2EDB6}"/>
    <cellStyle name="Normal 25 2 8" xfId="23396" xr:uid="{31825151-9FE6-4BB7-BD3A-113DA74EB3AE}"/>
    <cellStyle name="Normal 25 3" xfId="3683" xr:uid="{E99FF30D-E02B-47D2-9C9A-2F9D44C23895}"/>
    <cellStyle name="Normal 25 3 2" xfId="8643" xr:uid="{65754634-B02C-416F-980B-0F6F9A832624}"/>
    <cellStyle name="Normal 25 3 2 2" xfId="9929" xr:uid="{27480A88-DA6A-4F75-B749-AA7777CEE46B}"/>
    <cellStyle name="Normal 25 3 2 2 2" xfId="13550" xr:uid="{5F9E377F-C557-4754-833A-60ADE51A5F08}"/>
    <cellStyle name="Normal 25 3 2 3" xfId="12647" xr:uid="{E4FF057F-7266-470D-BC30-54F89B1F9BE6}"/>
    <cellStyle name="Normal 25 3 3" xfId="9928" xr:uid="{317D6C90-B1F7-4574-911E-1BAC53BC3FFE}"/>
    <cellStyle name="Normal 25 3 3 2" xfId="13549" xr:uid="{CB25FE54-2E22-463C-8B60-EE4B9DCD1F53}"/>
    <cellStyle name="Normal 25 3 4" xfId="12361" xr:uid="{73B0101E-2360-4A49-93AF-A7F1006BA614}"/>
    <cellStyle name="Normal 25 3 5" xfId="35429" xr:uid="{1B62A38E-5A50-4F2D-A2FA-BD96C72E4B24}"/>
    <cellStyle name="Normal 25 3 6" xfId="7586" xr:uid="{2FBBCC33-80EF-4989-BEAF-37A452CF0116}"/>
    <cellStyle name="Normal 25 4" xfId="4800" xr:uid="{EF4C9640-E094-4B80-AB6E-9F7AFD52E5A0}"/>
    <cellStyle name="Normal 25 4 2" xfId="8644" xr:uid="{3464F4B7-4EE0-40DA-B111-57E46B241195}"/>
    <cellStyle name="Normal 25 4 2 2" xfId="9931" xr:uid="{2FA8370A-CA3F-4895-8042-FE3A787B3DBD}"/>
    <cellStyle name="Normal 25 4 2 2 2" xfId="13552" xr:uid="{4A49814C-06C2-4364-A0DD-6260DBB7EBDA}"/>
    <cellStyle name="Normal 25 4 2 3" xfId="12648" xr:uid="{7F70DE33-77A1-42AF-8746-75AE89A6FFCF}"/>
    <cellStyle name="Normal 25 4 3" xfId="9930" xr:uid="{93CD3AE4-242E-4528-B0B9-47F0BFAAABA7}"/>
    <cellStyle name="Normal 25 4 3 2" xfId="13551" xr:uid="{05D67FE0-9105-4137-9C27-F4124258FF2C}"/>
    <cellStyle name="Normal 25 4 4" xfId="12362" xr:uid="{636D1A3E-BDC8-464D-87C5-ADCBAA79EDC1}"/>
    <cellStyle name="Normal 25 4 5" xfId="35778" xr:uid="{8B120EDF-1F14-4307-BFDB-9CF3CA7EB51F}"/>
    <cellStyle name="Normal 25 4 6" xfId="7587" xr:uid="{A0D19501-3CBB-445D-BCCD-9E22A0020350}"/>
    <cellStyle name="Normal 25 5" xfId="7588" xr:uid="{DEA615FC-02A6-4351-89EC-66F16E75238D}"/>
    <cellStyle name="Normal 25 5 2" xfId="8645" xr:uid="{D6371AA2-9590-45C5-9956-8836DCC333D7}"/>
    <cellStyle name="Normal 25 5 2 2" xfId="9933" xr:uid="{226DB779-6216-4182-9D2F-3323EBC3B643}"/>
    <cellStyle name="Normal 25 5 2 2 2" xfId="13554" xr:uid="{2E345BFB-0399-4607-85B2-571B2248743E}"/>
    <cellStyle name="Normal 25 5 2 3" xfId="12649" xr:uid="{98EB3705-817F-42B8-8FEF-935154C9E242}"/>
    <cellStyle name="Normal 25 5 3" xfId="9932" xr:uid="{26C49389-47FA-432F-A1D5-9A4CB682B22F}"/>
    <cellStyle name="Normal 25 5 3 2" xfId="13553" xr:uid="{0900B887-7C9F-4DEA-A380-A4A746E6C599}"/>
    <cellStyle name="Normal 25 5 4" xfId="12363" xr:uid="{DA618BF3-9F99-45B1-9D42-FDB149B904DD}"/>
    <cellStyle name="Normal 25 5 5" xfId="37840" xr:uid="{752D5C86-78B7-42EB-B211-90E0A3E90022}"/>
    <cellStyle name="Normal 25 6" xfId="7589" xr:uid="{B68B2A2B-A011-47C1-9AB0-10D5682BC11A}"/>
    <cellStyle name="Normal 25 6 2" xfId="8646" xr:uid="{D60B1424-BAAE-4213-B71C-FE58B8E1F84F}"/>
    <cellStyle name="Normal 25 6 2 2" xfId="9935" xr:uid="{7CF48028-F432-4184-9458-35F4258269BB}"/>
    <cellStyle name="Normal 25 6 2 2 2" xfId="13556" xr:uid="{E0151B27-C69B-4321-A388-5DDD7316096F}"/>
    <cellStyle name="Normal 25 6 2 3" xfId="12650" xr:uid="{DA51417C-0077-43E4-9275-758F2D3A6CDA}"/>
    <cellStyle name="Normal 25 6 3" xfId="9934" xr:uid="{92C4F832-0FBF-4D79-B610-18C68EB77B48}"/>
    <cellStyle name="Normal 25 6 3 2" xfId="13555" xr:uid="{62D2D69E-8D15-44C4-A4F3-07913723E6DB}"/>
    <cellStyle name="Normal 25 6 4" xfId="12364" xr:uid="{EE372951-1C6C-4DC8-A0E8-BE1A6F5B4DCE}"/>
    <cellStyle name="Normal 25 7" xfId="7590" xr:uid="{93924991-4818-484A-91E5-2D17243E133E}"/>
    <cellStyle name="Normal 25 7 2" xfId="8647" xr:uid="{A5B0A66F-D1D0-4ED3-8350-6DFA2AEE5628}"/>
    <cellStyle name="Normal 25 7 2 2" xfId="9937" xr:uid="{B4D0227C-9F63-40C8-8E80-7A88AD61AC46}"/>
    <cellStyle name="Normal 25 7 2 2 2" xfId="13558" xr:uid="{7DCC2AF8-CB80-4927-9F68-97E9FC685EA1}"/>
    <cellStyle name="Normal 25 7 2 3" xfId="12651" xr:uid="{7F1606A2-3DC9-4666-8F20-836F4E49B705}"/>
    <cellStyle name="Normal 25 7 3" xfId="9936" xr:uid="{672C36CE-8A82-4CFF-8F3D-E2121AC86725}"/>
    <cellStyle name="Normal 25 7 3 2" xfId="13557" xr:uid="{A8DA92D6-A68B-4FF2-87E5-A28F5B35565C}"/>
    <cellStyle name="Normal 25 7 4" xfId="12365" xr:uid="{A53FCB15-0D2E-4F95-9D82-ABD759C709EA}"/>
    <cellStyle name="Normal 25 8" xfId="7591" xr:uid="{CC29B9F5-3D2D-41CF-BED3-D2915FA845DF}"/>
    <cellStyle name="Normal 25 8 2" xfId="8648" xr:uid="{03847911-89CB-4B6C-9BAE-958F7EF98CB7}"/>
    <cellStyle name="Normal 25 8 2 2" xfId="9939" xr:uid="{7CAF55D7-C8A5-4FE8-A4A1-9354660AD491}"/>
    <cellStyle name="Normal 25 8 2 2 2" xfId="13560" xr:uid="{97B46D65-BA7C-4707-BF49-AAB62FF79BBA}"/>
    <cellStyle name="Normal 25 8 2 3" xfId="12652" xr:uid="{45682EAF-4D91-45F5-A9E5-0207CAE1493F}"/>
    <cellStyle name="Normal 25 8 3" xfId="9938" xr:uid="{7A7BFE76-D72A-44B9-A92B-7573FC4A0A20}"/>
    <cellStyle name="Normal 25 8 3 2" xfId="13559" xr:uid="{2D81C8E8-C622-4DEF-A270-D8CD34DE4288}"/>
    <cellStyle name="Normal 25 8 4" xfId="12366" xr:uid="{23801CC6-B007-417E-8F50-A181BF417D62}"/>
    <cellStyle name="Normal 25 9" xfId="7592" xr:uid="{C4E6087A-F498-4393-A8B4-A1786F11ABBE}"/>
    <cellStyle name="Normal 25 9 2" xfId="8649" xr:uid="{B99DA42E-3BFB-4628-881B-9C30FC01A205}"/>
    <cellStyle name="Normal 25 9 2 2" xfId="9941" xr:uid="{5F7C3481-3E12-4BA8-B20D-FACEC73E813B}"/>
    <cellStyle name="Normal 25 9 2 2 2" xfId="13562" xr:uid="{BB85DCC6-0EF7-4428-B2E0-36973D79C44E}"/>
    <cellStyle name="Normal 25 9 2 3" xfId="12653" xr:uid="{E1474322-763C-4FEC-8320-4DF4DC230651}"/>
    <cellStyle name="Normal 25 9 3" xfId="9940" xr:uid="{DBB76E0F-1DB6-4F00-B45E-208B6D912361}"/>
    <cellStyle name="Normal 25 9 3 2" xfId="13561" xr:uid="{7931D2B4-4B67-4D3B-93D6-1CC2B12FB2B2}"/>
    <cellStyle name="Normal 25 9 4" xfId="12367" xr:uid="{8ED55D3C-8393-4F93-A1B6-B86460B3D172}"/>
    <cellStyle name="Normal 26" xfId="1583" xr:uid="{D9907B70-40B2-4CC9-9233-D479C3430D0E}"/>
    <cellStyle name="Normal 26 10" xfId="4802" xr:uid="{C942FA0E-1954-433E-BA58-4A3E64DBE7D6}"/>
    <cellStyle name="Normal 26 10 2" xfId="8650" xr:uid="{C89BD3AA-FA0C-406B-9923-46A895C0C479}"/>
    <cellStyle name="Normal 26 10 2 2" xfId="9944" xr:uid="{93E9ABDD-D6B9-4658-9069-D85FEBC12126}"/>
    <cellStyle name="Normal 26 10 2 2 2" xfId="13565" xr:uid="{4C9AF305-D7CA-404B-A063-3997D5C7B9E9}"/>
    <cellStyle name="Normal 26 10 2 3" xfId="12654" xr:uid="{58B968D4-D579-4ABB-8F06-84BFD7B2E594}"/>
    <cellStyle name="Normal 26 10 3" xfId="9943" xr:uid="{23D728AD-65D7-4689-9425-10A59176430E}"/>
    <cellStyle name="Normal 26 10 3 2" xfId="13564" xr:uid="{F45BF5A8-3BCF-4107-9521-B0DD941410B7}"/>
    <cellStyle name="Normal 26 10 4" xfId="12368" xr:uid="{D93E329E-3079-463B-9458-6A82F805055E}"/>
    <cellStyle name="Normal 26 10 5" xfId="35780" xr:uid="{5D67D1F0-0DF5-4C36-8106-AC33078A6B29}"/>
    <cellStyle name="Normal 26 10 6" xfId="7593" xr:uid="{FF00853D-80BF-45A8-9962-E1624D13E872}"/>
    <cellStyle name="Normal 26 11" xfId="7594" xr:uid="{48858FFE-E0E9-4897-B5D3-57CE75BC5841}"/>
    <cellStyle name="Normal 26 11 2" xfId="9945" xr:uid="{FE66155C-A5D1-499F-A954-BEA038F17AD3}"/>
    <cellStyle name="Normal 26 11 2 2" xfId="13566" xr:uid="{BB565175-D25A-4DFD-BA9C-B005943B6D33}"/>
    <cellStyle name="Normal 26 11 3" xfId="23397" xr:uid="{8C9B31CA-F96C-4628-818A-AEAA3271ECD8}"/>
    <cellStyle name="Normal 26 11 4" xfId="23398" xr:uid="{27849B04-C797-4DB9-9EE4-85FF5106F4F9}"/>
    <cellStyle name="Normal 26 11 5" xfId="23399" xr:uid="{61A0F588-9DFA-44F9-BA0C-F3701924BB63}"/>
    <cellStyle name="Normal 26 11 6" xfId="23400" xr:uid="{EAE33D05-8220-4BF5-B121-80815A0C6009}"/>
    <cellStyle name="Normal 26 12" xfId="7595" xr:uid="{6E120FFE-CA5D-433F-AFC2-1D47476728A4}"/>
    <cellStyle name="Normal 26 12 2" xfId="9946" xr:uid="{1528F8CA-3103-4550-B065-25B9D841E4F7}"/>
    <cellStyle name="Normal 26 12 2 2" xfId="13567" xr:uid="{80DA9D53-21CA-4B83-A70E-3B1885AE25EB}"/>
    <cellStyle name="Normal 26 12 3" xfId="23401" xr:uid="{4BE0D528-D13E-407D-A854-7437CF0098BA}"/>
    <cellStyle name="Normal 26 12 4" xfId="23402" xr:uid="{02E549EC-8B22-42D6-A6C1-B860F2FC5787}"/>
    <cellStyle name="Normal 26 12 5" xfId="23403" xr:uid="{55755042-5B3B-45E2-BB6F-54657CBB03D5}"/>
    <cellStyle name="Normal 26 12 6" xfId="23404" xr:uid="{EFC45C2D-4583-46EF-843B-B5989F6E5986}"/>
    <cellStyle name="Normal 26 13" xfId="9942" xr:uid="{17CB9F30-635F-4418-BF83-C5897B3878A9}"/>
    <cellStyle name="Normal 26 13 2" xfId="13563" xr:uid="{9BF8A34F-FBAA-4240-8FE2-E6EB75B5141F}"/>
    <cellStyle name="Normal 26 14" xfId="23405" xr:uid="{155D17B1-D1D9-4568-AB09-D4C79C37F8EE}"/>
    <cellStyle name="Normal 26 15" xfId="23406" xr:uid="{19560450-5AB6-413F-A62F-91270DCFDEDE}"/>
    <cellStyle name="Normal 26 16" xfId="23407" xr:uid="{284B3A21-F73F-48EF-8B67-2B5BCE33E9CC}"/>
    <cellStyle name="Normal 26 17" xfId="23408" xr:uid="{2EACDCC3-A746-401B-A4F6-0A3BB4578C8F}"/>
    <cellStyle name="Normal 26 18" xfId="23409" xr:uid="{844DCF2B-C39C-4123-ACA7-FDC6827E9532}"/>
    <cellStyle name="Normal 26 2" xfId="3686" xr:uid="{3657F2B5-0C75-44DD-9956-FF6132695F43}"/>
    <cellStyle name="Normal 26 2 10" xfId="23410" xr:uid="{45D2BD77-75C6-4CAB-8A6E-E08CEEF6C919}"/>
    <cellStyle name="Normal 26 2 2" xfId="5431" xr:uid="{6DB4C3F8-9D6D-43A5-B5E9-C298E0F2BBCD}"/>
    <cellStyle name="Normal 26 2 2 2" xfId="9948" xr:uid="{7493C0AE-A89F-47F9-A745-C832A3B610D2}"/>
    <cellStyle name="Normal 26 2 2 2 2" xfId="13569" xr:uid="{7D6357D6-B353-4D1D-9BC8-EB7DBF9A6D03}"/>
    <cellStyle name="Normal 26 2 2 3" xfId="23411" xr:uid="{0055A93C-30FC-4100-939B-3494F9031686}"/>
    <cellStyle name="Normal 26 2 2 4" xfId="23412" xr:uid="{DCF66D2D-FC20-44AD-8052-123DDC46D49C}"/>
    <cellStyle name="Normal 26 2 2 5" xfId="23413" xr:uid="{BE08D8BD-BD64-49FD-9B5A-54697452EC5B}"/>
    <cellStyle name="Normal 26 2 2 6" xfId="23414" xr:uid="{3BA66D49-C17F-47F2-ABB5-A50D676F0192}"/>
    <cellStyle name="Normal 26 2 3" xfId="7597" xr:uid="{DF34467E-152D-4284-8DF5-B65B92906CF2}"/>
    <cellStyle name="Normal 26 2 3 2" xfId="9949" xr:uid="{074E2F0E-53FE-4F09-AFFF-8A3906CC494A}"/>
    <cellStyle name="Normal 26 2 3 2 2" xfId="13570" xr:uid="{CDA8875D-1D19-42C1-89E8-A3DBCFB6DDB4}"/>
    <cellStyle name="Normal 26 2 3 3" xfId="23415" xr:uid="{56E6AB76-C045-4918-940F-87CFFD1D9C9A}"/>
    <cellStyle name="Normal 26 2 3 4" xfId="23416" xr:uid="{65E39673-6160-4CE8-ADFD-1749F8E0B877}"/>
    <cellStyle name="Normal 26 2 3 5" xfId="23417" xr:uid="{96218C72-4CF2-495D-8B08-4ACBA3A076BF}"/>
    <cellStyle name="Normal 26 2 3 6" xfId="23418" xr:uid="{DE9DA5D4-4E96-41B3-8355-5A148711AEF8}"/>
    <cellStyle name="Normal 26 2 4" xfId="7598" xr:uid="{9436CB72-2475-420F-9B88-992AC6D1AD64}"/>
    <cellStyle name="Normal 26 2 4 2" xfId="9950" xr:uid="{13E4795C-E7C9-46F6-86A9-7E5693280E75}"/>
    <cellStyle name="Normal 26 2 4 2 2" xfId="13571" xr:uid="{3FC0BE16-387F-435C-B496-AD4014E2F505}"/>
    <cellStyle name="Normal 26 2 4 3" xfId="23419" xr:uid="{EED7622A-E938-4E65-85CC-63D5697CFF28}"/>
    <cellStyle name="Normal 26 2 4 4" xfId="23420" xr:uid="{3CACA9DE-CB0F-4D93-BC73-5982E589BAC9}"/>
    <cellStyle name="Normal 26 2 4 5" xfId="23421" xr:uid="{FA533E32-074B-4A82-AA0F-286CE9E1427A}"/>
    <cellStyle name="Normal 26 2 4 6" xfId="23422" xr:uid="{777251E8-8D3B-4021-817B-B69336C057AB}"/>
    <cellStyle name="Normal 26 2 5" xfId="7596" xr:uid="{F758CBDF-113E-4CBA-B082-80E89FCAB5FE}"/>
    <cellStyle name="Normal 26 2 5 2" xfId="8651" xr:uid="{A05C1E20-A8D3-46FB-B8B2-84DE2CF7CFC8}"/>
    <cellStyle name="Normal 26 2 5 2 2" xfId="9952" xr:uid="{F3D27892-1F9C-4E8F-BA61-B55A1A397BA9}"/>
    <cellStyle name="Normal 26 2 5 2 2 2" xfId="13573" xr:uid="{51528053-6476-49F4-8690-FB48FA464A9F}"/>
    <cellStyle name="Normal 26 2 5 2 3" xfId="12655" xr:uid="{2C2AC2D1-147D-4E31-B549-B05A4CD243ED}"/>
    <cellStyle name="Normal 26 2 5 3" xfId="9951" xr:uid="{6F55F073-885A-4080-B373-54797A703BA0}"/>
    <cellStyle name="Normal 26 2 5 3 2" xfId="13572" xr:uid="{BBEEF2D6-FC96-4E26-9D77-936FF0821ADE}"/>
    <cellStyle name="Normal 26 2 5 4" xfId="12369" xr:uid="{9F571D3E-5D89-4A7C-BFA1-E7AA968586E6}"/>
    <cellStyle name="Normal 26 2 6" xfId="9947" xr:uid="{19106443-BDD7-4637-A973-6925A1D29D9C}"/>
    <cellStyle name="Normal 26 2 6 2" xfId="13568" xr:uid="{C4A1727B-A4BF-4EFA-906D-99A5792A3D84}"/>
    <cellStyle name="Normal 26 2 7" xfId="23423" xr:uid="{396668F0-A67D-4010-BACE-15E309B54838}"/>
    <cellStyle name="Normal 26 2 8" xfId="23424" xr:uid="{CC308E06-929A-4693-8A20-23A9FA727C96}"/>
    <cellStyle name="Normal 26 2 9" xfId="23425" xr:uid="{0471783E-3D21-4FB0-B9AE-B57BCEA7675E}"/>
    <cellStyle name="Normal 26 3" xfId="3687" xr:uid="{5863D1FE-7815-4994-9382-BB4D8A759D02}"/>
    <cellStyle name="Normal 26 3 10" xfId="23426" xr:uid="{30D7CF1A-CC61-4286-870C-5AAFDDB44D79}"/>
    <cellStyle name="Normal 26 3 2" xfId="5432" xr:uid="{8C48FBA2-A664-4CE7-BF73-419B92FB096E}"/>
    <cellStyle name="Normal 26 3 2 2" xfId="9954" xr:uid="{43DE962D-C53F-48F5-867E-FE109CDE6B23}"/>
    <cellStyle name="Normal 26 3 2 2 2" xfId="13575" xr:uid="{A3241B11-1347-43CB-A99B-9421651D91BA}"/>
    <cellStyle name="Normal 26 3 2 3" xfId="23427" xr:uid="{FB439F54-50AE-47A4-B23D-48D77AC05341}"/>
    <cellStyle name="Normal 26 3 2 4" xfId="23428" xr:uid="{55F1C202-65B5-48AB-841D-7C900245E5EE}"/>
    <cellStyle name="Normal 26 3 2 5" xfId="23429" xr:uid="{EFE7E5EA-98D1-45AD-A95C-816D3C3CFDCA}"/>
    <cellStyle name="Normal 26 3 2 6" xfId="23430" xr:uid="{D7699BA1-1CDA-4B7D-8D2E-BF06837DD9DC}"/>
    <cellStyle name="Normal 26 3 3" xfId="7600" xr:uid="{9D0C6A59-47B4-4455-8EF7-B67F05DA8892}"/>
    <cellStyle name="Normal 26 3 3 2" xfId="9955" xr:uid="{A6FDC34E-F871-4810-97B1-603AD0E821B8}"/>
    <cellStyle name="Normal 26 3 3 2 2" xfId="13576" xr:uid="{7098550B-1039-4153-9DA3-71CDC52D32E3}"/>
    <cellStyle name="Normal 26 3 3 3" xfId="23431" xr:uid="{4F292D06-3C42-4936-889D-262D3045A880}"/>
    <cellStyle name="Normal 26 3 3 4" xfId="23432" xr:uid="{FC4BD8C7-E85B-4C86-9376-527C19013644}"/>
    <cellStyle name="Normal 26 3 3 5" xfId="23433" xr:uid="{C61D39FD-EC34-4274-AAD6-9E1059518916}"/>
    <cellStyle name="Normal 26 3 3 6" xfId="23434" xr:uid="{73D1CE1D-BCFB-454E-8C18-1DD3E5D69DD9}"/>
    <cellStyle name="Normal 26 3 4" xfId="7601" xr:uid="{23882AE9-78ED-473F-8DBE-C19A9CF342BB}"/>
    <cellStyle name="Normal 26 3 4 2" xfId="9956" xr:uid="{079976CB-476E-4427-873F-2747A119F59D}"/>
    <cellStyle name="Normal 26 3 4 2 2" xfId="13577" xr:uid="{22B27D36-C7E7-44B4-AFE2-05153ED21781}"/>
    <cellStyle name="Normal 26 3 4 3" xfId="23435" xr:uid="{FC428A2D-191C-4E72-B50E-02B64779C893}"/>
    <cellStyle name="Normal 26 3 4 4" xfId="23436" xr:uid="{EFEBC193-89AB-4C69-9CF2-AA3C4D505685}"/>
    <cellStyle name="Normal 26 3 4 5" xfId="23437" xr:uid="{C740BDB2-AF05-4888-8BBA-E1DF49E684AC}"/>
    <cellStyle name="Normal 26 3 4 6" xfId="23438" xr:uid="{6728D183-6588-48B6-9090-381E9F14C027}"/>
    <cellStyle name="Normal 26 3 5" xfId="7599" xr:uid="{CDF13FAC-2178-4C30-BE85-E80495B1E54B}"/>
    <cellStyle name="Normal 26 3 5 2" xfId="8652" xr:uid="{9A501BCF-993D-4D62-922F-04D41852C041}"/>
    <cellStyle name="Normal 26 3 5 2 2" xfId="9958" xr:uid="{6D1A5871-0029-40C4-8E17-C5876CEF7561}"/>
    <cellStyle name="Normal 26 3 5 2 2 2" xfId="13579" xr:uid="{128D4779-6EC1-4211-8898-58261D183BE8}"/>
    <cellStyle name="Normal 26 3 5 2 3" xfId="12656" xr:uid="{79930730-0A2E-464E-9953-483456A57739}"/>
    <cellStyle name="Normal 26 3 5 3" xfId="9957" xr:uid="{51A3B6A1-C9CC-470B-AC84-657A11530E76}"/>
    <cellStyle name="Normal 26 3 5 3 2" xfId="13578" xr:uid="{3A6477E2-E56C-48D2-AA3B-62C0238DB5A3}"/>
    <cellStyle name="Normal 26 3 5 4" xfId="12370" xr:uid="{E7CD7394-9FFE-4F94-904D-F8468ED3722D}"/>
    <cellStyle name="Normal 26 3 6" xfId="9953" xr:uid="{3E622168-EB3A-4459-9A62-055485D11853}"/>
    <cellStyle name="Normal 26 3 6 2" xfId="13574" xr:uid="{65F6CCEA-7286-4899-AEEE-300408C849E4}"/>
    <cellStyle name="Normal 26 3 7" xfId="23439" xr:uid="{89139E30-4DE8-43BE-BF94-8036574366DC}"/>
    <cellStyle name="Normal 26 3 8" xfId="23440" xr:uid="{93CCC9C8-834D-4774-9917-65CE6BF305EA}"/>
    <cellStyle name="Normal 26 3 9" xfId="23441" xr:uid="{C23D99C3-CD38-4414-9F85-0E51FFD54257}"/>
    <cellStyle name="Normal 26 4" xfId="3688" xr:uid="{E3991DB9-C644-41A5-ACEC-92B707A0EF5D}"/>
    <cellStyle name="Normal 26 4 10" xfId="23442" xr:uid="{0D9A2C4B-6D26-4379-AC82-BAF840974B49}"/>
    <cellStyle name="Normal 26 4 2" xfId="5433" xr:uid="{08F0C9A6-C40A-418C-83D0-2BFBEADCBFAE}"/>
    <cellStyle name="Normal 26 4 2 2" xfId="9960" xr:uid="{D21AD077-2036-4A52-803D-37BC389A22B3}"/>
    <cellStyle name="Normal 26 4 2 2 2" xfId="13581" xr:uid="{E4EE1EBA-9C59-4373-AAE6-AF69F2ABC874}"/>
    <cellStyle name="Normal 26 4 2 3" xfId="23443" xr:uid="{BAA975FA-CAA0-4E38-8B12-6CB2D4A6DB3C}"/>
    <cellStyle name="Normal 26 4 2 4" xfId="23444" xr:uid="{DEC953EF-FD82-4119-AA51-B513B8CB7413}"/>
    <cellStyle name="Normal 26 4 2 5" xfId="23445" xr:uid="{3BCF15B6-57B8-4F8F-AD39-E71F0E550C6F}"/>
    <cellStyle name="Normal 26 4 2 6" xfId="23446" xr:uid="{196C4A14-82CD-4AC5-AA0A-CA564B3A0BB9}"/>
    <cellStyle name="Normal 26 4 3" xfId="7603" xr:uid="{2DF6FA71-485B-4823-B7EE-EBD96A9A7248}"/>
    <cellStyle name="Normal 26 4 3 2" xfId="9961" xr:uid="{DB28867F-8C2A-477D-AA44-59B8BB37AF60}"/>
    <cellStyle name="Normal 26 4 3 2 2" xfId="13582" xr:uid="{20D04883-D8E1-400C-A374-76FAE74CAC05}"/>
    <cellStyle name="Normal 26 4 3 3" xfId="23447" xr:uid="{C47F48A3-67F2-43CA-8A53-F77656A0B955}"/>
    <cellStyle name="Normal 26 4 3 4" xfId="23448" xr:uid="{B328718F-0342-4566-84D1-6893944AC631}"/>
    <cellStyle name="Normal 26 4 3 5" xfId="23449" xr:uid="{4F3EE90C-D8AD-49B3-89AE-4AA503222969}"/>
    <cellStyle name="Normal 26 4 3 6" xfId="23450" xr:uid="{39320A48-D525-493A-BD21-78974FA7EC91}"/>
    <cellStyle name="Normal 26 4 4" xfId="7604" xr:uid="{EC61F5F0-23AE-4A5B-9B92-4771BA84396A}"/>
    <cellStyle name="Normal 26 4 4 2" xfId="9962" xr:uid="{F466C44A-D3F9-4529-B63E-38FA4B8270B8}"/>
    <cellStyle name="Normal 26 4 4 2 2" xfId="13583" xr:uid="{86C64F8A-5224-4551-A2A6-3E589326A86A}"/>
    <cellStyle name="Normal 26 4 4 3" xfId="23451" xr:uid="{4CC1DCD5-83EA-4138-8A7B-B684734491DB}"/>
    <cellStyle name="Normal 26 4 4 4" xfId="23452" xr:uid="{B703971D-E648-4BED-AA97-07F4C3DCB919}"/>
    <cellStyle name="Normal 26 4 4 5" xfId="23453" xr:uid="{F32AF202-C1F8-429A-9FB8-89E18A0F9411}"/>
    <cellStyle name="Normal 26 4 4 6" xfId="23454" xr:uid="{5E215D0F-8136-4021-87D5-186BDAE3D183}"/>
    <cellStyle name="Normal 26 4 5" xfId="7602" xr:uid="{FD69F347-94CD-47D4-84D0-26A3C1CD479C}"/>
    <cellStyle name="Normal 26 4 5 2" xfId="8653" xr:uid="{22FA6843-FD77-4D71-BF01-3870A20A8E62}"/>
    <cellStyle name="Normal 26 4 5 2 2" xfId="9964" xr:uid="{FB6367E1-D921-4F93-A759-6CD05F28A4EA}"/>
    <cellStyle name="Normal 26 4 5 2 2 2" xfId="13585" xr:uid="{90B267D3-72A5-4188-A94A-95272632BF98}"/>
    <cellStyle name="Normal 26 4 5 2 3" xfId="12657" xr:uid="{2B629EBF-2B1A-4766-8EC2-0C16FC29B146}"/>
    <cellStyle name="Normal 26 4 5 3" xfId="9963" xr:uid="{882D37EF-8F5A-4F4B-B4CC-BD96CB41653A}"/>
    <cellStyle name="Normal 26 4 5 3 2" xfId="13584" xr:uid="{D865FB89-1837-4C58-A177-804DB2288765}"/>
    <cellStyle name="Normal 26 4 5 4" xfId="12371" xr:uid="{8ACA2246-7DEA-4229-A849-57D8F534AF9C}"/>
    <cellStyle name="Normal 26 4 6" xfId="9959" xr:uid="{8FA14180-9A88-4348-828F-17CF6AC8B9F3}"/>
    <cellStyle name="Normal 26 4 6 2" xfId="13580" xr:uid="{0C83AFC8-42AB-4E2B-85AF-11163A5F7AF9}"/>
    <cellStyle name="Normal 26 4 7" xfId="23455" xr:uid="{A8C5443F-6888-4E5A-9D89-99B032D52674}"/>
    <cellStyle name="Normal 26 4 8" xfId="23456" xr:uid="{970F43E6-6613-4CE4-896B-4FDDAD335CDD}"/>
    <cellStyle name="Normal 26 4 9" xfId="23457" xr:uid="{BB156856-53B5-41BD-AB13-CC8EAF771DA2}"/>
    <cellStyle name="Normal 26 5" xfId="3689" xr:uid="{A94AB26D-304F-4B56-B9E7-A4D57C540BBF}"/>
    <cellStyle name="Normal 26 5 10" xfId="23458" xr:uid="{7AF8A8AA-3A49-461D-B1EC-B4C062461F55}"/>
    <cellStyle name="Normal 26 5 2" xfId="5434" xr:uid="{61C07701-EA6F-4496-B882-C7E94D54A3C4}"/>
    <cellStyle name="Normal 26 5 2 2" xfId="9966" xr:uid="{B0A08D47-98B6-43DA-8AB4-64F9EB827676}"/>
    <cellStyle name="Normal 26 5 2 2 2" xfId="13587" xr:uid="{1DC252AE-85B2-4368-ABA2-087C56BAD86F}"/>
    <cellStyle name="Normal 26 5 2 3" xfId="23459" xr:uid="{D8794C8F-21A3-47D0-8011-93F3E0207453}"/>
    <cellStyle name="Normal 26 5 2 4" xfId="23460" xr:uid="{877E41E3-4103-4539-A8FC-6E388FDAE313}"/>
    <cellStyle name="Normal 26 5 2 5" xfId="23461" xr:uid="{F6B20DAB-2CA1-48F9-8F5B-F078CAE7C423}"/>
    <cellStyle name="Normal 26 5 2 6" xfId="23462" xr:uid="{B1E9D8CB-DEA7-4069-8B6F-E83C3206BEAE}"/>
    <cellStyle name="Normal 26 5 3" xfId="7606" xr:uid="{62AE5BA8-2188-4D5A-A930-93B4D4EA7926}"/>
    <cellStyle name="Normal 26 5 3 2" xfId="9967" xr:uid="{988F8DC9-43C6-4AD7-B100-D7CE3FFADD97}"/>
    <cellStyle name="Normal 26 5 3 2 2" xfId="13588" xr:uid="{B3BC0737-8907-45B0-834B-EF86DC77EEC8}"/>
    <cellStyle name="Normal 26 5 3 3" xfId="23463" xr:uid="{5541EF09-97D2-42B8-9C00-55C12F556D16}"/>
    <cellStyle name="Normal 26 5 3 4" xfId="23464" xr:uid="{A86904F1-2B8C-4E55-8F5C-5CAEEDBBC6CE}"/>
    <cellStyle name="Normal 26 5 3 5" xfId="23465" xr:uid="{F7906CD7-7920-4717-AE5D-B1FFBD82925D}"/>
    <cellStyle name="Normal 26 5 3 6" xfId="23466" xr:uid="{40F4BC56-292C-4CA3-9D5F-D14E9607BE2A}"/>
    <cellStyle name="Normal 26 5 4" xfId="7607" xr:uid="{E36AD4F6-E27F-4B18-BB47-E3282565BDF8}"/>
    <cellStyle name="Normal 26 5 4 2" xfId="9968" xr:uid="{83FD870D-E54C-4CBA-B828-D790AB1BB059}"/>
    <cellStyle name="Normal 26 5 4 2 2" xfId="13589" xr:uid="{2618D43A-C397-46A1-BF63-5E6DB386D7F8}"/>
    <cellStyle name="Normal 26 5 4 3" xfId="23467" xr:uid="{878A28CF-8418-49FC-844D-2C1DDA38B4C2}"/>
    <cellStyle name="Normal 26 5 4 4" xfId="23468" xr:uid="{9DE2D116-D84E-4703-8520-9C24CA61FEC7}"/>
    <cellStyle name="Normal 26 5 4 5" xfId="23469" xr:uid="{B8E4EF69-680D-4D46-8333-DFFEAAE6FD97}"/>
    <cellStyle name="Normal 26 5 4 6" xfId="23470" xr:uid="{7EBA3775-9498-4BB8-A8FA-3E2F0D7AB37E}"/>
    <cellStyle name="Normal 26 5 5" xfId="7605" xr:uid="{342FB1B2-BAC7-4A87-887F-7206470BFC40}"/>
    <cellStyle name="Normal 26 5 5 2" xfId="8654" xr:uid="{ADAF1E4A-9AC1-4832-BD73-3DE969DF1C37}"/>
    <cellStyle name="Normal 26 5 5 2 2" xfId="9970" xr:uid="{4B64961D-1E8A-4CCC-B8D8-2F78E3B80040}"/>
    <cellStyle name="Normal 26 5 5 2 2 2" xfId="13591" xr:uid="{6D924546-CC69-41BE-9C32-E4F7B3F8A45F}"/>
    <cellStyle name="Normal 26 5 5 2 3" xfId="12658" xr:uid="{E836867C-E152-4514-BCC4-C2618C7E90E5}"/>
    <cellStyle name="Normal 26 5 5 3" xfId="9969" xr:uid="{6DDBF493-C92D-41E8-BAAF-17B5ABAAD265}"/>
    <cellStyle name="Normal 26 5 5 3 2" xfId="13590" xr:uid="{7DF122FF-5E61-45A2-A360-886AB68CD141}"/>
    <cellStyle name="Normal 26 5 5 4" xfId="12372" xr:uid="{5580CAA9-DD4D-4C8C-A229-2A5B518B5873}"/>
    <cellStyle name="Normal 26 5 6" xfId="9965" xr:uid="{476E3795-E2DD-4EFE-91C9-AE2875360337}"/>
    <cellStyle name="Normal 26 5 6 2" xfId="13586" xr:uid="{80D03A94-0B39-4720-96B1-9F64EB7C3900}"/>
    <cellStyle name="Normal 26 5 7" xfId="23471" xr:uid="{9F5549F9-DD91-40F4-ADC7-95DB9A3CC1E0}"/>
    <cellStyle name="Normal 26 5 8" xfId="23472" xr:uid="{5772C4E4-BE30-4987-A5E0-50789F3FD7E0}"/>
    <cellStyle name="Normal 26 5 9" xfId="23473" xr:uid="{A52E4439-7999-44E7-9458-64D7218161EF}"/>
    <cellStyle name="Normal 26 6" xfId="3690" xr:uid="{86E4875A-2692-4EB0-B284-A43FFD0DBE5B}"/>
    <cellStyle name="Normal 26 6 10" xfId="23474" xr:uid="{9F4D9535-6398-4639-8C5B-E6D633AA194C}"/>
    <cellStyle name="Normal 26 6 2" xfId="5435" xr:uid="{AC362A72-6D6A-4810-AF0A-FECC2B607EF1}"/>
    <cellStyle name="Normal 26 6 2 2" xfId="9972" xr:uid="{BB55B9D3-2446-448D-BED0-715FBFE51A67}"/>
    <cellStyle name="Normal 26 6 2 2 2" xfId="13593" xr:uid="{1706D086-4FDC-4CCF-BD68-202BD0B0B110}"/>
    <cellStyle name="Normal 26 6 2 3" xfId="23475" xr:uid="{738C26F1-EF67-419A-AF2F-BD72CC439472}"/>
    <cellStyle name="Normal 26 6 2 4" xfId="23476" xr:uid="{D1437E03-C29E-4208-8C2D-47904CD35816}"/>
    <cellStyle name="Normal 26 6 2 5" xfId="23477" xr:uid="{7FD9F1B1-F6EB-4FA3-8D71-A128AFEFC53D}"/>
    <cellStyle name="Normal 26 6 2 6" xfId="23478" xr:uid="{F0249E05-2A03-4C63-9D62-63B6591F5A8A}"/>
    <cellStyle name="Normal 26 6 3" xfId="7609" xr:uid="{3D105EE8-E6AE-4A59-989F-835378B6DA8A}"/>
    <cellStyle name="Normal 26 6 3 2" xfId="9973" xr:uid="{07A4D659-2901-49E3-8127-1E223B6DD47B}"/>
    <cellStyle name="Normal 26 6 3 2 2" xfId="13594" xr:uid="{BCCC46F2-6A48-45BF-A2E4-6705304C952A}"/>
    <cellStyle name="Normal 26 6 3 3" xfId="23479" xr:uid="{ADD2DB1C-731D-4C17-8709-66BA47D6B053}"/>
    <cellStyle name="Normal 26 6 3 4" xfId="23480" xr:uid="{10C6AFF2-8393-42CD-8076-5CF0379047F7}"/>
    <cellStyle name="Normal 26 6 3 5" xfId="23481" xr:uid="{72424904-EE9E-4F60-90FE-DC5D46689200}"/>
    <cellStyle name="Normal 26 6 3 6" xfId="23482" xr:uid="{33373FEA-9B24-4943-9D72-A73A8D5E88D3}"/>
    <cellStyle name="Normal 26 6 4" xfId="7610" xr:uid="{1AAFA289-C508-4B8D-A440-EEC9623A46AC}"/>
    <cellStyle name="Normal 26 6 4 2" xfId="9974" xr:uid="{0FE053D3-7EE9-4DA3-87CD-33DB9D4E3C65}"/>
    <cellStyle name="Normal 26 6 4 2 2" xfId="13595" xr:uid="{8E0ADE47-6E4C-49E1-82DE-A6887303319A}"/>
    <cellStyle name="Normal 26 6 4 3" xfId="23483" xr:uid="{779D99B6-CBA0-4A91-9AC5-18715120E3C0}"/>
    <cellStyle name="Normal 26 6 4 4" xfId="23484" xr:uid="{3E1F9C21-A92E-43E1-AB71-02F5A097B8A4}"/>
    <cellStyle name="Normal 26 6 4 5" xfId="23485" xr:uid="{5E290D87-D3D6-4FA5-9E0E-5B3839E18487}"/>
    <cellStyle name="Normal 26 6 4 6" xfId="23486" xr:uid="{1EB4579B-86DD-48F6-B504-1C05D96DCF89}"/>
    <cellStyle name="Normal 26 6 5" xfId="7608" xr:uid="{E76422DE-8A8E-4E84-B532-8E742DBC7840}"/>
    <cellStyle name="Normal 26 6 5 2" xfId="8655" xr:uid="{BC95001C-025E-434F-9ED7-DB75D1D760F4}"/>
    <cellStyle name="Normal 26 6 5 2 2" xfId="9976" xr:uid="{5C943D7B-83CC-4AD2-BB6D-23E26F99E383}"/>
    <cellStyle name="Normal 26 6 5 2 2 2" xfId="13597" xr:uid="{0BAF2242-DDB4-45E6-8F45-E64979B3A1F0}"/>
    <cellStyle name="Normal 26 6 5 2 3" xfId="12659" xr:uid="{19563B5D-337E-42BD-9BA1-D9D49D21E2A7}"/>
    <cellStyle name="Normal 26 6 5 3" xfId="9975" xr:uid="{D0BFE8B8-6D41-4A41-A9D2-A5AE82C4C308}"/>
    <cellStyle name="Normal 26 6 5 3 2" xfId="13596" xr:uid="{D8381E11-9441-41A0-96AD-0A6D41CE1F4B}"/>
    <cellStyle name="Normal 26 6 5 4" xfId="12373" xr:uid="{C69314AD-364C-46EE-9E53-890BB2D61035}"/>
    <cellStyle name="Normal 26 6 6" xfId="9971" xr:uid="{E315C915-7613-440A-9246-91A6F5D48F09}"/>
    <cellStyle name="Normal 26 6 6 2" xfId="13592" xr:uid="{2145C7C7-1D06-446F-B0C5-2BA722B7A326}"/>
    <cellStyle name="Normal 26 6 7" xfId="23487" xr:uid="{E848B1AE-81D4-4B2D-8ECE-80A876E7722B}"/>
    <cellStyle name="Normal 26 6 8" xfId="23488" xr:uid="{05E3D733-EE68-4AE9-AC31-9554B09702C7}"/>
    <cellStyle name="Normal 26 6 9" xfId="23489" xr:uid="{6B0E745E-9BBB-43F1-9703-5CF9380CE581}"/>
    <cellStyle name="Normal 26 7" xfId="3691" xr:uid="{EE3D9BD6-785E-4EB8-BFC3-3E3A911D9502}"/>
    <cellStyle name="Normal 26 7 2" xfId="5436" xr:uid="{FC1512D3-298C-4E41-8093-1BBF5EEB6E08}"/>
    <cellStyle name="Normal 26 7 2 2" xfId="9978" xr:uid="{19CDC517-DA34-4D83-8038-A4C849DAD150}"/>
    <cellStyle name="Normal 26 7 2 2 2" xfId="13599" xr:uid="{4B3260FF-DEF6-43AB-8897-0D205FAB6245}"/>
    <cellStyle name="Normal 26 7 2 3" xfId="23490" xr:uid="{D04D3FFA-21C6-4E03-B6EA-B9073D0E6DA1}"/>
    <cellStyle name="Normal 26 7 2 4" xfId="23491" xr:uid="{00C37A8B-AE9C-4CCB-BF26-C4861DF40FD2}"/>
    <cellStyle name="Normal 26 7 2 5" xfId="23492" xr:uid="{5A77C730-8A5B-43F2-9BDA-EA0E74920F46}"/>
    <cellStyle name="Normal 26 7 2 6" xfId="23493" xr:uid="{038AA1D1-AAD1-4EDC-9757-D869634C699F}"/>
    <cellStyle name="Normal 26 7 3" xfId="7611" xr:uid="{F900372D-100C-4474-9AD8-D96B8B263554}"/>
    <cellStyle name="Normal 26 7 3 2" xfId="8656" xr:uid="{61D4392E-ADAD-403E-B00A-3669C7600F54}"/>
    <cellStyle name="Normal 26 7 3 2 2" xfId="9980" xr:uid="{E91EFD95-B88B-47C7-80DE-FE7DD644AE49}"/>
    <cellStyle name="Normal 26 7 3 2 2 2" xfId="13601" xr:uid="{E3E62D11-C724-4513-B254-12936EAC4139}"/>
    <cellStyle name="Normal 26 7 3 2 3" xfId="12660" xr:uid="{E401D738-51B9-4294-8207-C2887474DA8D}"/>
    <cellStyle name="Normal 26 7 3 3" xfId="9979" xr:uid="{B859BF84-0E30-4DEE-B89A-950B677D2FF2}"/>
    <cellStyle name="Normal 26 7 3 3 2" xfId="13600" xr:uid="{203FDE09-9556-43BA-BD08-C0D2FCF88853}"/>
    <cellStyle name="Normal 26 7 3 4" xfId="12374" xr:uid="{FF295E41-595B-4B2D-8A18-725513D2A74D}"/>
    <cellStyle name="Normal 26 7 3 5" xfId="38440" xr:uid="{19C0A535-7773-4A9E-BF27-9A16E9629701}"/>
    <cellStyle name="Normal 26 7 4" xfId="9977" xr:uid="{D93F731A-F7F1-4273-B4A3-D5B381A08FF6}"/>
    <cellStyle name="Normal 26 7 4 2" xfId="13598" xr:uid="{D6426BE4-20DC-4E33-867F-9CCD8568B584}"/>
    <cellStyle name="Normal 26 7 5" xfId="23494" xr:uid="{0184EAAA-E5CF-494C-8AF6-E1E9D31E0D68}"/>
    <cellStyle name="Normal 26 7 6" xfId="23495" xr:uid="{A953043F-CE92-4891-B4BF-806A550B9AF3}"/>
    <cellStyle name="Normal 26 7 7" xfId="23496" xr:uid="{950B9A1A-6376-4493-BF02-A57943F96C51}"/>
    <cellStyle name="Normal 26 7 8" xfId="23497" xr:uid="{B2619028-3275-467F-BB9B-6BE2E3469486}"/>
    <cellStyle name="Normal 26 8" xfId="3692" xr:uid="{58E36749-287F-483B-85D7-52B8032ED7E2}"/>
    <cellStyle name="Normal 26 8 2" xfId="5437" xr:uid="{FBB46D0E-DE5F-4FAC-B8A0-EAB006CE3B9E}"/>
    <cellStyle name="Normal 26 8 2 2" xfId="9982" xr:uid="{92AC8566-5C12-4925-BFBF-FEE297DCE87A}"/>
    <cellStyle name="Normal 26 8 2 2 2" xfId="13603" xr:uid="{5429E527-E6AE-45FC-854F-3DF49852704F}"/>
    <cellStyle name="Normal 26 8 2 3" xfId="23498" xr:uid="{80B76AC1-49E9-4DDC-A612-9711713ACF8A}"/>
    <cellStyle name="Normal 26 8 2 4" xfId="23499" xr:uid="{98E9D91D-8173-4B26-B517-C898713AC999}"/>
    <cellStyle name="Normal 26 8 2 5" xfId="23500" xr:uid="{7465D458-E1E9-468E-9231-AAF06AEC762B}"/>
    <cellStyle name="Normal 26 8 2 6" xfId="23501" xr:uid="{79DB2885-6702-4E7D-B158-64E52D7E29F5}"/>
    <cellStyle name="Normal 26 8 3" xfId="7612" xr:uid="{DF0C5D0E-BA95-41BF-965A-CD9B624E67ED}"/>
    <cellStyle name="Normal 26 8 3 2" xfId="8657" xr:uid="{7ACA6189-14D2-43FC-84C3-45DB3FE126FE}"/>
    <cellStyle name="Normal 26 8 3 2 2" xfId="9984" xr:uid="{CC2F3F24-F4B5-43EB-BBCC-4878B4570FCB}"/>
    <cellStyle name="Normal 26 8 3 2 2 2" xfId="13605" xr:uid="{9DF793EC-EAE7-4FDF-B55D-939DE59D3240}"/>
    <cellStyle name="Normal 26 8 3 2 3" xfId="12661" xr:uid="{EB918AF7-C25C-4527-8799-42762A5F247E}"/>
    <cellStyle name="Normal 26 8 3 3" xfId="9983" xr:uid="{45735A79-8F18-4FB7-B298-7C2FD4997045}"/>
    <cellStyle name="Normal 26 8 3 3 2" xfId="13604" xr:uid="{F8107BB7-D4F4-43E3-A541-1266914A337F}"/>
    <cellStyle name="Normal 26 8 3 4" xfId="12375" xr:uid="{13668804-3368-4F92-8DFB-59F75ED8FD98}"/>
    <cellStyle name="Normal 26 8 3 5" xfId="38441" xr:uid="{AF524E79-7763-4FB6-A9CC-2BCCBD090908}"/>
    <cellStyle name="Normal 26 8 4" xfId="9981" xr:uid="{795E4704-50D6-4551-848B-7B8F56E21631}"/>
    <cellStyle name="Normal 26 8 4 2" xfId="13602" xr:uid="{089D62F4-E98C-4510-9028-307612BED090}"/>
    <cellStyle name="Normal 26 8 5" xfId="23502" xr:uid="{94A60200-82E0-4905-AD4B-5DE943EB3410}"/>
    <cellStyle name="Normal 26 8 6" xfId="23503" xr:uid="{F558660C-BF93-4ED6-830D-8FA6A14D5D0D}"/>
    <cellStyle name="Normal 26 8 7" xfId="23504" xr:uid="{DF25BA7E-9023-4F5A-BFA9-DFA2E3B99902}"/>
    <cellStyle name="Normal 26 8 8" xfId="23505" xr:uid="{837C4299-AE65-4523-9AD3-63E2178C74C0}"/>
    <cellStyle name="Normal 26 9" xfId="3685" xr:uid="{0FFCF62C-BC0D-49FE-AFF2-EBCB4F5C7B74}"/>
    <cellStyle name="Normal 26 9 2" xfId="9985" xr:uid="{3531B826-BCF2-4D95-8799-3A3D264A4A13}"/>
    <cellStyle name="Normal 26 9 2 2" xfId="13606" xr:uid="{456D5A33-F66A-4789-8567-118F3A23E866}"/>
    <cellStyle name="Normal 26 9 3" xfId="23506" xr:uid="{2ABE48C1-4B09-421D-8658-F3C1E0E0980F}"/>
    <cellStyle name="Normal 26 9 4" xfId="23507" xr:uid="{0F2AB59C-87D9-469C-936F-04422B609F29}"/>
    <cellStyle name="Normal 26 9 5" xfId="23508" xr:uid="{7B49F013-044C-47A1-92E8-F1450120C8D9}"/>
    <cellStyle name="Normal 26 9 6" xfId="23509" xr:uid="{708BAFBC-A80C-4D5D-8C9D-C47561A901D0}"/>
    <cellStyle name="Normal 27" xfId="1584" xr:uid="{F34D8820-6983-4597-A9F8-F029287CCD3A}"/>
    <cellStyle name="Normal 27 10" xfId="9986" xr:uid="{AE5E3A9A-1D2F-4C2B-8FFA-2CF91A948B5E}"/>
    <cellStyle name="Normal 27 10 2" xfId="13607" xr:uid="{00454481-FB24-450B-91AC-0BA33F1EB5B0}"/>
    <cellStyle name="Normal 27 11" xfId="11567" xr:uid="{4E13BA01-A0FB-4DA8-9DA7-05DC48BE17A6}"/>
    <cellStyle name="Normal 27 11 2" xfId="15191" xr:uid="{94232871-78B8-4CBF-B2A6-82FF76C60324}"/>
    <cellStyle name="Normal 27 12" xfId="23510" xr:uid="{7868F8E2-99CA-4BD6-8B98-DC74EB50B8C5}"/>
    <cellStyle name="Normal 27 13" xfId="23511" xr:uid="{0C36C625-66E5-4BD8-9201-1BB48D86498A}"/>
    <cellStyle name="Normal 27 14" xfId="23512" xr:uid="{7ACE1D09-5E46-4AB5-85EC-BDC4E8843F2C}"/>
    <cellStyle name="Normal 27 15" xfId="23513" xr:uid="{CA60FAC2-9164-44E6-A77E-10EF1DC3ECB4}"/>
    <cellStyle name="Normal 27 2" xfId="3694" xr:uid="{FF1D9F2C-0344-4392-AAB7-A597CA546B61}"/>
    <cellStyle name="Normal 27 2 2" xfId="5439" xr:uid="{A3F99195-A285-470C-8532-643FC0380FA1}"/>
    <cellStyle name="Normal 27 2 2 2" xfId="8658" xr:uid="{2006FD05-0771-41CF-99FA-B98AD952149B}"/>
    <cellStyle name="Normal 27 2 2 2 2" xfId="9989" xr:uid="{B239073C-80E5-4D5B-A062-252582FA47FE}"/>
    <cellStyle name="Normal 27 2 2 2 2 2" xfId="13610" xr:uid="{8AAE4469-680E-408A-BE13-09232F1F81A2}"/>
    <cellStyle name="Normal 27 2 2 2 3" xfId="12662" xr:uid="{29BEB0B8-88FD-49B4-BCA4-B28F6E2267ED}"/>
    <cellStyle name="Normal 27 2 2 3" xfId="9988" xr:uid="{8EA423C1-645F-41A3-9E5B-3530B57478E5}"/>
    <cellStyle name="Normal 27 2 2 3 2" xfId="13609" xr:uid="{E00CE43D-5B46-4B7B-AA90-A529943179B9}"/>
    <cellStyle name="Normal 27 2 2 4" xfId="12376" xr:uid="{B0D85E60-7E44-43B2-9713-24A8F25A26BD}"/>
    <cellStyle name="Normal 27 2 2 5" xfId="36134" xr:uid="{9296ABCA-3EE9-4F20-AC84-6319BCE3C7FD}"/>
    <cellStyle name="Normal 27 2 2 6" xfId="7613" xr:uid="{CC82BF1D-7DD2-4135-92AC-955822939B38}"/>
    <cellStyle name="Normal 27 2 3" xfId="9987" xr:uid="{8657DF29-7E26-4B9E-8A8C-A02FF36DF2EC}"/>
    <cellStyle name="Normal 27 2 3 2" xfId="13608" xr:uid="{BFA9F56E-1CED-44BB-96B7-78A9955995B5}"/>
    <cellStyle name="Normal 27 2 3 3" xfId="38442" xr:uid="{764677EA-5BD7-4A5F-BF90-677B5D07E3F0}"/>
    <cellStyle name="Normal 27 2 4" xfId="23514" xr:uid="{F9D54F02-7164-4E09-8101-B2A8FB37919C}"/>
    <cellStyle name="Normal 27 2 5" xfId="23515" xr:uid="{BCBBB912-1963-4C7D-BDDA-AFC749FCBADA}"/>
    <cellStyle name="Normal 27 2 6" xfId="23516" xr:uid="{36D64E9D-E584-4ABF-9BA1-6B9E09917743}"/>
    <cellStyle name="Normal 27 2 7" xfId="23517" xr:uid="{6C35070C-5A79-45E0-BF0D-13D7A9DE69AD}"/>
    <cellStyle name="Normal 27 3" xfId="3695" xr:uid="{12516232-F38D-454A-8E9D-3F27C92BFF04}"/>
    <cellStyle name="Normal 27 3 2" xfId="5440" xr:uid="{92ABA3DB-CF18-43AF-A547-4291723F143F}"/>
    <cellStyle name="Normal 27 3 2 2" xfId="6143" xr:uid="{7FC17FD2-D072-4D35-843D-CFE1F5F331B8}"/>
    <cellStyle name="Normal 27 3 2 2 2" xfId="13612" xr:uid="{BE68FDF7-80F5-49EE-8A7D-127B56561007}"/>
    <cellStyle name="Normal 27 3 2 2 3" xfId="9991" xr:uid="{B742CEAE-9244-4631-BABB-D1B8380ACFDE}"/>
    <cellStyle name="Normal 27 3 2 3" xfId="6463" xr:uid="{25E3A1AE-39E9-49FB-8481-0839933F3D1F}"/>
    <cellStyle name="Normal 27 3 2 3 2" xfId="40836" xr:uid="{9FA2B625-83C2-4C3D-9B63-BB4ADA68CC55}"/>
    <cellStyle name="Normal 27 3 2 3 3" xfId="12663" xr:uid="{6D72C96D-DA59-482A-8AF4-2A240952503B}"/>
    <cellStyle name="Normal 27 3 2 4" xfId="39729" xr:uid="{D549A39F-2E4C-4BD4-A3F4-DBECD485FC25}"/>
    <cellStyle name="Normal 27 3 2 4 2" xfId="41312" xr:uid="{DE857CB3-66C9-4C57-AD21-E553A32D5C4F}"/>
    <cellStyle name="Normal 27 3 2 5" xfId="39984" xr:uid="{DABE59FB-7F78-481E-9180-F1A181D8E84B}"/>
    <cellStyle name="Normal 27 3 2 6" xfId="8659" xr:uid="{F25BB047-8F41-4D55-82F8-5F61AA0D856C}"/>
    <cellStyle name="Normal 27 3 3" xfId="4515" xr:uid="{B5CF3040-BEDB-423E-95BA-96BE3D46D6F2}"/>
    <cellStyle name="Normal 27 3 3 2" xfId="5966" xr:uid="{54A0CA20-1D79-4CA3-97C3-5971C5438740}"/>
    <cellStyle name="Normal 27 3 3 2 2" xfId="41140" xr:uid="{ABF9BE87-8509-49A2-BBE6-51590DCFC92D}"/>
    <cellStyle name="Normal 27 3 3 2 3" xfId="13611" xr:uid="{2A6AB4D3-775A-4E4F-8442-A3BB6E96E5E0}"/>
    <cellStyle name="Normal 27 3 3 3" xfId="40285" xr:uid="{3C0348DB-A355-4D6B-A1A5-9C32A184FA7F}"/>
    <cellStyle name="Normal 27 3 3 4" xfId="9990" xr:uid="{577548B7-41DB-44FB-9367-48A81C82BF80}"/>
    <cellStyle name="Normal 27 3 4" xfId="5828" xr:uid="{E0F8C6AF-FBB2-48A8-B6CE-9528BA585296}"/>
    <cellStyle name="Normal 27 3 4 2" xfId="40150" xr:uid="{4A66C685-75C7-444F-B053-6F2D28AB9637}"/>
    <cellStyle name="Normal 27 3 4 3" xfId="12377" xr:uid="{870AB512-FDBB-418A-88F9-78DFF3B362D3}"/>
    <cellStyle name="Normal 27 3 5" xfId="6287" xr:uid="{E8B91E9B-D6DD-4096-9D8E-E3ED3AF93F4F}"/>
    <cellStyle name="Normal 27 3 5 2" xfId="40696" xr:uid="{9F2A22E9-CC54-464F-B1BA-2301B3BA1B54}"/>
    <cellStyle name="Normal 27 3 5 3" xfId="39128" xr:uid="{1048BC7A-2361-4808-B6B8-69F4B4CC7790}"/>
    <cellStyle name="Normal 27 3 6" xfId="39432" xr:uid="{DEDCBD55-6973-4C74-9ACA-FFDFF5D8FD3B}"/>
    <cellStyle name="Normal 27 3 6 2" xfId="41003" xr:uid="{096EAE57-E996-431F-9AE9-DF1F9FD0117D}"/>
    <cellStyle name="Normal 27 3 7" xfId="39849" xr:uid="{194AC8CF-EF4C-49D1-9A57-503ED14AFFE8}"/>
    <cellStyle name="Normal 27 3 8" xfId="7614" xr:uid="{7E3B039A-D2D0-4877-9C2D-8F0375EECB77}"/>
    <cellStyle name="Normal 27 4" xfId="3693" xr:uid="{2DA8CA6A-3DC5-4276-8C01-E36B1471CBCF}"/>
    <cellStyle name="Normal 27 4 2" xfId="5438" xr:uid="{DD78DCDA-7AF7-4DA3-9576-1D18497EC33C}"/>
    <cellStyle name="Normal 27 4 2 2" xfId="6142" xr:uid="{B6382E19-404F-40E6-8CF9-E149237EDB89}"/>
    <cellStyle name="Normal 27 4 2 2 2" xfId="13614" xr:uid="{2BA6EE00-45C1-4DB6-8BAF-3A463F7CD462}"/>
    <cellStyle name="Normal 27 4 2 2 3" xfId="9993" xr:uid="{9574ED14-089C-4519-998E-F1B2F576CB51}"/>
    <cellStyle name="Normal 27 4 2 3" xfId="12664" xr:uid="{595F40B6-20CF-433B-A790-06AFD6BE67A3}"/>
    <cellStyle name="Normal 27 4 2 4" xfId="8660" xr:uid="{F6EEC9C2-51BE-478B-B841-F2B7D29ACEC2}"/>
    <cellStyle name="Normal 27 4 3" xfId="5827" xr:uid="{D7FF49F3-1FA1-4216-858C-E905FB74C530}"/>
    <cellStyle name="Normal 27 4 3 2" xfId="13613" xr:uid="{10C492B0-FD7C-45CA-A7CD-7D0EED10F7FD}"/>
    <cellStyle name="Normal 27 4 3 3" xfId="9992" xr:uid="{2DE67BC8-48C8-4F80-815E-D30304ED4B7B}"/>
    <cellStyle name="Normal 27 4 4" xfId="6462" xr:uid="{45206770-7F1E-4683-B94A-6A89C993CA85}"/>
    <cellStyle name="Normal 27 4 4 2" xfId="40695" xr:uid="{2B16F818-EAD6-4964-8239-D62D7B78A27A}"/>
    <cellStyle name="Normal 27 4 4 3" xfId="12378" xr:uid="{8FEB0E57-7E75-4BC4-AEA6-ECD9FB29693F}"/>
    <cellStyle name="Normal 27 4 5" xfId="39431" xr:uid="{2306C207-8C5D-42A3-8466-2AAD7502A870}"/>
    <cellStyle name="Normal 27 4 5 2" xfId="41002" xr:uid="{EEAE16D1-31A6-4710-BED5-C573D3C4BA0A}"/>
    <cellStyle name="Normal 27 4 6" xfId="39933" xr:uid="{69707056-AA38-4DDB-811F-A5E9B3B9D787}"/>
    <cellStyle name="Normal 27 4 7" xfId="7615" xr:uid="{BD3558A4-AE6F-4287-8F80-FE9B8489E5A7}"/>
    <cellStyle name="Normal 27 5" xfId="4803" xr:uid="{1268D527-F23E-494E-8D3A-F172213852D9}"/>
    <cellStyle name="Normal 27 5 2" xfId="6012" xr:uid="{BE8B0E4A-43CD-4036-91C5-2A117B8C527F}"/>
    <cellStyle name="Normal 27 5 2 2" xfId="9995" xr:uid="{7C9B18D4-A90C-4F2E-A9A4-077FED8E3621}"/>
    <cellStyle name="Normal 27 5 2 2 2" xfId="13616" xr:uid="{439A2801-300E-4AB9-94A4-47AC8996CC16}"/>
    <cellStyle name="Normal 27 5 2 3" xfId="12665" xr:uid="{8B298B9A-AF37-4153-8453-396584C20D3F}"/>
    <cellStyle name="Normal 27 5 2 4" xfId="8661" xr:uid="{8725C9E6-5142-4F94-A1B0-1D47FFB16828}"/>
    <cellStyle name="Normal 27 5 3" xfId="6333" xr:uid="{C57E5D09-C0BE-4C7A-8881-7C34AAD5CB94}"/>
    <cellStyle name="Normal 27 5 3 2" xfId="13615" xr:uid="{460E342F-0B3D-4320-A90B-11DF19D12B21}"/>
    <cellStyle name="Normal 27 5 3 3" xfId="9994" xr:uid="{7A59E1B8-1BC1-4110-9866-0C284EF8CF07}"/>
    <cellStyle name="Normal 27 5 4" xfId="12379" xr:uid="{32F0F66D-335E-44EE-BAE6-E7D2272F27DE}"/>
    <cellStyle name="Normal 27 5 5" xfId="7616" xr:uid="{6CD7D673-CCA1-4020-BBC4-FA9453A71649}"/>
    <cellStyle name="Normal 27 6" xfId="4514" xr:uid="{A068A176-94D1-4EF5-821F-CC3E7EBEA099}"/>
    <cellStyle name="Normal 27 6 2" xfId="5965" xr:uid="{CDB86C8D-D699-4CE8-822F-FF1D7B4AE4D2}"/>
    <cellStyle name="Normal 27 6 2 2" xfId="9997" xr:uid="{90AB93C4-E723-425F-8245-0067E98EB100}"/>
    <cellStyle name="Normal 27 6 2 2 2" xfId="13618" xr:uid="{2119CBAF-7943-49E1-82C3-947EFC89FC71}"/>
    <cellStyle name="Normal 27 6 2 3" xfId="12666" xr:uid="{3EF1F674-A18C-4E30-8F65-57FC93764734}"/>
    <cellStyle name="Normal 27 6 2 4" xfId="39212" xr:uid="{6299E785-F457-4DB4-811F-A6667DD6E846}"/>
    <cellStyle name="Normal 27 6 2 5" xfId="8662" xr:uid="{B181564D-3387-461B-8C86-B702311AA0EB}"/>
    <cellStyle name="Normal 27 6 3" xfId="9996" xr:uid="{7C90C34E-C782-47C9-8D57-1D17F588F373}"/>
    <cellStyle name="Normal 27 6 3 2" xfId="13617" xr:uid="{F27C3B4A-AE8E-40B3-9040-F8437FFF4B19}"/>
    <cellStyle name="Normal 27 6 4" xfId="12380" xr:uid="{D8FE6F47-9566-4F83-9AFC-AF627B81E2F8}"/>
    <cellStyle name="Normal 27 6 5" xfId="7617" xr:uid="{7D72DB1D-7378-4461-8D08-77AD59082A21}"/>
    <cellStyle name="Normal 27 7" xfId="5696" xr:uid="{E1A9FBE9-9BBF-4583-A3DC-292CAA60EE14}"/>
    <cellStyle name="Normal 27 7 2" xfId="8663" xr:uid="{DB34574D-7CB8-48AA-8148-94F691495BF0}"/>
    <cellStyle name="Normal 27 7 2 2" xfId="9999" xr:uid="{A2899B56-4C29-4923-8FE3-D1575907DEF2}"/>
    <cellStyle name="Normal 27 7 2 2 2" xfId="13620" xr:uid="{4DD0E5DD-1D45-4B58-8927-D6E1F7D53AA9}"/>
    <cellStyle name="Normal 27 7 2 3" xfId="12667" xr:uid="{17599F5C-53E1-4B4B-8759-84066D4C6004}"/>
    <cellStyle name="Normal 27 7 3" xfId="9998" xr:uid="{A17F89DB-6ECD-42EE-A8A1-AE930DC425F8}"/>
    <cellStyle name="Normal 27 7 3 2" xfId="13619" xr:uid="{20E75C01-15D9-4CD7-A10F-B12965AD7121}"/>
    <cellStyle name="Normal 27 7 4" xfId="12381" xr:uid="{C5415B14-E111-40F7-870C-4651582C444A}"/>
    <cellStyle name="Normal 27 7 5" xfId="7618" xr:uid="{9E16119F-2C37-4502-ABBE-F0AEFE5D534A}"/>
    <cellStyle name="Normal 27 8" xfId="6286" xr:uid="{1FE6C8F7-F12A-40AF-8750-2E6F1737F7AD}"/>
    <cellStyle name="Normal 27 8 2" xfId="8664" xr:uid="{DC7B1B52-B964-4C15-88F9-30BA1679FF03}"/>
    <cellStyle name="Normal 27 8 2 2" xfId="10001" xr:uid="{CD67B486-8574-47A5-B332-0F6A7802CA8C}"/>
    <cellStyle name="Normal 27 8 2 2 2" xfId="13622" xr:uid="{5AE442F3-D004-4D20-98B2-C67953634553}"/>
    <cellStyle name="Normal 27 8 2 3" xfId="12668" xr:uid="{0D82AB13-5C71-4C59-8B00-854A219A18E1}"/>
    <cellStyle name="Normal 27 8 3" xfId="10000" xr:uid="{49142E7C-A01F-4279-81BE-9C88CE9240F7}"/>
    <cellStyle name="Normal 27 8 3 2" xfId="13621" xr:uid="{D12CD228-2541-4978-8225-8DD2467DB77B}"/>
    <cellStyle name="Normal 27 8 4" xfId="12382" xr:uid="{93BC0151-9882-4895-B0C7-41351F226AB9}"/>
    <cellStyle name="Normal 27 8 5" xfId="7619" xr:uid="{90557A60-C408-402A-93D2-8DF4116D1F22}"/>
    <cellStyle name="Normal 27 9" xfId="7620" xr:uid="{94250022-2F9E-4C3D-A4EB-26FE29C96123}"/>
    <cellStyle name="Normal 27 9 2" xfId="8665" xr:uid="{ECDB61FA-C3B7-40FB-8264-227B33FFCC53}"/>
    <cellStyle name="Normal 27 9 2 2" xfId="10003" xr:uid="{ABA8E6FE-4E79-4BB3-B619-DEE6BF904F57}"/>
    <cellStyle name="Normal 27 9 2 2 2" xfId="13624" xr:uid="{721D3C26-9DCF-40AC-B54D-C88C2DE80D4E}"/>
    <cellStyle name="Normal 27 9 2 3" xfId="12669" xr:uid="{87135696-30E4-473A-A623-9D3201E9EC73}"/>
    <cellStyle name="Normal 27 9 3" xfId="10002" xr:uid="{A9DBAE5B-7490-4229-858C-24D15C1B2CB2}"/>
    <cellStyle name="Normal 27 9 3 2" xfId="13623" xr:uid="{91982D69-5ED0-4F92-B77E-6C324A79EA2B}"/>
    <cellStyle name="Normal 27 9 4" xfId="12383" xr:uid="{EAAC1820-6243-4990-8CCD-AD26B81FB59E}"/>
    <cellStyle name="Normal 28" xfId="3696" xr:uid="{0F878252-B85D-4525-8198-76E18F14E478}"/>
    <cellStyle name="Normal 28 2" xfId="5441" xr:uid="{4D93410E-218E-4186-9DF5-84ECA7C12B39}"/>
    <cellStyle name="Normal 28 2 2" xfId="10005" xr:uid="{4B7947D8-F9DE-4F8C-8973-DF0D8F405ECA}"/>
    <cellStyle name="Normal 28 2 2 2" xfId="13626" xr:uid="{C7AB3C57-CF97-42FD-BE56-81E2C4B591FC}"/>
    <cellStyle name="Normal 28 2 3" xfId="23518" xr:uid="{5041EC29-244A-4B6A-8306-A8F2F971C0C2}"/>
    <cellStyle name="Normal 28 2 4" xfId="23519" xr:uid="{B9122BD8-C381-4390-AF0B-D74B756AA3DE}"/>
    <cellStyle name="Normal 28 2 5" xfId="23520" xr:uid="{F9964643-BA9C-41CB-8039-DBFC3FE1BAD1}"/>
    <cellStyle name="Normal 28 2 6" xfId="23521" xr:uid="{111029D7-2975-466F-8995-0D556E1DBA22}"/>
    <cellStyle name="Normal 28 3" xfId="10004" xr:uid="{B5FBC9CD-4FF5-4E52-ADD5-9DF70D423E2B}"/>
    <cellStyle name="Normal 28 3 2" xfId="13625" xr:uid="{44E21672-B99F-43A4-89E8-822A5B30DB31}"/>
    <cellStyle name="Normal 28 3 3" xfId="38443" xr:uid="{94A388EC-A00B-49D5-ABAE-1958CA16C1F4}"/>
    <cellStyle name="Normal 28 4" xfId="23522" xr:uid="{C563494A-B569-4193-ABD2-071D4DD9A59F}"/>
    <cellStyle name="Normal 28 5" xfId="23523" xr:uid="{0C5036EA-0448-4496-A325-5B058CFD24E4}"/>
    <cellStyle name="Normal 28 6" xfId="23524" xr:uid="{2D6BA0BA-D66F-4BF5-88ED-58CBDF710CE9}"/>
    <cellStyle name="Normal 28 7" xfId="23525" xr:uid="{A79BF4AB-7BF3-49FA-9DD0-CBAE3A06B649}"/>
    <cellStyle name="Normal 29" xfId="3697" xr:uid="{67BD899F-81A9-4F7C-A621-AB63FF80D23A}"/>
    <cellStyle name="Normal 29 2" xfId="1585" xr:uid="{C8C26CA6-4D6A-4489-ACD7-EBD7FF2AE977}"/>
    <cellStyle name="Normal 29 2 2" xfId="3698" xr:uid="{2A50BF21-F63B-4E89-BF25-B3093F2F0112}"/>
    <cellStyle name="Normal 29 2 2 2" xfId="13628" xr:uid="{E57C5F21-B8F4-4B40-A262-7817C4BB6047}"/>
    <cellStyle name="Normal 29 2 2 3" xfId="35431" xr:uid="{C1CB757A-5083-481B-AE0B-84E50A28CB17}"/>
    <cellStyle name="Normal 29 2 2 4" xfId="10007" xr:uid="{313B0F4E-9027-4501-B169-5DFAC246A0BB}"/>
    <cellStyle name="Normal 29 2 3" xfId="4804" xr:uid="{F528C438-DC56-4279-9AAC-9A00B67FF974}"/>
    <cellStyle name="Normal 29 2 3 2" xfId="35781" xr:uid="{2F263DE1-9377-492E-B312-1DC2270D16BF}"/>
    <cellStyle name="Normal 29 2 3 3" xfId="23526" xr:uid="{FBAE4EA9-15F2-45C3-A30C-213E6C3996D6}"/>
    <cellStyle name="Normal 29 2 4" xfId="23527" xr:uid="{8D0424CF-69B0-4A35-BDEE-D9893CBD1045}"/>
    <cellStyle name="Normal 29 2 4 2" xfId="37842" xr:uid="{FB4B410D-AFBC-45E5-829A-B9A231A2F8AB}"/>
    <cellStyle name="Normal 29 2 5" xfId="23528" xr:uid="{1F078C5B-7CF7-4F1A-A52F-B33E18E8B333}"/>
    <cellStyle name="Normal 29 2 6" xfId="23529" xr:uid="{BAAE7229-815A-460C-8010-C38986E265FC}"/>
    <cellStyle name="Normal 29 2 7" xfId="23530" xr:uid="{217D93F0-249F-4F64-9EDB-4148BECD4EFD}"/>
    <cellStyle name="Normal 29 3" xfId="5442" xr:uid="{8729FDF9-9F3D-4335-B5FB-5AAD99CE5AC4}"/>
    <cellStyle name="Normal 29 3 2" xfId="13627" xr:uid="{4A129D9F-0ED2-4F9D-B895-5137B4B8423C}"/>
    <cellStyle name="Normal 29 3 3" xfId="36135" xr:uid="{1442A81A-261F-4923-939B-B2653507234B}"/>
    <cellStyle name="Normal 29 3 4" xfId="10006" xr:uid="{D8A6DD3A-37E9-45E9-8028-C0D613D5D523}"/>
    <cellStyle name="Normal 29 4" xfId="23531" xr:uid="{C3E0CA02-1D48-4E75-AA7F-11F52D1E8124}"/>
    <cellStyle name="Normal 29 4 2" xfId="38444" xr:uid="{BDD8EB5D-E7A3-4094-A7EC-6B222468065A}"/>
    <cellStyle name="Normal 29 5" xfId="23532" xr:uid="{85BCE602-7830-4ECF-A507-48F2894464F1}"/>
    <cellStyle name="Normal 29 6" xfId="23533" xr:uid="{5E57EA7A-D6D1-453A-B097-23AC929C2FBC}"/>
    <cellStyle name="Normal 29 7" xfId="23534" xr:uid="{6D46BEC4-A127-47B1-B002-3158645709CB}"/>
    <cellStyle name="Normal 3" xfId="1586" xr:uid="{DABBEF74-3476-4AB6-8045-62850522D905}"/>
    <cellStyle name="Normal 3 10" xfId="3700" xr:uid="{7147C912-EB66-432F-9679-C0F53D55667E}"/>
    <cellStyle name="Normal 3 10 2" xfId="5443" xr:uid="{0F7CCAD5-F0CB-43DE-BDCC-2A69000027D0}"/>
    <cellStyle name="Normal 3 10 2 2" xfId="10010" xr:uid="{9FC60632-CD5C-4051-AE87-3B65A83F67DA}"/>
    <cellStyle name="Normal 3 10 2 2 2" xfId="13631" xr:uid="{8364197A-3D75-44BF-98BA-A5A1E68FD024}"/>
    <cellStyle name="Normal 3 10 2 3" xfId="23535" xr:uid="{7B361A51-5CA9-4229-BA56-E279825B5ADD}"/>
    <cellStyle name="Normal 3 10 2 4" xfId="23536" xr:uid="{E8004D4B-2235-40E4-BC50-752E5618713A}"/>
    <cellStyle name="Normal 3 10 2 5" xfId="23537" xr:uid="{F68764D5-2A18-4BB3-A8F6-FE398BF30757}"/>
    <cellStyle name="Normal 3 10 2 6" xfId="23538" xr:uid="{71385AEF-9AAF-4CA0-957E-4C44258C065C}"/>
    <cellStyle name="Normal 3 10 3" xfId="10009" xr:uid="{CCFDA6A8-9F5F-40FA-AA5E-A52BB53D4272}"/>
    <cellStyle name="Normal 3 10 3 2" xfId="13630" xr:uid="{47F1ED09-00C0-4B15-98BC-71BE0AF3FA07}"/>
    <cellStyle name="Normal 3 10 3 3" xfId="38446" xr:uid="{2E3E498E-4063-45D3-90AC-1F4ABDCCA48E}"/>
    <cellStyle name="Normal 3 10 4" xfId="23539" xr:uid="{EDA34A96-8042-431B-8282-4EAF6A98B241}"/>
    <cellStyle name="Normal 3 10 5" xfId="23540" xr:uid="{F41E60E1-8709-4DAD-B725-EB2C8B91B6F3}"/>
    <cellStyle name="Normal 3 10 6" xfId="23541" xr:uid="{665BA4F6-E665-4941-811A-11BA2B1A921D}"/>
    <cellStyle name="Normal 3 10 7" xfId="23542" xr:uid="{DD6141CA-1571-430F-BA66-696C2E320BBA}"/>
    <cellStyle name="Normal 3 11" xfId="3701" xr:uid="{CA28B2E0-A36C-472F-9218-D74E3CB09DB9}"/>
    <cellStyle name="Normal 3 11 2" xfId="5444" xr:uid="{D0484F33-2D59-4B62-8965-94C09C123A78}"/>
    <cellStyle name="Normal 3 11 2 2" xfId="10012" xr:uid="{50A90C0B-9CB8-4181-9BD0-B5FDB6CC1F5D}"/>
    <cellStyle name="Normal 3 11 2 2 2" xfId="13633" xr:uid="{74DB988C-8738-40F7-AD61-A4B6539BABF4}"/>
    <cellStyle name="Normal 3 11 2 3" xfId="23543" xr:uid="{515B46B1-823A-4392-AE0E-61F7AC9D22E3}"/>
    <cellStyle name="Normal 3 11 2 4" xfId="23544" xr:uid="{0B9E8F09-DEB1-434D-935F-38A0A0D44EEF}"/>
    <cellStyle name="Normal 3 11 2 5" xfId="23545" xr:uid="{12630419-6B44-4785-9A5A-13F6D1BEC3EC}"/>
    <cellStyle name="Normal 3 11 2 6" xfId="23546" xr:uid="{1DD0D600-B7EA-49D5-AB2F-CCE583C5D802}"/>
    <cellStyle name="Normal 3 11 3" xfId="10011" xr:uid="{DB6C9B5C-69A2-429B-A52E-83323A6FA7D2}"/>
    <cellStyle name="Normal 3 11 3 2" xfId="13632" xr:uid="{E905B698-ECA4-4806-8B22-A0D857F5D3C0}"/>
    <cellStyle name="Normal 3 11 3 3" xfId="38447" xr:uid="{8BA58057-40A7-4C5A-A560-F01B44424044}"/>
    <cellStyle name="Normal 3 11 4" xfId="23547" xr:uid="{0F9CC9E8-EF35-4FF0-965A-2807B854C585}"/>
    <cellStyle name="Normal 3 11 5" xfId="23548" xr:uid="{0B183B1E-996E-4A8C-891C-82EB39C4D44F}"/>
    <cellStyle name="Normal 3 11 6" xfId="23549" xr:uid="{233D0BCD-D586-42A8-9C18-8AE83545A6B2}"/>
    <cellStyle name="Normal 3 11 7" xfId="23550" xr:uid="{CE840741-BC27-4AD8-9EFA-6E866E6A3365}"/>
    <cellStyle name="Normal 3 12" xfId="3702" xr:uid="{B86A8663-DAA1-4555-9E7D-2F9E48A33C0A}"/>
    <cellStyle name="Normal 3 12 2" xfId="6714" xr:uid="{D17EA39D-4E4B-4A92-BC42-96820A2B0EF1}"/>
    <cellStyle name="Normal 3 12 2 2" xfId="10014" xr:uid="{A843DA98-F526-468C-85F6-10693762D71F}"/>
    <cellStyle name="Normal 3 12 2 2 2" xfId="13635" xr:uid="{AAC958A2-DE02-4AB2-A97F-809FB9A3D198}"/>
    <cellStyle name="Normal 3 12 2 3" xfId="23551" xr:uid="{C5BD2E73-1802-4F5E-8140-F4F2CB38ECFD}"/>
    <cellStyle name="Normal 3 12 2 4" xfId="23552" xr:uid="{15FF376F-DF36-475B-A2D1-E4FCF37FA6A4}"/>
    <cellStyle name="Normal 3 12 2 5" xfId="23553" xr:uid="{D20E10EB-E80F-44FB-B2CC-57A59F148204}"/>
    <cellStyle name="Normal 3 12 2 6" xfId="23554" xr:uid="{CE2197F2-89BA-4E1B-B1CC-406184BA3B90}"/>
    <cellStyle name="Normal 3 12 3" xfId="8489" xr:uid="{878375C8-08CB-43B2-A91F-1E9ADBD168A4}"/>
    <cellStyle name="Normal 3 12 3 2" xfId="10015" xr:uid="{A2746303-F3B6-4620-BB51-2A28D5FAB95E}"/>
    <cellStyle name="Normal 3 12 3 2 2" xfId="13636" xr:uid="{5BC155B8-E97A-4F63-83EB-D9E97DBBC858}"/>
    <cellStyle name="Normal 3 12 3 3" xfId="23555" xr:uid="{61F1B2E0-9B1E-4458-A784-4D22C3457F2A}"/>
    <cellStyle name="Normal 3 12 3 4" xfId="23556" xr:uid="{46D1F7D4-2DAE-4009-9FB8-FC5610B819FE}"/>
    <cellStyle name="Normal 3 12 3 5" xfId="23557" xr:uid="{ACFF8106-EEBD-4BBC-876A-442BA863AF16}"/>
    <cellStyle name="Normal 3 12 3 6" xfId="23558" xr:uid="{5181E122-0898-4B96-81B1-D8E65BE98078}"/>
    <cellStyle name="Normal 3 12 4" xfId="8279" xr:uid="{F28F4E20-8BC7-4696-BB19-AA4F19858FB0}"/>
    <cellStyle name="Normal 3 12 4 2" xfId="10016" xr:uid="{5DB344CA-E6F4-40B4-A91E-9D9F2587BDA6}"/>
    <cellStyle name="Normal 3 12 4 2 2" xfId="13637" xr:uid="{BF38595A-F2F4-4CD4-B55E-D25EDE787378}"/>
    <cellStyle name="Normal 3 12 4 3" xfId="12469" xr:uid="{2EA1FB61-3E95-47B2-A25B-FC7A489131B0}"/>
    <cellStyle name="Normal 3 12 5" xfId="10013" xr:uid="{AC5D025E-8796-4D3C-9DD6-3D5B340E96E6}"/>
    <cellStyle name="Normal 3 12 5 2" xfId="13634" xr:uid="{A344B1FF-0FDC-4774-AFBF-3F3DF19BC3A7}"/>
    <cellStyle name="Normal 3 12 6" xfId="23559" xr:uid="{29B90104-9442-4692-8095-2BD85A84CA7C}"/>
    <cellStyle name="Normal 3 12 7" xfId="23560" xr:uid="{314D78A0-F740-4E2C-8138-3EC2D39FCFB0}"/>
    <cellStyle name="Normal 3 12 8" xfId="23561" xr:uid="{2E6B7851-DC34-44CC-B88C-C0803264FDBF}"/>
    <cellStyle name="Normal 3 12 9" xfId="23562" xr:uid="{F572B870-E876-4D2A-8463-E922EAC0B391}"/>
    <cellStyle name="Normal 3 13" xfId="3703" xr:uid="{6E77D511-EF7C-478A-9175-7E28AFA8BFD4}"/>
    <cellStyle name="Normal 3 13 2" xfId="6715" xr:uid="{0ECB7A8F-B87F-4EE3-8865-B41B0C337B90}"/>
    <cellStyle name="Normal 3 13 2 2" xfId="10018" xr:uid="{7D3DBC93-4C5B-4AA8-BC42-C211CAB485AB}"/>
    <cellStyle name="Normal 3 13 2 2 2" xfId="13639" xr:uid="{170623A3-834D-4189-B8BE-63248E1C2894}"/>
    <cellStyle name="Normal 3 13 2 3" xfId="23563" xr:uid="{97DADB99-9F4C-4452-9887-D562299CDAC7}"/>
    <cellStyle name="Normal 3 13 2 4" xfId="23564" xr:uid="{7781E4F3-8A34-4E55-9A27-B0800F165C63}"/>
    <cellStyle name="Normal 3 13 2 5" xfId="23565" xr:uid="{76AD167C-F8B7-4459-BF34-CD5A910F8D82}"/>
    <cellStyle name="Normal 3 13 2 6" xfId="23566" xr:uid="{78622A65-4A51-4209-B32C-0E19B47C3DC5}"/>
    <cellStyle name="Normal 3 13 3" xfId="8490" xr:uid="{EB4A4338-89CD-4B98-BD61-F9D7ABB34DFD}"/>
    <cellStyle name="Normal 3 13 3 2" xfId="10019" xr:uid="{04C209CE-A3E7-4718-A998-D92EAB1C0744}"/>
    <cellStyle name="Normal 3 13 3 2 2" xfId="13640" xr:uid="{28AC6910-458D-4E9E-A58B-5B2D971BE40E}"/>
    <cellStyle name="Normal 3 13 3 3" xfId="23567" xr:uid="{82251267-6CCB-4CC4-99AD-970B3940361C}"/>
    <cellStyle name="Normal 3 13 3 4" xfId="23568" xr:uid="{0529401F-F75F-4522-8B86-EA6B41CE3051}"/>
    <cellStyle name="Normal 3 13 3 5" xfId="23569" xr:uid="{E4931D96-DD5E-421F-906E-9AC925C4B3F4}"/>
    <cellStyle name="Normal 3 13 3 6" xfId="23570" xr:uid="{1C069C72-6F17-4F80-967E-9D24B49BB59B}"/>
    <cellStyle name="Normal 3 13 4" xfId="8280" xr:uid="{18E7C414-ADA1-48A1-B32E-7F58456637C3}"/>
    <cellStyle name="Normal 3 13 4 2" xfId="10020" xr:uid="{77C80BA0-8F37-4A38-9272-9AAC8A806260}"/>
    <cellStyle name="Normal 3 13 4 2 2" xfId="13641" xr:uid="{178859D4-D10F-4CD1-8F3A-E836379CA9AA}"/>
    <cellStyle name="Normal 3 13 4 3" xfId="12470" xr:uid="{379F09EE-A451-4BC8-B386-B29CFDD8A751}"/>
    <cellStyle name="Normal 3 13 5" xfId="10017" xr:uid="{F668ED2F-FE22-4B73-B3B8-F7801C06B4DB}"/>
    <cellStyle name="Normal 3 13 5 2" xfId="13638" xr:uid="{7C9A8023-E849-4410-9C7B-635DAFA88073}"/>
    <cellStyle name="Normal 3 13 6" xfId="23571" xr:uid="{476F4C75-7D9F-4958-BEBB-100B736648EC}"/>
    <cellStyle name="Normal 3 13 7" xfId="23572" xr:uid="{DCEC8606-0A34-41E4-A191-36C7D9C2A9CD}"/>
    <cellStyle name="Normal 3 13 8" xfId="23573" xr:uid="{8A57A4DC-DD1A-4885-8941-B203B8B02197}"/>
    <cellStyle name="Normal 3 13 9" xfId="23574" xr:uid="{2B565F6C-AAF9-4800-ADF7-4969BE6A7E9F}"/>
    <cellStyle name="Normal 3 14" xfId="3704" xr:uid="{84BE2DB8-0DE7-4A95-BD97-5B4FE0B1E4E5}"/>
    <cellStyle name="Normal 3 14 2" xfId="6716" xr:uid="{FBF29063-9491-45E3-A42B-808372F9C770}"/>
    <cellStyle name="Normal 3 14 2 2" xfId="10022" xr:uid="{F6B2D888-C48A-43BB-A97A-8F9C8E260251}"/>
    <cellStyle name="Normal 3 14 2 2 2" xfId="13643" xr:uid="{1361C4C0-6A3E-4AFC-AE21-03AD028FF949}"/>
    <cellStyle name="Normal 3 14 2 3" xfId="23575" xr:uid="{931A2369-837C-4851-96AD-6E1F8C31F59E}"/>
    <cellStyle name="Normal 3 14 2 4" xfId="23576" xr:uid="{9CF0F294-1170-4842-8FB0-C12405DD371D}"/>
    <cellStyle name="Normal 3 14 2 5" xfId="23577" xr:uid="{1AC5DEA8-DC70-4D3C-BDB9-E87679418681}"/>
    <cellStyle name="Normal 3 14 2 6" xfId="23578" xr:uid="{F37DC428-588E-4EB1-9088-6FDC624B6A87}"/>
    <cellStyle name="Normal 3 14 3" xfId="8491" xr:uid="{CD45D900-0F66-441B-88E8-C0888E49F6B7}"/>
    <cellStyle name="Normal 3 14 3 2" xfId="10023" xr:uid="{C3A28EC7-3707-46D5-8D2B-3A36BCD6D039}"/>
    <cellStyle name="Normal 3 14 3 2 2" xfId="13644" xr:uid="{48F8286C-2B1F-46BF-9D8D-C6B5753FCDA5}"/>
    <cellStyle name="Normal 3 14 3 3" xfId="23579" xr:uid="{8B625386-3553-423C-B17B-217B1F9A3FAC}"/>
    <cellStyle name="Normal 3 14 3 4" xfId="23580" xr:uid="{B4631FC3-2770-4FDF-81C5-6848F84D6A6F}"/>
    <cellStyle name="Normal 3 14 3 5" xfId="23581" xr:uid="{8F2F97CD-065E-4A00-AFDA-D5AA6439FE6D}"/>
    <cellStyle name="Normal 3 14 3 6" xfId="23582" xr:uid="{54F2A6F2-F1CB-4C0A-AA89-A9F26242FE92}"/>
    <cellStyle name="Normal 3 14 4" xfId="8281" xr:uid="{A29C325E-A9E7-4CF1-AA41-4594130F8A65}"/>
    <cellStyle name="Normal 3 14 4 2" xfId="10024" xr:uid="{DAD174D5-E1CF-4C78-AFEE-9B0A0BF578F5}"/>
    <cellStyle name="Normal 3 14 4 2 2" xfId="13645" xr:uid="{400FD217-BD26-4E90-8F65-9C612C583FA9}"/>
    <cellStyle name="Normal 3 14 4 3" xfId="12471" xr:uid="{FE1AA7D3-FD55-45D0-BEE4-A15B27A400BA}"/>
    <cellStyle name="Normal 3 14 5" xfId="10021" xr:uid="{B316046C-DE41-4D35-B993-417F8F1C8F18}"/>
    <cellStyle name="Normal 3 14 5 2" xfId="13642" xr:uid="{288C8256-C424-43EB-B623-2336CA682DC5}"/>
    <cellStyle name="Normal 3 14 6" xfId="23583" xr:uid="{73C5CC52-D391-4088-B2A7-28B0CB01EA78}"/>
    <cellStyle name="Normal 3 14 7" xfId="23584" xr:uid="{CBB8E65D-03BA-4F2C-8212-78D79382D5CC}"/>
    <cellStyle name="Normal 3 14 8" xfId="23585" xr:uid="{A693C9D5-D819-4A50-B662-E17E69B98BB5}"/>
    <cellStyle name="Normal 3 14 9" xfId="23586" xr:uid="{97A01A1A-38B4-440A-AED8-2943B2D0A984}"/>
    <cellStyle name="Normal 3 15" xfId="3705" xr:uid="{013D1511-A578-4127-883A-C71A5B20A49E}"/>
    <cellStyle name="Normal 3 15 2" xfId="5445" xr:uid="{ED590668-8521-49B2-8BC7-AFD4A1D36CBA}"/>
    <cellStyle name="Normal 3 15 2 2" xfId="10026" xr:uid="{60DD6938-B617-4292-BF6E-A211D2E28EFA}"/>
    <cellStyle name="Normal 3 15 2 2 2" xfId="13647" xr:uid="{96AF590D-B7A9-472E-97B3-E1CC0928251C}"/>
    <cellStyle name="Normal 3 15 2 3" xfId="23587" xr:uid="{A345C696-0DB7-435A-9404-1FCECB3E11FE}"/>
    <cellStyle name="Normal 3 15 2 4" xfId="23588" xr:uid="{1B79BC49-5093-4B89-93CC-71922AA1CB1E}"/>
    <cellStyle name="Normal 3 15 2 5" xfId="23589" xr:uid="{B0026CD7-3F95-41B1-8475-4BAB21F40BBE}"/>
    <cellStyle name="Normal 3 15 2 6" xfId="23590" xr:uid="{D77A12CD-79F5-4C1E-973B-9A5FF1F52449}"/>
    <cellStyle name="Normal 3 15 3" xfId="10025" xr:uid="{7E1A56E3-2FCE-459B-855E-FA5419935784}"/>
    <cellStyle name="Normal 3 15 3 2" xfId="13646" xr:uid="{806D32C3-E82F-4AAA-9DE7-6459C8A9252C}"/>
    <cellStyle name="Normal 3 15 3 3" xfId="38448" xr:uid="{352BD813-E969-4681-9AFE-95667BF65D72}"/>
    <cellStyle name="Normal 3 15 4" xfId="23591" xr:uid="{7C4EF2D5-321F-4FED-BA44-83DF358C62A3}"/>
    <cellStyle name="Normal 3 15 5" xfId="23592" xr:uid="{525368F7-4941-498C-B9EE-7804C0D0F483}"/>
    <cellStyle name="Normal 3 15 6" xfId="23593" xr:uid="{44F363D4-AF9B-481A-AFC3-274D050B99BC}"/>
    <cellStyle name="Normal 3 15 7" xfId="23594" xr:uid="{F26D3AC6-9806-4686-AA17-713F5DB5ECB5}"/>
    <cellStyle name="Normal 3 16" xfId="3706" xr:uid="{660EF007-BBBE-45AD-8A68-5D328BE6F161}"/>
    <cellStyle name="Normal 3 16 2" xfId="5446" xr:uid="{73C973C8-BF62-405B-A07A-7E0214B8E180}"/>
    <cellStyle name="Normal 3 16 2 2" xfId="10028" xr:uid="{CD84D5AC-DA5F-4F9D-BB14-D43054D1061F}"/>
    <cellStyle name="Normal 3 16 2 2 2" xfId="13649" xr:uid="{24E89E50-5BCC-462D-8C42-2605EF25955E}"/>
    <cellStyle name="Normal 3 16 2 3" xfId="23595" xr:uid="{68F25421-5CEC-4321-BF42-29DD29B861D6}"/>
    <cellStyle name="Normal 3 16 2 4" xfId="23596" xr:uid="{B50BAF3B-0EDB-4AA7-88D1-B41AB670F13D}"/>
    <cellStyle name="Normal 3 16 2 5" xfId="23597" xr:uid="{C00AB6C3-A553-49EB-BBCB-8C6EBCE94F2E}"/>
    <cellStyle name="Normal 3 16 2 6" xfId="23598" xr:uid="{5F41FC5E-670A-4422-AF10-52F48F0B40E8}"/>
    <cellStyle name="Normal 3 16 3" xfId="10027" xr:uid="{72AA078A-C2DE-4299-9153-AFA90A7B1E74}"/>
    <cellStyle name="Normal 3 16 3 2" xfId="13648" xr:uid="{B42F717F-D859-4D11-95AD-3352D8A159CB}"/>
    <cellStyle name="Normal 3 16 3 3" xfId="38449" xr:uid="{78F1F4D8-A791-4B46-B2F1-B088CF786100}"/>
    <cellStyle name="Normal 3 16 4" xfId="23599" xr:uid="{B95CF64D-73C8-4238-B78F-8745F20FF51E}"/>
    <cellStyle name="Normal 3 16 5" xfId="23600" xr:uid="{6A5D74EC-2241-4441-9E9E-19F4B60F742F}"/>
    <cellStyle name="Normal 3 16 6" xfId="23601" xr:uid="{FD59C356-9AFF-4B5B-A822-8978D55DB080}"/>
    <cellStyle name="Normal 3 16 7" xfId="23602" xr:uid="{E32BC1DE-4378-4828-8334-2674B5C7E625}"/>
    <cellStyle name="Normal 3 17" xfId="3707" xr:uid="{41BE7EB1-38EF-46C5-999B-6CB34F68C0C9}"/>
    <cellStyle name="Normal 3 17 2" xfId="5447" xr:uid="{19F9153F-DCAB-419E-AB98-EEFDC3A0EA79}"/>
    <cellStyle name="Normal 3 17 2 2" xfId="10030" xr:uid="{FFAE4D71-5A7F-42F5-BB62-32199F3DB690}"/>
    <cellStyle name="Normal 3 17 2 2 2" xfId="13651" xr:uid="{ACE000DE-A7B2-4596-B316-F089ABB459F8}"/>
    <cellStyle name="Normal 3 17 2 3" xfId="23603" xr:uid="{A19FDA92-160D-4FA0-B6C0-0BC29C9BBEB9}"/>
    <cellStyle name="Normal 3 17 2 4" xfId="23604" xr:uid="{25517B22-7A1F-40D6-9879-EB179243107F}"/>
    <cellStyle name="Normal 3 17 2 5" xfId="23605" xr:uid="{47078BF0-A1A9-4260-9C2C-E51E7C47D7FC}"/>
    <cellStyle name="Normal 3 17 2 6" xfId="23606" xr:uid="{70B95B56-0388-4CB3-AD30-D8881BECEC01}"/>
    <cellStyle name="Normal 3 17 3" xfId="10029" xr:uid="{3477432F-FE8C-4937-BCE1-DEE0273E94BF}"/>
    <cellStyle name="Normal 3 17 3 2" xfId="13650" xr:uid="{A40855CD-BD91-4B2A-9921-8EBEB65E2CE0}"/>
    <cellStyle name="Normal 3 17 3 3" xfId="38450" xr:uid="{544B29D8-93A3-4105-8EE3-C19AFD4FEB5D}"/>
    <cellStyle name="Normal 3 17 4" xfId="23607" xr:uid="{D89D897D-D7EE-40E9-95AA-53998F6D3B38}"/>
    <cellStyle name="Normal 3 17 5" xfId="23608" xr:uid="{DD46859F-0773-471F-972E-18C42AA4088C}"/>
    <cellStyle name="Normal 3 17 6" xfId="23609" xr:uid="{218BCA87-EFAD-408A-B40D-F22FFB16F37F}"/>
    <cellStyle name="Normal 3 17 7" xfId="23610" xr:uid="{8B79FB87-A371-4593-A51D-CDDF52607AB2}"/>
    <cellStyle name="Normal 3 18" xfId="3708" xr:uid="{103C7974-4D16-4178-A3C4-725BEBD6D23E}"/>
    <cellStyle name="Normal 3 18 2" xfId="5448" xr:uid="{4A336424-FE50-47CD-B08E-302974C7DFF8}"/>
    <cellStyle name="Normal 3 18 2 2" xfId="10032" xr:uid="{D166AA06-C64A-4C30-9962-83DA560D41C6}"/>
    <cellStyle name="Normal 3 18 2 2 2" xfId="13653" xr:uid="{919F96E7-DBAF-41A5-BD01-DDF02BA1A644}"/>
    <cellStyle name="Normal 3 18 2 3" xfId="23611" xr:uid="{C6EF30CA-B313-4D5D-B203-30A7CF433F86}"/>
    <cellStyle name="Normal 3 18 2 4" xfId="23612" xr:uid="{060E239E-27B7-4065-A040-CCE5E3A2FBF3}"/>
    <cellStyle name="Normal 3 18 2 5" xfId="23613" xr:uid="{68E6ADC8-A22E-4F68-BCA2-B54727DBA99E}"/>
    <cellStyle name="Normal 3 18 2 6" xfId="23614" xr:uid="{12E38467-2656-4008-8EC2-2E0DD418CA2D}"/>
    <cellStyle name="Normal 3 18 3" xfId="10031" xr:uid="{D0DF26C7-A387-4316-BBC3-85CF8C46C4A9}"/>
    <cellStyle name="Normal 3 18 3 2" xfId="13652" xr:uid="{212BF298-2B92-410B-B2C1-6884A3D1B565}"/>
    <cellStyle name="Normal 3 18 3 3" xfId="38451" xr:uid="{F82C6131-FD8E-4FB5-9AB7-300CBC4455C1}"/>
    <cellStyle name="Normal 3 18 4" xfId="23615" xr:uid="{2BECADE6-36CC-46C9-B6E6-0082F2AECA0E}"/>
    <cellStyle name="Normal 3 18 5" xfId="23616" xr:uid="{8FCBEF61-0397-4896-9346-01DB1A9896A0}"/>
    <cellStyle name="Normal 3 18 6" xfId="23617" xr:uid="{CC1A7096-58CB-4E19-B03E-ACF2E8BB97C8}"/>
    <cellStyle name="Normal 3 18 7" xfId="23618" xr:uid="{5EC24F8B-87D6-417B-AE3C-811DD326DE90}"/>
    <cellStyle name="Normal 3 19" xfId="3709" xr:uid="{4BA04F4A-C53B-4619-A8A8-FD0BED632C8A}"/>
    <cellStyle name="Normal 3 19 2" xfId="5449" xr:uid="{42D81751-B56F-4360-B323-6016035EC6C1}"/>
    <cellStyle name="Normal 3 19 2 2" xfId="10034" xr:uid="{FC0A2196-36E8-492F-9652-42DD0C340818}"/>
    <cellStyle name="Normal 3 19 2 2 2" xfId="13655" xr:uid="{DBEC598C-6985-4FE6-94C8-7EAC49609BF3}"/>
    <cellStyle name="Normal 3 19 2 3" xfId="23619" xr:uid="{B480CE90-C81C-4060-94CF-A82A26FD933D}"/>
    <cellStyle name="Normal 3 19 2 4" xfId="23620" xr:uid="{7F25035E-0C9C-4E2E-8D0E-FD08BB992430}"/>
    <cellStyle name="Normal 3 19 2 5" xfId="23621" xr:uid="{25617E0C-4F7C-477E-9D7D-111AE7AB45F4}"/>
    <cellStyle name="Normal 3 19 2 6" xfId="23622" xr:uid="{EBDCD0C9-03E3-4D0C-B138-7D24469AE7BC}"/>
    <cellStyle name="Normal 3 19 3" xfId="10033" xr:uid="{9808D732-07D1-4681-B9A6-C3143B2F3D38}"/>
    <cellStyle name="Normal 3 19 3 2" xfId="13654" xr:uid="{8EDD563D-7D09-421C-94F7-A998F7EDCD41}"/>
    <cellStyle name="Normal 3 19 3 3" xfId="38452" xr:uid="{80CDF47A-1F93-4ED1-B786-D19E7EDAA65A}"/>
    <cellStyle name="Normal 3 19 4" xfId="23623" xr:uid="{838FDCCA-5733-4C6B-8E5F-58AE8F55F66E}"/>
    <cellStyle name="Normal 3 19 5" xfId="23624" xr:uid="{3F1FAC25-2718-4E09-B29D-FC918AA6C8D7}"/>
    <cellStyle name="Normal 3 19 6" xfId="23625" xr:uid="{E6D5F7AE-E800-4323-BA24-F1E8BA1F2EA3}"/>
    <cellStyle name="Normal 3 19 7" xfId="23626" xr:uid="{EE700590-9047-4058-8225-C775C00A1858}"/>
    <cellStyle name="Normal 3 2" xfId="1587" xr:uid="{BF0C7BC0-1D2D-4244-B2D3-60B4B018F69C}"/>
    <cellStyle name="Normal 3 2 10" xfId="3710" xr:uid="{646623FA-8DCA-4DE6-AA6F-CEB9C184BD9D}"/>
    <cellStyle name="Normal 3 2 10 2" xfId="10036" xr:uid="{52FBE7D2-9B6E-43CA-AD51-7A10F70FEDA4}"/>
    <cellStyle name="Normal 3 2 10 2 2" xfId="13657" xr:uid="{26A88293-3111-4A64-B747-83EA13C907F2}"/>
    <cellStyle name="Normal 3 2 10 3" xfId="23627" xr:uid="{56B03830-3859-4633-9A27-067B263F85C4}"/>
    <cellStyle name="Normal 3 2 10 4" xfId="23628" xr:uid="{CF8C90C7-36A0-4B8E-822D-DAEF41521475}"/>
    <cellStyle name="Normal 3 2 10 5" xfId="23629" xr:uid="{19476363-0EB5-45B3-B058-D5014B2A8A18}"/>
    <cellStyle name="Normal 3 2 10 6" xfId="23630" xr:uid="{8476AB62-8DB6-4438-AE58-9CA8C19A8227}"/>
    <cellStyle name="Normal 3 2 11" xfId="3711" xr:uid="{560080B4-A3CC-469C-916E-77833A3C24A5}"/>
    <cellStyle name="Normal 3 2 11 2" xfId="5450" xr:uid="{5E3D8BA0-9CD6-4709-881E-C3A81DACCC8D}"/>
    <cellStyle name="Normal 3 2 11 2 2" xfId="10038" xr:uid="{F9F23804-B463-4663-B2C3-1BB18DA4B47C}"/>
    <cellStyle name="Normal 3 2 11 2 2 2" xfId="13659" xr:uid="{792D59B3-6AF4-400C-B03D-54C998EA3EC0}"/>
    <cellStyle name="Normal 3 2 11 2 3" xfId="23631" xr:uid="{1CC5987D-37C5-4846-AEFB-59803CE11F85}"/>
    <cellStyle name="Normal 3 2 11 2 4" xfId="23632" xr:uid="{10D9690B-D9B1-455A-9E30-E38D0E43FA88}"/>
    <cellStyle name="Normal 3 2 11 2 5" xfId="23633" xr:uid="{85476A2A-319C-4326-8D0B-36704B7E9D84}"/>
    <cellStyle name="Normal 3 2 11 2 6" xfId="23634" xr:uid="{DE4A8AE9-E83A-40B7-B61B-3000721DCD0A}"/>
    <cellStyle name="Normal 3 2 11 3" xfId="10037" xr:uid="{ADF162B6-2C0F-4504-B563-6FF93CAA9408}"/>
    <cellStyle name="Normal 3 2 11 3 2" xfId="13658" xr:uid="{44786790-BF5B-4EAD-8676-F3AF126B1797}"/>
    <cellStyle name="Normal 3 2 11 3 3" xfId="38453" xr:uid="{9EA88C78-E1DC-4953-91B3-C1A3D3505EB8}"/>
    <cellStyle name="Normal 3 2 11 4" xfId="23635" xr:uid="{57CB0FDC-7297-41C0-B3DB-DDE157B02E7C}"/>
    <cellStyle name="Normal 3 2 11 5" xfId="23636" xr:uid="{1C6840A3-1B73-4A16-ABAB-3CC20B83EE22}"/>
    <cellStyle name="Normal 3 2 11 6" xfId="23637" xr:uid="{8F8E19CB-6A76-4A3E-A26C-EE9ECBA05653}"/>
    <cellStyle name="Normal 3 2 11 7" xfId="23638" xr:uid="{326E1ECB-65A4-479F-9965-2658CAFB6C7D}"/>
    <cellStyle name="Normal 3 2 12" xfId="3712" xr:uid="{1DB620B3-49CF-41D8-A63E-911BADDE5DDD}"/>
    <cellStyle name="Normal 3 2 12 2" xfId="5451" xr:uid="{775D23C5-78E3-47C3-BEE2-AD779571D707}"/>
    <cellStyle name="Normal 3 2 12 2 2" xfId="10040" xr:uid="{19335675-7531-4E50-B2FE-E217652FB630}"/>
    <cellStyle name="Normal 3 2 12 2 2 2" xfId="13661" xr:uid="{EF7A0923-E263-4C5F-A61D-EE6D2D0DE2D0}"/>
    <cellStyle name="Normal 3 2 12 2 3" xfId="23639" xr:uid="{295CEFE9-E404-4824-810D-6EA57C34F222}"/>
    <cellStyle name="Normal 3 2 12 2 4" xfId="23640" xr:uid="{EA8CB039-0DE0-4598-9767-0128573B01B9}"/>
    <cellStyle name="Normal 3 2 12 2 5" xfId="23641" xr:uid="{34AEDCAF-09D1-433E-B211-74224B1DDE31}"/>
    <cellStyle name="Normal 3 2 12 2 6" xfId="23642" xr:uid="{357F1546-8C3B-4A4D-AECD-86E7F97C492C}"/>
    <cellStyle name="Normal 3 2 12 3" xfId="10039" xr:uid="{9DC3123A-3570-4B0B-8976-5DDB191B2A1D}"/>
    <cellStyle name="Normal 3 2 12 3 2" xfId="13660" xr:uid="{DE9BE48A-9096-402F-B4FD-9CD6D0663D42}"/>
    <cellStyle name="Normal 3 2 12 3 3" xfId="38454" xr:uid="{15BD1B2A-1CB6-473F-8557-718F3FC871CB}"/>
    <cellStyle name="Normal 3 2 12 4" xfId="23643" xr:uid="{C4BE0C2A-90BD-4DFC-A955-5476DFF72BB5}"/>
    <cellStyle name="Normal 3 2 12 5" xfId="23644" xr:uid="{B1F80A49-0016-4ED3-A744-B5F52B4AF2A5}"/>
    <cellStyle name="Normal 3 2 12 6" xfId="23645" xr:uid="{F8CF8394-410F-4CF4-9C70-1E16AAEEFDA0}"/>
    <cellStyle name="Normal 3 2 12 7" xfId="23646" xr:uid="{6643CD4F-F76D-4DB4-8DE5-64A718BE58D6}"/>
    <cellStyle name="Normal 3 2 13" xfId="3713" xr:uid="{B2C910AD-557C-4A14-ABDE-60A87BCA6571}"/>
    <cellStyle name="Normal 3 2 13 2" xfId="5452" xr:uid="{0E3A5079-EF1D-48D6-A436-6F0D1EEA402A}"/>
    <cellStyle name="Normal 3 2 13 2 2" xfId="10042" xr:uid="{2353B528-C058-40D0-8294-3D91A008351F}"/>
    <cellStyle name="Normal 3 2 13 2 2 2" xfId="13663" xr:uid="{AB4E1E7A-6EE1-4F67-996D-ACA8AAF5E8F5}"/>
    <cellStyle name="Normal 3 2 13 2 3" xfId="23647" xr:uid="{4D291082-1751-4E58-B286-E40BC1068AD5}"/>
    <cellStyle name="Normal 3 2 13 2 4" xfId="23648" xr:uid="{94E78035-4023-4FAC-A6B9-CC3B90742F06}"/>
    <cellStyle name="Normal 3 2 13 2 5" xfId="23649" xr:uid="{BF8C8028-E51C-4C4D-A5AE-22C6D2452A0C}"/>
    <cellStyle name="Normal 3 2 13 2 6" xfId="23650" xr:uid="{E9E672FE-7B66-4645-88E2-4AE3978079C6}"/>
    <cellStyle name="Normal 3 2 13 3" xfId="10041" xr:uid="{59C96E74-3C69-4AC4-9B86-CF4D4E76556B}"/>
    <cellStyle name="Normal 3 2 13 3 2" xfId="13662" xr:uid="{D9BA9FD2-321F-4743-BDBE-806880AE392B}"/>
    <cellStyle name="Normal 3 2 13 3 3" xfId="38455" xr:uid="{191A1B75-067A-4321-80C5-DBA8B51EADEC}"/>
    <cellStyle name="Normal 3 2 13 4" xfId="23651" xr:uid="{5CFE076F-88BD-4E0B-A415-49B4D841830C}"/>
    <cellStyle name="Normal 3 2 13 5" xfId="23652" xr:uid="{8F23CC7C-C7C4-4CDF-8F14-AA803ED97F32}"/>
    <cellStyle name="Normal 3 2 13 6" xfId="23653" xr:uid="{31FB8608-9D7F-4C12-B4BB-E803E97DC536}"/>
    <cellStyle name="Normal 3 2 13 7" xfId="23654" xr:uid="{2B7B1E50-3B15-4484-933D-F72AEBBA3FE4}"/>
    <cellStyle name="Normal 3 2 14" xfId="3714" xr:uid="{10FCE584-72CA-434C-A1F9-439D91F11A3A}"/>
    <cellStyle name="Normal 3 2 14 2" xfId="10043" xr:uid="{8C07C22F-1186-44C5-9714-3235C9B5B617}"/>
    <cellStyle name="Normal 3 2 14 2 2" xfId="13664" xr:uid="{F9CE8082-E54D-421B-8A14-40E1EC6AD1BD}"/>
    <cellStyle name="Normal 3 2 14 3" xfId="23655" xr:uid="{723C52EE-FC00-45CF-8FF1-543D0E188B8D}"/>
    <cellStyle name="Normal 3 2 14 4" xfId="23656" xr:uid="{2040F2C4-9FE8-4B40-869E-C903A7542BB2}"/>
    <cellStyle name="Normal 3 2 14 5" xfId="23657" xr:uid="{8FE14083-E98F-4137-8A6B-480FF9045934}"/>
    <cellStyle name="Normal 3 2 14 6" xfId="23658" xr:uid="{FC01CF10-89CD-41A6-9D8B-4B049ACF9E9D}"/>
    <cellStyle name="Normal 3 2 15" xfId="3715" xr:uid="{ECFDB21B-EA52-420A-9AB3-8B3CC12613D7}"/>
    <cellStyle name="Normal 3 2 15 2" xfId="10044" xr:uid="{A68AC3AB-1374-483C-B813-9807056CF71B}"/>
    <cellStyle name="Normal 3 2 15 2 2" xfId="13665" xr:uid="{FDC3F56D-822C-4B7D-8F7B-67D2A9A10286}"/>
    <cellStyle name="Normal 3 2 15 3" xfId="23659" xr:uid="{E5DCE5FA-9CDB-47AA-97EF-EFDE00DB6C36}"/>
    <cellStyle name="Normal 3 2 15 4" xfId="23660" xr:uid="{CEB7C4F3-EBD3-4D92-AC89-5CD29348813C}"/>
    <cellStyle name="Normal 3 2 15 5" xfId="23661" xr:uid="{E76A87F2-CD17-4473-A96E-0BBC19672249}"/>
    <cellStyle name="Normal 3 2 15 6" xfId="23662" xr:uid="{6B3C6F77-AADB-4F28-9ECB-C949876D2374}"/>
    <cellStyle name="Normal 3 2 16" xfId="3716" xr:uid="{62C187E3-7EA7-4E42-8CD1-46FA3CA809D1}"/>
    <cellStyle name="Normal 3 2 16 2" xfId="10045" xr:uid="{1CAB0A26-C3E0-4E5D-9F22-C2FB82F4E861}"/>
    <cellStyle name="Normal 3 2 16 2 2" xfId="13666" xr:uid="{D7C31ECF-8A23-4F4A-A838-D2B59DF4A629}"/>
    <cellStyle name="Normal 3 2 16 3" xfId="23663" xr:uid="{244ABF81-7BEE-4721-A343-CC22B14E31F3}"/>
    <cellStyle name="Normal 3 2 16 4" xfId="23664" xr:uid="{3771B863-B466-4FCA-9B46-AEFAA8BDC313}"/>
    <cellStyle name="Normal 3 2 16 5" xfId="23665" xr:uid="{CE8072C9-8064-4ECC-B8E7-5C252D1A68E0}"/>
    <cellStyle name="Normal 3 2 16 6" xfId="23666" xr:uid="{87E49F05-0E9D-4F1F-8AD0-7A74B51C033D}"/>
    <cellStyle name="Normal 3 2 17" xfId="3717" xr:uid="{C86918FB-FBC1-40A9-994E-D24CE84C11A0}"/>
    <cellStyle name="Normal 3 2 17 2" xfId="10046" xr:uid="{C026AA8B-BDB2-47CA-9B27-E742E720C961}"/>
    <cellStyle name="Normal 3 2 17 2 2" xfId="13667" xr:uid="{7952E232-6414-4867-B6F9-1283C84F95A6}"/>
    <cellStyle name="Normal 3 2 17 3" xfId="23667" xr:uid="{B1F5E73E-E7C3-4836-AEB1-2AE6CA474713}"/>
    <cellStyle name="Normal 3 2 17 4" xfId="23668" xr:uid="{0E844E20-F8C2-4D68-ACAA-CA85209BB6D2}"/>
    <cellStyle name="Normal 3 2 17 5" xfId="23669" xr:uid="{081B93E0-8B86-41B6-A99E-4F2EA9A46A4D}"/>
    <cellStyle name="Normal 3 2 17 6" xfId="23670" xr:uid="{AF023FE6-DAF0-4D7D-863A-645C6A3F72F5}"/>
    <cellStyle name="Normal 3 2 18" xfId="3718" xr:uid="{10C66C7B-BD09-4CFA-B1E9-8435BB3B2B24}"/>
    <cellStyle name="Normal 3 2 18 2" xfId="10047" xr:uid="{185CA604-79B4-426D-B1F0-10325F3252E5}"/>
    <cellStyle name="Normal 3 2 18 2 2" xfId="13668" xr:uid="{1286DB78-D8C2-40C9-9C2D-21D7EACE8A1E}"/>
    <cellStyle name="Normal 3 2 18 3" xfId="23671" xr:uid="{E6C800B7-4004-4175-9B5B-CDB2B4FF5085}"/>
    <cellStyle name="Normal 3 2 18 4" xfId="23672" xr:uid="{AE9E4F25-9492-47E0-B6AD-8AB13E7F0331}"/>
    <cellStyle name="Normal 3 2 18 5" xfId="23673" xr:uid="{68939314-B551-4CDB-98D9-9BA37E75F962}"/>
    <cellStyle name="Normal 3 2 18 6" xfId="23674" xr:uid="{CE166FA6-7FD2-41FA-951A-2D23ED9537DC}"/>
    <cellStyle name="Normal 3 2 19" xfId="3719" xr:uid="{EA291608-359F-4F9C-8EC0-1E33F931567C}"/>
    <cellStyle name="Normal 3 2 19 2" xfId="10048" xr:uid="{C9BCDB1F-7DB5-4914-810B-C1859CBB7FEC}"/>
    <cellStyle name="Normal 3 2 19 2 2" xfId="13669" xr:uid="{48C8F011-5557-45E1-AB5B-92F2D1FAE6C8}"/>
    <cellStyle name="Normal 3 2 19 3" xfId="23675" xr:uid="{9EF81494-A608-4263-8B2C-688607C408FC}"/>
    <cellStyle name="Normal 3 2 19 4" xfId="23676" xr:uid="{C85F9CF8-827D-4078-B1D5-74CFC6AC8666}"/>
    <cellStyle name="Normal 3 2 19 5" xfId="23677" xr:uid="{1C280EFD-10BE-42D5-8F95-CAFDAA3B2939}"/>
    <cellStyle name="Normal 3 2 19 6" xfId="23678" xr:uid="{E74709F8-5642-4BE2-AA67-EC06A1AF0047}"/>
    <cellStyle name="Normal 3 2 2" xfId="1588" xr:uid="{E7D70EA9-A470-40D5-8127-08461AF5CAC6}"/>
    <cellStyle name="Normal 3 2 2 10" xfId="23679" xr:uid="{B880FA69-A4D8-4422-9214-543B3B1B05D8}"/>
    <cellStyle name="Normal 3 2 2 2" xfId="3720" xr:uid="{856774B2-EC06-4830-8C41-416268C091D4}"/>
    <cellStyle name="Normal 3 2 2 2 2" xfId="3721" xr:uid="{AA8732C5-E3A1-418D-8339-1E61F38D990C}"/>
    <cellStyle name="Normal 3 2 2 2 2 2" xfId="3722" xr:uid="{77183DA5-C8B2-4C35-A38A-28BA7AED3E14}"/>
    <cellStyle name="Normal 3 2 2 2 2 2 2" xfId="10052" xr:uid="{7DA6FB05-49C0-401D-A3F6-901DD0BF62E9}"/>
    <cellStyle name="Normal 3 2 2 2 2 2 2 2" xfId="13673" xr:uid="{1F9BA4CA-6D84-45A8-9D1B-A3CDDE0868FC}"/>
    <cellStyle name="Normal 3 2 2 2 2 2 3" xfId="23680" xr:uid="{57A59A27-186E-486D-9C3E-94BCA5FB731E}"/>
    <cellStyle name="Normal 3 2 2 2 2 2 4" xfId="23681" xr:uid="{5061D376-CD78-4F2B-BAAF-949DA4C60F6A}"/>
    <cellStyle name="Normal 3 2 2 2 2 2 5" xfId="23682" xr:uid="{D4E05992-B013-4A37-B28F-0D118EFA201D}"/>
    <cellStyle name="Normal 3 2 2 2 2 2 6" xfId="23683" xr:uid="{738A8657-478B-4ADE-B94A-5EF0A9218B2F}"/>
    <cellStyle name="Normal 3 2 2 2 2 3" xfId="8384" xr:uid="{7A2A0AD7-4001-4050-AA62-EFD7F7553B4C}"/>
    <cellStyle name="Normal 3 2 2 2 2 3 2" xfId="10053" xr:uid="{43E99EDD-44CB-4250-9040-CA6DD28DF6F4}"/>
    <cellStyle name="Normal 3 2 2 2 2 3 2 2" xfId="13674" xr:uid="{B2EEFC3D-6C58-44F7-AF1A-620CD7B13C3F}"/>
    <cellStyle name="Normal 3 2 2 2 2 3 3" xfId="23684" xr:uid="{FF6A74E6-51EE-41ED-8E39-8DF3A3E69416}"/>
    <cellStyle name="Normal 3 2 2 2 2 3 4" xfId="23685" xr:uid="{98628309-DE47-446D-AE60-248A3F88125F}"/>
    <cellStyle name="Normal 3 2 2 2 2 3 5" xfId="23686" xr:uid="{B4E522E2-5A3B-4E22-95CA-E1897C2AD3B6}"/>
    <cellStyle name="Normal 3 2 2 2 2 3 6" xfId="23687" xr:uid="{A274DD24-8464-4F8A-B9AC-A9CF85878BB6}"/>
    <cellStyle name="Normal 3 2 2 2 2 4" xfId="10051" xr:uid="{D4CCAF80-CF30-4AEA-A710-470A78928DD7}"/>
    <cellStyle name="Normal 3 2 2 2 2 4 2" xfId="13672" xr:uid="{51CA13A4-EA3F-4AAA-8880-94A9BCADC068}"/>
    <cellStyle name="Normal 3 2 2 2 2 5" xfId="23688" xr:uid="{E3A78B70-0933-44EE-B930-E29B80D9F435}"/>
    <cellStyle name="Normal 3 2 2 2 2 6" xfId="23689" xr:uid="{5360A7C2-63BF-497F-B9B5-F077B01D0F96}"/>
    <cellStyle name="Normal 3 2 2 2 2 7" xfId="23690" xr:uid="{2A8EC995-6304-4CBB-B2F6-F764727DFDF3}"/>
    <cellStyle name="Normal 3 2 2 2 2 8" xfId="23691" xr:uid="{82091FA2-2C62-465D-B890-9591242C83A1}"/>
    <cellStyle name="Normal 3 2 2 2 3" xfId="10050" xr:uid="{519555C0-CFAD-4626-802D-F03BDE862278}"/>
    <cellStyle name="Normal 3 2 2 2 3 2" xfId="13671" xr:uid="{BDAECE8F-46A4-4C75-A9C2-BC47DD4E3B27}"/>
    <cellStyle name="Normal 3 2 2 2 4" xfId="23692" xr:uid="{D1AA53D7-E66E-4D37-AEFA-D6EC20EFE9E9}"/>
    <cellStyle name="Normal 3 2 2 2 5" xfId="23693" xr:uid="{CCDCB098-C752-48F7-8F01-37DE2C722FF2}"/>
    <cellStyle name="Normal 3 2 2 2 6" xfId="23694" xr:uid="{264DD7BB-0CDE-4B4E-93FE-036AB72380E0}"/>
    <cellStyle name="Normal 3 2 2 2 7" xfId="23695" xr:uid="{607D874D-C92C-4770-B62D-96213BE81F4B}"/>
    <cellStyle name="Normal 3 2 2 3" xfId="3723" xr:uid="{B023ED4D-5E20-4B4D-BA75-04CD7AEE145E}"/>
    <cellStyle name="Normal 3 2 2 3 2" xfId="10054" xr:uid="{057FC49F-E556-4D64-A4E8-8FF94650A916}"/>
    <cellStyle name="Normal 3 2 2 3 2 2" xfId="13675" xr:uid="{BA31A8B5-58D5-48D0-AB64-18D011757B3D}"/>
    <cellStyle name="Normal 3 2 2 3 3" xfId="23696" xr:uid="{07541E11-F363-44FC-94E0-962EC2AB3328}"/>
    <cellStyle name="Normal 3 2 2 3 4" xfId="23697" xr:uid="{F5CE8A9D-3DCC-42C9-A005-324AE7390AF6}"/>
    <cellStyle name="Normal 3 2 2 3 5" xfId="23698" xr:uid="{18C0CF80-ACA3-4D04-9908-17BE3104E1BD}"/>
    <cellStyle name="Normal 3 2 2 3 6" xfId="23699" xr:uid="{610F1BC9-C619-48E2-978A-6B34F405389B}"/>
    <cellStyle name="Normal 3 2 2 4" xfId="3724" xr:uid="{522A7C2D-A7B1-42E5-BC67-BA561FFF3908}"/>
    <cellStyle name="Normal 3 2 2 4 2" xfId="10055" xr:uid="{F1BFE128-695E-48F0-9CD7-BEF87267F284}"/>
    <cellStyle name="Normal 3 2 2 4 2 2" xfId="13676" xr:uid="{8733E06F-6B42-4579-A394-747C0B31196F}"/>
    <cellStyle name="Normal 3 2 2 4 3" xfId="23700" xr:uid="{D758C87C-5552-4259-8FB5-3F6CE4CAB265}"/>
    <cellStyle name="Normal 3 2 2 4 4" xfId="23701" xr:uid="{B3257018-6EE0-4111-BCF1-D0BAC36564F9}"/>
    <cellStyle name="Normal 3 2 2 4 5" xfId="23702" xr:uid="{8E51F6AE-68A0-49FA-BD95-25D90A097B0E}"/>
    <cellStyle name="Normal 3 2 2 4 6" xfId="23703" xr:uid="{E7281353-6540-403A-8C47-CB126DACFDA1}"/>
    <cellStyle name="Normal 3 2 2 5" xfId="10049" xr:uid="{02523160-C357-438D-B673-23D6B9F19C68}"/>
    <cellStyle name="Normal 3 2 2 5 2" xfId="13670" xr:uid="{CCA902D8-DBED-486C-BF82-7DD893A7F230}"/>
    <cellStyle name="Normal 3 2 2 6" xfId="23704" xr:uid="{B181F00E-751D-4D06-AC84-81A7ED992116}"/>
    <cellStyle name="Normal 3 2 2 7" xfId="23705" xr:uid="{A7A4D982-58EE-4C92-BA84-28334C769CE1}"/>
    <cellStyle name="Normal 3 2 2 8" xfId="23706" xr:uid="{DED2DCE3-664B-4166-AD7B-C5DCFBCD2EAE}"/>
    <cellStyle name="Normal 3 2 2 9" xfId="23707" xr:uid="{81608DD4-6E9F-4BB5-AC76-3373312492F7}"/>
    <cellStyle name="Normal 3 2 20" xfId="3725" xr:uid="{9AE0A63D-A006-4DA3-874C-95A9AE176E7E}"/>
    <cellStyle name="Normal 3 2 20 2" xfId="10056" xr:uid="{89274B41-F5D9-406E-9863-98FEBD2ED6D2}"/>
    <cellStyle name="Normal 3 2 20 2 2" xfId="13677" xr:uid="{09A0206A-4DA3-46E0-8B53-ECFE774D26FC}"/>
    <cellStyle name="Normal 3 2 20 3" xfId="23708" xr:uid="{54A4DE28-7449-4A12-8180-50D8C8CA30BE}"/>
    <cellStyle name="Normal 3 2 20 4" xfId="23709" xr:uid="{50405CFF-ECCB-43C6-9418-C2B9F6F7B488}"/>
    <cellStyle name="Normal 3 2 20 5" xfId="23710" xr:uid="{816B60E9-55F4-4FA4-81D3-43C1879F1FEB}"/>
    <cellStyle name="Normal 3 2 20 6" xfId="23711" xr:uid="{DA0F1937-525D-4E13-AC08-F47B9236DE48}"/>
    <cellStyle name="Normal 3 2 21" xfId="3726" xr:uid="{13164BAF-5BAA-4758-A8B1-BEAF0E0C3648}"/>
    <cellStyle name="Normal 3 2 21 2" xfId="10057" xr:uid="{44C5BCB3-F281-4E6C-B810-BF16CB494BF4}"/>
    <cellStyle name="Normal 3 2 21 2 2" xfId="13678" xr:uid="{4283E210-E0D0-493D-B2DF-98B5C1221384}"/>
    <cellStyle name="Normal 3 2 21 3" xfId="23712" xr:uid="{3563F4E1-FDCB-4FB0-9169-91F6C02F05C8}"/>
    <cellStyle name="Normal 3 2 21 4" xfId="23713" xr:uid="{591933A5-E598-4E3E-AE1D-4E0BA7A2CE82}"/>
    <cellStyle name="Normal 3 2 21 5" xfId="23714" xr:uid="{DD4F8260-E0D5-4991-B6A4-6AB41DDC41E3}"/>
    <cellStyle name="Normal 3 2 21 6" xfId="23715" xr:uid="{5239515A-D55D-44B1-86C1-345C112F2B70}"/>
    <cellStyle name="Normal 3 2 22" xfId="3727" xr:uid="{77E60DFA-BFCA-4639-993D-1091999DD220}"/>
    <cellStyle name="Normal 3 2 22 2" xfId="6717" xr:uid="{90FD1E71-7421-49D2-BD81-ED03B84BDA39}"/>
    <cellStyle name="Normal 3 2 22 2 2" xfId="10059" xr:uid="{1B00CA2C-D684-4A3A-8439-FD8C1EF5EB98}"/>
    <cellStyle name="Normal 3 2 22 2 2 2" xfId="13680" xr:uid="{E4596FA0-C73D-4DD6-9711-561325E8574B}"/>
    <cellStyle name="Normal 3 2 22 2 3" xfId="23716" xr:uid="{F3C20C4B-4A1D-43AD-8FD5-491BD7944256}"/>
    <cellStyle name="Normal 3 2 22 2 4" xfId="23717" xr:uid="{094CB715-1A81-4049-A980-6DD015BDB094}"/>
    <cellStyle name="Normal 3 2 22 2 5" xfId="23718" xr:uid="{80A34541-48DB-4086-80B7-A44D0CB39A4D}"/>
    <cellStyle name="Normal 3 2 22 2 6" xfId="23719" xr:uid="{572D7BC6-ED1F-4C4C-AAA5-551662F64AF2}"/>
    <cellStyle name="Normal 3 2 22 3" xfId="8492" xr:uid="{07F5E46B-0BBB-4C76-9219-3D31967E8DAD}"/>
    <cellStyle name="Normal 3 2 22 3 2" xfId="10060" xr:uid="{49D39447-79D7-4C91-BA95-0280FE2F7BD0}"/>
    <cellStyle name="Normal 3 2 22 3 2 2" xfId="13681" xr:uid="{FAD73648-F320-4627-8A69-1DB775DEFDDF}"/>
    <cellStyle name="Normal 3 2 22 3 3" xfId="23720" xr:uid="{772E1931-F92C-4766-A4FE-86F4F7C481E2}"/>
    <cellStyle name="Normal 3 2 22 3 4" xfId="23721" xr:uid="{50A6C784-BF3D-40CB-A788-322F66F18719}"/>
    <cellStyle name="Normal 3 2 22 3 5" xfId="23722" xr:uid="{0F638DDB-79B9-462D-90C5-CC298E7BF8C7}"/>
    <cellStyle name="Normal 3 2 22 3 6" xfId="23723" xr:uid="{B65C2B6C-97DA-43DB-8D4F-D17960F58551}"/>
    <cellStyle name="Normal 3 2 22 4" xfId="8282" xr:uid="{C01EE285-0324-4640-92F3-5392ADD10539}"/>
    <cellStyle name="Normal 3 2 22 4 2" xfId="10061" xr:uid="{A172FF97-A130-4F6A-A3CC-D85E82E40018}"/>
    <cellStyle name="Normal 3 2 22 4 2 2" xfId="13682" xr:uid="{C466D919-92D8-4782-AE27-E08B40650EEE}"/>
    <cellStyle name="Normal 3 2 22 4 3" xfId="12472" xr:uid="{066661AE-C8D9-4734-961F-44D30443F0AA}"/>
    <cellStyle name="Normal 3 2 22 5" xfId="10058" xr:uid="{474E340D-BE6E-4A2C-91C1-217A98748C95}"/>
    <cellStyle name="Normal 3 2 22 5 2" xfId="13679" xr:uid="{243B70FD-DC35-48B1-A4A8-68DF8A206940}"/>
    <cellStyle name="Normal 3 2 22 6" xfId="23724" xr:uid="{858525E7-7BFE-4775-A9A0-0CF0FA69A8BE}"/>
    <cellStyle name="Normal 3 2 22 7" xfId="23725" xr:uid="{80454740-862A-40C3-9942-A6FE1A75702E}"/>
    <cellStyle name="Normal 3 2 22 8" xfId="23726" xr:uid="{5E9E81AF-44B1-4F66-9AD7-26A9D42562D7}"/>
    <cellStyle name="Normal 3 2 22 9" xfId="23727" xr:uid="{740BC624-6025-42D9-8C98-C7BA3255DDA5}"/>
    <cellStyle name="Normal 3 2 23" xfId="3728" xr:uid="{5F5E4133-A367-4EFD-8B62-AAD9F9EA486E}"/>
    <cellStyle name="Normal 3 2 23 2" xfId="6718" xr:uid="{A1BBDEBE-D3DF-417A-BEF7-FE1F45472F1C}"/>
    <cellStyle name="Normal 3 2 23 2 2" xfId="10063" xr:uid="{4D309669-C8AE-4DB9-B4ED-147BF84DAC4A}"/>
    <cellStyle name="Normal 3 2 23 2 2 2" xfId="13684" xr:uid="{182D6C2E-5AF8-45E6-9070-A0F383958C8E}"/>
    <cellStyle name="Normal 3 2 23 2 3" xfId="23728" xr:uid="{68D66EE7-768B-4399-9CA6-41CB60F259E9}"/>
    <cellStyle name="Normal 3 2 23 2 4" xfId="23729" xr:uid="{2E290472-E199-4CC6-B86F-4015E8FE4CD7}"/>
    <cellStyle name="Normal 3 2 23 2 5" xfId="23730" xr:uid="{15C0AE67-3965-4A48-A571-43B05463BF08}"/>
    <cellStyle name="Normal 3 2 23 2 6" xfId="23731" xr:uid="{9000AD48-95F0-45AE-A53D-F2EA84EAD0CB}"/>
    <cellStyle name="Normal 3 2 23 3" xfId="8493" xr:uid="{1A467C98-EEBA-4646-A1BF-07F1422DE034}"/>
    <cellStyle name="Normal 3 2 23 3 2" xfId="10064" xr:uid="{CA507502-8D7F-46BC-B533-D00D6CD9DF01}"/>
    <cellStyle name="Normal 3 2 23 3 2 2" xfId="13685" xr:uid="{B8C3DD54-0EEE-4E52-8C8D-EEF2D4E6897B}"/>
    <cellStyle name="Normal 3 2 23 3 3" xfId="23732" xr:uid="{A63A7F54-BB4B-4B3F-9BCC-11FE6043DB78}"/>
    <cellStyle name="Normal 3 2 23 3 4" xfId="23733" xr:uid="{97DB467A-A9DD-4BB8-AFCB-216CA0C48DEA}"/>
    <cellStyle name="Normal 3 2 23 3 5" xfId="23734" xr:uid="{875A9B04-1FE5-42F0-92E2-46E4235CC00F}"/>
    <cellStyle name="Normal 3 2 23 3 6" xfId="23735" xr:uid="{0BB39083-EADF-4001-AC4F-704D6C99DF62}"/>
    <cellStyle name="Normal 3 2 23 4" xfId="8283" xr:uid="{2A078A86-FEE5-4BF8-B348-B6D0B85F7CF2}"/>
    <cellStyle name="Normal 3 2 23 4 2" xfId="10065" xr:uid="{25C01FE2-36F4-43FF-BBD4-1DE4F17E3BB6}"/>
    <cellStyle name="Normal 3 2 23 4 2 2" xfId="13686" xr:uid="{972B5CFC-5012-45C3-BC88-E3F0D103EE99}"/>
    <cellStyle name="Normal 3 2 23 4 3" xfId="12473" xr:uid="{271984F3-87EB-4222-A121-D3B0F9C0B52D}"/>
    <cellStyle name="Normal 3 2 23 5" xfId="10062" xr:uid="{05EDEDBF-C151-4C83-BFB6-7A8D6F878021}"/>
    <cellStyle name="Normal 3 2 23 5 2" xfId="13683" xr:uid="{27835BFC-B4D9-47AC-87A2-3726D766763F}"/>
    <cellStyle name="Normal 3 2 23 6" xfId="23736" xr:uid="{269D25AE-64A3-453F-9DB6-A5AC7DE9D898}"/>
    <cellStyle name="Normal 3 2 23 7" xfId="23737" xr:uid="{326076FE-E42A-4516-A5FF-B6250D55A505}"/>
    <cellStyle name="Normal 3 2 23 8" xfId="23738" xr:uid="{6BF82A8E-03AA-41DF-90FC-DFE4964FFF33}"/>
    <cellStyle name="Normal 3 2 23 9" xfId="23739" xr:uid="{3E0E2F5B-0DFB-4A9C-BE92-577750E0D687}"/>
    <cellStyle name="Normal 3 2 24" xfId="3729" xr:uid="{9CF36D62-F7D1-4D88-A678-953317CB19F5}"/>
    <cellStyle name="Normal 3 2 24 2" xfId="8285" xr:uid="{B3AB67D4-0196-40A0-99AF-9F1EB696CE40}"/>
    <cellStyle name="Normal 3 2 24 2 2" xfId="10067" xr:uid="{D515E9E1-A867-4816-B64B-7B5E46A15DF9}"/>
    <cellStyle name="Normal 3 2 24 2 2 2" xfId="13688" xr:uid="{DA6831EB-6C29-4E6A-A30E-9FFEB6E5EE75}"/>
    <cellStyle name="Normal 3 2 24 2 3" xfId="23740" xr:uid="{F54DA602-1795-41A5-8BB2-AF142F3D96D0}"/>
    <cellStyle name="Normal 3 2 24 2 4" xfId="23741" xr:uid="{EF050990-FDBF-49E7-BE26-7D82BAE45546}"/>
    <cellStyle name="Normal 3 2 24 2 5" xfId="23742" xr:uid="{F3440263-3912-48B2-B6A2-E1906C0C7E52}"/>
    <cellStyle name="Normal 3 2 24 2 6" xfId="23743" xr:uid="{3637D0E7-3C83-405B-A7DD-1B4BF79E437F}"/>
    <cellStyle name="Normal 3 2 24 3" xfId="8284" xr:uid="{DBE4595B-BEA3-4B66-AE7E-C848D5F8FE23}"/>
    <cellStyle name="Normal 3 2 24 3 2" xfId="10068" xr:uid="{25CF75B0-734D-4D48-9CE1-6917AD7AB2B8}"/>
    <cellStyle name="Normal 3 2 24 3 2 2" xfId="13689" xr:uid="{26A71AB7-0E7E-47FC-8BDA-B18A70E9058B}"/>
    <cellStyle name="Normal 3 2 24 3 3" xfId="23744" xr:uid="{66978211-2A88-4AC9-8114-550877A12D05}"/>
    <cellStyle name="Normal 3 2 24 3 4" xfId="23745" xr:uid="{C212948C-1E09-489B-9FFC-C8D75236886B}"/>
    <cellStyle name="Normal 3 2 24 3 5" xfId="23746" xr:uid="{1E9EDBB6-E328-4600-8E8E-FA195E78FD04}"/>
    <cellStyle name="Normal 3 2 24 3 6" xfId="23747" xr:uid="{7881277F-A14C-483F-B98B-4E0220D1F887}"/>
    <cellStyle name="Normal 3 2 24 4" xfId="10066" xr:uid="{66320908-8CC3-43BA-948F-8F9A0ADCA2FB}"/>
    <cellStyle name="Normal 3 2 24 4 2" xfId="13687" xr:uid="{C87901D9-A1D2-4A98-BABA-CDD767A19103}"/>
    <cellStyle name="Normal 3 2 24 5" xfId="23748" xr:uid="{B2943423-F467-44FA-A254-B19B1AC2F285}"/>
    <cellStyle name="Normal 3 2 24 6" xfId="23749" xr:uid="{8490399F-68A2-4277-AA55-400C57C783C3}"/>
    <cellStyle name="Normal 3 2 24 7" xfId="23750" xr:uid="{F709F952-0CEB-44EA-93E0-037F6B4E840B}"/>
    <cellStyle name="Normal 3 2 24 8" xfId="23751" xr:uid="{1137F31B-3F1D-4E75-B4AF-A3AEB6725E22}"/>
    <cellStyle name="Normal 3 2 25" xfId="4806" xr:uid="{008C2BB8-A2C2-4529-B693-3F4B4058963C}"/>
    <cellStyle name="Normal 3 2 25 2" xfId="13656" xr:uid="{51F89808-BF8F-4965-B84D-6E774BD9B410}"/>
    <cellStyle name="Normal 3 2 25 3" xfId="35783" xr:uid="{5CDC9208-94D4-4A8B-84C3-25A97703FFD3}"/>
    <cellStyle name="Normal 3 2 25 4" xfId="10035" xr:uid="{AB937175-37D8-421E-A876-8D531ABB5FA8}"/>
    <cellStyle name="Normal 3 2 26" xfId="23752" xr:uid="{E7B4985A-E9DD-4CB8-97BC-56BCDBE4119C}"/>
    <cellStyle name="Normal 3 2 26 2" xfId="37844" xr:uid="{17C78FB1-81F3-4B99-B49C-20932940276F}"/>
    <cellStyle name="Normal 3 2 27" xfId="23753" xr:uid="{9719C663-9176-4E84-8369-936A204B1C59}"/>
    <cellStyle name="Normal 3 2 28" xfId="23754" xr:uid="{60D34C4E-FCCD-4D10-AF88-0B1FCDF081F3}"/>
    <cellStyle name="Normal 3 2 29" xfId="23755" xr:uid="{FE381309-4645-4A37-BFEB-732CEF132615}"/>
    <cellStyle name="Normal 3 2 3" xfId="1589" xr:uid="{2F403083-A7D1-453F-A8D3-E2B51AD70767}"/>
    <cellStyle name="Normal 3 2 3 10" xfId="23756" xr:uid="{C43BC033-EF51-47E3-AE3C-B04FBA5B9B64}"/>
    <cellStyle name="Normal 3 2 3 11" xfId="23757" xr:uid="{D4993F25-43B6-4666-913D-E6757EA9E7AB}"/>
    <cellStyle name="Normal 3 2 3 2" xfId="3730" xr:uid="{C25764DD-D099-4B2D-954D-6F17E3760898}"/>
    <cellStyle name="Normal 3 2 3 2 2" xfId="10070" xr:uid="{0B433837-1896-4C75-BD31-CED77611C0FF}"/>
    <cellStyle name="Normal 3 2 3 2 2 2" xfId="13691" xr:uid="{44FAE0D2-F53A-4EDB-B4EE-CFC92C5A38E8}"/>
    <cellStyle name="Normal 3 2 3 2 3" xfId="23758" xr:uid="{C9F81672-4C9D-4870-8FD9-4DFBCC1D1725}"/>
    <cellStyle name="Normal 3 2 3 2 4" xfId="23759" xr:uid="{2AD37FA8-3BE8-4C48-82FB-0B68DC06EF0D}"/>
    <cellStyle name="Normal 3 2 3 2 5" xfId="23760" xr:uid="{6CE1982B-CF03-4C66-9F72-FDAB85EAA297}"/>
    <cellStyle name="Normal 3 2 3 2 6" xfId="23761" xr:uid="{A5321D43-7BBC-41F9-8793-FD7C1F19D96D}"/>
    <cellStyle name="Normal 3 2 3 3" xfId="8386" xr:uid="{47E99B4D-0A69-4F18-ABF2-E3622038A4AA}"/>
    <cellStyle name="Normal 3 2 3 3 2" xfId="10071" xr:uid="{4C1B0D5A-3D83-4D45-9DB6-52EED3A971DF}"/>
    <cellStyle name="Normal 3 2 3 3 2 2" xfId="13692" xr:uid="{AF3BD26B-7547-4389-A0AF-F2B35BED293E}"/>
    <cellStyle name="Normal 3 2 3 3 3" xfId="12506" xr:uid="{CC007A7D-6845-4473-B9F1-6992BB0778A2}"/>
    <cellStyle name="Normal 3 2 3 4" xfId="8385" xr:uid="{52C6EDF2-039F-402F-AC72-473F57A91ADF}"/>
    <cellStyle name="Normal 3 2 3 4 2" xfId="10072" xr:uid="{7F4313CF-7B79-4BB5-9231-72BC51C105C7}"/>
    <cellStyle name="Normal 3 2 3 4 2 2" xfId="13693" xr:uid="{9247C866-DF95-4D57-B517-7CDCEC533372}"/>
    <cellStyle name="Normal 3 2 3 4 3" xfId="23762" xr:uid="{9631545A-C656-4A6F-B9E3-2FA3691233B9}"/>
    <cellStyle name="Normal 3 2 3 4 4" xfId="23763" xr:uid="{71FC588E-17D1-4800-997F-69E9A1127742}"/>
    <cellStyle name="Normal 3 2 3 4 5" xfId="23764" xr:uid="{44B2F64F-595A-4435-98B2-1E651705C5A3}"/>
    <cellStyle name="Normal 3 2 3 4 6" xfId="23765" xr:uid="{B5BA1283-218B-4898-805C-2C9303507717}"/>
    <cellStyle name="Normal 3 2 3 5" xfId="10073" xr:uid="{344ECA49-C1B5-45C7-805A-A898E064E536}"/>
    <cellStyle name="Normal 3 2 3 5 2" xfId="13694" xr:uid="{014A04D0-8AE0-4A46-9569-8B5A318951EE}"/>
    <cellStyle name="Normal 3 2 3 6" xfId="10069" xr:uid="{09C0F4B2-9F27-48A8-BC33-256CFE17FBBC}"/>
    <cellStyle name="Normal 3 2 3 6 2" xfId="13690" xr:uid="{1D495EE9-7242-4A65-8C1D-CFAFAE7505E3}"/>
    <cellStyle name="Normal 3 2 3 7" xfId="23766" xr:uid="{89B98D5A-8261-4F5E-8669-7D82F2B9B661}"/>
    <cellStyle name="Normal 3 2 3 8" xfId="23767" xr:uid="{7E6CC244-1D64-4FBB-B236-698E79FBC5A3}"/>
    <cellStyle name="Normal 3 2 3 9" xfId="23768" xr:uid="{5135F71F-B18C-4CC0-9C27-61E5AF8B2315}"/>
    <cellStyle name="Normal 3 2 3_TRA" xfId="3731" xr:uid="{8CF93E12-635B-40EE-ACDF-211B714BCDFB}"/>
    <cellStyle name="Normal 3 2 30" xfId="23769" xr:uid="{AB13DE66-834E-47CE-9077-261E481E4663}"/>
    <cellStyle name="Normal 3 2 31" xfId="23770" xr:uid="{177A97A0-F062-4322-B913-DE4552493199}"/>
    <cellStyle name="Normal 3 2 4" xfId="1590" xr:uid="{B1193151-B3DA-45C6-9869-0E33CD9388F6}"/>
    <cellStyle name="Normal 3 2 4 2" xfId="3732" xr:uid="{FD92F9A2-935B-42F3-A43C-889ADA0DDDD9}"/>
    <cellStyle name="Normal 3 2 4 2 2" xfId="10075" xr:uid="{A7B631FC-D1F6-41B5-9E89-3DDBBEDB42C3}"/>
    <cellStyle name="Normal 3 2 4 2 2 2" xfId="13696" xr:uid="{C6022350-BE6D-42E9-A79F-2C1307625BEF}"/>
    <cellStyle name="Normal 3 2 4 2 3" xfId="23771" xr:uid="{EAAE5526-C128-47D4-B7F5-CAB5D9AD72E4}"/>
    <cellStyle name="Normal 3 2 4 2 4" xfId="23772" xr:uid="{73B2F358-8595-47AD-B69D-9F00A839E05F}"/>
    <cellStyle name="Normal 3 2 4 2 5" xfId="23773" xr:uid="{A4FA34C6-98DF-49AB-8502-B3C41AD4B956}"/>
    <cellStyle name="Normal 3 2 4 2 6" xfId="23774" xr:uid="{0408ECF1-C6C4-453E-A025-ED88E0F7DCAB}"/>
    <cellStyle name="Normal 3 2 4 3" xfId="4807" xr:uid="{7CC0CDF0-1212-45B3-B1D8-0E550BDAED29}"/>
    <cellStyle name="Normal 3 2 4 3 2" xfId="13695" xr:uid="{988AD177-B59E-4708-8B5B-345959BD24F2}"/>
    <cellStyle name="Normal 3 2 4 3 3" xfId="35784" xr:uid="{C61A074D-A3E1-4755-991B-34EB25F6C4C9}"/>
    <cellStyle name="Normal 3 2 4 3 4" xfId="10074" xr:uid="{FC9E19D1-CCB7-4796-A77A-570B18963544}"/>
    <cellStyle name="Normal 3 2 4 4" xfId="23775" xr:uid="{0DEA818C-15AD-4C3B-A865-E6ADB20C9731}"/>
    <cellStyle name="Normal 3 2 4 4 2" xfId="37845" xr:uid="{4C03CCAF-D9E7-419F-BC7B-F4AB5FEDA30D}"/>
    <cellStyle name="Normal 3 2 4 5" xfId="23776" xr:uid="{F7CFC3D9-6674-4AC8-AED8-F858B7707F84}"/>
    <cellStyle name="Normal 3 2 4 6" xfId="23777" xr:uid="{AB20502B-5CAC-45D8-A5B8-90FF0E1C2508}"/>
    <cellStyle name="Normal 3 2 4 7" xfId="23778" xr:uid="{CFA28329-C791-496D-B633-8B10313B7092}"/>
    <cellStyle name="Normal 3 2 4 8" xfId="23779" xr:uid="{654932D1-79BC-4BF0-B9D1-E0B2D4B4407B}"/>
    <cellStyle name="Normal 3 2 5" xfId="3733" xr:uid="{2C4F447C-4B24-41C0-96E1-87FCBBC48BE6}"/>
    <cellStyle name="Normal 3 2 5 2" xfId="5453" xr:uid="{39162149-C57D-4EEB-99B1-7764F72AB469}"/>
    <cellStyle name="Normal 3 2 5 2 2" xfId="10077" xr:uid="{A3F5958C-469D-4AE4-A218-E5793F7F0648}"/>
    <cellStyle name="Normal 3 2 5 2 2 2" xfId="13698" xr:uid="{5C30F1C6-8B1F-4939-9B60-23CFDC526551}"/>
    <cellStyle name="Normal 3 2 5 2 3" xfId="23780" xr:uid="{3833A3AB-20DA-43C0-AED3-97285F1EBF76}"/>
    <cellStyle name="Normal 3 2 5 2 4" xfId="23781" xr:uid="{38E2DBF4-1822-4E95-A50D-DBC21C61ACF7}"/>
    <cellStyle name="Normal 3 2 5 2 5" xfId="23782" xr:uid="{BF30E287-7851-4AAA-AFB4-6FDEEEAED8C7}"/>
    <cellStyle name="Normal 3 2 5 2 6" xfId="23783" xr:uid="{7FDC6EE7-C769-4CCB-B062-EFBE5F35BD6D}"/>
    <cellStyle name="Normal 3 2 5 3" xfId="10076" xr:uid="{950D6107-B1A0-4C19-873C-E3314F2FE130}"/>
    <cellStyle name="Normal 3 2 5 3 2" xfId="13697" xr:uid="{8F6931A5-829B-40B9-9456-6EF1BD656DCE}"/>
    <cellStyle name="Normal 3 2 5 3 3" xfId="38456" xr:uid="{57DB6A32-7C64-4964-9961-DFE40B67C5BA}"/>
    <cellStyle name="Normal 3 2 5 4" xfId="23784" xr:uid="{FCADFE44-3BC9-434E-96C5-536DA2EC2E02}"/>
    <cellStyle name="Normal 3 2 5 5" xfId="23785" xr:uid="{F2E05EBA-EE30-4E14-A159-A4FCF98B7ADA}"/>
    <cellStyle name="Normal 3 2 5 6" xfId="23786" xr:uid="{D50F6DF5-2A8D-4AC2-AE72-51D0D90BEF31}"/>
    <cellStyle name="Normal 3 2 5 7" xfId="23787" xr:uid="{A570095F-9183-4F7C-9763-AF107F5595E3}"/>
    <cellStyle name="Normal 3 2 6" xfId="3734" xr:uid="{05600F22-E6C8-44A9-B107-61BFB757EF5C}"/>
    <cellStyle name="Normal 3 2 6 2" xfId="5454" xr:uid="{BFC5CA51-5FEB-4077-8CE9-1F4D7B4CF9BC}"/>
    <cellStyle name="Normal 3 2 6 2 2" xfId="10079" xr:uid="{CE5EED09-62A8-4F30-8F62-6ED6EAD54659}"/>
    <cellStyle name="Normal 3 2 6 2 2 2" xfId="13700" xr:uid="{A6837299-8324-4159-97EB-C3753815A76F}"/>
    <cellStyle name="Normal 3 2 6 2 3" xfId="23788" xr:uid="{AB7685EA-09C5-42D7-8BB3-1C9FA35D1C50}"/>
    <cellStyle name="Normal 3 2 6 2 4" xfId="23789" xr:uid="{33546161-E9E8-47D5-9E36-CD5C307A1F1D}"/>
    <cellStyle name="Normal 3 2 6 2 5" xfId="23790" xr:uid="{8F900F51-7657-43B4-88C6-E1C9D9FB4D31}"/>
    <cellStyle name="Normal 3 2 6 2 6" xfId="23791" xr:uid="{186E9801-DD80-406E-BE3E-7BF8506AC509}"/>
    <cellStyle name="Normal 3 2 6 3" xfId="10078" xr:uid="{077CB0D5-FFC7-41D0-BD7B-FA6E1F29EEDF}"/>
    <cellStyle name="Normal 3 2 6 3 2" xfId="13699" xr:uid="{DF3C61FB-6CD9-4950-B969-60AB849EBCAB}"/>
    <cellStyle name="Normal 3 2 6 3 3" xfId="38457" xr:uid="{003188E8-36B1-4F49-9E66-DF486F1F2F57}"/>
    <cellStyle name="Normal 3 2 6 4" xfId="23792" xr:uid="{7EB182EA-4FB0-49DE-8F26-E22580302F83}"/>
    <cellStyle name="Normal 3 2 6 5" xfId="23793" xr:uid="{FF9DDAC1-A6F6-4E8C-9F21-3874F1F403B4}"/>
    <cellStyle name="Normal 3 2 6 6" xfId="23794" xr:uid="{23EE8514-ECBC-4A23-A746-7589316D6BE0}"/>
    <cellStyle name="Normal 3 2 6 7" xfId="23795" xr:uid="{CD0413B3-2D30-4E46-B90A-9C151D42AF8E}"/>
    <cellStyle name="Normal 3 2 7" xfId="3735" xr:uid="{33AFBC93-3A51-46C0-AC1E-A2777EBD244C}"/>
    <cellStyle name="Normal 3 2 7 2" xfId="10080" xr:uid="{F5AA329B-82A7-448C-BF2B-881953FB60E1}"/>
    <cellStyle name="Normal 3 2 7 2 2" xfId="13701" xr:uid="{9FF1D9AE-E4DC-4CE8-AABB-80174D13C9FA}"/>
    <cellStyle name="Normal 3 2 7 3" xfId="23796" xr:uid="{F3B69EAC-4454-455A-B9E3-1D9E646E572A}"/>
    <cellStyle name="Normal 3 2 7 4" xfId="23797" xr:uid="{73E0B777-A752-4505-921E-7C6CFCD52D8C}"/>
    <cellStyle name="Normal 3 2 7 5" xfId="23798" xr:uid="{D6BDB269-E9EA-4987-ABF6-D5B2BAF6A28E}"/>
    <cellStyle name="Normal 3 2 7 6" xfId="23799" xr:uid="{A8EB29EE-4933-459F-959F-C7FD85F226BE}"/>
    <cellStyle name="Normal 3 2 8" xfId="3736" xr:uid="{51775E67-FBC6-464F-9C8A-8F627DCDD08D}"/>
    <cellStyle name="Normal 3 2 8 2" xfId="10081" xr:uid="{8DD4372A-1520-480B-9507-9237950D4311}"/>
    <cellStyle name="Normal 3 2 8 2 2" xfId="13702" xr:uid="{DACC914A-976E-47D1-A5AC-4A8FAFF7879D}"/>
    <cellStyle name="Normal 3 2 8 3" xfId="23800" xr:uid="{0CA11DCE-7C2C-45B0-900D-87AC96E47BD4}"/>
    <cellStyle name="Normal 3 2 8 4" xfId="23801" xr:uid="{B96F2C12-328E-4A4C-9ADE-1F7102BE9F00}"/>
    <cellStyle name="Normal 3 2 8 5" xfId="23802" xr:uid="{18D6BCB0-3D2A-4453-9B46-4EC560D2A38D}"/>
    <cellStyle name="Normal 3 2 8 6" xfId="23803" xr:uid="{EA110BE5-A0C8-4014-B71E-D589F2EE3799}"/>
    <cellStyle name="Normal 3 2 9" xfId="3737" xr:uid="{ACDC90B1-91B5-460A-89C8-440B8B428A89}"/>
    <cellStyle name="Normal 3 2 9 2" xfId="10082" xr:uid="{D43B799C-A66B-4E49-9E9E-79A9E3F6E6C2}"/>
    <cellStyle name="Normal 3 2 9 2 2" xfId="13703" xr:uid="{3B681055-932F-4F2D-AFDC-72F7014823FF}"/>
    <cellStyle name="Normal 3 2 9 3" xfId="23804" xr:uid="{F95F24F0-99DE-4B8C-816E-714CC678DB8A}"/>
    <cellStyle name="Normal 3 2 9 4" xfId="23805" xr:uid="{37408422-633E-4236-8104-D12865BE73AE}"/>
    <cellStyle name="Normal 3 2 9 5" xfId="23806" xr:uid="{356516CF-317A-42D3-AA9B-9E7CF5471F3B}"/>
    <cellStyle name="Normal 3 2 9 6" xfId="23807" xr:uid="{567FF782-8E61-47B3-8914-A32F35085F97}"/>
    <cellStyle name="Normal 3 2_TRA" xfId="3738" xr:uid="{EE683B65-38D3-48C3-BBDC-D38D31C72F7E}"/>
    <cellStyle name="Normal 3 20" xfId="3739" xr:uid="{84780F54-FC88-41DF-9DAC-120281574DC4}"/>
    <cellStyle name="Normal 3 20 2" xfId="5455" xr:uid="{A91C5292-C22E-45CC-8FC0-26533A4E4ACE}"/>
    <cellStyle name="Normal 3 20 2 2" xfId="10084" xr:uid="{011F350D-F145-4FC8-954A-C366F6FF8502}"/>
    <cellStyle name="Normal 3 20 2 2 2" xfId="13705" xr:uid="{29E5F709-E6B6-4EC7-9A73-9BE482774EED}"/>
    <cellStyle name="Normal 3 20 2 3" xfId="23808" xr:uid="{E9AAD526-8B11-42E8-947C-047B4A13B3F4}"/>
    <cellStyle name="Normal 3 20 2 4" xfId="23809" xr:uid="{7ECE51D0-019E-4C92-8526-6092A02DFD0B}"/>
    <cellStyle name="Normal 3 20 2 5" xfId="23810" xr:uid="{7465E9D1-6AAF-48FA-9217-9ADBBFAEB3E8}"/>
    <cellStyle name="Normal 3 20 2 6" xfId="23811" xr:uid="{C62AA7BC-5647-4598-9CC1-605A4A0DBA73}"/>
    <cellStyle name="Normal 3 20 3" xfId="10083" xr:uid="{37F9E70F-1477-48C3-BCF4-FC2D91FD36E8}"/>
    <cellStyle name="Normal 3 20 3 2" xfId="13704" xr:uid="{F7920A16-1A1D-4E10-A354-CF00E5583948}"/>
    <cellStyle name="Normal 3 20 3 3" xfId="38458" xr:uid="{F38D6416-41C3-47D6-87D6-DE732F4AE6A6}"/>
    <cellStyle name="Normal 3 20 4" xfId="23812" xr:uid="{03088550-2B6A-44D6-8AC2-580929596BC4}"/>
    <cellStyle name="Normal 3 20 5" xfId="23813" xr:uid="{49B45E70-5B61-42BE-8FE8-FCBDCBB25358}"/>
    <cellStyle name="Normal 3 20 6" xfId="23814" xr:uid="{BD102929-0E36-44A1-98F4-09DBC1B1A728}"/>
    <cellStyle name="Normal 3 20 7" xfId="23815" xr:uid="{2B8A9FC9-76C1-45D6-B4C2-EC4310F04D4C}"/>
    <cellStyle name="Normal 3 21" xfId="3740" xr:uid="{31D697C9-70B6-4BF2-98DB-3FED79559C13}"/>
    <cellStyle name="Normal 3 21 2" xfId="5456" xr:uid="{D2E6DC6C-2F22-4CD5-9908-FE4A9929D1F3}"/>
    <cellStyle name="Normal 3 21 2 2" xfId="10086" xr:uid="{82B1804C-1514-473E-9748-FFCBF34E92A3}"/>
    <cellStyle name="Normal 3 21 2 2 2" xfId="13707" xr:uid="{433927DE-3D58-45AC-A656-5790056F92C2}"/>
    <cellStyle name="Normal 3 21 2 3" xfId="23816" xr:uid="{EE6CB101-5C8D-44E1-9B6D-5875B987440C}"/>
    <cellStyle name="Normal 3 21 2 4" xfId="23817" xr:uid="{07B7D193-1D34-46E9-87CD-AEFB41E63098}"/>
    <cellStyle name="Normal 3 21 2 5" xfId="23818" xr:uid="{1A0A6FBD-7B6C-432B-9C09-06306A8BBC52}"/>
    <cellStyle name="Normal 3 21 2 6" xfId="23819" xr:uid="{1B387307-9FAD-4285-A430-91CB6AA298F9}"/>
    <cellStyle name="Normal 3 21 3" xfId="10085" xr:uid="{83E49092-9D98-478F-B9B2-F723020964ED}"/>
    <cellStyle name="Normal 3 21 3 2" xfId="13706" xr:uid="{8FA67655-06AE-4ABF-9683-D68CF7D22462}"/>
    <cellStyle name="Normal 3 21 3 3" xfId="38459" xr:uid="{C5976AF9-73DE-49D5-A2B6-B79FE9DA9D3F}"/>
    <cellStyle name="Normal 3 21 4" xfId="23820" xr:uid="{9495E44D-89A8-4083-90DB-04F4CE3A679E}"/>
    <cellStyle name="Normal 3 21 5" xfId="23821" xr:uid="{A2D4D32A-EA39-421D-942F-FD8D8299B05B}"/>
    <cellStyle name="Normal 3 21 6" xfId="23822" xr:uid="{4DA1259A-5217-4C41-B1BF-7C963477277A}"/>
    <cellStyle name="Normal 3 21 7" xfId="23823" xr:uid="{E51201FE-F4EB-4EBE-878C-3A8FF1727A87}"/>
    <cellStyle name="Normal 3 22" xfId="3741" xr:uid="{09307BD2-0350-4C3C-A838-45477C843FFB}"/>
    <cellStyle name="Normal 3 22 2" xfId="5457" xr:uid="{E334922A-2285-4B5B-84DF-88EA7BE5A731}"/>
    <cellStyle name="Normal 3 22 2 2" xfId="10088" xr:uid="{5BC9F363-3D22-485A-B194-C2560866B833}"/>
    <cellStyle name="Normal 3 22 2 2 2" xfId="13709" xr:uid="{374D7528-E95C-4223-84EF-73D2589BE8CC}"/>
    <cellStyle name="Normal 3 22 2 3" xfId="23824" xr:uid="{024110BB-DB3F-452D-A7EB-980A65CC733D}"/>
    <cellStyle name="Normal 3 22 2 4" xfId="23825" xr:uid="{16467549-5D70-4065-A7A7-0F6DD6C8E569}"/>
    <cellStyle name="Normal 3 22 2 5" xfId="23826" xr:uid="{776DE207-29EE-47BF-80E2-AEED76E3BE77}"/>
    <cellStyle name="Normal 3 22 2 6" xfId="23827" xr:uid="{656902E8-4D6B-4816-B524-6D2E7D831095}"/>
    <cellStyle name="Normal 3 22 3" xfId="10087" xr:uid="{C4A3F125-9CB4-441B-A0F4-26C3C5D877E0}"/>
    <cellStyle name="Normal 3 22 3 2" xfId="13708" xr:uid="{F430EBE7-89C0-4D2B-A1C1-FAC6A1DA3D94}"/>
    <cellStyle name="Normal 3 22 3 3" xfId="38460" xr:uid="{77873DC4-D811-424A-9BE4-366566CBEA2F}"/>
    <cellStyle name="Normal 3 22 4" xfId="23828" xr:uid="{9166D13D-9449-43EE-AAD7-CB1ADDC87F92}"/>
    <cellStyle name="Normal 3 22 5" xfId="23829" xr:uid="{96D25DC5-6D5A-454E-8749-73B5174A764D}"/>
    <cellStyle name="Normal 3 22 6" xfId="23830" xr:uid="{EA76B8B2-788D-455D-9802-62712900EDF7}"/>
    <cellStyle name="Normal 3 22 7" xfId="23831" xr:uid="{68DBA06D-A91F-4819-9F0C-413A5921721C}"/>
    <cellStyle name="Normal 3 23" xfId="3742" xr:uid="{E609E10A-4849-483A-AA8B-FF5A0DF5FFA1}"/>
    <cellStyle name="Normal 3 23 2" xfId="6719" xr:uid="{A4B0E829-05DD-4A6F-BE47-B409FE3F9796}"/>
    <cellStyle name="Normal 3 23 2 2" xfId="10090" xr:uid="{AB947769-0436-4C60-A224-B9E0560724F0}"/>
    <cellStyle name="Normal 3 23 2 2 2" xfId="13711" xr:uid="{28846BD5-D6E7-4260-B5CB-4A051746A816}"/>
    <cellStyle name="Normal 3 23 2 3" xfId="23832" xr:uid="{CA6A1C12-A160-4040-AE1C-1A26000ECBE5}"/>
    <cellStyle name="Normal 3 23 2 4" xfId="23833" xr:uid="{F21224C4-912E-4BE3-A71A-276C340B11FA}"/>
    <cellStyle name="Normal 3 23 2 5" xfId="23834" xr:uid="{0D3B40FD-4943-4CDB-B25F-631DBDD98223}"/>
    <cellStyle name="Normal 3 23 2 6" xfId="23835" xr:uid="{F533FA6C-4B11-41C4-9B11-8DB3D8F634E5}"/>
    <cellStyle name="Normal 3 23 3" xfId="8494" xr:uid="{83B94A87-A485-4FBA-B630-27D60CBE61D0}"/>
    <cellStyle name="Normal 3 23 3 2" xfId="10091" xr:uid="{5F499F3E-B61D-4512-972A-054212C300C3}"/>
    <cellStyle name="Normal 3 23 3 2 2" xfId="13712" xr:uid="{B423538B-8CD5-48FE-9937-A4C92590DBC3}"/>
    <cellStyle name="Normal 3 23 3 3" xfId="23836" xr:uid="{5BA72A36-9E86-4827-897A-865D3A785937}"/>
    <cellStyle name="Normal 3 23 3 4" xfId="23837" xr:uid="{973AB9F6-4122-4A94-89C6-76AFB4B33616}"/>
    <cellStyle name="Normal 3 23 3 5" xfId="23838" xr:uid="{CED25612-6A7B-4A60-98B0-382F8A21E020}"/>
    <cellStyle name="Normal 3 23 3 6" xfId="23839" xr:uid="{ACC02141-9E87-4FAB-9BF9-355E147432E2}"/>
    <cellStyle name="Normal 3 23 4" xfId="8286" xr:uid="{EE3210A3-D540-4E63-9C20-996CBC33169D}"/>
    <cellStyle name="Normal 3 23 4 2" xfId="10092" xr:uid="{777D0221-FEBD-43EC-8104-8E9CDC9F63CA}"/>
    <cellStyle name="Normal 3 23 4 2 2" xfId="13713" xr:uid="{6F16694F-7562-4F04-8338-C40D54F8381E}"/>
    <cellStyle name="Normal 3 23 4 3" xfId="12474" xr:uid="{97AAB746-F28D-4964-847D-BBDC7B933CEE}"/>
    <cellStyle name="Normal 3 23 5" xfId="10089" xr:uid="{9B46A5C3-045E-40B5-8D40-9220D1269061}"/>
    <cellStyle name="Normal 3 23 5 2" xfId="13710" xr:uid="{4510BEFF-DA52-4D9D-8374-FA5331BFD480}"/>
    <cellStyle name="Normal 3 23 6" xfId="23840" xr:uid="{CBA2A051-032D-470E-B7A4-0A100865771A}"/>
    <cellStyle name="Normal 3 23 7" xfId="23841" xr:uid="{84417259-7AEC-422E-BAD8-433403482FC8}"/>
    <cellStyle name="Normal 3 23 8" xfId="23842" xr:uid="{07690EE9-30C1-47F0-A51D-49333113566A}"/>
    <cellStyle name="Normal 3 23 9" xfId="23843" xr:uid="{EB98E863-4376-4E59-BAB9-DE1F972E3437}"/>
    <cellStyle name="Normal 3 24" xfId="3743" xr:uid="{6875B65C-6B13-4950-8B03-1177C3CECEDD}"/>
    <cellStyle name="Normal 3 24 2" xfId="8288" xr:uid="{AFC396A8-C2CB-4154-B9C1-73D26BE12ACD}"/>
    <cellStyle name="Normal 3 24 2 2" xfId="10094" xr:uid="{305460F0-A321-4AD8-BFED-57D3D604E0B3}"/>
    <cellStyle name="Normal 3 24 2 2 2" xfId="13715" xr:uid="{69A2D3FC-7860-436D-B35B-4019E92A6817}"/>
    <cellStyle name="Normal 3 24 2 3" xfId="23844" xr:uid="{2D8E3E2B-283F-4C4B-9055-CC1D08E43C7B}"/>
    <cellStyle name="Normal 3 24 2 4" xfId="23845" xr:uid="{FC86D785-0937-4C36-837A-FFE9FE00FEFB}"/>
    <cellStyle name="Normal 3 24 2 5" xfId="23846" xr:uid="{61EF231B-665B-4D3C-87BC-23BB25602261}"/>
    <cellStyle name="Normal 3 24 2 6" xfId="23847" xr:uid="{400353EE-B466-4270-AF34-B32C22FC95C4}"/>
    <cellStyle name="Normal 3 24 3" xfId="8287" xr:uid="{2952CF93-8AFB-4ECA-B0E1-12DC3001931F}"/>
    <cellStyle name="Normal 3 24 3 2" xfId="10095" xr:uid="{82D30621-7F10-47AC-ADD6-97D3B3D71ECF}"/>
    <cellStyle name="Normal 3 24 3 2 2" xfId="13716" xr:uid="{65AC12D4-C9E1-4E18-B909-CCD5D933DC13}"/>
    <cellStyle name="Normal 3 24 3 3" xfId="23848" xr:uid="{E77E784E-3947-4CDB-BC76-5585B7A7CE9F}"/>
    <cellStyle name="Normal 3 24 3 4" xfId="23849" xr:uid="{5C0A5A7E-0215-49D2-86E3-5223A851E824}"/>
    <cellStyle name="Normal 3 24 3 5" xfId="23850" xr:uid="{107DDA91-7C2E-480A-B2E9-ABF25C2A7A5E}"/>
    <cellStyle name="Normal 3 24 3 6" xfId="23851" xr:uid="{49A6E027-735C-4577-B8D6-0B07F9C45B5B}"/>
    <cellStyle name="Normal 3 24 4" xfId="10093" xr:uid="{60F20B4B-E355-4B96-AF2F-08E1F72DC881}"/>
    <cellStyle name="Normal 3 24 4 2" xfId="13714" xr:uid="{C25E59B9-D086-468F-A465-CE4B225C9B77}"/>
    <cellStyle name="Normal 3 24 5" xfId="23852" xr:uid="{D2249D9B-DDAA-4FFA-A866-799C0EC1F0AF}"/>
    <cellStyle name="Normal 3 24 6" xfId="23853" xr:uid="{8965CE1A-4C87-4041-A7C9-7E74AF69E0A6}"/>
    <cellStyle name="Normal 3 24 7" xfId="23854" xr:uid="{1E4245EC-746E-475A-B817-2604EBEC91B4}"/>
    <cellStyle name="Normal 3 24 8" xfId="23855" xr:uid="{8D1C3429-4443-4204-BB42-0F959E86CF32}"/>
    <cellStyle name="Normal 3 25" xfId="3699" xr:uid="{0BA8A3F1-0DFD-4992-9BCF-A3786635365A}"/>
    <cellStyle name="Normal 3 25 2" xfId="10096" xr:uid="{7E90F5E2-FDDE-4BAF-8D43-263189B7FA66}"/>
    <cellStyle name="Normal 3 25 2 2" xfId="13717" xr:uid="{37B36842-5B42-4CB2-9590-5393F40BBC71}"/>
    <cellStyle name="Normal 3 25 2 3" xfId="38445" xr:uid="{0E9CACD7-4F2D-4F53-9326-656BF867AF03}"/>
    <cellStyle name="Normal 3 25 3" xfId="23856" xr:uid="{ECD3F9FA-72E3-46FA-BBD5-848A3020FDBE}"/>
    <cellStyle name="Normal 3 25 4" xfId="23857" xr:uid="{72BC6F15-4EAD-43B0-A939-F99FD79784DA}"/>
    <cellStyle name="Normal 3 25 5" xfId="23858" xr:uid="{ADA118A7-E755-47CB-B1FF-4A90AAD95F5A}"/>
    <cellStyle name="Normal 3 25 6" xfId="23859" xr:uid="{0990B665-31B7-4D12-960B-D43189C63409}"/>
    <cellStyle name="Normal 3 25 7" xfId="37596" xr:uid="{FFC211CC-824F-4432-AAD9-3A13E30EFCB2}"/>
    <cellStyle name="Normal 3 26" xfId="4805" xr:uid="{A58F1204-B4B3-4413-90CC-81A4735122C3}"/>
    <cellStyle name="Normal 3 26 2" xfId="13629" xr:uid="{A9CA0B4D-6B3B-4B36-9064-9C21118EE9A5}"/>
    <cellStyle name="Normal 3 26 3" xfId="35782" xr:uid="{B77B644F-7EDF-4461-8D30-F0FE38CAA075}"/>
    <cellStyle name="Normal 3 26 4" xfId="10008" xr:uid="{F4CFF580-31BC-4060-A10E-2AE05297D2FD}"/>
    <cellStyle name="Normal 3 27" xfId="4530" xr:uid="{1C356A56-ABC1-4DB7-9499-5343D1421C2A}"/>
    <cellStyle name="Normal 3 27 2" xfId="35692" xr:uid="{1BA158C4-01D9-4DA6-A2D3-448FD38112D1}"/>
    <cellStyle name="Normal 3 27 2 2" xfId="39213" xr:uid="{0F4166C2-1FF1-46C0-B23F-2752F8DE8567}"/>
    <cellStyle name="Normal 3 27 3" xfId="23860" xr:uid="{ACA3EE5C-F9B6-4765-BB19-EAD240A8E858}"/>
    <cellStyle name="Normal 3 28" xfId="5697" xr:uid="{C74ACB69-9203-40DD-924C-7700977C90EA}"/>
    <cellStyle name="Normal 3 28 2" xfId="37843" xr:uid="{7395CA42-43CC-4A05-8D51-5AC4FEEC56E8}"/>
    <cellStyle name="Normal 3 28 3" xfId="23861" xr:uid="{E126385E-AFE0-4F6F-953B-BFF9BA2970EB}"/>
    <cellStyle name="Normal 3 29" xfId="6157" xr:uid="{1582B4FA-2837-45CB-8B49-C5616D6CD681}"/>
    <cellStyle name="Normal 3 29 2" xfId="38903" xr:uid="{5C1A3600-BA70-45EF-B69C-3F7378254633}"/>
    <cellStyle name="Normal 3 29 3" xfId="23862" xr:uid="{BE4037D2-932D-4A59-8B30-0B1A7942295B}"/>
    <cellStyle name="Normal 3 3" xfId="1591" xr:uid="{88FE145F-6A4C-40C3-A856-E505FB63FEA4}"/>
    <cellStyle name="Normal 3 3 10" xfId="23863" xr:uid="{E8B47CB1-7407-43CB-9882-E2F51010B778}"/>
    <cellStyle name="Normal 3 3 11" xfId="23864" xr:uid="{1D76CAF2-3C88-40F3-853F-36657A488234}"/>
    <cellStyle name="Normal 3 3 2" xfId="3745" xr:uid="{00982356-4B8D-46B0-97FA-40A461A79F0F}"/>
    <cellStyle name="Normal 3 3 2 2" xfId="5458" xr:uid="{7838DCC3-6E88-4A79-9D3C-7A1B9D6636CF}"/>
    <cellStyle name="Normal 3 3 2 2 2" xfId="10099" xr:uid="{D58BF253-83E8-4134-8101-F0FD9E773F6E}"/>
    <cellStyle name="Normal 3 3 2 2 2 2" xfId="13720" xr:uid="{FC35ED8E-0790-4688-B9F4-623F3962EB9D}"/>
    <cellStyle name="Normal 3 3 2 2 3" xfId="23865" xr:uid="{96429E9F-A3BA-4E39-B2D2-490322F45F69}"/>
    <cellStyle name="Normal 3 3 2 2 4" xfId="23866" xr:uid="{31E5206A-BF21-41FE-98C8-6B1E4AB005E2}"/>
    <cellStyle name="Normal 3 3 2 2 5" xfId="23867" xr:uid="{39AFAA44-BFB0-489F-AE53-976F8C4E7767}"/>
    <cellStyle name="Normal 3 3 2 2 6" xfId="23868" xr:uid="{FAF5E9AB-918A-46C3-8A38-E606F44F5786}"/>
    <cellStyle name="Normal 3 3 2 3" xfId="8289" xr:uid="{5D022730-2FB4-453B-B45E-6B08673C595F}"/>
    <cellStyle name="Normal 3 3 2 3 2" xfId="10100" xr:uid="{8749A3B0-43FB-49A9-80D2-BEF5CC9B7F9E}"/>
    <cellStyle name="Normal 3 3 2 3 2 2" xfId="13721" xr:uid="{127688BD-0FE2-41B7-9219-68AAF67C2316}"/>
    <cellStyle name="Normal 3 3 2 3 3" xfId="23869" xr:uid="{A2C447F0-10B6-4D92-884E-98FD6900420A}"/>
    <cellStyle name="Normal 3 3 2 3 4" xfId="23870" xr:uid="{D9B99C89-FB91-40D7-BAD0-FB263BD47FF5}"/>
    <cellStyle name="Normal 3 3 2 3 5" xfId="23871" xr:uid="{4A77AF4C-B4A6-4F53-97EE-812A8884C7AB}"/>
    <cellStyle name="Normal 3 3 2 3 6" xfId="23872" xr:uid="{DBBE5C5C-2650-4780-BA31-47D812583B18}"/>
    <cellStyle name="Normal 3 3 2 3 7" xfId="38461" xr:uid="{8C5CEDD9-AA91-4EA9-B162-389FC38CFEA8}"/>
    <cellStyle name="Normal 3 3 2 4" xfId="10098" xr:uid="{70CE0130-A7E6-40AA-83A6-4E6390BC788C}"/>
    <cellStyle name="Normal 3 3 2 4 2" xfId="13719" xr:uid="{A23AF9A9-2CCE-415F-A5CC-4D052434DE4C}"/>
    <cellStyle name="Normal 3 3 2 5" xfId="23873" xr:uid="{0182C830-FF9A-4B37-9674-CBC856D4ADB4}"/>
    <cellStyle name="Normal 3 3 2 6" xfId="23874" xr:uid="{F8668514-DB07-4E2F-9D9E-C64B29C1AF55}"/>
    <cellStyle name="Normal 3 3 2 7" xfId="23875" xr:uid="{860A5DEE-7C81-48A3-8B90-7FF976C5427C}"/>
    <cellStyle name="Normal 3 3 2 8" xfId="23876" xr:uid="{4B9FF91B-D34F-4516-8F5C-288B2FA7FA77}"/>
    <cellStyle name="Normal 3 3 3" xfId="3746" xr:uid="{F3696CF0-B757-4F32-89AC-E41082CFD259}"/>
    <cellStyle name="Normal 3 3 3 2" xfId="5459" xr:uid="{935FBF37-02DA-4AA4-B262-2AD0F7B613C1}"/>
    <cellStyle name="Normal 3 3 3 2 2" xfId="10102" xr:uid="{18CDA52E-0E9C-44BA-9A05-9E66B006B558}"/>
    <cellStyle name="Normal 3 3 3 2 2 2" xfId="13723" xr:uid="{6CCF12EF-9376-4513-B229-0C96F83B78FE}"/>
    <cellStyle name="Normal 3 3 3 2 3" xfId="23877" xr:uid="{6793FF01-E26E-4C14-BEE8-DB174A4B119C}"/>
    <cellStyle name="Normal 3 3 3 2 4" xfId="23878" xr:uid="{B86BC5F8-595A-4180-B9FF-4F9F3EE74EB5}"/>
    <cellStyle name="Normal 3 3 3 2 5" xfId="23879" xr:uid="{0F1A157B-E889-4406-B547-D2C0B1C2AC84}"/>
    <cellStyle name="Normal 3 3 3 2 6" xfId="23880" xr:uid="{6BC9A221-75A9-4D52-A27A-434994B6D9D8}"/>
    <cellStyle name="Normal 3 3 3 3" xfId="10101" xr:uid="{FDF9BFEC-91CF-4A46-A8C0-67BD27FE4F3E}"/>
    <cellStyle name="Normal 3 3 3 3 2" xfId="13722" xr:uid="{623171AF-2D6D-46CA-930B-4C01EEF6AE60}"/>
    <cellStyle name="Normal 3 3 3 3 3" xfId="38462" xr:uid="{517DDB42-C178-4790-93CA-BAD736341EBB}"/>
    <cellStyle name="Normal 3 3 3 4" xfId="23881" xr:uid="{4BEA18C6-728E-41D5-ACC0-2EE278DF4A89}"/>
    <cellStyle name="Normal 3 3 3 5" xfId="23882" xr:uid="{84FF9FC6-4214-46FB-A5D1-A5F4F780C426}"/>
    <cellStyle name="Normal 3 3 3 6" xfId="23883" xr:uid="{BED69891-DE99-4D62-92A2-6B03D51F5194}"/>
    <cellStyle name="Normal 3 3 3 7" xfId="23884" xr:uid="{183395D3-1AD9-4A7C-9D95-B4E2016337C3}"/>
    <cellStyle name="Normal 3 3 4" xfId="3747" xr:uid="{920959A3-F330-42DE-B034-4512CC2A202D}"/>
    <cellStyle name="Normal 3 3 4 2" xfId="8048" xr:uid="{32892EDA-8865-4EAD-8CB3-3C8A51B81883}"/>
    <cellStyle name="Normal 3 3 4 2 2" xfId="10104" xr:uid="{29C10E7B-D903-4557-9982-971728F811B1}"/>
    <cellStyle name="Normal 3 3 4 2 2 2" xfId="13725" xr:uid="{73D9C167-9E72-4FB3-A7E6-CB0274208B6F}"/>
    <cellStyle name="Normal 3 3 4 2 3" xfId="23885" xr:uid="{ED18CD71-79C6-4A6A-B4B3-D0849784EEDD}"/>
    <cellStyle name="Normal 3 3 4 2 4" xfId="23886" xr:uid="{5ADA31B6-2524-48AC-B468-949637CC95DA}"/>
    <cellStyle name="Normal 3 3 4 2 5" xfId="23887" xr:uid="{68C8E0AB-6457-47B4-97B7-E5EECDB687A3}"/>
    <cellStyle name="Normal 3 3 4 2 6" xfId="23888" xr:uid="{62F981ED-FF09-4EE0-B126-6F5F2D570E05}"/>
    <cellStyle name="Normal 3 3 4 3" xfId="10103" xr:uid="{68E2DCF1-E2D7-4903-9D56-9E9BAF48DA62}"/>
    <cellStyle name="Normal 3 3 4 3 2" xfId="13724" xr:uid="{844163A0-C170-47C8-AB74-66A7B8D45EB5}"/>
    <cellStyle name="Normal 3 3 4 4" xfId="23889" xr:uid="{72A4273F-46AB-4E75-8FA0-CF99C42A1EBA}"/>
    <cellStyle name="Normal 3 3 4 5" xfId="23890" xr:uid="{3E875BD2-81AE-4612-ACE7-4BF58582C466}"/>
    <cellStyle name="Normal 3 3 4 6" xfId="23891" xr:uid="{7AB1A26D-7DCB-489E-ACB8-80E5CD1FE75B}"/>
    <cellStyle name="Normal 3 3 4 7" xfId="23892" xr:uid="{597EB69E-2101-492F-B06B-6BE1A3D795A0}"/>
    <cellStyle name="Normal 3 3 4 8" xfId="7621" xr:uid="{C81187DB-677D-46CC-917F-14E8E1421577}"/>
    <cellStyle name="Normal 3 3 5" xfId="3744" xr:uid="{5DC05260-346D-4287-ACDB-9580E9A26A82}"/>
    <cellStyle name="Normal 3 3 5 2" xfId="13726" xr:uid="{93BF269D-57E7-48E1-A935-2E7B8F5D48E9}"/>
    <cellStyle name="Normal 3 3 5 3" xfId="35432" xr:uid="{54872B5A-4B76-4ED4-8DA9-96A81205E88F}"/>
    <cellStyle name="Normal 3 3 5 4" xfId="10105" xr:uid="{09F4A8B7-A41C-4CF0-935A-025EAC913369}"/>
    <cellStyle name="Normal 3 3 6" xfId="4808" xr:uid="{607A65CC-90F4-4A17-9021-C779E5C030E8}"/>
    <cellStyle name="Normal 3 3 6 2" xfId="13718" xr:uid="{33CD7340-4358-4063-A40C-9431997D7E15}"/>
    <cellStyle name="Normal 3 3 6 3" xfId="35785" xr:uid="{FED4DB36-4E03-4819-B173-F0A7C8DE4D3A}"/>
    <cellStyle name="Normal 3 3 6 4" xfId="10097" xr:uid="{D767F99C-1233-41B8-AE31-BA31A28DF617}"/>
    <cellStyle name="Normal 3 3 7" xfId="23893" xr:uid="{0FA3B2B0-4AE2-47E5-ABF2-37A7A19E79AD}"/>
    <cellStyle name="Normal 3 3 7 2" xfId="37846" xr:uid="{9C730A57-6159-482E-A0BC-55139F3C61E3}"/>
    <cellStyle name="Normal 3 3 8" xfId="23894" xr:uid="{8E6BBDC0-D269-450C-B0BA-B85C42838458}"/>
    <cellStyle name="Normal 3 3 9" xfId="23895" xr:uid="{0033080F-ECB1-4A75-9029-D9A019169C7A}"/>
    <cellStyle name="Normal 3 3_TRA" xfId="3748" xr:uid="{2442A2DB-BA5D-48B8-80AB-2A6F92AEA2B5}"/>
    <cellStyle name="Normal 3 30" xfId="6158" xr:uid="{02032C01-6B30-4578-8991-CD5969E49129}"/>
    <cellStyle name="Normal 3 30 2" xfId="38904" xr:uid="{8689F520-4E76-4FC2-A800-9B6EA2DD712C}"/>
    <cellStyle name="Normal 3 30 3" xfId="23896" xr:uid="{9F068C21-B21E-46F5-A123-CE3CC931C9B6}"/>
    <cellStyle name="Normal 3 31" xfId="6161" xr:uid="{EFB64C9E-FA2D-44BC-8C55-42D26B69C691}"/>
    <cellStyle name="Normal 3 31 2" xfId="38906" xr:uid="{4DDD162F-95AC-40A3-B456-FFE673710792}"/>
    <cellStyle name="Normal 3 31 3" xfId="23897" xr:uid="{38936000-B8C6-4769-B471-994AA774261E}"/>
    <cellStyle name="Normal 3 32" xfId="5656" xr:uid="{28082B58-E2F5-4EBF-91A7-8E5BC4C083CA}"/>
    <cellStyle name="Normal 3 32 2" xfId="37601" xr:uid="{B867E658-CCE1-4E91-B93C-CE8850876CB8}"/>
    <cellStyle name="Normal 3 32 3" xfId="23898" xr:uid="{BBFF872F-66AD-443C-9FA4-21D7B17B8607}"/>
    <cellStyle name="Normal 3 33" xfId="35299" xr:uid="{A7FE9E29-745E-4733-9988-0FC9217DB0F2}"/>
    <cellStyle name="Normal 3 33 2" xfId="39278" xr:uid="{FC76462C-0319-40FB-946A-9D405BC94B5F}"/>
    <cellStyle name="Normal 3 4" xfId="1592" xr:uid="{A1D17E53-F803-4895-85D1-2EE1526BD68C}"/>
    <cellStyle name="Normal 3 4 2" xfId="3749" xr:uid="{B932E635-407D-4141-9F8D-992F1E12E64B}"/>
    <cellStyle name="Normal 3 4 2 2" xfId="10107" xr:uid="{8D44362B-46FB-477D-8815-693B09E1409F}"/>
    <cellStyle name="Normal 3 4 2 2 2" xfId="13728" xr:uid="{E8063763-3B66-44A2-86FE-D8A81D7FE76E}"/>
    <cellStyle name="Normal 3 4 2 3" xfId="23899" xr:uid="{277E836B-083A-4F3E-B866-E5F88F6AACFC}"/>
    <cellStyle name="Normal 3 4 2 4" xfId="23900" xr:uid="{61130F3A-7A15-4E7B-AEAC-E884A9DC1991}"/>
    <cellStyle name="Normal 3 4 2 5" xfId="23901" xr:uid="{B8D2DAFF-29DC-4D67-A882-931171293CA9}"/>
    <cellStyle name="Normal 3 4 2 6" xfId="23902" xr:uid="{2A874923-56BE-4C01-BF76-1AEC348E9558}"/>
    <cellStyle name="Normal 3 4 3" xfId="4809" xr:uid="{5C6D1368-4014-466C-A5CF-E46939ECD6A3}"/>
    <cellStyle name="Normal 3 4 3 2" xfId="10108" xr:uid="{809FD212-0E50-4C7A-8D91-A840D589A943}"/>
    <cellStyle name="Normal 3 4 3 2 2" xfId="13729" xr:uid="{5CB06AD4-4EAF-40BE-ADE1-0C43DDD71A60}"/>
    <cellStyle name="Normal 3 4 3 3" xfId="23903" xr:uid="{55BA27E0-0872-439F-B0CC-E3424D80C120}"/>
    <cellStyle name="Normal 3 4 3 4" xfId="23904" xr:uid="{220B1A73-3DB7-447D-8419-3B1834AE1BDF}"/>
    <cellStyle name="Normal 3 4 3 5" xfId="23905" xr:uid="{C6E86036-4ED4-411B-9E90-EB35B6F58756}"/>
    <cellStyle name="Normal 3 4 3 6" xfId="23906" xr:uid="{EC0D5563-7F66-40AF-BCED-6BC7632F0647}"/>
    <cellStyle name="Normal 3 4 3 7" xfId="35786" xr:uid="{77E396E5-4944-4E12-B0AB-AE2CE8187391}"/>
    <cellStyle name="Normal 3 4 3 8" xfId="7622" xr:uid="{4B2145C0-E13C-42EF-96A4-9D2671E49777}"/>
    <cellStyle name="Normal 3 4 4" xfId="10106" xr:uid="{03F09033-BDF0-482C-AAB3-F314EA4AB608}"/>
    <cellStyle name="Normal 3 4 4 2" xfId="13727" xr:uid="{A100923B-FBEE-458F-A86B-6156A0CD6ABF}"/>
    <cellStyle name="Normal 3 4 4 3" xfId="37847" xr:uid="{0A90857F-86FB-4AE2-9692-6539D3AC6FDB}"/>
    <cellStyle name="Normal 3 4 5" xfId="23907" xr:uid="{CC93DFBD-977D-47A1-979B-89B3D234FD2F}"/>
    <cellStyle name="Normal 3 4 6" xfId="23908" xr:uid="{080D779E-FCB5-4AA6-A1CD-09779BA5E1F8}"/>
    <cellStyle name="Normal 3 4 7" xfId="23909" xr:uid="{19CA5758-016B-4B8A-B2C2-892294CAAC7F}"/>
    <cellStyle name="Normal 3 4 8" xfId="23910" xr:uid="{B0816736-62E8-425B-92FE-FD3CD75FF3BF}"/>
    <cellStyle name="Normal 3 4 9" xfId="23911" xr:uid="{D68C6341-7092-4250-A417-AF08795CBD4A}"/>
    <cellStyle name="Normal 3 5" xfId="1593" xr:uid="{C6FD09AF-D210-4C60-B8EC-EBB812E75773}"/>
    <cellStyle name="Normal 3 5 10" xfId="23912" xr:uid="{3765587E-8D6E-4EE4-8845-5F134B6FF3C4}"/>
    <cellStyle name="Normal 3 5 2" xfId="3751" xr:uid="{932C4C8A-9D5D-4CC4-BEC4-CDD89D8CEC8D}"/>
    <cellStyle name="Normal 3 5 2 2" xfId="8576" xr:uid="{05C57C0C-6FDE-4458-89AA-12EA353CCEB2}"/>
    <cellStyle name="Normal 3 5 2 2 2" xfId="10111" xr:uid="{A81598C8-E086-495D-8130-BB0DEC8C6D88}"/>
    <cellStyle name="Normal 3 5 2 2 2 2" xfId="13732" xr:uid="{13786906-8312-4324-976D-74DADBD715D2}"/>
    <cellStyle name="Normal 3 5 2 2 3" xfId="23913" xr:uid="{888CDAD3-6547-47DB-947A-DE0AC0D56784}"/>
    <cellStyle name="Normal 3 5 2 2 4" xfId="23914" xr:uid="{E11C8561-08CF-47BF-97BE-7C808587D741}"/>
    <cellStyle name="Normal 3 5 2 2 5" xfId="23915" xr:uid="{3A15D672-3A2E-478C-9482-5520536B207D}"/>
    <cellStyle name="Normal 3 5 2 2 6" xfId="23916" xr:uid="{14CBC8C7-75F0-446A-B2C5-D552A4BBE791}"/>
    <cellStyle name="Normal 3 5 2 3" xfId="8291" xr:uid="{43996299-ABE0-4B7E-BE0D-375864C7BC28}"/>
    <cellStyle name="Normal 3 5 2 3 2" xfId="10112" xr:uid="{467D79BF-127B-4877-92C6-F80796486E60}"/>
    <cellStyle name="Normal 3 5 2 3 2 2" xfId="13733" xr:uid="{BD609AED-5418-4A6B-8DC1-208876700845}"/>
    <cellStyle name="Normal 3 5 2 3 3" xfId="23917" xr:uid="{700F3373-5F00-40B3-8128-E9BCDA655FFC}"/>
    <cellStyle name="Normal 3 5 2 3 4" xfId="23918" xr:uid="{7A464644-2036-4284-A0AF-7BAC1D11D5CC}"/>
    <cellStyle name="Normal 3 5 2 3 5" xfId="23919" xr:uid="{D8B84B7D-57F8-467C-A52E-0CE3139A43CF}"/>
    <cellStyle name="Normal 3 5 2 3 6" xfId="23920" xr:uid="{FED90AFE-5946-4F53-A553-A31167A1520B}"/>
    <cellStyle name="Normal 3 5 2 4" xfId="10110" xr:uid="{EA727369-2ED2-43E6-B697-7D13097887DF}"/>
    <cellStyle name="Normal 3 5 2 4 2" xfId="13731" xr:uid="{4CB748B8-3F7B-4076-BE5B-2E46CF188983}"/>
    <cellStyle name="Normal 3 5 2 5" xfId="23921" xr:uid="{3C1E9484-A054-42FB-BBB5-43580FF26FC9}"/>
    <cellStyle name="Normal 3 5 2 6" xfId="23922" xr:uid="{2B8C78CD-347A-4541-86CC-AA44B07A7B22}"/>
    <cellStyle name="Normal 3 5 2 7" xfId="23923" xr:uid="{E1C2CCCC-061C-4978-861B-6AC23B7FD6CE}"/>
    <cellStyle name="Normal 3 5 2 8" xfId="23924" xr:uid="{1A47F179-84F6-4D13-86B1-2D38F72A26CF}"/>
    <cellStyle name="Normal 3 5 3" xfId="3750" xr:uid="{735326AE-CE41-418B-A1D0-17BFE1447B2C}"/>
    <cellStyle name="Normal 3 5 3 10" xfId="7623" xr:uid="{17C52085-AD11-4388-A89B-23D43F6309E6}"/>
    <cellStyle name="Normal 3 5 3 2" xfId="8666" xr:uid="{09CD1703-EF89-4EB3-B115-76F7D68E6F65}"/>
    <cellStyle name="Normal 3 5 3 2 2" xfId="10114" xr:uid="{A7C2FCE7-DC23-4CCC-9F1C-F5ACED5856BD}"/>
    <cellStyle name="Normal 3 5 3 2 2 2" xfId="13735" xr:uid="{4B304A27-A8DC-48D1-A85F-2AAA60A9F15C}"/>
    <cellStyle name="Normal 3 5 3 2 3" xfId="23925" xr:uid="{7F7D8593-72FC-4213-BF53-1EC8139546C5}"/>
    <cellStyle name="Normal 3 5 3 2 4" xfId="23926" xr:uid="{6B6B6155-583D-406F-B4B9-4BDF3B5336FC}"/>
    <cellStyle name="Normal 3 5 3 2 5" xfId="23927" xr:uid="{D709FC5A-75EB-44B0-B537-7D2586C75290}"/>
    <cellStyle name="Normal 3 5 3 2 6" xfId="23928" xr:uid="{27F75A76-4A78-49AC-A43D-5F2EAC3B4017}"/>
    <cellStyle name="Normal 3 5 3 3" xfId="8387" xr:uid="{6F550279-D8CD-4CA3-AA5D-AA64EB3F3A53}"/>
    <cellStyle name="Normal 3 5 3 3 2" xfId="10115" xr:uid="{34565DCC-2A0D-43D0-9480-55044D4E078A}"/>
    <cellStyle name="Normal 3 5 3 3 2 2" xfId="13736" xr:uid="{FF386B34-FF96-4B6F-A92E-3827109D463C}"/>
    <cellStyle name="Normal 3 5 3 3 3" xfId="23929" xr:uid="{8F26A609-5E70-41FA-9ADD-DF94D1C2FE64}"/>
    <cellStyle name="Normal 3 5 3 3 4" xfId="23930" xr:uid="{73BFF7AC-A781-4D26-97E3-2E9B9C09EA09}"/>
    <cellStyle name="Normal 3 5 3 3 5" xfId="23931" xr:uid="{87BA852F-2705-4740-8B1C-D88B6659DE5D}"/>
    <cellStyle name="Normal 3 5 3 3 6" xfId="23932" xr:uid="{2A52A4D1-7935-4152-BDEB-A3EB9F3D70E7}"/>
    <cellStyle name="Normal 3 5 3 4" xfId="10113" xr:uid="{D11ADD38-0FB4-4205-99B1-FD4413190DB2}"/>
    <cellStyle name="Normal 3 5 3 4 2" xfId="13734" xr:uid="{2163103F-F3FB-4A7A-9B09-D8F3B873793B}"/>
    <cellStyle name="Normal 3 5 3 5" xfId="23933" xr:uid="{EB4859D2-031B-4F00-A1D6-68A4F40D0813}"/>
    <cellStyle name="Normal 3 5 3 6" xfId="23934" xr:uid="{B6696508-0141-4561-A54F-DF360EF5CABB}"/>
    <cellStyle name="Normal 3 5 3 7" xfId="23935" xr:uid="{6B9A8EF7-0132-425D-AB31-76C7F45DCFA6}"/>
    <cellStyle name="Normal 3 5 3 8" xfId="23936" xr:uid="{9B681298-5203-433E-946C-38C5231ECF8F}"/>
    <cellStyle name="Normal 3 5 3 9" xfId="35433" xr:uid="{099BF6E2-9601-4D33-B31B-936616EA3511}"/>
    <cellStyle name="Normal 3 5 4" xfId="4810" xr:uid="{248815E0-4745-4BD1-A8C8-AED4C58008BE}"/>
    <cellStyle name="Normal 3 5 4 2" xfId="10116" xr:uid="{0139C3EA-E55A-4DED-9B9E-A5496E90A908}"/>
    <cellStyle name="Normal 3 5 4 2 2" xfId="13737" xr:uid="{7B1E949F-A21D-4A50-B62D-A197F981E31E}"/>
    <cellStyle name="Normal 3 5 4 3" xfId="12475" xr:uid="{6521E9CB-E11C-48F8-9EDA-AA6233857DE6}"/>
    <cellStyle name="Normal 3 5 4 4" xfId="35787" xr:uid="{6986F527-A6A1-40DE-8A15-31AB628F360F}"/>
    <cellStyle name="Normal 3 5 4 5" xfId="8290" xr:uid="{E3E059D7-B859-4930-BF76-47B1C1F16E86}"/>
    <cellStyle name="Normal 3 5 5" xfId="10109" xr:uid="{088AA005-79C9-4181-83A9-D04B489647BA}"/>
    <cellStyle name="Normal 3 5 5 2" xfId="13730" xr:uid="{3C9CA5E9-32B5-469B-BB89-097395094850}"/>
    <cellStyle name="Normal 3 5 5 3" xfId="37848" xr:uid="{C3919DC8-1278-4910-A207-624A752E8344}"/>
    <cellStyle name="Normal 3 5 6" xfId="23937" xr:uid="{6BB5C21F-9D61-4E75-AAE7-C5513EE7CCEC}"/>
    <cellStyle name="Normal 3 5 7" xfId="23938" xr:uid="{922F2038-F0F4-451D-B2D5-8CFED6506D9E}"/>
    <cellStyle name="Normal 3 5 8" xfId="23939" xr:uid="{F56D2344-0CC6-4B0C-84E9-6233637EB8A9}"/>
    <cellStyle name="Normal 3 5 9" xfId="23940" xr:uid="{6DB2E369-FF85-449D-8F68-8215EAC28D8F}"/>
    <cellStyle name="Normal 3 6" xfId="1594" xr:uid="{33B1F8B2-2C90-474F-A380-BF88851DE6F1}"/>
    <cellStyle name="Normal 3 6 10" xfId="23941" xr:uid="{CD381678-3B18-4CEB-8279-443080592007}"/>
    <cellStyle name="Normal 3 6 11" xfId="23942" xr:uid="{312A5CA8-116F-4965-AA2C-71B8A84C3A25}"/>
    <cellStyle name="Normal 3 6 2" xfId="3753" xr:uid="{84C5E4A1-04A5-485B-9627-E7CBCE43072F}"/>
    <cellStyle name="Normal 3 6 2 2" xfId="10118" xr:uid="{B366FDE7-7D99-4E20-8E34-E65EBB162689}"/>
    <cellStyle name="Normal 3 6 2 2 2" xfId="13739" xr:uid="{F292303F-94D9-4A8A-AD6E-ECE403FED159}"/>
    <cellStyle name="Normal 3 6 2 3" xfId="23943" xr:uid="{3C211829-6E5C-443E-B3F2-BBD39CFB2C12}"/>
    <cellStyle name="Normal 3 6 2 4" xfId="23944" xr:uid="{579F213E-D253-4FBA-9F59-40C205F85CCE}"/>
    <cellStyle name="Normal 3 6 2 5" xfId="23945" xr:uid="{91B00099-D718-4443-982E-D159D6692FD4}"/>
    <cellStyle name="Normal 3 6 2 6" xfId="23946" xr:uid="{FC091EAC-2C71-46E2-9FEE-E6FDFAA31E41}"/>
    <cellStyle name="Normal 3 6 3" xfId="3754" xr:uid="{2B5604C0-2C14-4E8C-9FE3-313982522855}"/>
    <cellStyle name="Normal 3 6 3 2" xfId="5461" xr:uid="{FCD16912-EC3E-4E75-8229-E983453591EA}"/>
    <cellStyle name="Normal 3 6 3 2 2" xfId="6145" xr:uid="{E3EBA765-1391-4B43-81A0-911FBAE5A4C4}"/>
    <cellStyle name="Normal 3 6 3 2 2 2" xfId="40455" xr:uid="{9ABEB6C0-7043-4C1D-B032-D773C4C9BB69}"/>
    <cellStyle name="Normal 3 6 3 2 2 3" xfId="13740" xr:uid="{F12920F2-ADEB-4436-9615-6FAC50DEF5A8}"/>
    <cellStyle name="Normal 3 6 3 2 3" xfId="6465" xr:uid="{C2C09121-9ABF-4B3A-95D6-1C501B9E84F9}"/>
    <cellStyle name="Normal 3 6 3 2 3 2" xfId="40837" xr:uid="{ADEC56FF-D1AF-4DC6-BB18-EB18291DAD31}"/>
    <cellStyle name="Normal 3 6 3 2 3 3" xfId="39271" xr:uid="{4CA48FDC-5C25-47A0-B5F2-67C396D9E874}"/>
    <cellStyle name="Normal 3 6 3 2 4" xfId="39730" xr:uid="{A0859C44-8EFF-4571-9117-91C529ECDDCE}"/>
    <cellStyle name="Normal 3 6 3 2 4 2" xfId="41314" xr:uid="{71ED3701-B2DB-43C7-84AE-B9897B99EF73}"/>
    <cellStyle name="Normal 3 6 3 2 5" xfId="39985" xr:uid="{CEBB49BB-F9FF-4D77-977A-CF3EC0DBAE60}"/>
    <cellStyle name="Normal 3 6 3 2 6" xfId="10119" xr:uid="{F09182F6-2876-41EC-9362-2E43E45A79CE}"/>
    <cellStyle name="Normal 3 6 3 3" xfId="4517" xr:uid="{EEEEB61F-F0CD-441E-BB8F-706DBB1FF56B}"/>
    <cellStyle name="Normal 3 6 3 3 2" xfId="5968" xr:uid="{F01A2454-9EE8-4FE6-8471-F433E49EA35F}"/>
    <cellStyle name="Normal 3 6 3 3 2 2" xfId="41142" xr:uid="{6CDCE577-3290-46A4-B4B4-7EB0CC9204D9}"/>
    <cellStyle name="Normal 3 6 3 3 2 3" xfId="39563" xr:uid="{B07EA272-F8BC-45C1-9215-F6BA2BEDCFC1}"/>
    <cellStyle name="Normal 3 6 3 3 3" xfId="40287" xr:uid="{9E8763AF-1BC8-4523-A36B-527CA38EEE5D}"/>
    <cellStyle name="Normal 3 6 3 3 4" xfId="23947" xr:uid="{05A95E46-CC02-4E9F-9832-33A26C2B0483}"/>
    <cellStyle name="Normal 3 6 3 4" xfId="5830" xr:uid="{8FD06D71-D9EB-4D37-908C-8620719DE5C4}"/>
    <cellStyle name="Normal 3 6 3 4 2" xfId="40152" xr:uid="{8E5376F5-488B-4FF6-B297-BE40CB2DF66C}"/>
    <cellStyle name="Normal 3 6 3 4 3" xfId="23948" xr:uid="{195DD93D-BC85-4B39-BDA7-CCDD6059D80A}"/>
    <cellStyle name="Normal 3 6 3 5" xfId="6289" xr:uid="{AD22AA0A-948F-48F0-9AF8-A67ABB1CF68F}"/>
    <cellStyle name="Normal 3 6 3 5 2" xfId="40698" xr:uid="{804CCC17-90DE-46DF-A57F-0CA62272B7C0}"/>
    <cellStyle name="Normal 3 6 3 5 3" xfId="23949" xr:uid="{FFAB102E-13D0-4CA4-986B-632D1023E89D}"/>
    <cellStyle name="Normal 3 6 3 6" xfId="23950" xr:uid="{55475FA3-F2A3-41A0-B286-9E3D508DA292}"/>
    <cellStyle name="Normal 3 6 3 6 2" xfId="41005" xr:uid="{F741448A-C40D-46FC-84C2-444F7BA2C383}"/>
    <cellStyle name="Normal 3 6 3 7" xfId="39850" xr:uid="{4A14DB55-8970-42F2-91B7-D25E06E5E9DD}"/>
    <cellStyle name="Normal 3 6 3 8" xfId="7624" xr:uid="{31EBB0BF-4736-4F4E-A3BE-ECE9D1D0B5A5}"/>
    <cellStyle name="Normal 3 6 4" xfId="3752" xr:uid="{785035F9-459B-459A-8885-10B5C3BCEB8B}"/>
    <cellStyle name="Normal 3 6 4 2" xfId="5460" xr:uid="{3A16D768-C7DE-4D8E-B77F-315D248E8383}"/>
    <cellStyle name="Normal 3 6 4 2 2" xfId="6144" xr:uid="{DA74FDB0-A9E4-4F8C-8470-50394F7B65D1}"/>
    <cellStyle name="Normal 3 6 4 2 2 2" xfId="41313" xr:uid="{B1A3B434-DF07-4380-8E38-087759FFA928}"/>
    <cellStyle name="Normal 3 6 4 2 2 3" xfId="13741" xr:uid="{A83B9B16-2F13-49D0-BB67-5EB379B8DF7C}"/>
    <cellStyle name="Normal 3 6 4 2 3" xfId="40454" xr:uid="{A582BE0A-C05E-46EA-ADA6-896F164B74E3}"/>
    <cellStyle name="Normal 3 6 4 2 4" xfId="10120" xr:uid="{211A432F-53AD-4E74-8482-D8006E9727B9}"/>
    <cellStyle name="Normal 3 6 4 3" xfId="5829" xr:uid="{2CDB39A6-E6A2-4908-8FBD-6DCD08F0843C}"/>
    <cellStyle name="Normal 3 6 4 3 2" xfId="40151" xr:uid="{5B2620DD-A0E6-47DD-98C6-7021741C5A94}"/>
    <cellStyle name="Normal 3 6 4 3 3" xfId="23951" xr:uid="{9315C264-8CC5-4B76-B220-5FEB12FA0713}"/>
    <cellStyle name="Normal 3 6 4 4" xfId="6464" xr:uid="{7D0BF460-DEA4-4AD3-A4D0-14F2BBFBF823}"/>
    <cellStyle name="Normal 3 6 4 4 2" xfId="40697" xr:uid="{7AB615A5-4A82-4B81-A9E3-A03D2ABECDF4}"/>
    <cellStyle name="Normal 3 6 4 4 3" xfId="23952" xr:uid="{98F23DAC-7A96-42A1-87EA-25A59F3FA0C7}"/>
    <cellStyle name="Normal 3 6 4 5" xfId="23953" xr:uid="{9BEAB942-1CF9-4EF7-B1BB-E824519A3E75}"/>
    <cellStyle name="Normal 3 6 4 5 2" xfId="41004" xr:uid="{4C4BA3E8-2F0D-4DD2-B9E8-ADD68893A84F}"/>
    <cellStyle name="Normal 3 6 4 6" xfId="23954" xr:uid="{5327039A-78C5-4FB5-A272-665E3B0D7A4A}"/>
    <cellStyle name="Normal 3 6 4 7" xfId="8495" xr:uid="{83E57032-3600-45BA-A262-118AC60C2C23}"/>
    <cellStyle name="Normal 3 6 5" xfId="4811" xr:uid="{BC82EFA0-CA42-48A0-8443-E266A9222697}"/>
    <cellStyle name="Normal 3 6 5 2" xfId="6013" xr:uid="{8160EC02-B3F2-435C-9319-4CE1E015ECBE}"/>
    <cellStyle name="Normal 3 6 5 2 2" xfId="13742" xr:uid="{B71F99DC-E45D-408F-B4F8-5E6D153BD067}"/>
    <cellStyle name="Normal 3 6 5 2 3" xfId="10121" xr:uid="{7F11F946-7D0A-444F-B4A1-691E088136E0}"/>
    <cellStyle name="Normal 3 6 5 3" xfId="6334" xr:uid="{43A7659B-CF55-4B6D-B1DF-D2B1D48A086C}"/>
    <cellStyle name="Normal 3 6 5 3 2" xfId="41184" xr:uid="{2FCAA4DD-5F68-4C03-8FBE-49940EE003BB}"/>
    <cellStyle name="Normal 3 6 5 3 3" xfId="12476" xr:uid="{FA3EE811-E0CC-40B5-871D-E646E2D7844F}"/>
    <cellStyle name="Normal 3 6 5 4" xfId="40328" xr:uid="{486B9ECC-867F-4661-9794-6B8ADD25C46B}"/>
    <cellStyle name="Normal 3 6 5 5" xfId="8292" xr:uid="{D7C6D8F9-4674-475A-9BB8-CDE7874AFEA7}"/>
    <cellStyle name="Normal 3 6 6" xfId="4516" xr:uid="{53A4CAB7-4F39-4D6B-ACDC-DA8E0F43FD2F}"/>
    <cellStyle name="Normal 3 6 6 2" xfId="5967" xr:uid="{6202FEA3-C074-4F96-A3C1-FE7CB6ADE1C9}"/>
    <cellStyle name="Normal 3 6 6 2 2" xfId="40779" xr:uid="{C51C48C5-202E-4D04-8509-212524D86204}"/>
    <cellStyle name="Normal 3 6 6 2 3" xfId="13738" xr:uid="{68FB25E1-5F02-40AA-A6D5-DB441565CC68}"/>
    <cellStyle name="Normal 3 6 6 3" xfId="39562" xr:uid="{A5D0A893-B35F-4AA8-BD62-E6A37696A38D}"/>
    <cellStyle name="Normal 3 6 6 3 2" xfId="41141" xr:uid="{4C28DF22-478E-4D6A-A4D1-C5110FF43CC4}"/>
    <cellStyle name="Normal 3 6 6 4" xfId="40286" xr:uid="{168003E7-175A-47DF-A6FA-FA1C48A352BF}"/>
    <cellStyle name="Normal 3 6 6 5" xfId="10117" xr:uid="{CB018C8E-C1D6-4DFE-96FF-FD0B462BAE3E}"/>
    <cellStyle name="Normal 3 6 7" xfId="5698" xr:uid="{B6C11B34-AE8C-4A23-8DF4-C49564648F9F}"/>
    <cellStyle name="Normal 3 6 7 2" xfId="15192" xr:uid="{989E40BE-4BDD-4D6F-BECE-633DD176F51D}"/>
    <cellStyle name="Normal 3 6 7 3" xfId="11568" xr:uid="{62E65A6F-655A-41D2-959D-8CE8304486D5}"/>
    <cellStyle name="Normal 3 6 8" xfId="6288" xr:uid="{3C46BDC7-BADF-4A17-99D4-AA62B678BEBA}"/>
    <cellStyle name="Normal 3 6 8 2" xfId="40535" xr:uid="{1375C98D-DB02-4EDD-94C2-6E02C9A7C297}"/>
    <cellStyle name="Normal 3 6 8 3" xfId="23955" xr:uid="{02AD0897-4E74-4D81-83F7-873BE7DDFBF9}"/>
    <cellStyle name="Normal 3 6 9" xfId="23956" xr:uid="{0D98F194-6963-4D53-B88B-799E2CD6AC00}"/>
    <cellStyle name="Normal 3 6 9 2" xfId="40874" xr:uid="{F4D892D8-77B2-4743-B535-998ACC316B80}"/>
    <cellStyle name="Normal 3 7" xfId="1595" xr:uid="{67145D6E-BDE4-411A-B122-7048BCEDEC84}"/>
    <cellStyle name="Normal 3 7 10" xfId="23957" xr:uid="{2D7EEC15-C866-46DB-BE2E-0E72D9AE94A0}"/>
    <cellStyle name="Normal 3 7 2" xfId="3756" xr:uid="{07F4C83C-E6FC-4016-97A3-C79484264175}"/>
    <cellStyle name="Normal 3 7 2 2" xfId="8577" xr:uid="{E7A00FEC-0CFF-4DBB-B260-96E9F33D4CC9}"/>
    <cellStyle name="Normal 3 7 2 2 2" xfId="10124" xr:uid="{0E9D39DA-D306-4CE4-A2DA-CFA4D71D0A01}"/>
    <cellStyle name="Normal 3 7 2 2 2 2" xfId="13745" xr:uid="{D6715AC2-AD5A-4B4E-A310-61826E470B27}"/>
    <cellStyle name="Normal 3 7 2 2 3" xfId="23958" xr:uid="{9F0EA4CF-2BE2-4CD1-BB4A-A7A374B278AE}"/>
    <cellStyle name="Normal 3 7 2 2 4" xfId="23959" xr:uid="{A79B0185-BF1D-4BEC-B70D-21A1153C55AD}"/>
    <cellStyle name="Normal 3 7 2 2 5" xfId="23960" xr:uid="{6F646676-6433-40D0-9359-30364D3F24FA}"/>
    <cellStyle name="Normal 3 7 2 2 6" xfId="23961" xr:uid="{FF6EF2FE-E836-4966-8C39-5DE4F81A1C68}"/>
    <cellStyle name="Normal 3 7 2 3" xfId="8294" xr:uid="{9268CFEE-1904-44E5-AE08-C03005351988}"/>
    <cellStyle name="Normal 3 7 2 3 2" xfId="10125" xr:uid="{B28A1D6B-767E-4827-A81B-88A196C5EF5E}"/>
    <cellStyle name="Normal 3 7 2 3 2 2" xfId="13746" xr:uid="{20FC36FE-8670-4B1E-B049-197138732386}"/>
    <cellStyle name="Normal 3 7 2 3 3" xfId="23962" xr:uid="{8A55E771-DA8F-4112-8286-596ABC9D75D6}"/>
    <cellStyle name="Normal 3 7 2 3 4" xfId="23963" xr:uid="{B6587443-2934-4070-A420-A4F36EBF3A0A}"/>
    <cellStyle name="Normal 3 7 2 3 5" xfId="23964" xr:uid="{56547B6F-94E3-4D4C-A8B5-48946325A758}"/>
    <cellStyle name="Normal 3 7 2 3 6" xfId="23965" xr:uid="{8243783B-25CB-4B07-9138-788E6BA3BE26}"/>
    <cellStyle name="Normal 3 7 2 4" xfId="10123" xr:uid="{4DD55F60-EBAB-469A-A6EE-50B82D1F0E3A}"/>
    <cellStyle name="Normal 3 7 2 4 2" xfId="13744" xr:uid="{0BF201A7-CFF1-4D5A-A260-4376CD2624AF}"/>
    <cellStyle name="Normal 3 7 2 5" xfId="23966" xr:uid="{92610C82-5458-45E5-8C4D-F29575F02BB5}"/>
    <cellStyle name="Normal 3 7 2 6" xfId="23967" xr:uid="{A1493118-EA4E-4D9D-98B4-AF96DCD364F3}"/>
    <cellStyle name="Normal 3 7 2 7" xfId="23968" xr:uid="{17ABAECF-9304-4AF7-9586-940DDAD55B67}"/>
    <cellStyle name="Normal 3 7 2 8" xfId="23969" xr:uid="{1E504B6F-9F42-44DF-82F5-6F2A47482086}"/>
    <cellStyle name="Normal 3 7 3" xfId="3755" xr:uid="{AA9C98A6-988E-445B-A6E1-535CC328B195}"/>
    <cellStyle name="Normal 3 7 3 2" xfId="10126" xr:uid="{F897EE69-C46D-4CF7-9FCA-DD54A6C726D1}"/>
    <cellStyle name="Normal 3 7 3 2 2" xfId="13747" xr:uid="{3CCD14A4-878F-4DD6-B07E-8FF4A3A0A12D}"/>
    <cellStyle name="Normal 3 7 3 3" xfId="23970" xr:uid="{D57510D7-7236-4C01-AB44-22E4D169D55E}"/>
    <cellStyle name="Normal 3 7 3 4" xfId="23971" xr:uid="{8126C569-9BCC-4F92-8E28-E0AD76632AE0}"/>
    <cellStyle name="Normal 3 7 3 5" xfId="23972" xr:uid="{A6676A2C-01BB-41A3-B5CD-7BF15DC0FC77}"/>
    <cellStyle name="Normal 3 7 3 6" xfId="23973" xr:uid="{7ED50596-E37D-420D-9DE4-5F7B0FC737B5}"/>
    <cellStyle name="Normal 3 7 3 7" xfId="35434" xr:uid="{0A2211EE-67EC-49FF-8868-54163A245DCC}"/>
    <cellStyle name="Normal 3 7 3 8" xfId="8496" xr:uid="{F7084EB0-382E-4BF9-996E-73B6BAC6A942}"/>
    <cellStyle name="Normal 3 7 4" xfId="4812" xr:uid="{D3D63F0D-FDB1-40D6-99BE-DC566E29A8C8}"/>
    <cellStyle name="Normal 3 7 4 2" xfId="10127" xr:uid="{2578D075-9CC5-4442-8245-BD93DB926302}"/>
    <cellStyle name="Normal 3 7 4 2 2" xfId="13748" xr:uid="{3CF639A9-2EE9-4CE3-B58D-4FE896A78554}"/>
    <cellStyle name="Normal 3 7 4 3" xfId="12477" xr:uid="{C4954A7B-27FE-427F-B286-DA0EDA352DA5}"/>
    <cellStyle name="Normal 3 7 4 4" xfId="35788" xr:uid="{C1A234DF-0378-4C89-A3DB-B1321F53C72E}"/>
    <cellStyle name="Normal 3 7 4 5" xfId="8293" xr:uid="{8D072E8B-307A-4694-A1A9-55768BE9E185}"/>
    <cellStyle name="Normal 3 7 5" xfId="10122" xr:uid="{9BD07959-FDE9-47B3-910C-9F43DA6AF1CA}"/>
    <cellStyle name="Normal 3 7 5 2" xfId="13743" xr:uid="{63CAF56F-AA03-4D35-B17D-23E734D48EBC}"/>
    <cellStyle name="Normal 3 7 5 3" xfId="37849" xr:uid="{3DE85D93-6440-4095-918C-E3C61B868D68}"/>
    <cellStyle name="Normal 3 7 6" xfId="23974" xr:uid="{95443C07-3B37-4680-96E3-7EC289C007F0}"/>
    <cellStyle name="Normal 3 7 7" xfId="23975" xr:uid="{D2D257C6-FED9-4DC4-BB68-F9BBAC9D5C63}"/>
    <cellStyle name="Normal 3 7 8" xfId="23976" xr:uid="{D3189B51-AF67-40EB-B0AE-FCE280A67FD7}"/>
    <cellStyle name="Normal 3 7 9" xfId="23977" xr:uid="{8EC76B6E-4FCC-400A-A383-9C08B5E94C38}"/>
    <cellStyle name="Normal 3 8" xfId="1596" xr:uid="{3644CB86-4648-49B1-90E2-F6C9084CAEA5}"/>
    <cellStyle name="Normal 3 8 2" xfId="3758" xr:uid="{7F094BBB-C0A9-403C-AEF4-2DECEC49C4A3}"/>
    <cellStyle name="Normal 3 8 2 2" xfId="5462" xr:uid="{80E14562-1E47-4F8A-BAC6-8D0FE4066F69}"/>
    <cellStyle name="Normal 3 8 2 2 2" xfId="13750" xr:uid="{B2E588CB-3441-48B0-95DB-366092401444}"/>
    <cellStyle name="Normal 3 8 2 2 3" xfId="36136" xr:uid="{6B1D493A-DDD4-4EA2-82A0-B25E8C2A2A95}"/>
    <cellStyle name="Normal 3 8 2 2 4" xfId="10129" xr:uid="{02F749C5-305E-439C-A5EB-A86AB07C61DD}"/>
    <cellStyle name="Normal 3 8 2 3" xfId="23978" xr:uid="{11C64B9A-66EB-4E3E-B759-C6FD03B307A6}"/>
    <cellStyle name="Normal 3 8 2 3 2" xfId="38463" xr:uid="{340803AE-6230-40A8-AD0B-8B86433ACC2F}"/>
    <cellStyle name="Normal 3 8 2 4" xfId="23979" xr:uid="{D57C3C06-124F-4851-80EF-3DD7AFBEFC0F}"/>
    <cellStyle name="Normal 3 8 2 5" xfId="23980" xr:uid="{D8B76065-7D36-48F9-BE19-33DA213BB03B}"/>
    <cellStyle name="Normal 3 8 2 6" xfId="23981" xr:uid="{9E19835B-0986-43B7-939F-BC35069AB470}"/>
    <cellStyle name="Normal 3 8 3" xfId="3757" xr:uid="{22907B2D-42AF-48F8-B0AA-5582A84B71B4}"/>
    <cellStyle name="Normal 3 8 3 2" xfId="13749" xr:uid="{D8B34369-B3EF-4BCE-B4D9-9656849ED698}"/>
    <cellStyle name="Normal 3 8 3 3" xfId="35435" xr:uid="{3CF1E583-2C19-4F85-823D-56A178FA33A9}"/>
    <cellStyle name="Normal 3 8 3 4" xfId="10128" xr:uid="{6D51DFF6-C2DC-41A7-B8FD-01F30C4C3B92}"/>
    <cellStyle name="Normal 3 8 4" xfId="4813" xr:uid="{AEAEF176-127E-4378-AFFB-95E7EB344359}"/>
    <cellStyle name="Normal 3 8 4 2" xfId="23983" xr:uid="{52776BC1-DAE8-4F93-9660-F597A6E03457}"/>
    <cellStyle name="Normal 3 8 4 3" xfId="23984" xr:uid="{58008C1A-AF5A-433F-BD11-0A869AEBF6CC}"/>
    <cellStyle name="Normal 3 8 4 4" xfId="23985" xr:uid="{3F7C7424-5D37-48CF-B5E2-B84D27E6470F}"/>
    <cellStyle name="Normal 3 8 4 5" xfId="23986" xr:uid="{D8BF8905-6925-4A66-B785-E5F251C4DBBC}"/>
    <cellStyle name="Normal 3 8 4 6" xfId="23982" xr:uid="{B2F0AFDA-1493-4438-BDE9-671168CD9BCE}"/>
    <cellStyle name="Normal 3 8 5" xfId="23987" xr:uid="{858ADCF6-63EB-4F87-BB88-3DD8979F712E}"/>
    <cellStyle name="Normal 3 8 5 2" xfId="39214" xr:uid="{53DB2DEA-F178-4CCC-8B92-2AF8D0A6A91F}"/>
    <cellStyle name="Normal 3 8 5 3" xfId="37850" xr:uid="{FEBF5AF1-EBFC-4D9A-BC70-4461F1B91B78}"/>
    <cellStyle name="Normal 3 8 6" xfId="23988" xr:uid="{9B5EA4EF-901A-41F0-AB90-E219A01D75BC}"/>
    <cellStyle name="Normal 3 8 7" xfId="23989" xr:uid="{3F009EE1-BE27-48E6-90BB-E6761C53ED07}"/>
    <cellStyle name="Normal 3 8 8" xfId="23990" xr:uid="{D8EB3AB2-021C-451E-8D56-6E4DDE8D83EF}"/>
    <cellStyle name="Normal 3 8 9" xfId="23991" xr:uid="{78AD4B32-7CF7-4DA1-B9C0-2E178498EC28}"/>
    <cellStyle name="Normal 3 9" xfId="1597" xr:uid="{52478204-9311-4FD7-9A25-0BE2E76B8F86}"/>
    <cellStyle name="Normal 3 9 2" xfId="3759" xr:uid="{2C539908-8726-48C0-8671-5FE9CAD92E43}"/>
    <cellStyle name="Normal 3 9 2 2" xfId="10131" xr:uid="{6AA4FADC-9D16-4EC0-8F94-9065DA985D7B}"/>
    <cellStyle name="Normal 3 9 2 2 2" xfId="13752" xr:uid="{382502B7-78FF-40F9-9384-D882A836ED79}"/>
    <cellStyle name="Normal 3 9 2 3" xfId="23992" xr:uid="{47815A1B-014D-425D-927F-717102D15BFB}"/>
    <cellStyle name="Normal 3 9 2 4" xfId="23993" xr:uid="{0398CF29-FB60-45EC-AEF8-1122F3783E51}"/>
    <cellStyle name="Normal 3 9 2 5" xfId="23994" xr:uid="{B461F47E-EB36-46A2-8130-62202E50D952}"/>
    <cellStyle name="Normal 3 9 2 6" xfId="23995" xr:uid="{45A4B3A9-7F5F-487A-B5F7-089D9B9C87A2}"/>
    <cellStyle name="Normal 3 9 3" xfId="4814" xr:uid="{DA4111F4-0B5F-4AE4-A4F8-78EE04EB7B10}"/>
    <cellStyle name="Normal 3 9 3 2" xfId="13751" xr:uid="{8937844B-026D-4211-88A4-DE45144166D6}"/>
    <cellStyle name="Normal 3 9 3 3" xfId="35789" xr:uid="{C5F0109B-55C0-40E1-B3A7-3F3F609A88A0}"/>
    <cellStyle name="Normal 3 9 3 4" xfId="10130" xr:uid="{B38F7A86-9378-4B1A-AE58-F916370BFC75}"/>
    <cellStyle name="Normal 3 9 4" xfId="23996" xr:uid="{5A01F189-6B75-47B1-AEEF-8D8CC24F3427}"/>
    <cellStyle name="Normal 3 9 4 2" xfId="37851" xr:uid="{0A950251-BEF0-44B5-94B3-96BFC7EFDB01}"/>
    <cellStyle name="Normal 3 9 5" xfId="23997" xr:uid="{D05D761E-8202-4348-93E4-FF5E1144D09A}"/>
    <cellStyle name="Normal 3 9 6" xfId="23998" xr:uid="{F4A3227D-7857-4F00-8451-FCB9EB2CCC4A}"/>
    <cellStyle name="Normal 3 9 7" xfId="23999" xr:uid="{1C165337-7411-49AF-850A-91431E4609C5}"/>
    <cellStyle name="Normal 3 9 8" xfId="24000" xr:uid="{0340EDD1-0A82-491B-AD79-25842ECC2CDA}"/>
    <cellStyle name="Normal 3_RCA" xfId="1598" xr:uid="{FBF6FB8C-3CE2-41EB-9AB4-3B75340833CC}"/>
    <cellStyle name="Normal 30" xfId="1599" xr:uid="{C9181241-6B86-4E6D-A021-FFCD607080E9}"/>
    <cellStyle name="Normal 30 10" xfId="24001" xr:uid="{5C35ABC6-5E86-44D9-8172-F9B751AEF44C}"/>
    <cellStyle name="Normal 30 2" xfId="3761" xr:uid="{904E64E3-AAC7-4540-BEED-53182799A650}"/>
    <cellStyle name="Normal 30 2 2" xfId="8585" xr:uid="{044F5029-AA87-4989-8A19-A4D222D7C3E7}"/>
    <cellStyle name="Normal 30 2 2 2" xfId="10134" xr:uid="{E9C065F9-77BC-4AA9-AF02-691964007909}"/>
    <cellStyle name="Normal 30 2 2 2 2" xfId="13755" xr:uid="{AA68C315-A808-497D-9544-ECA034DF5D68}"/>
    <cellStyle name="Normal 30 2 2 3" xfId="24002" xr:uid="{EA9E3D95-D37D-4149-9B11-1EC0F3C96C49}"/>
    <cellStyle name="Normal 30 2 2 4" xfId="24003" xr:uid="{139A7251-AD93-4222-927D-AF5F1FEE8166}"/>
    <cellStyle name="Normal 30 2 2 5" xfId="24004" xr:uid="{192549E0-0F90-4917-8C57-9B0A1D4AC031}"/>
    <cellStyle name="Normal 30 2 2 6" xfId="24005" xr:uid="{B247CD7F-D871-4087-A37F-D83133DD8D2E}"/>
    <cellStyle name="Normal 30 2 3" xfId="8295" xr:uid="{F724339C-F8A9-4C62-9E1D-D7288136A834}"/>
    <cellStyle name="Normal 30 2 3 2" xfId="10135" xr:uid="{1F764B09-3ED1-4415-BD39-5929F5D7A94E}"/>
    <cellStyle name="Normal 30 2 3 2 2" xfId="13756" xr:uid="{8C92348B-AF8E-44AC-8F3C-C2FCB0283469}"/>
    <cellStyle name="Normal 30 2 3 3" xfId="24006" xr:uid="{EDA1A6BC-1C07-4EFC-9A58-50EF342AB510}"/>
    <cellStyle name="Normal 30 2 3 4" xfId="24007" xr:uid="{4F2AC98D-B124-4BC9-9B7D-DB0262AF50C9}"/>
    <cellStyle name="Normal 30 2 3 5" xfId="24008" xr:uid="{B73D7352-6844-458B-877F-7E0B53044738}"/>
    <cellStyle name="Normal 30 2 3 6" xfId="24009" xr:uid="{41349774-9703-4736-9D2C-28F9BD407360}"/>
    <cellStyle name="Normal 30 2 4" xfId="10133" xr:uid="{5F3B112E-1588-4790-BB7B-52FD8EDD0C10}"/>
    <cellStyle name="Normal 30 2 4 2" xfId="13754" xr:uid="{56FCE6DF-C8AE-4F3B-A70E-F808634BBB9D}"/>
    <cellStyle name="Normal 30 2 5" xfId="24010" xr:uid="{7B7F351B-419F-4BC2-A32C-D9FAF55BDAAB}"/>
    <cellStyle name="Normal 30 2 6" xfId="24011" xr:uid="{1DF2F2ED-923E-4327-8E38-1909DF285539}"/>
    <cellStyle name="Normal 30 2 7" xfId="24012" xr:uid="{FF8228FD-A1E3-4341-8016-52CFCA151398}"/>
    <cellStyle name="Normal 30 2 8" xfId="24013" xr:uid="{003EB3D4-38D7-40E1-8461-EF8C4B043A8F}"/>
    <cellStyle name="Normal 30 3" xfId="3760" xr:uid="{0B56848F-FFCE-4B04-80DC-3D8BD1C5C559}"/>
    <cellStyle name="Normal 30 3 2" xfId="10136" xr:uid="{22A453D8-08F7-4163-BD30-00D80246D8FB}"/>
    <cellStyle name="Normal 30 3 2 2" xfId="13757" xr:uid="{044E5C8D-7764-434D-BB99-D75BD9599247}"/>
    <cellStyle name="Normal 30 3 3" xfId="24014" xr:uid="{ECD02DFE-D8AF-44AC-9DF1-F1F080B7DECE}"/>
    <cellStyle name="Normal 30 3 4" xfId="24015" xr:uid="{2655A59A-DE5B-45E3-B1D4-34944D7A33FA}"/>
    <cellStyle name="Normal 30 3 5" xfId="24016" xr:uid="{00F7D599-16AB-4AE5-A019-AAB82D1FCC9A}"/>
    <cellStyle name="Normal 30 3 6" xfId="24017" xr:uid="{AAA1F927-0371-44E8-9048-BA21065C9808}"/>
    <cellStyle name="Normal 30 4" xfId="4815" xr:uid="{896487DB-B765-49D2-AAA5-630E8DF81702}"/>
    <cellStyle name="Normal 30 4 2" xfId="10137" xr:uid="{8EE0B994-3A74-4C57-9361-FD68A3E942D5}"/>
    <cellStyle name="Normal 30 4 2 2" xfId="13758" xr:uid="{FD76B321-3A12-4556-AB52-83DED72DBAB8}"/>
    <cellStyle name="Normal 30 4 3" xfId="24018" xr:uid="{C6B6A7FC-09FA-4B2B-9C9E-259C0694AD20}"/>
    <cellStyle name="Normal 30 4 4" xfId="24019" xr:uid="{37C52AD8-11AA-4367-AF92-9AF9893E4208}"/>
    <cellStyle name="Normal 30 4 5" xfId="24020" xr:uid="{34BFD7AF-DEF9-4205-9AB0-DFB1756F852F}"/>
    <cellStyle name="Normal 30 4 6" xfId="24021" xr:uid="{97778443-C4B0-4519-B07A-B99B6411814E}"/>
    <cellStyle name="Normal 30 4 7" xfId="35790" xr:uid="{C24ABB47-8346-4818-AEB4-EEECBFCB5BA3}"/>
    <cellStyle name="Normal 30 4 8" xfId="8510" xr:uid="{220FD454-3291-463A-8A31-D345381F3407}"/>
    <cellStyle name="Normal 30 5" xfId="10132" xr:uid="{64DF2BA2-80D5-4473-9774-27D41A2DA877}"/>
    <cellStyle name="Normal 30 5 2" xfId="13753" xr:uid="{FB109885-9049-40E3-9A26-418A94F673EE}"/>
    <cellStyle name="Normal 30 5 3" xfId="37852" xr:uid="{E2C555D8-A4E4-400F-849B-30672DFF6C2C}"/>
    <cellStyle name="Normal 30 6" xfId="24022" xr:uid="{C644D0CC-AB20-40AF-A03F-8040976F58AD}"/>
    <cellStyle name="Normal 30 7" xfId="24023" xr:uid="{E8E81FBE-1D71-4EE8-BF66-57C2A53E403E}"/>
    <cellStyle name="Normal 30 8" xfId="24024" xr:uid="{33D7BAB7-1D39-4DE2-A392-077CE598BE05}"/>
    <cellStyle name="Normal 30 9" xfId="24025" xr:uid="{F4C754A5-EA7A-47BB-B79A-6A6E0B0277F7}"/>
    <cellStyle name="Normal 31" xfId="1600" xr:uid="{65E45EEA-8F1C-450A-A6AB-8FE9ED33187F}"/>
    <cellStyle name="Normal 31 2" xfId="3762" xr:uid="{92762F98-B28D-46A2-914E-8618384ACA7A}"/>
    <cellStyle name="Normal 31 2 2" xfId="10139" xr:uid="{19B06346-EF43-49D3-A68A-87ABA487448C}"/>
    <cellStyle name="Normal 31 2 2 2" xfId="13760" xr:uid="{A8F17593-E61A-4162-A461-6C06F0BEACEF}"/>
    <cellStyle name="Normal 31 2 3" xfId="24026" xr:uid="{67AD81F4-8E26-4509-AD0D-B9341B40D219}"/>
    <cellStyle name="Normal 31 2 4" xfId="24027" xr:uid="{86CC2DB1-6FE7-435E-ADEA-C782C1208D6D}"/>
    <cellStyle name="Normal 31 2 5" xfId="24028" xr:uid="{3F1D0058-F21E-448B-BFF3-16BD24C7AE9D}"/>
    <cellStyle name="Normal 31 2 6" xfId="24029" xr:uid="{3F39D380-173A-434D-9231-4DF7F1D1F219}"/>
    <cellStyle name="Normal 31 3" xfId="4816" xr:uid="{1952A4BB-3A77-4B4E-9572-5CA460694FE1}"/>
    <cellStyle name="Normal 31 3 2" xfId="13759" xr:uid="{3E4EEEE2-F9B7-4456-998B-6100F6DD7A34}"/>
    <cellStyle name="Normal 31 3 3" xfId="35791" xr:uid="{CDDD315D-0038-46ED-A12E-A3E188FAF0CE}"/>
    <cellStyle name="Normal 31 3 4" xfId="10138" xr:uid="{98CBC378-2461-4C64-89C6-84E62E8D9DC5}"/>
    <cellStyle name="Normal 31 4" xfId="24030" xr:uid="{6E74AC1C-88BF-4070-BB69-307446AA475D}"/>
    <cellStyle name="Normal 31 4 2" xfId="37853" xr:uid="{93542574-451F-4D49-A68F-11362687D28F}"/>
    <cellStyle name="Normal 31 5" xfId="24031" xr:uid="{3E12549F-3998-474F-BCB3-D4522F30E339}"/>
    <cellStyle name="Normal 31 6" xfId="24032" xr:uid="{F0BBE000-1A87-4977-A269-650FDFBE27A8}"/>
    <cellStyle name="Normal 31 7" xfId="24033" xr:uid="{4BF6ABF1-58F7-458D-ABCF-30AB263AFF15}"/>
    <cellStyle name="Normal 31 8" xfId="24034" xr:uid="{239D0D38-5AC7-4B56-BCB0-074F32219CC7}"/>
    <cellStyle name="Normal 32" xfId="1601" xr:uid="{05742A72-D0DB-4ACA-BBCA-8B4335B1A8D9}"/>
    <cellStyle name="Normal 32 10" xfId="24035" xr:uid="{EE388A60-8AFC-4930-A8FC-B80BC3D91B1A}"/>
    <cellStyle name="Normal 32 2" xfId="3764" xr:uid="{327945A3-D4BD-4BFC-A40F-FA1592FFADB0}"/>
    <cellStyle name="Normal 32 2 2" xfId="8586" xr:uid="{E344ED67-A4B4-4DAD-8D4F-F64FAB05C603}"/>
    <cellStyle name="Normal 32 2 2 2" xfId="10142" xr:uid="{1FC375F1-8EB2-4F67-8DCE-78BCAC6C524C}"/>
    <cellStyle name="Normal 32 2 2 2 2" xfId="13763" xr:uid="{27AB73C3-0755-4F6A-AB13-F870EC24926E}"/>
    <cellStyle name="Normal 32 2 2 3" xfId="24036" xr:uid="{81BDB8F2-3673-47F8-8EFF-A98072C9FEA6}"/>
    <cellStyle name="Normal 32 2 2 4" xfId="24037" xr:uid="{FE2B24FF-E6CD-4913-8F1C-D5E0AA8F79AD}"/>
    <cellStyle name="Normal 32 2 2 5" xfId="24038" xr:uid="{431B5ADB-279A-4EB5-A85E-086B46D19FC9}"/>
    <cellStyle name="Normal 32 2 2 6" xfId="24039" xr:uid="{3EE2C90D-1107-428F-A6F6-D0A85CB98A13}"/>
    <cellStyle name="Normal 32 2 3" xfId="8296" xr:uid="{333A9ADA-2118-4F6E-8DCD-91CE78A17897}"/>
    <cellStyle name="Normal 32 2 3 2" xfId="10143" xr:uid="{157559D4-8D01-499C-B3FE-F3B9B415963A}"/>
    <cellStyle name="Normal 32 2 3 2 2" xfId="13764" xr:uid="{05060C4D-5772-43FC-A314-F740E3A68AFD}"/>
    <cellStyle name="Normal 32 2 3 3" xfId="24040" xr:uid="{86E96FF4-5EBA-42CB-A676-D1A352D34CF0}"/>
    <cellStyle name="Normal 32 2 3 4" xfId="24041" xr:uid="{1A2EA002-0D24-4ED7-B07B-FD2239CD7A37}"/>
    <cellStyle name="Normal 32 2 3 5" xfId="24042" xr:uid="{4A4914A3-599D-4C41-89CA-6AF84F78561A}"/>
    <cellStyle name="Normal 32 2 3 6" xfId="24043" xr:uid="{03D160EE-A684-4ABB-A643-710C94CD9795}"/>
    <cellStyle name="Normal 32 2 4" xfId="10141" xr:uid="{D4B3ECE9-80E5-4F58-B79A-89A4B5B26C29}"/>
    <cellStyle name="Normal 32 2 4 2" xfId="13762" xr:uid="{09F2B367-E0D2-42D2-8570-76BBCB13AB59}"/>
    <cellStyle name="Normal 32 2 5" xfId="24044" xr:uid="{C4D33F0E-C767-4D5F-B3AD-5D205FB68338}"/>
    <cellStyle name="Normal 32 2 6" xfId="24045" xr:uid="{A6997675-1F41-40AF-A2F1-7F86A9BFC6D0}"/>
    <cellStyle name="Normal 32 2 7" xfId="24046" xr:uid="{F528824C-E928-4BDE-BC6C-1927248A1F96}"/>
    <cellStyle name="Normal 32 2 8" xfId="24047" xr:uid="{0AE5AFE7-35FF-464E-9CF4-E641C8AF75ED}"/>
    <cellStyle name="Normal 32 3" xfId="3763" xr:uid="{70A25911-DFA5-415A-94A9-59ECB1937E65}"/>
    <cellStyle name="Normal 32 3 2" xfId="10144" xr:uid="{27692703-9B2F-4FA7-B708-B67BACDAF474}"/>
    <cellStyle name="Normal 32 3 2 2" xfId="13765" xr:uid="{D64827D8-F711-4412-B58B-968BFFFF5D61}"/>
    <cellStyle name="Normal 32 3 3" xfId="24048" xr:uid="{D20285BC-00A7-4B5D-8451-B11FB963B5F4}"/>
    <cellStyle name="Normal 32 3 4" xfId="24049" xr:uid="{D938DF0C-7421-487C-896A-CFC76CF0B61F}"/>
    <cellStyle name="Normal 32 3 5" xfId="24050" xr:uid="{9401668D-1B40-4E07-9E42-7AD166DDEEEC}"/>
    <cellStyle name="Normal 32 3 6" xfId="24051" xr:uid="{D13EA349-844E-45F5-A16A-1C7B98AB187B}"/>
    <cellStyle name="Normal 32 4" xfId="4817" xr:uid="{7273A513-1197-41C6-9FC5-23349D21038F}"/>
    <cellStyle name="Normal 32 4 2" xfId="10145" xr:uid="{B483D179-04E2-462F-A496-675F4149090B}"/>
    <cellStyle name="Normal 32 4 2 2" xfId="13766" xr:uid="{BD4DFACE-1EF4-4517-B98A-B9CE6A9FDB74}"/>
    <cellStyle name="Normal 32 4 3" xfId="24052" xr:uid="{74E29B39-30AF-4A14-9DBE-4D2AD0E0FCDF}"/>
    <cellStyle name="Normal 32 4 4" xfId="24053" xr:uid="{8B62C552-3935-4B15-A176-80BD7BC12A2A}"/>
    <cellStyle name="Normal 32 4 5" xfId="24054" xr:uid="{568645DD-0C5B-41EF-BCF1-766D0307B7B5}"/>
    <cellStyle name="Normal 32 4 6" xfId="24055" xr:uid="{E4663796-1E90-41DF-9EA5-E59912773462}"/>
    <cellStyle name="Normal 32 4 7" xfId="35792" xr:uid="{FF058680-A54F-42E8-AC7F-4070F69EEC42}"/>
    <cellStyle name="Normal 32 4 8" xfId="8511" xr:uid="{CE1431AE-7A94-437F-9EE2-65138AF1783B}"/>
    <cellStyle name="Normal 32 5" xfId="10140" xr:uid="{57DC550E-7599-499C-9FB3-E61DE3AACF33}"/>
    <cellStyle name="Normal 32 5 2" xfId="13761" xr:uid="{7C1FBF34-845A-4B25-A637-BDAAD39DE704}"/>
    <cellStyle name="Normal 32 5 3" xfId="37854" xr:uid="{F36CE60B-681C-4C58-8185-C239358E6E8B}"/>
    <cellStyle name="Normal 32 6" xfId="24056" xr:uid="{8CC01095-A04A-4866-9D6D-3DE67BDB242E}"/>
    <cellStyle name="Normal 32 7" xfId="24057" xr:uid="{9164856E-2B1B-43B1-BB0E-A2A0D797D488}"/>
    <cellStyle name="Normal 32 8" xfId="24058" xr:uid="{2C29EF31-800A-4547-89B0-5F72CE6FC5B4}"/>
    <cellStyle name="Normal 32 9" xfId="24059" xr:uid="{0C175396-E1A8-480F-9B57-EFB944210971}"/>
    <cellStyle name="Normal 33" xfId="1602" xr:uid="{687C8786-FC63-4117-984C-8CB38D332CC2}"/>
    <cellStyle name="Normal 33 10" xfId="24060" xr:uid="{46747536-9DD4-4383-95DA-6DAAB25201D5}"/>
    <cellStyle name="Normal 33 2" xfId="3766" xr:uid="{C68164C4-FD80-4455-8337-17F4165C0BCF}"/>
    <cellStyle name="Normal 33 2 2" xfId="10147" xr:uid="{298DDAE8-7943-4592-82F9-2B16F4D3A494}"/>
    <cellStyle name="Normal 33 2 2 2" xfId="13768" xr:uid="{266C4A40-D6C8-4B07-AC90-56EDCA52456D}"/>
    <cellStyle name="Normal 33 2 3" xfId="24061" xr:uid="{EC034942-B7F8-4691-B783-D46ACA3C3037}"/>
    <cellStyle name="Normal 33 2 4" xfId="24062" xr:uid="{F25F5E0E-3717-44D9-A395-73CF10F12639}"/>
    <cellStyle name="Normal 33 2 5" xfId="24063" xr:uid="{61F21C59-4AF1-47D4-8D23-85F76BABFBE0}"/>
    <cellStyle name="Normal 33 2 6" xfId="24064" xr:uid="{C3D3DD35-6D13-4EFD-A9F5-7547D0D1F001}"/>
    <cellStyle name="Normal 33 3" xfId="3765" xr:uid="{30C3612D-8DB4-4C3C-81F1-7D4FCEACB8AA}"/>
    <cellStyle name="Normal 33 3 2" xfId="10148" xr:uid="{F1D06E46-1CF7-4EC1-8825-4C8F520CC0FA}"/>
    <cellStyle name="Normal 33 3 2 2" xfId="13769" xr:uid="{2F52F368-9273-4E5A-9B06-67EA698DA085}"/>
    <cellStyle name="Normal 33 3 3" xfId="24065" xr:uid="{0C8BBCF0-8755-4E4E-BA5E-BC89948338FE}"/>
    <cellStyle name="Normal 33 3 4" xfId="24066" xr:uid="{A343C127-E94E-443F-94AA-8C4135E4A55C}"/>
    <cellStyle name="Normal 33 3 5" xfId="24067" xr:uid="{4D25D39C-8BE0-416F-B0E8-8257201C7971}"/>
    <cellStyle name="Normal 33 3 6" xfId="24068" xr:uid="{6A63768C-EE22-4746-9717-8B4699CEFAF1}"/>
    <cellStyle name="Normal 33 3 7" xfId="35436" xr:uid="{6D113ED9-CF8A-470C-AC2E-610A2615F05B}"/>
    <cellStyle name="Normal 33 3 8" xfId="8512" xr:uid="{52A27B6B-471F-428D-833E-C65F4D32466A}"/>
    <cellStyle name="Normal 33 4" xfId="4818" xr:uid="{5EDEAD8C-9DA1-4BFA-BCF7-6FD98856B422}"/>
    <cellStyle name="Normal 33 4 2" xfId="10149" xr:uid="{E2217A00-4E82-4913-8FA5-D5770466D43D}"/>
    <cellStyle name="Normal 33 4 2 2" xfId="13770" xr:uid="{24F37BAF-9D94-4380-AE78-1C07D6A7CCEB}"/>
    <cellStyle name="Normal 33 4 3" xfId="24069" xr:uid="{B24EDD4C-6536-471A-8338-A9D7689A8F36}"/>
    <cellStyle name="Normal 33 4 4" xfId="24070" xr:uid="{ED2F54E7-906A-485D-9953-805CC65883F1}"/>
    <cellStyle name="Normal 33 4 5" xfId="24071" xr:uid="{2B44798F-49DB-48EA-8B8D-A2C14A5564B6}"/>
    <cellStyle name="Normal 33 4 6" xfId="24072" xr:uid="{31DB9D05-EFE1-43E9-8741-1BAF161C3D0F}"/>
    <cellStyle name="Normal 33 5" xfId="10146" xr:uid="{12B62AF2-9DA6-422D-959D-CFA2677D289C}"/>
    <cellStyle name="Normal 33 5 2" xfId="13767" xr:uid="{76B51225-1B29-4A9B-9C99-2FBA564C5A56}"/>
    <cellStyle name="Normal 33 5 3" xfId="37855" xr:uid="{0820FFE4-07A3-4C7A-8257-ABC14C5511FE}"/>
    <cellStyle name="Normal 33 6" xfId="24073" xr:uid="{B568810C-D348-4919-9145-A0065462D783}"/>
    <cellStyle name="Normal 33 7" xfId="24074" xr:uid="{F859F1A0-5F53-4EF6-915D-A783D755134E}"/>
    <cellStyle name="Normal 33 8" xfId="24075" xr:uid="{B245CEEA-912E-4BDD-9142-4F16E1982CFD}"/>
    <cellStyle name="Normal 33 9" xfId="24076" xr:uid="{0B90CB68-ABB7-431E-A112-F500DC8E7C28}"/>
    <cellStyle name="Normal 34" xfId="1603" xr:uid="{4E58AFC3-28E9-4C5A-9060-FB14AA635887}"/>
    <cellStyle name="Normal 34 10" xfId="24077" xr:uid="{BBE50BE2-6657-493A-9B18-6B50722F8327}"/>
    <cellStyle name="Normal 34 2" xfId="3768" xr:uid="{C62D0F28-A488-4BE6-AD37-DE343BF68F26}"/>
    <cellStyle name="Normal 34 2 2" xfId="10151" xr:uid="{FCE18FC2-B233-4D00-A8FF-A2C2370EDD60}"/>
    <cellStyle name="Normal 34 2 2 2" xfId="13772" xr:uid="{429C52A5-5D1A-4BAF-A3F2-EFC4CE0E1E76}"/>
    <cellStyle name="Normal 34 2 3" xfId="24078" xr:uid="{0F315F6E-2080-4809-BE7C-EF6B7E603139}"/>
    <cellStyle name="Normal 34 2 4" xfId="24079" xr:uid="{ACCF4B0F-BDD3-45E0-8641-31400EE6A7F7}"/>
    <cellStyle name="Normal 34 2 5" xfId="24080" xr:uid="{7FD4E065-A4D3-44E2-B255-9502A7DCEB14}"/>
    <cellStyle name="Normal 34 2 6" xfId="24081" xr:uid="{F8E5D76E-76F1-49A4-9B71-EFB7BD33D7BB}"/>
    <cellStyle name="Normal 34 3" xfId="3767" xr:uid="{692F09D3-6E80-4E16-9B73-19358AECC8B5}"/>
    <cellStyle name="Normal 34 3 2" xfId="10152" xr:uid="{E4DAAD9C-0ED4-491C-B0CB-8269CE47DE3E}"/>
    <cellStyle name="Normal 34 3 2 2" xfId="13773" xr:uid="{A901AA66-8D3D-4336-B43E-A3CE97DC2D8B}"/>
    <cellStyle name="Normal 34 3 3" xfId="24082" xr:uid="{CB43D167-1F88-4F1E-A2CC-DD8252BEF4A1}"/>
    <cellStyle name="Normal 34 3 4" xfId="24083" xr:uid="{E8D22C31-7305-46E0-8CF8-25FBE31C2491}"/>
    <cellStyle name="Normal 34 3 5" xfId="24084" xr:uid="{9BBB85A0-7AB0-45C8-B180-A2C939FD8D37}"/>
    <cellStyle name="Normal 34 3 6" xfId="24085" xr:uid="{0CDF64ED-03CC-4732-8ABC-4448876B551F}"/>
    <cellStyle name="Normal 34 3 7" xfId="35437" xr:uid="{28F66DA5-3C0D-4DDA-92D6-DCF38C423DFE}"/>
    <cellStyle name="Normal 34 3 8" xfId="8513" xr:uid="{E1563DD1-6EE7-448E-9E57-CB4F8858273B}"/>
    <cellStyle name="Normal 34 4" xfId="4819" xr:uid="{0C01DCEB-FCDA-48D4-A1D2-54C15846187B}"/>
    <cellStyle name="Normal 34 4 2" xfId="10153" xr:uid="{2A6A7D42-AB3A-4688-9D3E-844EB4350E3A}"/>
    <cellStyle name="Normal 34 4 2 2" xfId="13774" xr:uid="{1AFF213F-49CE-4FC8-B830-49B2AAAEF5F3}"/>
    <cellStyle name="Normal 34 4 3" xfId="24086" xr:uid="{A5A2712E-C846-4B95-820D-E790CC1CE782}"/>
    <cellStyle name="Normal 34 4 4" xfId="24087" xr:uid="{62EC95B6-0CF9-4F4E-9704-C6781D7F2ADB}"/>
    <cellStyle name="Normal 34 4 5" xfId="24088" xr:uid="{24153558-F1A0-407B-8111-DB4A570A8940}"/>
    <cellStyle name="Normal 34 4 6" xfId="24089" xr:uid="{1BC7B810-4C6C-4704-ABCC-D2290FF39F80}"/>
    <cellStyle name="Normal 34 5" xfId="10150" xr:uid="{6990D7D4-88D5-4EDE-A149-8C833EE8ECC0}"/>
    <cellStyle name="Normal 34 5 2" xfId="13771" xr:uid="{49E47CB9-73F1-44FF-85BF-63D03A3A1191}"/>
    <cellStyle name="Normal 34 5 3" xfId="37856" xr:uid="{A674B01D-2F6A-45A7-90D4-ADE6032E229C}"/>
    <cellStyle name="Normal 34 6" xfId="24090" xr:uid="{AC077BBB-E51B-4280-A7C2-21998FF47A2A}"/>
    <cellStyle name="Normal 34 7" xfId="24091" xr:uid="{4AC22462-1EDE-48C7-8C58-4351BD8B8365}"/>
    <cellStyle name="Normal 34 8" xfId="24092" xr:uid="{D7C19135-08C1-4A40-ACFE-C865681AC713}"/>
    <cellStyle name="Normal 34 9" xfId="24093" xr:uid="{AF8FBE93-48D7-4017-951D-4F55F01A6C32}"/>
    <cellStyle name="Normal 35" xfId="1604" xr:uid="{6DE65A22-E201-48F0-881D-5505D2D42622}"/>
    <cellStyle name="Normal 35 10" xfId="24094" xr:uid="{ECB7E850-D8B6-474B-A840-945D0BA29F72}"/>
    <cellStyle name="Normal 35 2" xfId="3770" xr:uid="{8EDA7994-4D6C-4D54-B87B-3A09B0CCBFB0}"/>
    <cellStyle name="Normal 35 2 2" xfId="10155" xr:uid="{F8F831DA-CE96-4CFD-ACCE-6B463E1A941F}"/>
    <cellStyle name="Normal 35 2 2 2" xfId="13776" xr:uid="{BB36DF86-8BD0-46CA-8B66-2A874AEA972B}"/>
    <cellStyle name="Normal 35 2 3" xfId="24095" xr:uid="{C6FD171F-9CA3-4324-B45D-90503EB2B3FB}"/>
    <cellStyle name="Normal 35 2 4" xfId="24096" xr:uid="{FB7CA841-8A6A-435D-978C-2B804048544D}"/>
    <cellStyle name="Normal 35 2 5" xfId="24097" xr:uid="{A504610B-DA37-47E0-86DA-97491052A547}"/>
    <cellStyle name="Normal 35 2 6" xfId="24098" xr:uid="{F6D5F0F4-2B41-4290-BA02-C7E4D9EB592A}"/>
    <cellStyle name="Normal 35 3" xfId="3769" xr:uid="{53A5BCE5-C756-4AAF-84BB-26A28C7E1009}"/>
    <cellStyle name="Normal 35 3 2" xfId="10156" xr:uid="{269DCFFB-4A8C-4C12-9A1E-2DFFA5F2CDD1}"/>
    <cellStyle name="Normal 35 3 2 2" xfId="13777" xr:uid="{61CE0803-4BAB-4BB1-9024-7331532AC212}"/>
    <cellStyle name="Normal 35 3 3" xfId="24099" xr:uid="{FB0DED51-F301-4E0E-B58D-871635FE9D44}"/>
    <cellStyle name="Normal 35 3 4" xfId="24100" xr:uid="{1CD4EFB8-6E8D-4B94-9CDB-353D1101E216}"/>
    <cellStyle name="Normal 35 3 5" xfId="24101" xr:uid="{AF57E201-CE60-46D4-BCAA-B96DE0077DAC}"/>
    <cellStyle name="Normal 35 3 6" xfId="24102" xr:uid="{E1B9CD1E-B9A3-4844-ADD1-F06F24478156}"/>
    <cellStyle name="Normal 35 3 7" xfId="35438" xr:uid="{BDA86AD8-CAE6-4597-85C4-37FF9346F6BC}"/>
    <cellStyle name="Normal 35 3 8" xfId="8514" xr:uid="{9ACC99BC-BD1D-482C-8FA2-12ACB1F2FBA5}"/>
    <cellStyle name="Normal 35 4" xfId="4820" xr:uid="{39AED2E7-4888-4449-91C2-B183F3B303A0}"/>
    <cellStyle name="Normal 35 4 2" xfId="10157" xr:uid="{99475855-DA14-424D-BD51-2383A708781A}"/>
    <cellStyle name="Normal 35 4 2 2" xfId="13778" xr:uid="{3F316AD0-878F-4AC7-91DB-74E0D6201F13}"/>
    <cellStyle name="Normal 35 4 3" xfId="24103" xr:uid="{F77D4231-4C84-49DD-A3F3-8D4A033D76C4}"/>
    <cellStyle name="Normal 35 4 4" xfId="24104" xr:uid="{3C379E91-89C6-4072-9AB3-0CB858471A30}"/>
    <cellStyle name="Normal 35 4 5" xfId="24105" xr:uid="{5C41B413-31A2-4CBB-95F1-05FC32159F71}"/>
    <cellStyle name="Normal 35 4 6" xfId="24106" xr:uid="{1E925BE0-F5F6-43DD-AF31-EB99F7FE8F77}"/>
    <cellStyle name="Normal 35 5" xfId="10154" xr:uid="{A10C4117-97D7-439E-A95E-B45A14927CBC}"/>
    <cellStyle name="Normal 35 5 2" xfId="13775" xr:uid="{FC9FB81F-61A9-461A-AF5A-919FA11756C1}"/>
    <cellStyle name="Normal 35 5 3" xfId="37857" xr:uid="{BA34FA17-767A-4336-815F-8D9D17CBDBD2}"/>
    <cellStyle name="Normal 35 6" xfId="24107" xr:uid="{5FA25888-3546-4728-A835-AD85812217D0}"/>
    <cellStyle name="Normal 35 7" xfId="24108" xr:uid="{41296669-FBE6-4BC2-A7EF-8CA041AC2EB3}"/>
    <cellStyle name="Normal 35 8" xfId="24109" xr:uid="{68DFA6CD-B34E-4B17-8493-845C9AE3E997}"/>
    <cellStyle name="Normal 35 9" xfId="24110" xr:uid="{87565284-CEEC-4702-AE1D-ABA0CFD29F58}"/>
    <cellStyle name="Normal 36" xfId="1605" xr:uid="{CB7D3C96-6E48-4DCB-86E1-5D9CC6079D77}"/>
    <cellStyle name="Normal 36 10" xfId="24111" xr:uid="{5701B763-63C8-4EBE-B278-7093751FD89F}"/>
    <cellStyle name="Normal 36 2" xfId="3772" xr:uid="{DC11E94E-275F-4625-A64B-6D0551E46B63}"/>
    <cellStyle name="Normal 36 2 2" xfId="10159" xr:uid="{EC45F614-3ECC-4F8D-B89D-6D31646622F6}"/>
    <cellStyle name="Normal 36 2 2 2" xfId="13780" xr:uid="{06C35B92-0783-43DB-AB87-2458357E87BD}"/>
    <cellStyle name="Normal 36 2 3" xfId="24112" xr:uid="{393886C4-8653-41F4-8F3E-E0754445B295}"/>
    <cellStyle name="Normal 36 2 4" xfId="24113" xr:uid="{1D5DBAA6-1641-4105-83B5-845E8A533359}"/>
    <cellStyle name="Normal 36 2 5" xfId="24114" xr:uid="{475F24EA-B57E-4CC6-AA50-FC58F0775E4C}"/>
    <cellStyle name="Normal 36 2 6" xfId="24115" xr:uid="{15F8926C-73ED-433A-BD45-7D57E7A6938D}"/>
    <cellStyle name="Normal 36 3" xfId="3771" xr:uid="{C3D74570-82C8-4584-BB9E-B0F8E6755C46}"/>
    <cellStyle name="Normal 36 3 2" xfId="10160" xr:uid="{B830AAD6-FA0E-4902-8139-4B4CE105FB05}"/>
    <cellStyle name="Normal 36 3 2 2" xfId="13781" xr:uid="{DF4DED24-27DF-4E95-B37B-C7FEE225EDC3}"/>
    <cellStyle name="Normal 36 3 3" xfId="24116" xr:uid="{A90D8E20-3666-4CC3-8DED-525E800A2D03}"/>
    <cellStyle name="Normal 36 3 4" xfId="24117" xr:uid="{F13B6AD2-CA30-4ACB-884C-D6F85043770E}"/>
    <cellStyle name="Normal 36 3 5" xfId="24118" xr:uid="{4369E859-3046-4275-B94D-D2A1799A0FB0}"/>
    <cellStyle name="Normal 36 3 6" xfId="24119" xr:uid="{36546E72-707E-4DA9-8202-585644ABE6A5}"/>
    <cellStyle name="Normal 36 4" xfId="4821" xr:uid="{60716352-2453-423E-928A-D0BAE7EDCDA1}"/>
    <cellStyle name="Normal 36 4 2" xfId="10161" xr:uid="{18203008-E98E-41B0-B81B-CBB2225278A6}"/>
    <cellStyle name="Normal 36 4 2 2" xfId="13782" xr:uid="{D0FAF9B0-8E28-47C6-962B-B89D5336977D}"/>
    <cellStyle name="Normal 36 4 3" xfId="24120" xr:uid="{DBB90FA6-4F3E-41B4-A21D-2D75E8D39069}"/>
    <cellStyle name="Normal 36 4 4" xfId="24121" xr:uid="{787047D2-9000-4D2E-B2B4-C02DE9F4C3F6}"/>
    <cellStyle name="Normal 36 4 5" xfId="24122" xr:uid="{E43F444E-27D3-4BEC-B098-A42C1E129BD2}"/>
    <cellStyle name="Normal 36 4 6" xfId="24123" xr:uid="{172E4E2F-3520-4666-B07E-A8FBB21033F4}"/>
    <cellStyle name="Normal 36 4 7" xfId="35793" xr:uid="{FD44D13A-E78E-454A-9D15-2B12124794AA}"/>
    <cellStyle name="Normal 36 4 8" xfId="8515" xr:uid="{AF1B86DD-3026-4DF8-AEAC-C98C8B70AF50}"/>
    <cellStyle name="Normal 36 5" xfId="10158" xr:uid="{68C6F432-AEA8-4022-BAD9-47D9D74027B8}"/>
    <cellStyle name="Normal 36 5 2" xfId="13779" xr:uid="{D8D8FBED-6DB6-41C8-BA31-E946E8B5B30B}"/>
    <cellStyle name="Normal 36 5 3" xfId="37858" xr:uid="{0B9D1E15-2C3C-47BB-B828-1BEA6971C539}"/>
    <cellStyle name="Normal 36 6" xfId="24124" xr:uid="{51014BD3-CD3E-47CE-94CA-82A7948DA39D}"/>
    <cellStyle name="Normal 36 7" xfId="24125" xr:uid="{7603844E-7DE3-4677-AA33-73E7CBB1ECCC}"/>
    <cellStyle name="Normal 36 8" xfId="24126" xr:uid="{3B8C367C-D308-4263-9D31-11B14CAE9891}"/>
    <cellStyle name="Normal 36 9" xfId="24127" xr:uid="{9CD42B63-482D-4F6D-9C89-F94B7456B4CD}"/>
    <cellStyle name="Normal 37" xfId="3773" xr:uid="{3404A3EF-878F-4223-A3BE-C422C77E306C}"/>
    <cellStyle name="Normal 37 2" xfId="6735" xr:uid="{FD9E0118-01BE-406A-97DE-C420F280B78E}"/>
    <cellStyle name="Normal 37 2 2" xfId="10163" xr:uid="{130AAF8A-96E2-43F6-AF5E-EB87DB36F258}"/>
    <cellStyle name="Normal 37 2 2 2" xfId="13784" xr:uid="{1D30BBBD-5D8B-4A30-AC5A-59F55CD14F4B}"/>
    <cellStyle name="Normal 37 2 3" xfId="24128" xr:uid="{F9199859-EDCA-4BB0-8203-5932D0E6451E}"/>
    <cellStyle name="Normal 37 2 4" xfId="24129" xr:uid="{039594AC-E1B0-41E5-95F1-C8D3239BC355}"/>
    <cellStyle name="Normal 37 2 5" xfId="24130" xr:uid="{39C7D9F3-8FCB-45C9-9FDD-641972D615C6}"/>
    <cellStyle name="Normal 37 2 6" xfId="24131" xr:uid="{640B32F3-4463-46D2-B03D-B2091437B775}"/>
    <cellStyle name="Normal 37 3" xfId="8516" xr:uid="{00015677-4555-4F37-AE7F-513C99A76637}"/>
    <cellStyle name="Normal 37 3 2" xfId="10164" xr:uid="{4C53C1EE-C332-4EAB-8B5B-8E3B99824E79}"/>
    <cellStyle name="Normal 37 3 2 2" xfId="13785" xr:uid="{FC0492DC-E5B7-4192-B69F-6211D57D2D4A}"/>
    <cellStyle name="Normal 37 3 3" xfId="24132" xr:uid="{D6B3FDFE-DD6B-4FFB-A895-1D708958EF77}"/>
    <cellStyle name="Normal 37 3 4" xfId="24133" xr:uid="{93BA9E22-91A7-46C9-9AB2-B6F3E9564AB8}"/>
    <cellStyle name="Normal 37 3 5" xfId="24134" xr:uid="{4F133A47-2F4D-4578-BC73-F8A77018B080}"/>
    <cellStyle name="Normal 37 3 6" xfId="24135" xr:uid="{A16344DB-51CB-499A-A8AA-84F62A6E3740}"/>
    <cellStyle name="Normal 37 4" xfId="8297" xr:uid="{D1789C2A-F47F-423E-8BB2-957BD96B6539}"/>
    <cellStyle name="Normal 37 4 2" xfId="10165" xr:uid="{C19333E7-1E3B-4055-9EFD-F2EE66234DB7}"/>
    <cellStyle name="Normal 37 4 2 2" xfId="13786" xr:uid="{5F08E54F-6100-4A81-8EEE-A3A069A8C96C}"/>
    <cellStyle name="Normal 37 4 3" xfId="12478" xr:uid="{32CAF717-AA11-414E-A761-91BE55063CE1}"/>
    <cellStyle name="Normal 37 4 3 2" xfId="24136" xr:uid="{E96BF2A3-7162-4987-AC8A-23EBC7D26DEC}"/>
    <cellStyle name="Normal 37 4 4" xfId="24137" xr:uid="{A551CE4F-02E4-4D9E-9009-860F3804603C}"/>
    <cellStyle name="Normal 37 4 5" xfId="24138" xr:uid="{A0C98876-F5C3-43A2-814E-DA3F5FDE2D89}"/>
    <cellStyle name="Normal 37 4 6" xfId="24139" xr:uid="{E9380313-C4BE-4FE6-836F-184A17B60937}"/>
    <cellStyle name="Normal 37 4 7" xfId="24140" xr:uid="{FF17D0CA-A76B-4E24-8620-27556BA56793}"/>
    <cellStyle name="Normal 37 5" xfId="10162" xr:uid="{04C090BD-2C30-4EF5-902D-9C43DD72275E}"/>
    <cellStyle name="Normal 37 5 2" xfId="13783" xr:uid="{8F7171E9-9D85-4984-9256-364865B81744}"/>
    <cellStyle name="Normal 37 6" xfId="24141" xr:uid="{10500368-A41B-4D9D-8814-967D15F1D223}"/>
    <cellStyle name="Normal 37 7" xfId="24142" xr:uid="{56EFA364-4B6C-4470-9C15-879CB48F465D}"/>
    <cellStyle name="Normal 37 8" xfId="24143" xr:uid="{8632DECE-06E2-47F7-A8BD-F6BCDF57F03D}"/>
    <cellStyle name="Normal 37 9" xfId="24144" xr:uid="{E7366BBE-E2BF-44BC-BE98-7EF05372A091}"/>
    <cellStyle name="Normal 38" xfId="3774" xr:uid="{DE71C652-E964-4A61-8820-08287E74E92D}"/>
    <cellStyle name="Normal 38 2" xfId="6736" xr:uid="{15B52873-987B-4331-A233-B61339AF9D1B}"/>
    <cellStyle name="Normal 38 2 2" xfId="10167" xr:uid="{2B6C73A2-3051-4EB8-AF96-B691474DF898}"/>
    <cellStyle name="Normal 38 2 2 2" xfId="13788" xr:uid="{EBECEC62-423B-4F02-A987-9D2204487A5A}"/>
    <cellStyle name="Normal 38 2 3" xfId="24145" xr:uid="{ABCCFB17-AB13-4A8F-A8DF-48EE960C37A5}"/>
    <cellStyle name="Normal 38 2 4" xfId="24146" xr:uid="{CE5A7EA6-93F3-4D75-9419-6E395E7A7716}"/>
    <cellStyle name="Normal 38 2 5" xfId="24147" xr:uid="{A3FCD354-F585-442E-91FA-5CB6C84A9833}"/>
    <cellStyle name="Normal 38 2 6" xfId="24148" xr:uid="{C2559129-9C93-420A-BD5F-26A4EA2E912E}"/>
    <cellStyle name="Normal 38 3" xfId="7625" xr:uid="{F5066387-7CBB-4DC6-8996-2B4AAFE346C1}"/>
    <cellStyle name="Normal 38 3 2" xfId="10168" xr:uid="{92631753-F07B-4A3D-9960-9D60D12B45B7}"/>
    <cellStyle name="Normal 38 3 2 2" xfId="13789" xr:uid="{FFD95E4E-D265-4B6A-AE92-8073DFC2BB79}"/>
    <cellStyle name="Normal 38 3 3" xfId="24149" xr:uid="{47AD6AD0-3303-4FFC-B877-6EACAFD98F65}"/>
    <cellStyle name="Normal 38 3 4" xfId="24150" xr:uid="{5E19D0B1-FBEF-4148-B641-B97E3DDD0B60}"/>
    <cellStyle name="Normal 38 3 5" xfId="24151" xr:uid="{F9A21FD2-367E-4C95-A305-1F8D846217FD}"/>
    <cellStyle name="Normal 38 3 6" xfId="24152" xr:uid="{275A264F-EC98-4961-BCAC-E68393C63406}"/>
    <cellStyle name="Normal 38 4" xfId="10166" xr:uid="{C67DADFD-739B-487B-8CF1-32D624F86D8D}"/>
    <cellStyle name="Normal 38 4 2" xfId="13787" xr:uid="{314B3D2E-7423-4E88-BD10-1E19F0D6BA45}"/>
    <cellStyle name="Normal 38 5" xfId="24153" xr:uid="{0E1A1756-8954-409F-A102-2001BA160DB5}"/>
    <cellStyle name="Normal 38 6" xfId="24154" xr:uid="{A7A94EA4-537E-4C74-BF36-0B5CC4A5A8AF}"/>
    <cellStyle name="Normal 38 7" xfId="24155" xr:uid="{56756F21-4949-435E-AF31-A9D67E92DDF9}"/>
    <cellStyle name="Normal 38 8" xfId="24156" xr:uid="{961561C5-EC8B-4181-B5A9-B1165E03EA1D}"/>
    <cellStyle name="Normal 39" xfId="3775" xr:uid="{1AEA3EDF-A324-44AD-95EA-8A0F2DB09BFB}"/>
    <cellStyle name="Normal 39 2" xfId="6737" xr:uid="{3A619D70-2E4A-4EA2-88DE-BC0DD4204772}"/>
    <cellStyle name="Normal 39 2 2" xfId="10170" xr:uid="{2BAE5BA7-B316-43FD-8B9E-D9BDA1523E48}"/>
    <cellStyle name="Normal 39 2 2 2" xfId="13791" xr:uid="{C31DA2C6-6D3C-4A89-8453-C1791E749E64}"/>
    <cellStyle name="Normal 39 2 3" xfId="24157" xr:uid="{57E3BE4B-1936-461C-A0AD-64010F79397B}"/>
    <cellStyle name="Normal 39 2 4" xfId="24158" xr:uid="{039F53EA-79A4-4B94-A57E-C88B26A3DE3B}"/>
    <cellStyle name="Normal 39 2 5" xfId="24159" xr:uid="{5856453D-831E-45C2-B934-437353AB8195}"/>
    <cellStyle name="Normal 39 2 6" xfId="24160" xr:uid="{27E563AE-77D1-4234-A43C-FC60DFF975D1}"/>
    <cellStyle name="Normal 39 3" xfId="7626" xr:uid="{B24CECDB-D117-47CA-BBE1-3BAB3F765929}"/>
    <cellStyle name="Normal 39 3 2" xfId="10171" xr:uid="{E5B5988D-7A33-4E90-BC47-A990E41F4AC9}"/>
    <cellStyle name="Normal 39 3 2 2" xfId="13792" xr:uid="{43F26120-FF4F-43E8-9B72-E85E2EF1C4DC}"/>
    <cellStyle name="Normal 39 3 3" xfId="24161" xr:uid="{10144543-F349-46D2-8797-1D509E3C7A88}"/>
    <cellStyle name="Normal 39 3 4" xfId="24162" xr:uid="{495AC588-C584-4293-982E-CC634B9800FD}"/>
    <cellStyle name="Normal 39 3 5" xfId="24163" xr:uid="{55F85912-00B7-49DF-B8B2-AC3CAC5BBA09}"/>
    <cellStyle name="Normal 39 3 6" xfId="24164" xr:uid="{9F23F52F-C1CA-4DEF-B5B8-586C7FEE7C28}"/>
    <cellStyle name="Normal 39 4" xfId="10169" xr:uid="{C9118B1F-60A4-4D40-AFEC-3777445C06F2}"/>
    <cellStyle name="Normal 39 4 2" xfId="13790" xr:uid="{713B6298-1A05-470D-BF16-5EE411999598}"/>
    <cellStyle name="Normal 39 5" xfId="24165" xr:uid="{7F2E1F7E-4D74-465B-8BF4-8DC1D5389782}"/>
    <cellStyle name="Normal 39 6" xfId="24166" xr:uid="{18093B8C-18F9-4E9C-B203-D93AC4EB2029}"/>
    <cellStyle name="Normal 39 7" xfId="24167" xr:uid="{481EF611-DF95-458F-A6B8-1D64CD914760}"/>
    <cellStyle name="Normal 39 8" xfId="24168" xr:uid="{F9D684A4-E55B-4DE6-A8E7-2820FDC22A28}"/>
    <cellStyle name="Normal 4" xfId="1606" xr:uid="{D03ADD1E-9CC3-4DCB-9D5F-072EE9B473CA}"/>
    <cellStyle name="Normal 4 10" xfId="5699" xr:uid="{0957617D-7E0C-450D-8EAE-B968C048D515}"/>
    <cellStyle name="Normal 4 10 2" xfId="10173" xr:uid="{B1E82152-D954-4258-8AC6-1421D01DE65C}"/>
    <cellStyle name="Normal 4 10 2 2" xfId="13794" xr:uid="{2BFCDF6E-4FA7-4382-86C7-1957AABF6D42}"/>
    <cellStyle name="Normal 4 10 2 3" xfId="37859" xr:uid="{E8DCF50F-1893-4D35-A824-BB3D5A928833}"/>
    <cellStyle name="Normal 4 10 3" xfId="24169" xr:uid="{E6C4CB46-04A7-401F-9452-7194326397D6}"/>
    <cellStyle name="Normal 4 10 4" xfId="24170" xr:uid="{2B8C2046-24BE-46DD-BD17-FC8490C01826}"/>
    <cellStyle name="Normal 4 10 5" xfId="24171" xr:uid="{CD99899E-599E-4261-8C5A-F4265371AC7D}"/>
    <cellStyle name="Normal 4 10 6" xfId="24172" xr:uid="{D35DA567-9A0A-4B2B-9812-941E585A65C9}"/>
    <cellStyle name="Normal 4 11" xfId="5658" xr:uid="{042323C0-9B50-4108-AB48-B560B73770E7}"/>
    <cellStyle name="Normal 4 11 2" xfId="10174" xr:uid="{47099CB5-0A01-4239-97CE-68E7F6AEBFEA}"/>
    <cellStyle name="Normal 4 11 2 2" xfId="13795" xr:uid="{841379C2-3B65-448F-9644-6324D528ED69}"/>
    <cellStyle name="Normal 4 11 3" xfId="24173" xr:uid="{4ABC7F3A-F1F0-4FA4-BF68-BB640A671B2D}"/>
    <cellStyle name="Normal 4 11 4" xfId="24174" xr:uid="{FB67D620-2C05-41CE-843B-19166653BF0E}"/>
    <cellStyle name="Normal 4 11 5" xfId="24175" xr:uid="{8C88CFC0-7812-4AD3-8EF1-83828807756B}"/>
    <cellStyle name="Normal 4 11 6" xfId="24176" xr:uid="{647246FF-A80E-4C6E-AA43-2E44DC303385}"/>
    <cellStyle name="Normal 4 11 7" xfId="7627" xr:uid="{92167D64-27A5-4E05-96A5-9FB812ED7E52}"/>
    <cellStyle name="Normal 4 12" xfId="7628" xr:uid="{20A43B8B-F9BE-4AFC-8C07-B04341316148}"/>
    <cellStyle name="Normal 4 12 2" xfId="10175" xr:uid="{121D7B6A-44AA-478C-A02D-AD84EE4FCD2C}"/>
    <cellStyle name="Normal 4 12 2 2" xfId="13796" xr:uid="{772A527E-E0E5-4E1A-95F2-C7D0ABD56A00}"/>
    <cellStyle name="Normal 4 12 3" xfId="24177" xr:uid="{398BD75D-2F74-46E5-82D6-BC05869497E3}"/>
    <cellStyle name="Normal 4 12 4" xfId="24178" xr:uid="{436B82C9-5CF8-489F-B0B4-772F0C833A70}"/>
    <cellStyle name="Normal 4 12 5" xfId="24179" xr:uid="{99113602-13F7-4FDD-AABA-4C9CD1E04E90}"/>
    <cellStyle name="Normal 4 12 6" xfId="24180" xr:uid="{727F3AD3-E7EE-4ED2-8F3A-2F95AB5B16E9}"/>
    <cellStyle name="Normal 4 13" xfId="7629" xr:uid="{5CA7FE21-0CAF-4E09-9015-887EDED7AEE4}"/>
    <cellStyle name="Normal 4 13 2" xfId="10176" xr:uid="{224C8663-B691-4712-AF59-E73502609D67}"/>
    <cellStyle name="Normal 4 13 2 2" xfId="13797" xr:uid="{EBDC45BB-09CB-45A8-B81D-21C00EB68162}"/>
    <cellStyle name="Normal 4 13 3" xfId="24181" xr:uid="{CA66D777-0965-429D-8857-F99E470A9C8F}"/>
    <cellStyle name="Normal 4 13 4" xfId="24182" xr:uid="{FD23EF53-FCEE-4E56-8185-6ECA41A40425}"/>
    <cellStyle name="Normal 4 13 5" xfId="24183" xr:uid="{E9CA43AD-EA32-4887-874D-10819E09BDF6}"/>
    <cellStyle name="Normal 4 13 6" xfId="24184" xr:uid="{A7A86B55-92A3-4B03-AC46-1D7D55F201E1}"/>
    <cellStyle name="Normal 4 14" xfId="7630" xr:uid="{1E15C3A7-9340-4563-B8F2-F9544D715933}"/>
    <cellStyle name="Normal 4 14 2" xfId="10177" xr:uid="{8A647708-25E8-4899-ABDD-37E56E32457C}"/>
    <cellStyle name="Normal 4 14 2 2" xfId="13798" xr:uid="{FB350B0C-BD06-4582-8D5E-C875E260E930}"/>
    <cellStyle name="Normal 4 14 3" xfId="24185" xr:uid="{80F3BF73-CC27-401F-B3FE-57E35565141A}"/>
    <cellStyle name="Normal 4 14 4" xfId="24186" xr:uid="{7FAA5F1C-0C99-4E40-879E-578EF695F78A}"/>
    <cellStyle name="Normal 4 14 5" xfId="24187" xr:uid="{05CB5D3C-0E22-4A28-8409-B3E45528AABC}"/>
    <cellStyle name="Normal 4 14 6" xfId="24188" xr:uid="{6CB4999F-23B0-48DD-BFD5-BB02723FA9BF}"/>
    <cellStyle name="Normal 4 15" xfId="7631" xr:uid="{23D50C60-9785-43DF-9359-E76220A2567F}"/>
    <cellStyle name="Normal 4 15 2" xfId="10178" xr:uid="{FAF9D989-01C3-4728-9F58-8D27A32FC28B}"/>
    <cellStyle name="Normal 4 15 2 2" xfId="13799" xr:uid="{2CE2A4E7-26F3-4220-99B4-F474FD55D0C7}"/>
    <cellStyle name="Normal 4 15 3" xfId="24189" xr:uid="{B76552C5-B90F-4BB4-9A72-C8FD622DF647}"/>
    <cellStyle name="Normal 4 15 4" xfId="24190" xr:uid="{D4B0AE23-68E5-4CB9-AF2D-FBF236E1F65B}"/>
    <cellStyle name="Normal 4 15 5" xfId="24191" xr:uid="{25576FA5-1A74-4FC9-B3F3-62146B00D79E}"/>
    <cellStyle name="Normal 4 15 6" xfId="24192" xr:uid="{AA90E99E-36A1-4296-8B8C-BDDABF55559C}"/>
    <cellStyle name="Normal 4 16" xfId="7632" xr:uid="{73567EDF-0A2D-4AFC-A6AA-49BD2BECB225}"/>
    <cellStyle name="Normal 4 16 2" xfId="10179" xr:uid="{350E2480-8C3C-405E-BA43-BCA142F77B08}"/>
    <cellStyle name="Normal 4 16 2 2" xfId="13800" xr:uid="{38406521-6C33-4B08-BEE2-7AD95553E670}"/>
    <cellStyle name="Normal 4 16 3" xfId="24193" xr:uid="{56D2763E-13C0-49AF-901B-79BEF6F5E4AD}"/>
    <cellStyle name="Normal 4 16 4" xfId="24194" xr:uid="{6820D2EB-745F-462A-AA98-8BDA8A3665FF}"/>
    <cellStyle name="Normal 4 16 5" xfId="24195" xr:uid="{ADC2831D-A750-4D09-AF33-D38E2D07B2DB}"/>
    <cellStyle name="Normal 4 16 6" xfId="24196" xr:uid="{ACFDDA90-711F-4E40-A816-2C23042D4AB6}"/>
    <cellStyle name="Normal 4 17" xfId="7633" xr:uid="{394E717D-A4A3-4A27-8724-2DBC2867D640}"/>
    <cellStyle name="Normal 4 17 2" xfId="10180" xr:uid="{4970D8AC-CFB0-44F9-BF0B-2BC412D2C7DA}"/>
    <cellStyle name="Normal 4 17 2 2" xfId="13801" xr:uid="{5C982AF0-137F-4B20-892B-3BDF6923AA59}"/>
    <cellStyle name="Normal 4 17 3" xfId="24197" xr:uid="{489E6E99-7CD7-4B8E-95BF-EAD7491CBABA}"/>
    <cellStyle name="Normal 4 17 4" xfId="24198" xr:uid="{2C71BD1D-354A-478C-A500-FA211CE47F89}"/>
    <cellStyle name="Normal 4 17 5" xfId="24199" xr:uid="{36D41400-7AE9-492C-96E5-A80108EC7C6E}"/>
    <cellStyle name="Normal 4 17 6" xfId="24200" xr:uid="{E553FA91-B5E5-4E4D-BA42-6841A902E1DD}"/>
    <cellStyle name="Normal 4 18" xfId="10172" xr:uid="{B3B5CB90-121A-4028-8AF2-C66F5F9CE73D}"/>
    <cellStyle name="Normal 4 18 2" xfId="13793" xr:uid="{BC2A905D-9436-4DA0-A256-3F835BF2A899}"/>
    <cellStyle name="Normal 4 19" xfId="24201" xr:uid="{BAC31F84-E7D3-4E92-AFAE-AE5695E5ADDC}"/>
    <cellStyle name="Normal 4 2" xfId="1607" xr:uid="{543ABFAD-A562-46CD-97BE-CF429F044EC0}"/>
    <cellStyle name="Normal 4 2 2" xfId="3776" xr:uid="{B69DBF84-4178-4A07-A311-076E66F6808D}"/>
    <cellStyle name="Normal 4 2 2 10" xfId="24202" xr:uid="{FCB0C05E-F6EE-49FA-994D-BC97515E2FFA}"/>
    <cellStyle name="Normal 4 2 2 2" xfId="6720" xr:uid="{3BA101F9-ABF5-4990-8E69-96E3DD46F161}"/>
    <cellStyle name="Normal 4 2 2 2 2" xfId="10183" xr:uid="{1170216B-C3F3-46C7-931A-B58FC8E58404}"/>
    <cellStyle name="Normal 4 2 2 2 2 2" xfId="13804" xr:uid="{87EAEEE4-4B9A-4BEC-8C7E-0AC546A28B5C}"/>
    <cellStyle name="Normal 4 2 2 2 3" xfId="24203" xr:uid="{6941928E-3760-4859-A415-45C1446831CB}"/>
    <cellStyle name="Normal 4 2 2 2 4" xfId="24204" xr:uid="{049D2396-DF81-4A6A-8CFE-05ACD8030C92}"/>
    <cellStyle name="Normal 4 2 2 2 5" xfId="24205" xr:uid="{78A6532F-9829-4CC1-B494-21EDD7B76A5B}"/>
    <cellStyle name="Normal 4 2 2 2 6" xfId="24206" xr:uid="{0E885C0E-C5E2-43E2-85F9-4E85A47163B8}"/>
    <cellStyle name="Normal 4 2 2 3" xfId="8497" xr:uid="{45940F8C-2005-49EB-9BC9-9A56EF37FEAF}"/>
    <cellStyle name="Normal 4 2 2 3 2" xfId="10184" xr:uid="{CC206509-63F1-43A6-9E46-E7DD78CCC8AC}"/>
    <cellStyle name="Normal 4 2 2 3 2 2" xfId="13805" xr:uid="{9D57F6D8-4459-4086-8D68-08E68169AF28}"/>
    <cellStyle name="Normal 4 2 2 3 3" xfId="24207" xr:uid="{9415434D-86A4-4080-84FC-8C119259FC3A}"/>
    <cellStyle name="Normal 4 2 2 3 4" xfId="24208" xr:uid="{D14B5B13-FE3C-434C-8E17-35AD6676CF61}"/>
    <cellStyle name="Normal 4 2 2 3 5" xfId="24209" xr:uid="{63433DDD-9DF6-4BB6-A193-40CE5E1AEAFE}"/>
    <cellStyle name="Normal 4 2 2 3 6" xfId="24210" xr:uid="{BB8E369E-B531-4244-BD77-D5B43774CA2E}"/>
    <cellStyle name="Normal 4 2 2 4" xfId="8298" xr:uid="{8661E903-2BA5-48FD-BF02-3F7FD7779473}"/>
    <cellStyle name="Normal 4 2 2 4 2" xfId="10185" xr:uid="{6AD0BC83-20FB-4E5F-A26A-39967DFCC9DB}"/>
    <cellStyle name="Normal 4 2 2 4 2 2" xfId="13806" xr:uid="{5E5F143C-49A6-4121-8F05-FA93CDED5699}"/>
    <cellStyle name="Normal 4 2 2 4 3" xfId="12479" xr:uid="{B67376AA-9F72-421A-8800-C2D0D00115E2}"/>
    <cellStyle name="Normal 4 2 2 5" xfId="10186" xr:uid="{378C93DE-2B16-4222-BCAF-E01EB334C14E}"/>
    <cellStyle name="Normal 4 2 2 5 2" xfId="13807" xr:uid="{9994862E-BDAC-41B8-8D49-5465BED1AD38}"/>
    <cellStyle name="Normal 4 2 2 6" xfId="10182" xr:uid="{2C0D793C-89A2-4A90-AD3D-148429E34A25}"/>
    <cellStyle name="Normal 4 2 2 6 2" xfId="13803" xr:uid="{29248A72-5CBE-47FF-AC22-E395B09362D3}"/>
    <cellStyle name="Normal 4 2 2 7" xfId="24211" xr:uid="{327A3621-CC53-4400-868D-0B086BA4155C}"/>
    <cellStyle name="Normal 4 2 2 8" xfId="24212" xr:uid="{BB0CDC7E-3FDF-4B2C-8D05-63572A49D9B3}"/>
    <cellStyle name="Normal 4 2 2 9" xfId="24213" xr:uid="{9297601D-09AF-4F51-8EF5-F012848A90A0}"/>
    <cellStyle name="Normal 4 2 3" xfId="3777" xr:uid="{0A11274F-F3F7-4829-BD5C-FEA975C4C848}"/>
    <cellStyle name="Normal 4 2 3 2" xfId="6721" xr:uid="{14EFBAA8-B0B6-4959-BB74-5DD6ACA76713}"/>
    <cellStyle name="Normal 4 2 3 2 2" xfId="10188" xr:uid="{E549556D-3D2B-4D38-B56A-462FFD9B24DB}"/>
    <cellStyle name="Normal 4 2 3 2 2 2" xfId="13809" xr:uid="{F39FD03C-217B-42A9-A8B5-F1BC26643723}"/>
    <cellStyle name="Normal 4 2 3 2 3" xfId="24214" xr:uid="{36B14D4F-3CA5-473F-B36B-68396D5C2A56}"/>
    <cellStyle name="Normal 4 2 3 2 4" xfId="24215" xr:uid="{A084FA7E-1291-4803-A66D-506717F53D84}"/>
    <cellStyle name="Normal 4 2 3 2 5" xfId="24216" xr:uid="{804AAD7D-AED0-40B4-8948-15ABEA982663}"/>
    <cellStyle name="Normal 4 2 3 2 6" xfId="24217" xr:uid="{EFD1FC9E-2BC7-4600-BBC8-7B45725A4DDD}"/>
    <cellStyle name="Normal 4 2 3 3" xfId="8498" xr:uid="{2725B08D-8961-4959-BFA2-78A0577176CA}"/>
    <cellStyle name="Normal 4 2 3 3 2" xfId="10189" xr:uid="{5F192975-78DF-41EB-9B4C-3F770D30EB63}"/>
    <cellStyle name="Normal 4 2 3 3 2 2" xfId="13810" xr:uid="{7ACF19BE-04B9-47C1-96DA-367FE4CC208B}"/>
    <cellStyle name="Normal 4 2 3 3 3" xfId="24218" xr:uid="{8C6537BB-2D88-401B-BAEE-224CFFB08B1B}"/>
    <cellStyle name="Normal 4 2 3 3 4" xfId="24219" xr:uid="{A303FA20-2E91-4B8A-830B-5CDB8EDB8CB6}"/>
    <cellStyle name="Normal 4 2 3 3 5" xfId="24220" xr:uid="{D4E31C49-27B1-4539-BFB1-1313496BA4AE}"/>
    <cellStyle name="Normal 4 2 3 3 6" xfId="24221" xr:uid="{933A52A3-E5D2-4ADC-AE97-1BBF7AEDCB2E}"/>
    <cellStyle name="Normal 4 2 3 4" xfId="8299" xr:uid="{1A0EAB2C-A85A-409C-B7F0-8B3D900578FA}"/>
    <cellStyle name="Normal 4 2 3 4 2" xfId="10190" xr:uid="{BD8F49CD-8BD0-44B7-98E9-DA5422034753}"/>
    <cellStyle name="Normal 4 2 3 4 2 2" xfId="13811" xr:uid="{E56492E9-AC5A-4905-88C6-18D3A6DAD409}"/>
    <cellStyle name="Normal 4 2 3 4 3" xfId="12480" xr:uid="{B53E38D8-060D-4D21-81AF-A78663D5F738}"/>
    <cellStyle name="Normal 4 2 3 5" xfId="10187" xr:uid="{3E56606B-5859-4739-B0F5-534E80C65139}"/>
    <cellStyle name="Normal 4 2 3 5 2" xfId="13808" xr:uid="{1D07182F-C92D-4B58-A748-E4EB9C4BD8E2}"/>
    <cellStyle name="Normal 4 2 3 6" xfId="24222" xr:uid="{46054BA4-1922-41E9-9000-4623EEB48F47}"/>
    <cellStyle name="Normal 4 2 3 7" xfId="24223" xr:uid="{C5B38A60-6AF1-4CAF-97D3-ED06F4B0E348}"/>
    <cellStyle name="Normal 4 2 3 8" xfId="24224" xr:uid="{0A84F1F1-06AC-4E23-B135-75B5C5BCE707}"/>
    <cellStyle name="Normal 4 2 3 9" xfId="24225" xr:uid="{CEA8FE96-0BCD-4F74-B1AC-16E0BF8A4EFE}"/>
    <cellStyle name="Normal 4 2 4" xfId="10181" xr:uid="{A4F6CC29-366B-44C2-8EA0-A2538D337151}"/>
    <cellStyle name="Normal 4 2 4 2" xfId="13802" xr:uid="{F70CF0D4-8358-470B-A939-E4EC3F23642C}"/>
    <cellStyle name="Normal 4 2 5" xfId="24226" xr:uid="{BDE0F600-977C-45A7-887F-6D3BAE9389E8}"/>
    <cellStyle name="Normal 4 2 6" xfId="24227" xr:uid="{FB3B393C-3A9B-4661-A1E2-AAF84368334C}"/>
    <cellStyle name="Normal 4 2 7" xfId="24228" xr:uid="{FA634C7A-094A-408A-9F61-289B1CB64AC0}"/>
    <cellStyle name="Normal 4 2 8" xfId="24229" xr:uid="{69EB5A20-8167-4C7B-BF50-18CCC1C62623}"/>
    <cellStyle name="Normal 4 2 9" xfId="24230" xr:uid="{6F94D43E-DE63-4884-9A6E-00518D4D43F6}"/>
    <cellStyle name="Normal 4 20" xfId="24231" xr:uid="{D3BC6486-DDA3-4DB9-BB35-D053B343DC93}"/>
    <cellStyle name="Normal 4 21" xfId="24232" xr:uid="{AB3E2B0D-EA31-4DF3-ABC7-CD724BC22C9B}"/>
    <cellStyle name="Normal 4 22" xfId="24233" xr:uid="{2204BD3C-945D-426A-A4CC-A67928D68EA2}"/>
    <cellStyle name="Normal 4 23" xfId="24234" xr:uid="{29D7969E-BFD6-4AB5-B465-5F496C98C1A9}"/>
    <cellStyle name="Normal 4 24" xfId="24235" xr:uid="{263913A2-6F3C-4E86-B9CC-C2600C4C0A6C}"/>
    <cellStyle name="Normal 4 25" xfId="46651" xr:uid="{EFBB08A6-A5AC-4A13-8D37-F16CAFAD75BD}"/>
    <cellStyle name="Normal 4 3" xfId="1608" xr:uid="{E3D97DCD-CF24-40D3-BA6D-6DEE732EBE1B}"/>
    <cellStyle name="Normal 4 3 2" xfId="6722" xr:uid="{23C4DCD3-8DB2-4315-B2BE-FDAA33E74134}"/>
    <cellStyle name="Normal 4 3 2 2" xfId="10192" xr:uid="{0A5D9F3D-FA97-4510-B19F-5F92E05958F8}"/>
    <cellStyle name="Normal 4 3 2 2 2" xfId="13813" xr:uid="{297EFB4A-33CE-4CAE-9C80-CF928A7801E2}"/>
    <cellStyle name="Normal 4 3 2 3" xfId="24236" xr:uid="{00972F1E-5CEE-4C93-A7C3-E72226B1F812}"/>
    <cellStyle name="Normal 4 3 2 4" xfId="24237" xr:uid="{FA9FF33E-65F7-43CD-A8C9-49295B172E8B}"/>
    <cellStyle name="Normal 4 3 2 5" xfId="24238" xr:uid="{BFD95F74-B561-41ED-8125-82C1F4276534}"/>
    <cellStyle name="Normal 4 3 2 6" xfId="24239" xr:uid="{2138A4B8-3B9B-43B0-8B0C-752EBBB8ABA0}"/>
    <cellStyle name="Normal 4 3 3" xfId="8300" xr:uid="{059D3762-0E69-4187-8879-FD4C1CCBC906}"/>
    <cellStyle name="Normal 4 3 3 2" xfId="10193" xr:uid="{ABF13F1C-4BC8-47DC-9298-E32ACD62B60C}"/>
    <cellStyle name="Normal 4 3 3 2 2" xfId="13814" xr:uid="{0D68AABA-445A-48DE-86B2-689A7C0A4C70}"/>
    <cellStyle name="Normal 4 3 3 3" xfId="12481" xr:uid="{C6D0D3EB-3E7A-4DA4-8AD2-9C535BEDB7EB}"/>
    <cellStyle name="Normal 4 3 4" xfId="10191" xr:uid="{D8AC3F0F-B0D2-4714-9716-3119B58C8CE5}"/>
    <cellStyle name="Normal 4 3 4 2" xfId="13812" xr:uid="{649D8330-DA5F-4633-B4E6-A2EC76DB67E6}"/>
    <cellStyle name="Normal 4 3 5" xfId="24240" xr:uid="{B8C38B64-7A8F-493C-B906-F74701D22277}"/>
    <cellStyle name="Normal 4 3 6" xfId="24241" xr:uid="{2AF42FEF-FCCF-4842-99F7-F0AE430A3DB1}"/>
    <cellStyle name="Normal 4 3 7" xfId="24242" xr:uid="{0B088F1D-785D-44FB-BB0B-753F70D1DA6D}"/>
    <cellStyle name="Normal 4 3 8" xfId="24243" xr:uid="{4E1F61E6-90DE-4F14-8277-4FCE47812A9C}"/>
    <cellStyle name="Normal 4 3 9" xfId="24244" xr:uid="{A675F110-FDD7-4293-8AAD-7F89BBD181FD}"/>
    <cellStyle name="Normal 4 4" xfId="1609" xr:uid="{0D5FEB22-C760-411E-B573-0EFD6DF314BA}"/>
    <cellStyle name="Normal 4 4 2" xfId="6723" xr:uid="{AEFB229C-D167-41F8-9764-A408D569ABEF}"/>
    <cellStyle name="Normal 4 4 2 2" xfId="10195" xr:uid="{D212462E-845E-4BC6-8239-DF73845C1943}"/>
    <cellStyle name="Normal 4 4 2 2 2" xfId="13816" xr:uid="{F6FDB9AC-7F07-40BE-82B3-C57832AB1ABC}"/>
    <cellStyle name="Normal 4 4 2 3" xfId="24245" xr:uid="{8032C79D-E0B1-4246-BD39-30A8C57B28BC}"/>
    <cellStyle name="Normal 4 4 2 4" xfId="24246" xr:uid="{FB60D5AE-723B-4D9A-B646-81D5D7EB1495}"/>
    <cellStyle name="Normal 4 4 2 5" xfId="24247" xr:uid="{757560D7-3570-4C33-A7B0-8A364044D559}"/>
    <cellStyle name="Normal 4 4 2 6" xfId="24248" xr:uid="{68D0BCE8-35C9-4BCD-A32D-994AEDBB0F0B}"/>
    <cellStyle name="Normal 4 4 3" xfId="8301" xr:uid="{33035D3F-99B9-4275-8BC8-6DC1E633FD93}"/>
    <cellStyle name="Normal 4 4 3 2" xfId="10196" xr:uid="{5A9C4A10-F8E1-435E-83B3-769C7B66C3CF}"/>
    <cellStyle name="Normal 4 4 3 2 2" xfId="13817" xr:uid="{46DBB4D2-DF37-406E-A04D-74E282AD9A6A}"/>
    <cellStyle name="Normal 4 4 3 3" xfId="12482" xr:uid="{F3274CFF-AE34-4311-B9EE-FE5DF3EF2D8B}"/>
    <cellStyle name="Normal 4 4 4" xfId="10194" xr:uid="{D8118B00-B8EC-4758-9BC7-9A5C66867197}"/>
    <cellStyle name="Normal 4 4 4 2" xfId="13815" xr:uid="{6AB1E842-AF0F-4F50-8E8E-722A17560FFC}"/>
    <cellStyle name="Normal 4 4 5" xfId="24249" xr:uid="{30BE5CF7-DFD9-4330-B3CD-D67435D03270}"/>
    <cellStyle name="Normal 4 4 6" xfId="24250" xr:uid="{B5F4DB0D-CC18-4DE2-AB16-6F95AF793D72}"/>
    <cellStyle name="Normal 4 4 7" xfId="24251" xr:uid="{D1D334EB-7061-412D-92BF-B7ACF8B43B92}"/>
    <cellStyle name="Normal 4 4 8" xfId="24252" xr:uid="{A3B99E15-369D-49A5-895F-1808F984669E}"/>
    <cellStyle name="Normal 4 4 9" xfId="24253" xr:uid="{3D0CA711-0CAE-4610-87E6-B7533AC01DCE}"/>
    <cellStyle name="Normal 4 5" xfId="1610" xr:uid="{53614FFF-23FC-44FD-BB75-84F7CF99E305}"/>
    <cellStyle name="Normal 4 5 2" xfId="6724" xr:uid="{7AF527CF-F15C-400B-A7CF-157D9CB39EF6}"/>
    <cellStyle name="Normal 4 5 2 2" xfId="10198" xr:uid="{8A33C283-3ADC-4EF8-ADD9-681C91F0ECBF}"/>
    <cellStyle name="Normal 4 5 2 2 2" xfId="13819" xr:uid="{CEBC4518-A254-42DF-B25A-9884707B04C8}"/>
    <cellStyle name="Normal 4 5 2 3" xfId="24254" xr:uid="{66B0F641-4B0A-4A98-9F27-06F1E90ACC82}"/>
    <cellStyle name="Normal 4 5 2 4" xfId="24255" xr:uid="{C220737F-A22A-46C1-90F7-775D39BB7E8D}"/>
    <cellStyle name="Normal 4 5 2 5" xfId="24256" xr:uid="{BDD6D057-0428-4EE0-A209-9B51B67E01AC}"/>
    <cellStyle name="Normal 4 5 2 6" xfId="24257" xr:uid="{8CEB3DB5-FAD6-4490-A287-A0348FF8ED51}"/>
    <cellStyle name="Normal 4 5 3" xfId="8302" xr:uid="{05443B27-D88E-4DF8-AAB1-1DEB7582DC30}"/>
    <cellStyle name="Normal 4 5 3 2" xfId="10199" xr:uid="{834007B8-F48C-4C4D-8194-6DF6DE19B4A4}"/>
    <cellStyle name="Normal 4 5 3 2 2" xfId="13820" xr:uid="{B943AC88-6A60-4F06-A19D-FB25445448B0}"/>
    <cellStyle name="Normal 4 5 3 3" xfId="12483" xr:uid="{AA936BEF-697B-49B9-A39B-835681CEDC63}"/>
    <cellStyle name="Normal 4 5 4" xfId="10197" xr:uid="{1E0659C9-BC93-485E-80FF-4A4FFF33547D}"/>
    <cellStyle name="Normal 4 5 4 2" xfId="13818" xr:uid="{0CD5B1A8-09E4-4737-B651-A664AFC080D0}"/>
    <cellStyle name="Normal 4 5 5" xfId="24258" xr:uid="{528A4BCD-147E-4B8D-9BB2-A5578F0DB400}"/>
    <cellStyle name="Normal 4 5 6" xfId="24259" xr:uid="{CAA93651-4643-4532-ADC3-149454BF12A1}"/>
    <cellStyle name="Normal 4 5 7" xfId="24260" xr:uid="{5B7A4426-0781-48CF-9554-987491AD3734}"/>
    <cellStyle name="Normal 4 5 8" xfId="24261" xr:uid="{43668D6D-70FC-481C-994A-D695F3488630}"/>
    <cellStyle name="Normal 4 5 9" xfId="24262" xr:uid="{68FB3670-7702-42B2-8EBC-5A261F240A54}"/>
    <cellStyle name="Normal 4 6" xfId="1611" xr:uid="{9C80C43D-653A-4595-B004-B2F009AA3AC6}"/>
    <cellStyle name="Normal 4 6 2" xfId="6725" xr:uid="{121395A5-2D08-4E2F-8374-C027228515D5}"/>
    <cellStyle name="Normal 4 6 2 2" xfId="10201" xr:uid="{20FBC00B-032B-411B-B3E5-DC1F459F391E}"/>
    <cellStyle name="Normal 4 6 2 2 2" xfId="13822" xr:uid="{75E3D58D-DF23-4CD7-B663-DC9A6AF87C98}"/>
    <cellStyle name="Normal 4 6 2 3" xfId="24263" xr:uid="{B8172304-78A7-4DD7-8BD8-53D1C531916E}"/>
    <cellStyle name="Normal 4 6 2 4" xfId="24264" xr:uid="{30523A1D-AF6F-4048-862D-A83DEA19B4E6}"/>
    <cellStyle name="Normal 4 6 2 5" xfId="24265" xr:uid="{9E9B62B3-A638-4225-A2F0-C697EBD10E9E}"/>
    <cellStyle name="Normal 4 6 2 6" xfId="24266" xr:uid="{60EE55AA-1366-4DC6-AE78-77BD5E34614D}"/>
    <cellStyle name="Normal 4 6 3" xfId="8303" xr:uid="{2DEE62D0-9F42-4C32-996F-172EB28C1A7D}"/>
    <cellStyle name="Normal 4 6 3 2" xfId="10202" xr:uid="{1DD901EB-CDFF-47D2-B923-4C89ECD42D82}"/>
    <cellStyle name="Normal 4 6 3 2 2" xfId="13823" xr:uid="{84BF7274-6001-4F05-BC6E-979E35149EC9}"/>
    <cellStyle name="Normal 4 6 3 3" xfId="12484" xr:uid="{8870D118-6DD2-45AF-A07C-CB1E0CC01546}"/>
    <cellStyle name="Normal 4 6 4" xfId="10200" xr:uid="{E90CAED5-A4C7-44F2-90BF-E3FD4AB1BFED}"/>
    <cellStyle name="Normal 4 6 4 2" xfId="13821" xr:uid="{97C9D964-6194-41DB-8894-D8BF151483F6}"/>
    <cellStyle name="Normal 4 6 5" xfId="24267" xr:uid="{42300FD7-8708-4BC4-B27F-55A049C6489E}"/>
    <cellStyle name="Normal 4 6 6" xfId="24268" xr:uid="{4B5D67CD-541C-4751-BFB8-38F1446A3D41}"/>
    <cellStyle name="Normal 4 6 7" xfId="24269" xr:uid="{28A899E7-A9D7-4093-B7A1-C07796CD9093}"/>
    <cellStyle name="Normal 4 6 8" xfId="24270" xr:uid="{64912965-AAF1-49A5-B372-14A606AF55E0}"/>
    <cellStyle name="Normal 4 6 9" xfId="24271" xr:uid="{5042AAEC-0334-434D-9856-8B7CC8623FEA}"/>
    <cellStyle name="Normal 4 7" xfId="1612" xr:uid="{63F6806E-FBDA-4AFD-91F4-818BBBCB707A}"/>
    <cellStyle name="Normal 4 7 2" xfId="6726" xr:uid="{BF14F559-8BD9-4B42-AEAF-85424806366F}"/>
    <cellStyle name="Normal 4 7 2 2" xfId="10204" xr:uid="{EFAF0D64-DD73-480F-98E8-3938393A944E}"/>
    <cellStyle name="Normal 4 7 2 2 2" xfId="13825" xr:uid="{0843D23B-7FAF-4BB0-96AC-BF2B92B8A1D3}"/>
    <cellStyle name="Normal 4 7 2 3" xfId="24272" xr:uid="{17BCC76B-3CD2-4869-802F-E1103B2F247A}"/>
    <cellStyle name="Normal 4 7 2 4" xfId="24273" xr:uid="{B42B3ED2-FEE8-4DED-B041-7B9B3F936FFE}"/>
    <cellStyle name="Normal 4 7 2 5" xfId="24274" xr:uid="{AAB8D663-973F-4DCD-A844-8A28C0F481A5}"/>
    <cellStyle name="Normal 4 7 2 6" xfId="24275" xr:uid="{537B0CF5-7759-4C71-9AD0-C4DCD6E95197}"/>
    <cellStyle name="Normal 4 7 3" xfId="8304" xr:uid="{8ADF4E98-C158-448E-AEDA-BC1EF5937B9C}"/>
    <cellStyle name="Normal 4 7 3 2" xfId="10205" xr:uid="{CD1716FD-0BE8-4FC1-820C-9D33B163FA4D}"/>
    <cellStyle name="Normal 4 7 3 2 2" xfId="13826" xr:uid="{FA3E482A-CEA5-476E-A768-AD7688D6EFA5}"/>
    <cellStyle name="Normal 4 7 3 3" xfId="12485" xr:uid="{A1110038-690E-4698-B2B3-0BC2F61BE4A6}"/>
    <cellStyle name="Normal 4 7 4" xfId="10203" xr:uid="{CAA2D2C2-C176-462C-96F4-38E8F9534855}"/>
    <cellStyle name="Normal 4 7 4 2" xfId="13824" xr:uid="{9F20B50F-3AF7-44D1-93F1-CAE17C73ECC9}"/>
    <cellStyle name="Normal 4 7 5" xfId="24276" xr:uid="{AA28933B-7094-4564-87E4-110590D5D46C}"/>
    <cellStyle name="Normal 4 7 6" xfId="24277" xr:uid="{EE710A7F-3237-4CAE-B9FF-629DA3652862}"/>
    <cellStyle name="Normal 4 7 7" xfId="24278" xr:uid="{28314C70-83C0-459A-B1F7-7744AABDE3DB}"/>
    <cellStyle name="Normal 4 7 8" xfId="24279" xr:uid="{8A0CBBE5-A45D-4292-844E-D617D31E15AA}"/>
    <cellStyle name="Normal 4 7 9" xfId="24280" xr:uid="{5DDEEB02-EFCC-40D8-B00C-41934DDDD4D4}"/>
    <cellStyle name="Normal 4 8" xfId="1613" xr:uid="{4A2D0671-5821-4386-AA8C-90540C96B126}"/>
    <cellStyle name="Normal 4 8 10" xfId="24281" xr:uid="{32C840A3-C18B-4886-9B5B-88C8C4723554}"/>
    <cellStyle name="Normal 4 8 2" xfId="3779" xr:uid="{ABD3D3CC-84D4-4545-8906-2299AB6F3313}"/>
    <cellStyle name="Normal 4 8 2 2" xfId="10207" xr:uid="{5FA7CA88-24C5-430F-A503-2F5870E12AEA}"/>
    <cellStyle name="Normal 4 8 2 2 2" xfId="13828" xr:uid="{029FC03F-452E-47B0-B44D-E02AC2F5E4E7}"/>
    <cellStyle name="Normal 4 8 2 3" xfId="24282" xr:uid="{B3A5383A-8581-4786-8C17-BD1F67770D49}"/>
    <cellStyle name="Normal 4 8 2 4" xfId="24283" xr:uid="{558141BA-A10B-4AAD-8975-9EA3DC0CF8BA}"/>
    <cellStyle name="Normal 4 8 2 5" xfId="24284" xr:uid="{943855BE-05F4-44D1-AC8E-6537F0781515}"/>
    <cellStyle name="Normal 4 8 2 6" xfId="24285" xr:uid="{2C79038B-A237-4F50-8D00-BD65D731CFB5}"/>
    <cellStyle name="Normal 4 8 3" xfId="3780" xr:uid="{EC1B795E-3A13-4358-8CEC-7545E8102979}"/>
    <cellStyle name="Normal 4 8 3 2" xfId="5464" xr:uid="{F9C581D3-2E07-47C7-A72F-006309D3171D}"/>
    <cellStyle name="Normal 4 8 3 2 2" xfId="6147" xr:uid="{20F14717-D500-47F5-B67E-970D2504658B}"/>
    <cellStyle name="Normal 4 8 3 2 2 2" xfId="40457" xr:uid="{D19B4331-AE5C-444C-9D2B-532C22EA3EC5}"/>
    <cellStyle name="Normal 4 8 3 2 2 3" xfId="13829" xr:uid="{E1CA5616-CCA3-461C-AA76-9A492BA630FB}"/>
    <cellStyle name="Normal 4 8 3 2 3" xfId="6467" xr:uid="{D26A5295-20E3-450A-9FDA-69FBF3275EE3}"/>
    <cellStyle name="Normal 4 8 3 2 3 2" xfId="40838" xr:uid="{0123346E-4184-466E-B86D-F68B67C9848C}"/>
    <cellStyle name="Normal 4 8 3 2 3 3" xfId="39272" xr:uid="{A52AEA48-BE13-4B35-8424-D6229C468516}"/>
    <cellStyle name="Normal 4 8 3 2 4" xfId="39731" xr:uid="{A07FE579-74EF-42B9-862D-B6859C157726}"/>
    <cellStyle name="Normal 4 8 3 2 4 2" xfId="41316" xr:uid="{D99E23A9-273A-4A11-866B-73ECF515DBDA}"/>
    <cellStyle name="Normal 4 8 3 2 5" xfId="39986" xr:uid="{B52D55F2-DAA0-4699-9C5A-10A454B8D613}"/>
    <cellStyle name="Normal 4 8 3 2 6" xfId="10208" xr:uid="{7BAAE2A8-39D1-4EBE-98EC-B1B6D8DADC24}"/>
    <cellStyle name="Normal 4 8 3 3" xfId="4519" xr:uid="{288C8971-F745-4E4B-B6B7-59BA1F643783}"/>
    <cellStyle name="Normal 4 8 3 3 2" xfId="5970" xr:uid="{5479E9FB-B8D7-4165-948A-AEFC97B18EF4}"/>
    <cellStyle name="Normal 4 8 3 3 2 2" xfId="41144" xr:uid="{2A0382BB-9AF1-4280-817A-F40E5D6F5EB8}"/>
    <cellStyle name="Normal 4 8 3 3 2 3" xfId="39565" xr:uid="{CBC83A93-02A3-4C96-99C1-A86418CD61D9}"/>
    <cellStyle name="Normal 4 8 3 3 3" xfId="40289" xr:uid="{BF8210F9-97A9-4106-BE7A-AA69D8D4FF04}"/>
    <cellStyle name="Normal 4 8 3 3 4" xfId="24286" xr:uid="{AAF4D9CC-4782-4218-8806-CC2104DA8DAF}"/>
    <cellStyle name="Normal 4 8 3 4" xfId="5832" xr:uid="{DAA18330-3EA7-45A2-A2D3-F7B964D35C89}"/>
    <cellStyle name="Normal 4 8 3 4 2" xfId="40154" xr:uid="{03A53521-8E78-4EBC-AE5D-C2825924944D}"/>
    <cellStyle name="Normal 4 8 3 4 3" xfId="24287" xr:uid="{226B3F69-58ED-40B1-AE0A-A5573F176F52}"/>
    <cellStyle name="Normal 4 8 3 5" xfId="6291" xr:uid="{E5BFC8E7-0A09-42AD-ACDF-16719F49E74A}"/>
    <cellStyle name="Normal 4 8 3 5 2" xfId="40700" xr:uid="{131970F0-0D64-4CF5-B850-4408870ECC4D}"/>
    <cellStyle name="Normal 4 8 3 5 3" xfId="24288" xr:uid="{479036E6-F961-47F1-8A9A-C2B7C0DC1CFB}"/>
    <cellStyle name="Normal 4 8 3 6" xfId="24289" xr:uid="{34D2C3FC-A20E-4C9D-AA9B-B59E66E603D7}"/>
    <cellStyle name="Normal 4 8 3 6 2" xfId="41007" xr:uid="{334D2D54-6225-4CEC-A22A-4FFBAB0A2D8C}"/>
    <cellStyle name="Normal 4 8 3 7" xfId="39851" xr:uid="{52EDCFAC-9AAB-46EC-A784-DFE7B7563387}"/>
    <cellStyle name="Normal 4 8 3 8" xfId="8499" xr:uid="{C097C510-D9D0-45E3-8344-096CDB3CBC23}"/>
    <cellStyle name="Normal 4 8 4" xfId="3778" xr:uid="{65C715A6-ABC1-41D0-B556-EAD51F71DACD}"/>
    <cellStyle name="Normal 4 8 4 2" xfId="5463" xr:uid="{D36C1D7E-4A12-4774-9C68-08B227D11E77}"/>
    <cellStyle name="Normal 4 8 4 2 2" xfId="6146" xr:uid="{469B1975-B4BE-4C35-822B-ECBC9DB3A44D}"/>
    <cellStyle name="Normal 4 8 4 2 2 2" xfId="41315" xr:uid="{437C5C6C-0BAD-4550-8802-E09767F3A4C6}"/>
    <cellStyle name="Normal 4 8 4 2 2 3" xfId="13830" xr:uid="{1BBEE653-5CAA-43D8-AC21-AC7FBD53ACC8}"/>
    <cellStyle name="Normal 4 8 4 2 3" xfId="40456" xr:uid="{17F5275D-732D-4302-A31F-FE13C51221A3}"/>
    <cellStyle name="Normal 4 8 4 2 4" xfId="10209" xr:uid="{3B8460E5-38B3-4900-9D01-554CF8341A22}"/>
    <cellStyle name="Normal 4 8 4 3" xfId="5831" xr:uid="{1ABC43CE-DFA2-4229-8AD8-A5805C551711}"/>
    <cellStyle name="Normal 4 8 4 3 2" xfId="40153" xr:uid="{0E974CD5-EAF3-4454-BC7D-4788395FA080}"/>
    <cellStyle name="Normal 4 8 4 3 3" xfId="12486" xr:uid="{0CC5B539-C074-456E-B536-C476E5890FA4}"/>
    <cellStyle name="Normal 4 8 4 4" xfId="6466" xr:uid="{001ABC20-F007-4CE3-BC57-67B76AD3FBEA}"/>
    <cellStyle name="Normal 4 8 4 4 2" xfId="40699" xr:uid="{661970A2-7638-42C3-AEA3-8EB95A945AD8}"/>
    <cellStyle name="Normal 4 8 4 4 3" xfId="39129" xr:uid="{0B4EE5DA-96EE-4982-AEC0-116753E440D5}"/>
    <cellStyle name="Normal 4 8 4 5" xfId="39433" xr:uid="{987ECA37-43B6-4580-BD79-46F16DCFCEFA}"/>
    <cellStyle name="Normal 4 8 4 5 2" xfId="41006" xr:uid="{154E7A66-16AE-4774-A2E5-73E90418C055}"/>
    <cellStyle name="Normal 4 8 4 6" xfId="39934" xr:uid="{8718B402-0DD5-4B11-890C-B3ACCFE8AADD}"/>
    <cellStyle name="Normal 4 8 4 7" xfId="8305" xr:uid="{A3DDD8C0-E630-478E-83B6-25FBB43B3195}"/>
    <cellStyle name="Normal 4 8 5" xfId="4822" xr:uid="{05160FEF-46B0-40A7-A112-3E7F4F934A3A}"/>
    <cellStyle name="Normal 4 8 5 2" xfId="6014" xr:uid="{ED1D22B9-F826-44C9-873B-EE6DFBF6A9FA}"/>
    <cellStyle name="Normal 4 8 5 2 2" xfId="40568" xr:uid="{FE0496FC-21F0-40BE-A506-1B4112B434EC}"/>
    <cellStyle name="Normal 4 8 5 2 3" xfId="13827" xr:uid="{55C8BB45-EA53-440B-88E6-F5111BE96296}"/>
    <cellStyle name="Normal 4 8 5 3" xfId="6335" xr:uid="{9D533157-69BC-4659-9A3C-07ACBC1026A3}"/>
    <cellStyle name="Normal 4 8 5 3 2" xfId="41185" xr:uid="{586E7542-537B-47C7-B8FB-60C65E2D0CD0}"/>
    <cellStyle name="Normal 4 8 5 3 3" xfId="39602" xr:uid="{663C0EBB-A521-4503-8AFB-3B28319EFFFD}"/>
    <cellStyle name="Normal 4 8 5 4" xfId="40329" xr:uid="{A5786CF9-D5DD-42E8-9849-F5B8CB505F2B}"/>
    <cellStyle name="Normal 4 8 5 5" xfId="10206" xr:uid="{1E00B82D-60E2-4E1F-8B73-3FB28092D6A3}"/>
    <cellStyle name="Normal 4 8 6" xfId="4518" xr:uid="{06EB5324-2B2D-49E4-8B04-E5A49E98EEDF}"/>
    <cellStyle name="Normal 4 8 6 2" xfId="5969" xr:uid="{20F1611E-86D1-4D23-9C77-23F0C6993D91}"/>
    <cellStyle name="Normal 4 8 6 2 2" xfId="40780" xr:uid="{E0081A32-4CF2-4BF5-8596-DAF5C984D78B}"/>
    <cellStyle name="Normal 4 8 6 2 3" xfId="15193" xr:uid="{8C954994-FC7D-4B62-A9D5-08C2606ABE32}"/>
    <cellStyle name="Normal 4 8 6 3" xfId="39564" xr:uid="{F64ED553-C1CD-45E3-9479-4A6147F61000}"/>
    <cellStyle name="Normal 4 8 6 3 2" xfId="41143" xr:uid="{A9FA7CF2-ECD3-4E59-83EA-7BB7D7C68776}"/>
    <cellStyle name="Normal 4 8 6 4" xfId="40288" xr:uid="{0A73CF91-DE42-4F40-B2FB-B7E5AD8D823F}"/>
    <cellStyle name="Normal 4 8 6 5" xfId="11569" xr:uid="{DE5FE9CF-ECCA-4E89-A0A7-6CA0D58B7A7E}"/>
    <cellStyle name="Normal 4 8 7" xfId="5700" xr:uid="{59666215-6EB2-4BE8-89F0-74FEAC5596D8}"/>
    <cellStyle name="Normal 4 8 7 2" xfId="40023" xr:uid="{7C9C4EF6-36B5-48FF-863A-00C530573E08}"/>
    <cellStyle name="Normal 4 8 7 3" xfId="24290" xr:uid="{A401072D-8CC4-4C13-A17B-40933ECAE7BC}"/>
    <cellStyle name="Normal 4 8 8" xfId="6290" xr:uid="{50B4F10E-4761-4333-8A16-5F6757D188EE}"/>
    <cellStyle name="Normal 4 8 8 2" xfId="40536" xr:uid="{113E1236-7FC3-4FA9-9913-2B4023A77D50}"/>
    <cellStyle name="Normal 4 8 8 3" xfId="24291" xr:uid="{36096E88-F4F0-4A49-8257-0E69675D2C22}"/>
    <cellStyle name="Normal 4 8 9" xfId="24292" xr:uid="{880D7253-BCCC-4727-AB79-5535984B80D4}"/>
    <cellStyle name="Normal 4 8 9 2" xfId="40875" xr:uid="{6474C646-12D4-488B-BA73-BDA938D45B5F}"/>
    <cellStyle name="Normal 4 9" xfId="3781" xr:uid="{9C729452-022E-4B12-AA6F-CA202560B6C0}"/>
    <cellStyle name="Normal 4 9 2" xfId="6727" xr:uid="{7354BE4E-9463-4032-9F9C-40A4178EF7BB}"/>
    <cellStyle name="Normal 4 9 2 2" xfId="10211" xr:uid="{027C5E1D-AF75-486B-B0AE-07F36B6CF29C}"/>
    <cellStyle name="Normal 4 9 2 2 2" xfId="13832" xr:uid="{8317F4F0-E0FB-47FD-9AEC-E1B053E958C3}"/>
    <cellStyle name="Normal 4 9 2 3" xfId="24293" xr:uid="{11822AFD-00DC-4FB8-8A6F-F6FC394E3A01}"/>
    <cellStyle name="Normal 4 9 2 4" xfId="24294" xr:uid="{F1A03AC4-1D3D-4907-8008-643CEFC5A8AB}"/>
    <cellStyle name="Normal 4 9 2 5" xfId="24295" xr:uid="{6CE1CFED-8409-468C-9976-1A6CB09EA2D4}"/>
    <cellStyle name="Normal 4 9 2 6" xfId="24296" xr:uid="{2950157D-C47C-4030-BB37-F9117C0DCCBF}"/>
    <cellStyle name="Normal 4 9 3" xfId="8500" xr:uid="{FE85F4CA-7FD2-4D3B-BCDF-7BB921E044B1}"/>
    <cellStyle name="Normal 4 9 3 2" xfId="10212" xr:uid="{4A06762E-97A4-457A-BF30-69F349F2ECA4}"/>
    <cellStyle name="Normal 4 9 3 2 2" xfId="13833" xr:uid="{531FB92D-AF14-4712-98E9-25417CF41E78}"/>
    <cellStyle name="Normal 4 9 3 3" xfId="24297" xr:uid="{D71D3509-9471-42ED-9935-3E867E4C49A4}"/>
    <cellStyle name="Normal 4 9 3 4" xfId="24298" xr:uid="{069C6E3B-2374-4817-896C-EC3BCEA118D8}"/>
    <cellStyle name="Normal 4 9 3 5" xfId="24299" xr:uid="{F851FF22-AF52-4BC3-920A-9834D2505B4B}"/>
    <cellStyle name="Normal 4 9 3 6" xfId="24300" xr:uid="{28FE5B48-BBA4-4340-9E0E-3AF29639F9EB}"/>
    <cellStyle name="Normal 4 9 4" xfId="8306" xr:uid="{FA220612-CCA9-47E8-9833-0951116AD52D}"/>
    <cellStyle name="Normal 4 9 4 2" xfId="10213" xr:uid="{7C7C0434-59AB-4B7F-B938-124CDCDFFCC3}"/>
    <cellStyle name="Normal 4 9 4 2 2" xfId="13834" xr:uid="{CC6030CC-4AA0-4FED-818E-C6D691351E42}"/>
    <cellStyle name="Normal 4 9 4 3" xfId="12487" xr:uid="{20E34036-6F4B-46AE-A0DA-D2FEF8ED1517}"/>
    <cellStyle name="Normal 4 9 5" xfId="10210" xr:uid="{37B81B49-0304-4928-AC7B-893DCCCC882B}"/>
    <cellStyle name="Normal 4 9 5 2" xfId="13831" xr:uid="{22637422-1FA9-4A39-8886-F61A0006D8CA}"/>
    <cellStyle name="Normal 4 9 6" xfId="24301" xr:uid="{BD5A07F1-DADB-4BAC-B379-D65BEA1A1770}"/>
    <cellStyle name="Normal 4 9 7" xfId="24302" xr:uid="{45F56594-8B7D-47B4-9D8E-58475796D149}"/>
    <cellStyle name="Normal 4 9 8" xfId="24303" xr:uid="{B5E5BE3D-D53D-46DB-8001-A51486E1A477}"/>
    <cellStyle name="Normal 4 9 9" xfId="24304" xr:uid="{846DC117-AF3D-4676-80DC-AFCB74C13336}"/>
    <cellStyle name="Normal 40" xfId="3782" xr:uid="{2BD17A0D-8225-4B69-8F8A-24C1A528B81C}"/>
    <cellStyle name="Normal 40 2" xfId="6738" xr:uid="{57A248A9-7C77-4861-93AC-63E776624262}"/>
    <cellStyle name="Normal 40 2 2" xfId="10215" xr:uid="{BA98809B-E6E6-411E-AC21-AF6ACAB7EEE7}"/>
    <cellStyle name="Normal 40 2 2 2" xfId="13836" xr:uid="{546FD998-A01E-4BE4-A98E-D39F46B13DA6}"/>
    <cellStyle name="Normal 40 2 3" xfId="24305" xr:uid="{E1A00D2E-7216-4028-9A27-8305C4DCA4B0}"/>
    <cellStyle name="Normal 40 2 4" xfId="24306" xr:uid="{F7EECDC8-BE54-4E89-A1D1-57B9C6EE82C7}"/>
    <cellStyle name="Normal 40 2 5" xfId="24307" xr:uid="{078BCBE1-31C8-4AD1-A25F-859685A88FAA}"/>
    <cellStyle name="Normal 40 2 6" xfId="24308" xr:uid="{4F48FB0A-BBF9-47BD-AA0D-970CE0579F33}"/>
    <cellStyle name="Normal 40 3" xfId="10214" xr:uid="{6B3DB60D-4B1A-45BE-BD4A-2D960B711AD4}"/>
    <cellStyle name="Normal 40 3 2" xfId="13835" xr:uid="{D08A0A29-13C9-44D3-BD6E-5C8212C630F2}"/>
    <cellStyle name="Normal 40 4" xfId="24309" xr:uid="{72571710-2725-4B81-A694-867EE7033B58}"/>
    <cellStyle name="Normal 40 5" xfId="24310" xr:uid="{18B1E39C-9FFA-46D6-AF29-F8D19ED4BDA0}"/>
    <cellStyle name="Normal 40 6" xfId="24311" xr:uid="{1A43B4EA-FE41-4817-9884-642DF1A16221}"/>
    <cellStyle name="Normal 40 7" xfId="24312" xr:uid="{4BB569FD-6EC9-44C3-A701-673059EEE97D}"/>
    <cellStyle name="Normal 41" xfId="3783" xr:uid="{0A7EEC8C-AE5B-4F37-90DB-9D7E6A4B5D9B}"/>
    <cellStyle name="Normal 41 2" xfId="6739" xr:uid="{483F44CA-D6B8-4A5B-9191-CE64E1795AB8}"/>
    <cellStyle name="Normal 41 2 2" xfId="10217" xr:uid="{72937508-FF48-4E8B-A049-A8391A5C5D31}"/>
    <cellStyle name="Normal 41 2 2 2" xfId="13838" xr:uid="{D43B1EAA-AC0E-43E1-956F-70E5F0757F0D}"/>
    <cellStyle name="Normal 41 2 3" xfId="24313" xr:uid="{748F617D-A0CA-4BDA-8530-3E32DC6AC747}"/>
    <cellStyle name="Normal 41 2 4" xfId="24314" xr:uid="{A8F7DB33-CDEE-419F-A813-DEA3DD8030E8}"/>
    <cellStyle name="Normal 41 2 5" xfId="24315" xr:uid="{A0445ADF-0A65-44BB-9BC5-DC2E12E79759}"/>
    <cellStyle name="Normal 41 2 6" xfId="24316" xr:uid="{7CA426F1-19F9-4024-8959-E0C52D048592}"/>
    <cellStyle name="Normal 41 3" xfId="7634" xr:uid="{F53C1A83-D57D-4B6E-AFAF-C7859AEF9B79}"/>
    <cellStyle name="Normal 41 3 2" xfId="10218" xr:uid="{1F96807F-8F6D-47BD-A0EE-366E6E584724}"/>
    <cellStyle name="Normal 41 3 2 2" xfId="13839" xr:uid="{B1716777-C7A7-4D79-BCAE-69DBD46F9A04}"/>
    <cellStyle name="Normal 41 3 3" xfId="24317" xr:uid="{F93005EF-B98F-43C8-B4AB-EEEC2B7BC4C2}"/>
    <cellStyle name="Normal 41 3 4" xfId="24318" xr:uid="{E2E38AEE-99C2-49B3-A968-22218D1D33BC}"/>
    <cellStyle name="Normal 41 3 5" xfId="24319" xr:uid="{431CCC9A-7954-4559-A172-A3FBA2218E23}"/>
    <cellStyle name="Normal 41 3 6" xfId="24320" xr:uid="{2F41F6C4-3BA3-41CC-A52E-14C8547C9237}"/>
    <cellStyle name="Normal 41 4" xfId="10216" xr:uid="{78E9AE6A-93A2-4981-BF77-6CED0CD6669C}"/>
    <cellStyle name="Normal 41 4 2" xfId="13837" xr:uid="{5633F486-1D13-4A9D-B03E-672737CE504E}"/>
    <cellStyle name="Normal 41 5" xfId="24321" xr:uid="{190F6904-1C05-4B1D-A448-850C62E45D8B}"/>
    <cellStyle name="Normal 41 6" xfId="24322" xr:uid="{49311EF9-45A3-43F6-A0E8-43B56E960E56}"/>
    <cellStyle name="Normal 41 7" xfId="24323" xr:uid="{4D10415B-34B7-41D0-B0E0-74CD308EC69B}"/>
    <cellStyle name="Normal 41 8" xfId="24324" xr:uid="{EBE4B753-F058-4BA7-896E-9F61F2F7E8AB}"/>
    <cellStyle name="Normal 42" xfId="4529" xr:uid="{8CD7C5FA-BC10-4011-AA40-EFFE5E41CBD6}"/>
    <cellStyle name="Normal 42 2" xfId="8044" xr:uid="{D406352C-3017-4AB7-8446-FD1D41E979A3}"/>
    <cellStyle name="Normal 42 2 2" xfId="10220" xr:uid="{252C7FF2-7EDC-461B-B4FA-31543FB12031}"/>
    <cellStyle name="Normal 42 2 2 2" xfId="13841" xr:uid="{626652AD-7E9B-4078-B7D6-A9ABF8CB9236}"/>
    <cellStyle name="Normal 42 2 3" xfId="12389" xr:uid="{BD00656A-896A-46D6-8850-DDF6476FE323}"/>
    <cellStyle name="Normal 42 2 3 2" xfId="24325" xr:uid="{5A25E03A-03CB-450C-B896-1B70386AA7B3}"/>
    <cellStyle name="Normal 42 2 4" xfId="24326" xr:uid="{6F87BFD3-A5C3-4EDE-B8B9-A7AA1B876BA2}"/>
    <cellStyle name="Normal 42 2 5" xfId="24327" xr:uid="{5AD78ABC-A0ED-4FF1-8817-DCD82A67F895}"/>
    <cellStyle name="Normal 42 2 6" xfId="24328" xr:uid="{11B3FDCD-0CB4-4273-AAC0-BAD6EBFF2500}"/>
    <cellStyle name="Normal 42 2 7" xfId="24329" xr:uid="{E68BB6B3-DB18-48D2-9A9E-EB0100CC8426}"/>
    <cellStyle name="Normal 42 3" xfId="10219" xr:uid="{7E5DAE72-D1AA-4D40-B30F-D7D1F02DA5F3}"/>
    <cellStyle name="Normal 42 3 2" xfId="13840" xr:uid="{377A6712-AC35-4D5F-8A68-E40C662C065F}"/>
    <cellStyle name="Normal 42 3 3" xfId="38975" xr:uid="{6CBDFF39-8363-4C7F-9816-A6363E7AC3FC}"/>
    <cellStyle name="Normal 42 4" xfId="24330" xr:uid="{CBA2147D-64D3-40A5-A07D-F8BAB5A908F0}"/>
    <cellStyle name="Normal 42 4 2" xfId="39740" xr:uid="{84A23210-3718-468D-B2AD-1AD3A8B7E1EC}"/>
    <cellStyle name="Normal 42 5" xfId="24331" xr:uid="{0EA9751E-EE9C-4507-BC25-E623B2512114}"/>
    <cellStyle name="Normal 42 6" xfId="24332" xr:uid="{6E691C28-A0E0-4550-80EC-614C5CB25A9F}"/>
    <cellStyle name="Normal 42 7" xfId="24333" xr:uid="{DDC1E523-0CEB-4F3A-AA3C-B20CD7AD33FE}"/>
    <cellStyle name="Normal 43" xfId="5049" xr:uid="{52AF595D-EE17-4787-8863-64B173900350}"/>
    <cellStyle name="Normal 43 2" xfId="10221" xr:uid="{0A5FCAAA-41ED-4777-8006-3EF522D1E5B8}"/>
    <cellStyle name="Normal 43 2 2" xfId="13842" xr:uid="{2DBDFE6A-1A85-4244-8D31-DBEBDBDE2393}"/>
    <cellStyle name="Normal 43 2 3" xfId="39741" xr:uid="{E0A344E8-E724-4EF6-BB7D-3516F2D543A0}"/>
    <cellStyle name="Normal 43 3" xfId="24334" xr:uid="{F774B58C-A816-463B-B372-A8F29FF55E73}"/>
    <cellStyle name="Normal 43 4" xfId="24335" xr:uid="{D9785DE4-F53E-42C1-A248-D5D54AF3A80C}"/>
    <cellStyle name="Normal 43 5" xfId="24336" xr:uid="{803D1596-CC04-4145-9256-77D4268308C0}"/>
    <cellStyle name="Normal 43 6" xfId="24337" xr:uid="{46DBA936-5AA7-4C23-B97E-98FD9615C741}"/>
    <cellStyle name="Normal 44" xfId="6159" xr:uid="{34BB8D51-9C1A-4503-970F-BB30B9F32A57}"/>
    <cellStyle name="Normal 44 2" xfId="10222" xr:uid="{0F0EDAC3-C3A3-4113-BC2E-958CAB8A5820}"/>
    <cellStyle name="Normal 44 2 2" xfId="13843" xr:uid="{87A035A7-3DC1-42FA-BACB-AFA7E6509FCA}"/>
    <cellStyle name="Normal 44 2 3" xfId="39742" xr:uid="{19132073-2EB1-42A0-AE22-E86DBD63AA90}"/>
    <cellStyle name="Normal 44 3" xfId="24338" xr:uid="{E8006EDA-63E5-4458-A545-6B4153CA2D72}"/>
    <cellStyle name="Normal 44 4" xfId="24339" xr:uid="{0279F572-2D3B-433D-9838-A02C47443324}"/>
    <cellStyle name="Normal 44 5" xfId="24340" xr:uid="{1600BE21-AAC5-42D0-BD81-984AD4034F97}"/>
    <cellStyle name="Normal 44 6" xfId="24341" xr:uid="{8D9BBE7B-DCBC-4FE9-98AC-0288FAE4C8BC}"/>
    <cellStyle name="Normal 45" xfId="7635" xr:uid="{C6E94D0B-66DA-4497-BEE0-D7588F02DBFF}"/>
    <cellStyle name="Normal 45 2" xfId="10223" xr:uid="{F1B7EB09-EA95-4C35-85A4-068F4E9A31CB}"/>
    <cellStyle name="Normal 45 2 2" xfId="13844" xr:uid="{10D48944-52BF-4E21-8DC2-B31866D97257}"/>
    <cellStyle name="Normal 45 3" xfId="24342" xr:uid="{761F6327-DBFA-4C02-8A96-508E54A7E79E}"/>
    <cellStyle name="Normal 45 4" xfId="24343" xr:uid="{0FAF70DF-41AC-4486-AF8C-C6C6BB763CF9}"/>
    <cellStyle name="Normal 45 5" xfId="24344" xr:uid="{4CE06053-AFC8-4B91-B430-3F96382D583F}"/>
    <cellStyle name="Normal 45 6" xfId="24345" xr:uid="{4E90726A-DF22-4014-B0B2-DEB4534131CF}"/>
    <cellStyle name="Normal 46" xfId="7636" xr:uid="{D9403FBD-4165-40BF-9679-504EBE8236D2}"/>
    <cellStyle name="Normal 46 2" xfId="10224" xr:uid="{32D6F5FE-D6DD-4143-A1C7-9A771B89DEFA}"/>
    <cellStyle name="Normal 46 2 2" xfId="13845" xr:uid="{8AFF25C7-4683-4ED2-8DB7-B8B6A0173A80}"/>
    <cellStyle name="Normal 46 3" xfId="24346" xr:uid="{F6F71EE2-374A-4E95-A459-2F7868DDA994}"/>
    <cellStyle name="Normal 46 4" xfId="24347" xr:uid="{1C64A972-14B1-4CE3-B60E-8B5868CCAA1B}"/>
    <cellStyle name="Normal 46 5" xfId="24348" xr:uid="{32D62C83-3CA0-49DC-A635-EDE1A3F6FB06}"/>
    <cellStyle name="Normal 46 6" xfId="24349" xr:uid="{83FFB2A7-1222-4950-ABA9-8A19D0DD46AF}"/>
    <cellStyle name="Normal 47" xfId="7637" xr:uid="{B8C0C419-8A8A-4705-9B75-B2B537863A4F}"/>
    <cellStyle name="Normal 47 2" xfId="10225" xr:uid="{45A03FCC-9FD2-4CF5-8E6B-4D806F9CC3ED}"/>
    <cellStyle name="Normal 47 2 2" xfId="13846" xr:uid="{D65309DD-EB76-41E9-A98E-489F023739F0}"/>
    <cellStyle name="Normal 47 3" xfId="24350" xr:uid="{A755B05F-A663-40CB-B349-A5F0C92CCB9F}"/>
    <cellStyle name="Normal 47 4" xfId="24351" xr:uid="{FA6CBCC9-27FF-4B61-B6B2-E50D5E16316F}"/>
    <cellStyle name="Normal 47 5" xfId="24352" xr:uid="{0440D08F-37D5-4666-8874-ADD908463A7E}"/>
    <cellStyle name="Normal 47 6" xfId="24353" xr:uid="{49EA9270-C23D-46B5-A2DA-75DECDA3A500}"/>
    <cellStyle name="Normal 48" xfId="7638" xr:uid="{25A00806-27B3-48DD-AE8D-DEC2D195EAF8}"/>
    <cellStyle name="Normal 48 2" xfId="10226" xr:uid="{07679119-2FC8-40BD-95CD-8B46740B2805}"/>
    <cellStyle name="Normal 48 2 2" xfId="13847" xr:uid="{11882F22-FA78-4ABD-B189-AAE62CE09054}"/>
    <cellStyle name="Normal 48 3" xfId="24354" xr:uid="{B9FC3953-5632-4C2F-AD73-35506278BE14}"/>
    <cellStyle name="Normal 48 4" xfId="24355" xr:uid="{68645610-4660-418F-ACE1-B3C2A35225FC}"/>
    <cellStyle name="Normal 48 5" xfId="24356" xr:uid="{D8121AC8-9493-4AA8-B3F4-9E5B38BA94EA}"/>
    <cellStyle name="Normal 48 6" xfId="24357" xr:uid="{342BDD85-F2CA-46AF-A5FC-8F04E33AC438}"/>
    <cellStyle name="Normal 49" xfId="7639" xr:uid="{FA358BD7-9928-48D4-A307-65FCD03D2324}"/>
    <cellStyle name="Normal 49 2" xfId="10227" xr:uid="{0AD05DE0-F6D3-4E12-B776-65912D9112A5}"/>
    <cellStyle name="Normal 49 2 2" xfId="13848" xr:uid="{81CB0613-C50F-4324-8A2B-6479EE955B22}"/>
    <cellStyle name="Normal 49 3" xfId="24358" xr:uid="{4915B3D8-7F5C-4881-B091-22008D41750C}"/>
    <cellStyle name="Normal 49 4" xfId="24359" xr:uid="{DB4338A3-2F0E-46E8-9BF6-D8246D7CBFB6}"/>
    <cellStyle name="Normal 49 5" xfId="24360" xr:uid="{469304C0-B550-434E-945D-757CA2165FE2}"/>
    <cellStyle name="Normal 49 6" xfId="24361" xr:uid="{20DFCF76-5452-4984-BB34-78E3D254D0D1}"/>
    <cellStyle name="Normal 5" xfId="1614" xr:uid="{377595FF-F195-4E9C-81AF-15FDB4877F77}"/>
    <cellStyle name="Normal 5 10" xfId="3784" xr:uid="{A34D951E-A014-48B7-B0AF-9C368BACD97C}"/>
    <cellStyle name="Normal 5 10 2" xfId="10229" xr:uid="{BC665DAA-61E3-4865-9042-360332595D25}"/>
    <cellStyle name="Normal 5 10 2 2" xfId="13850" xr:uid="{44E6C54F-C679-475D-9793-8EFC87AB0A42}"/>
    <cellStyle name="Normal 5 10 3" xfId="24362" xr:uid="{C5C49EA7-5476-4C04-AFFD-31E816D8BE21}"/>
    <cellStyle name="Normal 5 10 4" xfId="24363" xr:uid="{39DD5F73-F008-43AC-A642-722D79CFF1E9}"/>
    <cellStyle name="Normal 5 10 5" xfId="24364" xr:uid="{3680C9F8-5CA4-4037-A090-EECBAC31BB80}"/>
    <cellStyle name="Normal 5 10 6" xfId="24365" xr:uid="{4C163431-6357-413E-AB4B-C5E595332C9C}"/>
    <cellStyle name="Normal 5 11" xfId="3785" xr:uid="{2B553BFB-1A76-43A2-9085-D18618CBEE6A}"/>
    <cellStyle name="Normal 5 11 2" xfId="10230" xr:uid="{40B842B6-07E2-4727-BEFC-C59C9D13D386}"/>
    <cellStyle name="Normal 5 11 2 2" xfId="13851" xr:uid="{74C6A967-A4FE-4548-AC11-7728984DF6EB}"/>
    <cellStyle name="Normal 5 11 3" xfId="24366" xr:uid="{6B427528-AAE0-45EF-9A0B-E97744EC8FB7}"/>
    <cellStyle name="Normal 5 11 4" xfId="24367" xr:uid="{F3E3A29E-DE4F-4C46-BB1C-2521762EADBB}"/>
    <cellStyle name="Normal 5 11 5" xfId="24368" xr:uid="{CF748C20-C22C-4CF1-9CD6-C36171F0A69A}"/>
    <cellStyle name="Normal 5 11 6" xfId="24369" xr:uid="{8A8775E3-6961-48C1-A148-08F762B14D39}"/>
    <cellStyle name="Normal 5 12" xfId="3786" xr:uid="{8BDBC5D2-0092-44DE-A839-F047D61249CB}"/>
    <cellStyle name="Normal 5 12 2" xfId="10231" xr:uid="{5BC48F19-453B-4F31-AE83-5F5F1372B6A3}"/>
    <cellStyle name="Normal 5 12 2 2" xfId="13852" xr:uid="{BC4DBD81-1482-4CE9-BC7F-7A208F93D55F}"/>
    <cellStyle name="Normal 5 12 3" xfId="24370" xr:uid="{C7059DC2-F6C7-43B7-8E00-0A519A171914}"/>
    <cellStyle name="Normal 5 12 4" xfId="24371" xr:uid="{0C665B40-1968-4423-8EC4-7702A3A7BEAE}"/>
    <cellStyle name="Normal 5 12 5" xfId="24372" xr:uid="{276D86FE-A4C2-4FA8-BE7B-E7AD1C48C779}"/>
    <cellStyle name="Normal 5 12 6" xfId="24373" xr:uid="{1CA73EE0-AB5D-487B-964D-89FFD2EF251A}"/>
    <cellStyle name="Normal 5 13" xfId="3787" xr:uid="{4446FAFD-EA22-4018-88BF-B6434F3599F6}"/>
    <cellStyle name="Normal 5 13 2" xfId="10232" xr:uid="{12A9B962-FDF0-4608-8DAA-CBC2C6400E7D}"/>
    <cellStyle name="Normal 5 13 2 2" xfId="13853" xr:uid="{6FC63F1B-64BB-4818-BA42-0B61612CA495}"/>
    <cellStyle name="Normal 5 13 3" xfId="24374" xr:uid="{CF55FF94-9AB5-4D92-90DA-DC4E752294D7}"/>
    <cellStyle name="Normal 5 13 4" xfId="24375" xr:uid="{DAEA16A2-E340-44D4-999D-F5F3962481B4}"/>
    <cellStyle name="Normal 5 13 5" xfId="24376" xr:uid="{CCA37A3F-4E7C-44DC-9375-ACE73360BF08}"/>
    <cellStyle name="Normal 5 13 6" xfId="24377" xr:uid="{09B6A0E3-B6E7-4199-AC2A-814959CDCAE8}"/>
    <cellStyle name="Normal 5 14" xfId="3788" xr:uid="{D8C3E318-B1FF-436E-94C1-A002803E46C0}"/>
    <cellStyle name="Normal 5 14 2" xfId="10233" xr:uid="{20D57AFB-22E8-404A-9835-86A168AC68E5}"/>
    <cellStyle name="Normal 5 14 2 2" xfId="13854" xr:uid="{82DCDE76-5757-442E-99E3-4F344EDC3167}"/>
    <cellStyle name="Normal 5 14 3" xfId="24378" xr:uid="{FED9888C-E6CC-448A-82B7-04F714870471}"/>
    <cellStyle name="Normal 5 14 4" xfId="24379" xr:uid="{BCE984B6-0FBC-4E3C-A7F8-A09F42511201}"/>
    <cellStyle name="Normal 5 14 5" xfId="24380" xr:uid="{DB335F0D-3516-4AA9-9DE4-B281B0C13514}"/>
    <cellStyle name="Normal 5 14 6" xfId="24381" xr:uid="{C01F3853-F44A-47E5-BE1B-30565556AC42}"/>
    <cellStyle name="Normal 5 15" xfId="3789" xr:uid="{976AF815-8383-4EC3-8ED2-6E83E476B1C1}"/>
    <cellStyle name="Normal 5 15 2" xfId="10234" xr:uid="{07F1F9FE-A3CE-4E59-A918-CFC4FD277A4B}"/>
    <cellStyle name="Normal 5 15 2 2" xfId="13855" xr:uid="{F9BADA51-3772-4B6F-8D94-A1021A599DB6}"/>
    <cellStyle name="Normal 5 15 3" xfId="24382" xr:uid="{99F09E76-F039-44DD-80F6-4DBAEB08A06C}"/>
    <cellStyle name="Normal 5 15 4" xfId="24383" xr:uid="{C798C791-D01E-4D6C-BC25-E8A6FAB2959E}"/>
    <cellStyle name="Normal 5 15 5" xfId="24384" xr:uid="{C6B84EE6-F5BD-48AF-A46C-F8B0BF22ADC9}"/>
    <cellStyle name="Normal 5 15 6" xfId="24385" xr:uid="{74EA371C-3E9D-4635-83A2-D5509E065144}"/>
    <cellStyle name="Normal 5 16" xfId="3790" xr:uid="{9B6189D4-4451-4D19-BFD7-72BD3D7AD8DF}"/>
    <cellStyle name="Normal 5 16 2" xfId="5465" xr:uid="{1A40B606-60C0-455D-95F3-4ADF482CC04A}"/>
    <cellStyle name="Normal 5 16 2 2" xfId="10236" xr:uid="{2AC76251-F73D-4D07-AAF0-57053A32C8EC}"/>
    <cellStyle name="Normal 5 16 2 2 2" xfId="13857" xr:uid="{2C7D6863-C2B5-4B61-83AD-74D05798FF6A}"/>
    <cellStyle name="Normal 5 16 2 3" xfId="24386" xr:uid="{B45F970F-E1B2-4CC0-85B2-6B0F877313B1}"/>
    <cellStyle name="Normal 5 16 2 4" xfId="24387" xr:uid="{422E2D38-B89A-4E9B-B20D-D6949A6AC7C6}"/>
    <cellStyle name="Normal 5 16 2 5" xfId="24388" xr:uid="{66CCE8BC-3FCD-4B95-AA20-C2B71B9D8A5B}"/>
    <cellStyle name="Normal 5 16 2 6" xfId="24389" xr:uid="{43018C95-B0AE-46F3-BCD3-80B68EDAC60F}"/>
    <cellStyle name="Normal 5 16 3" xfId="7640" xr:uid="{5732B54F-5F2F-4ACB-888F-6B83078AFA0B}"/>
    <cellStyle name="Normal 5 16 3 2" xfId="10237" xr:uid="{CDEEEE41-237E-4FB0-A4EF-4E3E92A1EEDE}"/>
    <cellStyle name="Normal 5 16 3 2 2" xfId="13858" xr:uid="{E41352F0-3AD0-4F81-93CB-4D88A8C8B759}"/>
    <cellStyle name="Normal 5 16 3 3" xfId="24390" xr:uid="{3B00439B-B60C-4584-B8AB-1F7C37109AD2}"/>
    <cellStyle name="Normal 5 16 3 4" xfId="24391" xr:uid="{425EEA83-E96D-456E-BA62-DE43F6FC41BF}"/>
    <cellStyle name="Normal 5 16 3 5" xfId="24392" xr:uid="{4E54A35F-3B57-44EA-9672-799AC6FE8C7E}"/>
    <cellStyle name="Normal 5 16 3 6" xfId="24393" xr:uid="{5619F5D6-026E-41C8-965B-B96A0E2D329C}"/>
    <cellStyle name="Normal 5 16 3 7" xfId="38464" xr:uid="{8DE19EBD-A8C5-4795-83F7-7584363EB841}"/>
    <cellStyle name="Normal 5 16 4" xfId="10235" xr:uid="{FE9C8096-55CD-4483-B71E-C48726769346}"/>
    <cellStyle name="Normal 5 16 4 2" xfId="13856" xr:uid="{C3DF1839-932D-415E-A8E2-F745C45CEA20}"/>
    <cellStyle name="Normal 5 16 5" xfId="24394" xr:uid="{A1A2046A-4940-4004-AF17-C6152BC0CAE2}"/>
    <cellStyle name="Normal 5 16 6" xfId="24395" xr:uid="{E671FA73-1E80-4905-B7C8-47DD4F3FC62B}"/>
    <cellStyle name="Normal 5 16 7" xfId="24396" xr:uid="{EF9FCFDE-58AF-40BD-AE27-F21F844F686A}"/>
    <cellStyle name="Normal 5 16 8" xfId="24397" xr:uid="{F02D1462-0094-420A-AC93-8742752A7482}"/>
    <cellStyle name="Normal 5 17" xfId="7641" xr:uid="{E271A2B8-C16D-4D6E-A620-7D0780FBB174}"/>
    <cellStyle name="Normal 5 17 2" xfId="10238" xr:uid="{94FDD018-3DE3-40A9-A47D-695F1EA143AD}"/>
    <cellStyle name="Normal 5 17 2 2" xfId="13859" xr:uid="{45CAD869-D33B-4B00-9CD4-2356097E06BD}"/>
    <cellStyle name="Normal 5 17 3" xfId="24398" xr:uid="{B022AA92-E843-460B-901D-DFEAACDC5166}"/>
    <cellStyle name="Normal 5 17 4" xfId="24399" xr:uid="{A45A3EE6-1993-4779-B1C5-8B3D0810BC9B}"/>
    <cellStyle name="Normal 5 17 5" xfId="24400" xr:uid="{209CD7FB-02AE-4C67-AD5A-C44B22B6713B}"/>
    <cellStyle name="Normal 5 17 6" xfId="24401" xr:uid="{8EA15CC7-ABA4-4877-9B1A-E09CFCEC1E49}"/>
    <cellStyle name="Normal 5 18" xfId="10228" xr:uid="{52ACB289-8428-4470-9ED6-0A3FAA0C63AD}"/>
    <cellStyle name="Normal 5 18 2" xfId="13849" xr:uid="{D87E8606-C2D5-4ADD-ADA5-81F1E105158A}"/>
    <cellStyle name="Normal 5 19" xfId="24402" xr:uid="{217A776B-0741-4D30-B930-62DCC3D6B5B4}"/>
    <cellStyle name="Normal 5 2" xfId="1615" xr:uid="{483D846D-40E9-48CA-BC1E-36FC9C97AD28}"/>
    <cellStyle name="Normal 5 2 2" xfId="10239" xr:uid="{43A91DC7-62B2-4D8D-98ED-64F6731B70D4}"/>
    <cellStyle name="Normal 5 2 2 2" xfId="13860" xr:uid="{1778B3D4-2806-4E74-A500-7C9224FEA4DF}"/>
    <cellStyle name="Normal 5 2 3" xfId="24403" xr:uid="{CC260219-BE82-4773-89DF-727176B7081D}"/>
    <cellStyle name="Normal 5 2 4" xfId="24404" xr:uid="{899BEFEA-D07B-4991-B9A0-BEB4F3E99C06}"/>
    <cellStyle name="Normal 5 2 5" xfId="24405" xr:uid="{930766A6-CFB5-4A6C-B73F-6133F5A2204C}"/>
    <cellStyle name="Normal 5 2 6" xfId="24406" xr:uid="{D1B712AF-B730-4C75-82B7-0CC5D5B0AADA}"/>
    <cellStyle name="Normal 5 2 7" xfId="24407" xr:uid="{F5D4FF35-59C1-4CB2-9591-3F79D7573884}"/>
    <cellStyle name="Normal 5 20" xfId="24408" xr:uid="{103A3009-F4D2-4960-BBC3-356A3A5471C3}"/>
    <cellStyle name="Normal 5 21" xfId="24409" xr:uid="{88F6AF0D-C53F-467E-AC56-0AC7714868EA}"/>
    <cellStyle name="Normal 5 22" xfId="24410" xr:uid="{8AF078BE-DD12-4E0D-AE74-34A5218FDB53}"/>
    <cellStyle name="Normal 5 23" xfId="24411" xr:uid="{B262EDB3-B73C-4701-BAC6-616FE03DF042}"/>
    <cellStyle name="Normal 5 24" xfId="24412" xr:uid="{1910E6B8-AF12-44DC-A23A-7C2AF2A781CB}"/>
    <cellStyle name="Normal 5 3" xfId="1616" xr:uid="{1B90EABD-9CF9-4529-91C1-34C6F976E980}"/>
    <cellStyle name="Normal 5 3 2" xfId="10240" xr:uid="{7A2DC311-0D7D-4F3C-9754-4F265ABE6986}"/>
    <cellStyle name="Normal 5 3 2 2" xfId="13861" xr:uid="{709ED65C-91CC-402D-AE0E-4554D843F37B}"/>
    <cellStyle name="Normal 5 3 3" xfId="24413" xr:uid="{CA46846A-9717-4C52-8198-64F2377857B5}"/>
    <cellStyle name="Normal 5 3 4" xfId="24414" xr:uid="{26475DA6-EA7A-46F7-87C0-5520DAA63CEC}"/>
    <cellStyle name="Normal 5 3 5" xfId="24415" xr:uid="{C9740672-83C7-4921-824E-6AF6D3CF67D2}"/>
    <cellStyle name="Normal 5 3 6" xfId="24416" xr:uid="{83841DB9-1601-4371-9919-920F83B70CC2}"/>
    <cellStyle name="Normal 5 3 7" xfId="24417" xr:uid="{B26EC92B-3273-4DD2-995B-699DBBC7A4CD}"/>
    <cellStyle name="Normal 5 4" xfId="1617" xr:uid="{006550F9-7848-4794-BA24-9D8418D66645}"/>
    <cellStyle name="Normal 5 4 2" xfId="10241" xr:uid="{A1CD8A71-CF36-4FB0-939A-D631FFD19A20}"/>
    <cellStyle name="Normal 5 4 2 2" xfId="13862" xr:uid="{29B81AE3-1474-45BB-BA9E-C7BA32FCBAD5}"/>
    <cellStyle name="Normal 5 4 3" xfId="24418" xr:uid="{DDE35196-14F9-497E-BDB8-8E12DD619837}"/>
    <cellStyle name="Normal 5 4 4" xfId="24419" xr:uid="{B17F99E4-14D7-4A81-8F43-D2AAF7D35166}"/>
    <cellStyle name="Normal 5 4 5" xfId="24420" xr:uid="{0EA3EF51-C5AF-41FF-9F1D-5245E37A98C1}"/>
    <cellStyle name="Normal 5 4 6" xfId="24421" xr:uid="{6FD61FBF-E76A-4585-83AA-B3021D6BFD8F}"/>
    <cellStyle name="Normal 5 4 7" xfId="24422" xr:uid="{17521915-DC95-46B3-BB98-18D5A3C98C08}"/>
    <cellStyle name="Normal 5 5" xfId="1618" xr:uid="{631639DB-291F-4928-8775-7D716AA8D276}"/>
    <cellStyle name="Normal 5 5 2" xfId="10242" xr:uid="{B4F7286D-C867-4FCC-B858-B5A4F1B2A87D}"/>
    <cellStyle name="Normal 5 5 2 2" xfId="13863" xr:uid="{83592B32-533E-4E54-9907-5D6173B4D7B7}"/>
    <cellStyle name="Normal 5 5 3" xfId="24423" xr:uid="{801717B6-CF2B-4B0F-BC7F-292A495DD545}"/>
    <cellStyle name="Normal 5 5 4" xfId="24424" xr:uid="{08AF6ABE-6408-4C26-B2EE-B16E2BC6697E}"/>
    <cellStyle name="Normal 5 5 5" xfId="24425" xr:uid="{41712EE6-E3E4-4065-9B7C-88A03E07EB73}"/>
    <cellStyle name="Normal 5 5 6" xfId="24426" xr:uid="{E4EC556B-9B6A-4B14-B7AD-8A6DB8C8EC35}"/>
    <cellStyle name="Normal 5 5 7" xfId="24427" xr:uid="{27F4BA7F-DF3F-401A-80AD-CEB9CFA36AC2}"/>
    <cellStyle name="Normal 5 6" xfId="1619" xr:uid="{281CB9B9-3EE3-444B-BE8A-460786823927}"/>
    <cellStyle name="Normal 5 6 2" xfId="10243" xr:uid="{105E1E9A-433F-4D6C-93BF-D87156909E83}"/>
    <cellStyle name="Normal 5 6 2 2" xfId="13864" xr:uid="{6A98445D-96B1-4F59-A062-DAF23A2FBECA}"/>
    <cellStyle name="Normal 5 6 3" xfId="24428" xr:uid="{C492D54A-CF8C-4F3A-B406-0132C1985CE4}"/>
    <cellStyle name="Normal 5 6 4" xfId="24429" xr:uid="{BAC3AC12-47E8-430F-B1E7-FEC33F87DA87}"/>
    <cellStyle name="Normal 5 6 5" xfId="24430" xr:uid="{9AD6A4CB-C185-483A-92E7-FB09ECCBBB12}"/>
    <cellStyle name="Normal 5 6 6" xfId="24431" xr:uid="{AA90C1E0-3D7C-464E-8B3A-156FAEB9B31B}"/>
    <cellStyle name="Normal 5 6 7" xfId="24432" xr:uid="{B2880410-0C6E-4876-8C10-C0FC8B5F1B01}"/>
    <cellStyle name="Normal 5 7" xfId="1620" xr:uid="{BAF9A53B-44CD-4820-8557-54F69EADA444}"/>
    <cellStyle name="Normal 5 7 2" xfId="10244" xr:uid="{D6BD19E7-6804-4787-A311-027329B56CA4}"/>
    <cellStyle name="Normal 5 7 2 2" xfId="13865" xr:uid="{04C5D392-9554-4AC7-A7D9-49A8740F424A}"/>
    <cellStyle name="Normal 5 7 3" xfId="24433" xr:uid="{0410BFAA-4B58-4C43-8303-698B91B94116}"/>
    <cellStyle name="Normal 5 7 4" xfId="24434" xr:uid="{C2EDD1A0-51D5-43E9-A0F1-4A492C49FB88}"/>
    <cellStyle name="Normal 5 7 5" xfId="24435" xr:uid="{CA7393FE-416B-4980-A455-41BCFBEFDC02}"/>
    <cellStyle name="Normal 5 7 6" xfId="24436" xr:uid="{CE574CF6-8084-427E-8288-3BEA5389EBC5}"/>
    <cellStyle name="Normal 5 7 7" xfId="24437" xr:uid="{7DBF8CF6-3B68-42D3-AC1F-0EF0CA27C500}"/>
    <cellStyle name="Normal 5 8" xfId="3791" xr:uid="{19EE5669-0B16-4C52-9874-01EB1501DBB6}"/>
    <cellStyle name="Normal 5 8 2" xfId="10245" xr:uid="{FE086A20-27FB-4B06-9D11-3436A5429868}"/>
    <cellStyle name="Normal 5 8 2 2" xfId="13866" xr:uid="{E1C6A127-76D8-49E7-901D-1A576ECD31F5}"/>
    <cellStyle name="Normal 5 8 3" xfId="24438" xr:uid="{EA8C8C46-B4C4-44C9-A85D-66511E5BD77C}"/>
    <cellStyle name="Normal 5 8 4" xfId="24439" xr:uid="{C16B16F6-9528-4228-B314-13870721EE93}"/>
    <cellStyle name="Normal 5 8 5" xfId="24440" xr:uid="{83D38E84-6D60-4266-AC6D-6817458778D0}"/>
    <cellStyle name="Normal 5 8 6" xfId="24441" xr:uid="{ED997083-5944-482E-B831-39D43B53D684}"/>
    <cellStyle name="Normal 5 9" xfId="3792" xr:uid="{34D2A513-B3C1-46B4-A0C9-B0AF02FC9A07}"/>
    <cellStyle name="Normal 5 9 2" xfId="10246" xr:uid="{29BF0500-12C7-400F-B16B-5B26440326F4}"/>
    <cellStyle name="Normal 5 9 2 2" xfId="13867" xr:uid="{2A7896E5-C20F-497B-BD96-A7EBA4DFA788}"/>
    <cellStyle name="Normal 5 9 3" xfId="24442" xr:uid="{B348F598-129F-4611-A48B-3C5DB20BF5AF}"/>
    <cellStyle name="Normal 5 9 4" xfId="24443" xr:uid="{2E32BA66-F482-46B7-B8A2-3A6F60B8A862}"/>
    <cellStyle name="Normal 5 9 5" xfId="24444" xr:uid="{312ACB88-D746-4191-B2AC-09E351E2D4CF}"/>
    <cellStyle name="Normal 5 9 6" xfId="24445" xr:uid="{4F8F5E3A-C365-46C9-90C8-DEAEABA1CE92}"/>
    <cellStyle name="Normal 50" xfId="7642" xr:uid="{319D0706-2343-42E7-8C9E-99AAD83B3435}"/>
    <cellStyle name="Normal 50 2" xfId="10247" xr:uid="{F4B9D1FC-4C38-41FE-8728-A788F1FD29CF}"/>
    <cellStyle name="Normal 50 2 2" xfId="13868" xr:uid="{E1926C27-669E-4E8E-8279-F72C3B79AAF4}"/>
    <cellStyle name="Normal 50 3" xfId="24446" xr:uid="{C2C505DD-A215-42C7-96C8-18BAC40BF8A4}"/>
    <cellStyle name="Normal 50 4" xfId="24447" xr:uid="{795D6B79-7FFD-4648-B5E0-01599B8079C9}"/>
    <cellStyle name="Normal 50 5" xfId="24448" xr:uid="{59127A4E-6E27-4CD7-81D7-C34EFC3FCC7B}"/>
    <cellStyle name="Normal 50 6" xfId="24449" xr:uid="{76D241A0-8E9A-4025-991C-74B26527EBD6}"/>
    <cellStyle name="Normal 51" xfId="7643" xr:uid="{ECF2593F-CA25-440F-8F4E-7BDC513D75FB}"/>
    <cellStyle name="Normal 51 2" xfId="10248" xr:uid="{8453D96F-CEBC-4C14-B448-7F5DAA2DA866}"/>
    <cellStyle name="Normal 51 2 2" xfId="13869" xr:uid="{36F98F0B-0C42-490E-9282-6B5F5876CCD6}"/>
    <cellStyle name="Normal 51 3" xfId="24450" xr:uid="{F4A38850-7FC1-45D3-8587-6213FF2A4536}"/>
    <cellStyle name="Normal 51 4" xfId="24451" xr:uid="{A11827A5-8FA0-470C-839A-D6539D981EB7}"/>
    <cellStyle name="Normal 51 5" xfId="24452" xr:uid="{59DC8CC8-36E7-443F-B816-D477418C1301}"/>
    <cellStyle name="Normal 51 6" xfId="24453" xr:uid="{BD0B553E-3954-4CB8-8749-5B628A8CB3A2}"/>
    <cellStyle name="Normal 52" xfId="7644" xr:uid="{7CDA6355-9B03-49CE-981E-578DF9D6CC48}"/>
    <cellStyle name="Normal 52 2" xfId="10249" xr:uid="{19014921-DC74-4986-A6C5-438FD12CE3F2}"/>
    <cellStyle name="Normal 52 2 2" xfId="13870" xr:uid="{16D7738E-C4B1-4BBF-8C8A-EA4DB8AE2691}"/>
    <cellStyle name="Normal 52 3" xfId="24454" xr:uid="{4D3B0584-31E8-42C9-B063-37F78E84CA2B}"/>
    <cellStyle name="Normal 52 4" xfId="24455" xr:uid="{D5FF3B67-8A33-4E12-BAA7-84374708FE2D}"/>
    <cellStyle name="Normal 52 5" xfId="24456" xr:uid="{48829F6C-5E28-4282-B485-97F2CB7AA174}"/>
    <cellStyle name="Normal 52 6" xfId="24457" xr:uid="{7EDECE22-2471-49D5-87F3-ABBCDF9B1F6B}"/>
    <cellStyle name="Normal 53" xfId="7645" xr:uid="{D519C210-DB15-4405-9645-DADDB03C5431}"/>
    <cellStyle name="Normal 53 2" xfId="10250" xr:uid="{09DDD0B2-6D15-4827-9D0F-82F6B365A748}"/>
    <cellStyle name="Normal 53 2 2" xfId="13871" xr:uid="{8618A150-B354-4491-88F9-2BA74E28E015}"/>
    <cellStyle name="Normal 53 3" xfId="24458" xr:uid="{B4A925C6-23E2-4A78-B3EF-1A42751AFEC5}"/>
    <cellStyle name="Normal 53 4" xfId="24459" xr:uid="{08B12BCC-6709-4E5C-BC13-98D1FFAEC3D7}"/>
    <cellStyle name="Normal 53 5" xfId="24460" xr:uid="{826B6E06-F6F2-4BBD-AA36-A20281F68E3D}"/>
    <cellStyle name="Normal 53 6" xfId="24461" xr:uid="{4938B078-BAB7-48E2-986E-2563F60F8D0E}"/>
    <cellStyle name="Normal 54" xfId="7646" xr:uid="{B2221795-8BB7-49D8-A790-1FB47DFA4F0D}"/>
    <cellStyle name="Normal 54 2" xfId="10251" xr:uid="{8B0476BB-6DC4-43B7-BA70-1A4D038E3234}"/>
    <cellStyle name="Normal 54 2 2" xfId="13872" xr:uid="{32CF40B1-5CEE-4EBF-B14D-86731B46F822}"/>
    <cellStyle name="Normal 54 3" xfId="24462" xr:uid="{168ABD50-2726-4A2A-B20B-B7DEBB299B3A}"/>
    <cellStyle name="Normal 54 4" xfId="24463" xr:uid="{B856B931-9CCF-4D95-961B-D0C2AA10394C}"/>
    <cellStyle name="Normal 54 5" xfId="24464" xr:uid="{7EAD925B-827C-47D0-B3AA-D1BF2AB5CDDC}"/>
    <cellStyle name="Normal 54 6" xfId="24465" xr:uid="{80DB65CE-92E9-4456-91AF-2C96F5F496CD}"/>
    <cellStyle name="Normal 55" xfId="7647" xr:uid="{5BCA8A2D-13FB-4793-B2FB-73FFE471DB3D}"/>
    <cellStyle name="Normal 55 2" xfId="10252" xr:uid="{3085EB53-6B39-4C9F-B8EC-CD10A79E58BA}"/>
    <cellStyle name="Normal 55 2 2" xfId="13873" xr:uid="{303DA4D7-1F35-454C-AEC2-4B17B45B4963}"/>
    <cellStyle name="Normal 55 3" xfId="24466" xr:uid="{C11A8AF9-954C-4D19-8456-302E3E78A776}"/>
    <cellStyle name="Normal 55 4" xfId="24467" xr:uid="{D20B8EBF-600B-4A1B-85F4-300860A24C0F}"/>
    <cellStyle name="Normal 55 5" xfId="24468" xr:uid="{6F9077E4-4066-4D13-8FCD-03157FA4C98D}"/>
    <cellStyle name="Normal 55 6" xfId="24469" xr:uid="{D1E115D3-22B9-4EAB-9C0E-FF8C576C8E93}"/>
    <cellStyle name="Normal 56" xfId="7648" xr:uid="{627D5BF5-D1EB-4209-A394-4CE83548F4E5}"/>
    <cellStyle name="Normal 56 2" xfId="10253" xr:uid="{66DACF60-141E-4AD5-AB79-AF59CC408B65}"/>
    <cellStyle name="Normal 56 2 2" xfId="13874" xr:uid="{33C3D863-6F7C-468D-8C5F-72EAB25FF3D4}"/>
    <cellStyle name="Normal 56 3" xfId="24470" xr:uid="{CED29DA0-9DA0-462E-8A31-7A6CAE1D1BF0}"/>
    <cellStyle name="Normal 56 4" xfId="24471" xr:uid="{6F1F02C6-6731-43BE-AA2D-9146697E4800}"/>
    <cellStyle name="Normal 56 5" xfId="24472" xr:uid="{B551E295-1F21-40B7-A4E2-061EA7C804AD}"/>
    <cellStyle name="Normal 56 6" xfId="24473" xr:uid="{0F4F7EDB-AE64-4CB2-9965-AEF41D595B36}"/>
    <cellStyle name="Normal 57" xfId="6740" xr:uid="{2C873CE0-A0AB-48DE-9E1C-8F39537E189A}"/>
    <cellStyle name="Normal 57 2" xfId="8587" xr:uid="{0F1D9422-B7F7-49A7-BF1A-347997E42818}"/>
    <cellStyle name="Normal 57 2 2" xfId="10255" xr:uid="{97D27F76-0BD2-40B3-B14D-507AB423CE3B}"/>
    <cellStyle name="Normal 57 2 2 2" xfId="13876" xr:uid="{125B430C-9BF4-4361-8819-8BEF386454DE}"/>
    <cellStyle name="Normal 57 2 3" xfId="12592" xr:uid="{88E9ED85-16C7-4B01-9FC8-583D25A818EA}"/>
    <cellStyle name="Normal 57 3" xfId="10254" xr:uid="{D22B7294-F867-4D57-917D-13A9A921A589}"/>
    <cellStyle name="Normal 57 3 2" xfId="13875" xr:uid="{FDC5FBFA-E8C7-41BB-9EFA-84CA11C7B03A}"/>
    <cellStyle name="Normal 57 4" xfId="12307" xr:uid="{201DC409-AFDC-4449-8B5E-72F31B86B444}"/>
    <cellStyle name="Normal 58" xfId="8397" xr:uid="{6FA720BE-2371-4290-B3B6-EB0EB91E2431}"/>
    <cellStyle name="Normal 58 2" xfId="10256" xr:uid="{9EAEF7EF-09FD-4AF1-937C-1E807BF1FD52}"/>
    <cellStyle name="Normal 58 2 2" xfId="13877" xr:uid="{F87BCA2B-9715-4616-8DEF-3A6F51815738}"/>
    <cellStyle name="Normal 58 3" xfId="12511" xr:uid="{6870E5C8-1AFE-4AD4-BA07-E87869487360}"/>
    <cellStyle name="Normal 58 3 2" xfId="24474" xr:uid="{CC6A750A-B140-43D6-ACE8-D041CC578AD2}"/>
    <cellStyle name="Normal 58 4" xfId="24475" xr:uid="{8768D016-E6B4-41F9-A618-4DC4BC6C6644}"/>
    <cellStyle name="Normal 58 5" xfId="24476" xr:uid="{B33C7753-EA8F-4778-936C-F887546FDB6F}"/>
    <cellStyle name="Normal 58 6" xfId="24477" xr:uid="{9434932B-70F3-4436-A23D-F19E99350A12}"/>
    <cellStyle name="Normal 58 7" xfId="24478" xr:uid="{A9E2A071-23B1-4A5B-8D17-38C99487C7A7}"/>
    <cellStyle name="Normal 59" xfId="8509" xr:uid="{2F37F8E3-845E-4C1F-BE3B-F47D7B7DB064}"/>
    <cellStyle name="Normal 59 2" xfId="10257" xr:uid="{BBCEEFFE-EEA0-4347-AB58-1528DFE634AE}"/>
    <cellStyle name="Normal 59 2 2" xfId="13878" xr:uid="{675BCCDC-CA6A-4674-BECB-129FEBE90B53}"/>
    <cellStyle name="Normal 59 3" xfId="12551" xr:uid="{CDDCCEAC-2ED3-4DE5-A36A-DCD88C72373E}"/>
    <cellStyle name="Normal 59 3 2" xfId="24479" xr:uid="{51400B55-5826-4258-A85B-7BEC8BDA4117}"/>
    <cellStyle name="Normal 59 4" xfId="24480" xr:uid="{051A7C3C-763E-4CCF-9F66-38AA78FBB670}"/>
    <cellStyle name="Normal 59 5" xfId="24481" xr:uid="{5BEB7BCB-5690-49B2-B5BE-E22BBC66FDAD}"/>
    <cellStyle name="Normal 59 6" xfId="24482" xr:uid="{A658854A-80F5-421D-96ED-F8D065B9B962}"/>
    <cellStyle name="Normal 59 7" xfId="24483" xr:uid="{1AA0B8AC-3F52-4BD3-9DCD-BE790D48C300}"/>
    <cellStyle name="Normal 6" xfId="1621" xr:uid="{8FBFD838-69DD-4938-B667-1A2222754EF6}"/>
    <cellStyle name="Normal 6 10" xfId="24484" xr:uid="{23429FFF-BA5E-43D4-8B0E-8B601F0FFF0A}"/>
    <cellStyle name="Normal 6 11" xfId="24485" xr:uid="{195BCB10-6FF2-4084-B0C2-8F281BA498D8}"/>
    <cellStyle name="Normal 6 12" xfId="24486" xr:uid="{DFD7A9FA-815F-4C36-8F54-513ED3B4A261}"/>
    <cellStyle name="Normal 6 13" xfId="46652" xr:uid="{CC1465E9-874B-4DE2-B202-7E2B102F1C78}"/>
    <cellStyle name="Normal 6 2" xfId="1622" xr:uid="{F0C94679-E311-4826-A256-87C11A41715D}"/>
    <cellStyle name="Normal 6 2 10" xfId="24487" xr:uid="{F3E5B2CF-AB4E-4F05-92BA-529AA85AA2DE}"/>
    <cellStyle name="Normal 6 2 2" xfId="3795" xr:uid="{A92229DB-7982-4F22-9C87-D1CFCF4396CF}"/>
    <cellStyle name="Normal 6 2 2 2" xfId="3796" xr:uid="{7F98BDBF-A525-4A4B-9FBF-1DD878F500FB}"/>
    <cellStyle name="Normal 6 2 2 2 2" xfId="5466" xr:uid="{10C66424-4FC0-43AB-9125-E36D8961BAB0}"/>
    <cellStyle name="Normal 6 2 2 2 2 2" xfId="10262" xr:uid="{7CFD1B06-E1CB-4745-BB46-80A6E0E1126B}"/>
    <cellStyle name="Normal 6 2 2 2 2 2 2" xfId="13883" xr:uid="{330EAB6B-1B1E-46CF-A4C4-D1FEC0813715}"/>
    <cellStyle name="Normal 6 2 2 2 2 3" xfId="24488" xr:uid="{979AE457-D97A-4950-A78F-517AB0F50704}"/>
    <cellStyle name="Normal 6 2 2 2 2 4" xfId="24489" xr:uid="{CE28D49C-50EA-48D9-A12A-DFEF919BA47E}"/>
    <cellStyle name="Normal 6 2 2 2 2 5" xfId="24490" xr:uid="{6E0E4EFB-82F5-4125-85BF-C7B419B768B1}"/>
    <cellStyle name="Normal 6 2 2 2 2 6" xfId="24491" xr:uid="{C5A2853E-36FA-4423-9F23-4C6C129E17D3}"/>
    <cellStyle name="Normal 6 2 2 2 3" xfId="10261" xr:uid="{2EE6CCA1-F773-4DA4-B802-A64C15EB1014}"/>
    <cellStyle name="Normal 6 2 2 2 3 2" xfId="13882" xr:uid="{1EDBDC48-D637-4149-9A6E-0C6258B2A44D}"/>
    <cellStyle name="Normal 6 2 2 2 3 3" xfId="38465" xr:uid="{6DB8FA3E-115C-443E-AD8B-FE0450A26DEC}"/>
    <cellStyle name="Normal 6 2 2 2 4" xfId="24492" xr:uid="{86475393-96B0-4BD4-B5FD-D1F82B8762D5}"/>
    <cellStyle name="Normal 6 2 2 2 5" xfId="24493" xr:uid="{6B9529FE-5D28-4A92-A3C4-96A7F1F55D43}"/>
    <cellStyle name="Normal 6 2 2 2 6" xfId="24494" xr:uid="{3508C007-C317-4BB1-81FF-B74777346990}"/>
    <cellStyle name="Normal 6 2 2 2 7" xfId="24495" xr:uid="{8A812D02-76E6-4659-8730-DFB2FE1BD087}"/>
    <cellStyle name="Normal 6 2 2 3" xfId="8389" xr:uid="{474974A2-0ACB-4386-B40F-048A6BE6EB9E}"/>
    <cellStyle name="Normal 6 2 2 3 2" xfId="10263" xr:uid="{A32C68BA-7747-42CB-94B6-E4EDFF07E544}"/>
    <cellStyle name="Normal 6 2 2 3 2 2" xfId="13884" xr:uid="{987369D4-EB27-4AEF-AAAF-B39B16D2A39C}"/>
    <cellStyle name="Normal 6 2 2 3 3" xfId="24496" xr:uid="{0F411666-93AC-4171-AE9F-88C6ECFEF865}"/>
    <cellStyle name="Normal 6 2 2 3 4" xfId="24497" xr:uid="{4839F002-08A6-45D2-8749-562709951EA7}"/>
    <cellStyle name="Normal 6 2 2 3 5" xfId="24498" xr:uid="{11D82648-F098-4402-9C64-0275DC9B52AE}"/>
    <cellStyle name="Normal 6 2 2 3 6" xfId="24499" xr:uid="{5F2E2865-C9C1-48A5-955E-F2A1765CD49A}"/>
    <cellStyle name="Normal 6 2 2 4" xfId="10260" xr:uid="{6497BAE0-3702-4738-9306-D6D15C7D9FF6}"/>
    <cellStyle name="Normal 6 2 2 4 2" xfId="13881" xr:uid="{78418E8B-F4EE-4C56-BBCB-2C03888D81EF}"/>
    <cellStyle name="Normal 6 2 2 5" xfId="24500" xr:uid="{6330E3EE-F2F8-4875-BC5D-3AB7DFF8EB67}"/>
    <cellStyle name="Normal 6 2 2 6" xfId="24501" xr:uid="{6ECB0356-9865-4122-9BCC-D209D3C2168A}"/>
    <cellStyle name="Normal 6 2 2 7" xfId="24502" xr:uid="{20971940-F208-49CD-9390-7FB354C192F4}"/>
    <cellStyle name="Normal 6 2 2 8" xfId="24503" xr:uid="{625F1696-595D-458B-9E16-DC67C96A08D2}"/>
    <cellStyle name="Normal 6 2 3" xfId="3797" xr:uid="{7A81A8FD-90F1-498B-9D9F-74F7BCD43C7B}"/>
    <cellStyle name="Normal 6 2 3 2" xfId="8401" xr:uid="{84A961CE-F687-4DD8-80F6-11732AABEA1B}"/>
    <cellStyle name="Normal 6 2 3 2 2" xfId="10265" xr:uid="{C4B764D0-C109-475E-9A15-B964194072A3}"/>
    <cellStyle name="Normal 6 2 3 2 2 2" xfId="13886" xr:uid="{E534C40D-E24E-45AA-A49C-01D9F0EB5B4D}"/>
    <cellStyle name="Normal 6 2 3 2 3" xfId="24504" xr:uid="{C9F75BD7-9310-4C01-9E65-73C1104EAA11}"/>
    <cellStyle name="Normal 6 2 3 2 4" xfId="24505" xr:uid="{96CF81AE-0570-4F91-AC80-5FEA6733C1FA}"/>
    <cellStyle name="Normal 6 2 3 2 5" xfId="24506" xr:uid="{DCA8DF82-D31B-4FEC-9B1E-1A5BD06E2C89}"/>
    <cellStyle name="Normal 6 2 3 2 6" xfId="24507" xr:uid="{B4484B00-6FA6-4354-BD00-87FE21246F1B}"/>
    <cellStyle name="Normal 6 2 3 3" xfId="10264" xr:uid="{83F38CC3-CD82-4861-8ADA-54FB88E237A2}"/>
    <cellStyle name="Normal 6 2 3 3 2" xfId="13885" xr:uid="{B6910581-190F-4827-90BF-6CFC027D2A51}"/>
    <cellStyle name="Normal 6 2 3 4" xfId="12507" xr:uid="{508519BA-08A2-45A1-9DE2-442E7FA562B2}"/>
    <cellStyle name="Normal 6 2 3 5" xfId="8390" xr:uid="{B0C3ECD8-7E1F-4C7B-A02C-A3BA85AAB9CE}"/>
    <cellStyle name="Normal 6 2 4" xfId="3794" xr:uid="{B692D2CA-4F3E-48F1-9AF2-9EB274066C11}"/>
    <cellStyle name="Normal 6 2 4 2" xfId="10266" xr:uid="{6C968AB5-718C-4C32-B6E4-C64CF9D72D1E}"/>
    <cellStyle name="Normal 6 2 4 2 2" xfId="13887" xr:uid="{5C2B06D1-165A-4300-9FAE-85716E30FC84}"/>
    <cellStyle name="Normal 6 2 4 3" xfId="12488" xr:uid="{7FA19AFC-FAD7-4E39-99CD-FD06856276CF}"/>
    <cellStyle name="Normal 6 2 4 4" xfId="35440" xr:uid="{94DC7352-831D-47D5-8AD3-EEFBCB2D3100}"/>
    <cellStyle name="Normal 6 2 4 5" xfId="8307" xr:uid="{FBA6EF4F-D5AA-49AA-992E-041397C21A19}"/>
    <cellStyle name="Normal 6 2 5" xfId="4824" xr:uid="{20476F1E-1C7A-4438-B571-98669EB5E404}"/>
    <cellStyle name="Normal 6 2 5 2" xfId="13880" xr:uid="{ADCF8A12-4E1C-4D37-84ED-30047C406EAE}"/>
    <cellStyle name="Normal 6 2 5 3" xfId="35795" xr:uid="{6D0965ED-4487-48A2-843E-B02261FEA4B4}"/>
    <cellStyle name="Normal 6 2 5 4" xfId="10259" xr:uid="{FF7BF602-2819-43BE-B737-95BE5E81378F}"/>
    <cellStyle name="Normal 6 2 6" xfId="24508" xr:uid="{E13700D7-F2D2-4CBB-BA7B-F3DFD5FAB98C}"/>
    <cellStyle name="Normal 6 2 6 2" xfId="37861" xr:uid="{1E47E597-F5A7-486F-B65F-AB6992D4C8B3}"/>
    <cellStyle name="Normal 6 2 7" xfId="24509" xr:uid="{B75C1301-D855-4B06-8697-B417FE128BFA}"/>
    <cellStyle name="Normal 6 2 8" xfId="24510" xr:uid="{856C132B-1F64-404D-9505-A1E400C87FCF}"/>
    <cellStyle name="Normal 6 2 9" xfId="24511" xr:uid="{BD00F1D6-70D5-413A-98DE-5B81AD480476}"/>
    <cellStyle name="Normal 6 2_INPUTtoVEDA_importpriceNT" xfId="8391" xr:uid="{BA42A8A8-2C40-4730-9E76-099C8936E2DB}"/>
    <cellStyle name="Normal 6 3" xfId="1623" xr:uid="{0C5DF2FF-26E7-4EB9-9F9A-CD60C0EDC8A5}"/>
    <cellStyle name="Normal 6 3 10" xfId="24512" xr:uid="{7BF429F1-A47E-4CE5-B55E-AD64BE5A3A26}"/>
    <cellStyle name="Normal 6 3 11" xfId="24513" xr:uid="{FF68C163-778E-473D-BBBB-8438ABF13D9E}"/>
    <cellStyle name="Normal 6 3 2" xfId="3799" xr:uid="{FA127E2B-5FBA-48C3-90F8-A2AE648648F1}"/>
    <cellStyle name="Normal 6 3 2 2" xfId="8578" xr:uid="{48A542E6-A6EF-4981-A476-174A5A9FDFC3}"/>
    <cellStyle name="Normal 6 3 2 2 2" xfId="10269" xr:uid="{53B9EF38-73C5-4390-BCCE-6485FCBF4152}"/>
    <cellStyle name="Normal 6 3 2 2 2 2" xfId="13890" xr:uid="{A90C1283-D86F-4805-9CD8-EAF676CCC92B}"/>
    <cellStyle name="Normal 6 3 2 2 3" xfId="24514" xr:uid="{3DE78899-827B-4C22-8BE1-53322F5CF1CD}"/>
    <cellStyle name="Normal 6 3 2 2 4" xfId="24515" xr:uid="{E2C61130-C759-4446-86D4-3E51C661E43B}"/>
    <cellStyle name="Normal 6 3 2 2 5" xfId="24516" xr:uid="{845E4394-9526-4030-8453-160AEF036A41}"/>
    <cellStyle name="Normal 6 3 2 2 6" xfId="24517" xr:uid="{1250D699-CB03-4530-803F-0A4E23385A6C}"/>
    <cellStyle name="Normal 6 3 2 3" xfId="8309" xr:uid="{AD45C7D6-B86A-46E0-8481-7BA8B2D49105}"/>
    <cellStyle name="Normal 6 3 2 3 2" xfId="10270" xr:uid="{BBAC0253-34AD-4370-9997-8148F9EA2A16}"/>
    <cellStyle name="Normal 6 3 2 3 2 2" xfId="13891" xr:uid="{64FABF41-5203-4057-9D41-7DE9B8B20AB0}"/>
    <cellStyle name="Normal 6 3 2 3 3" xfId="24518" xr:uid="{BEEC57D4-46F3-4110-AA88-8BA901966D81}"/>
    <cellStyle name="Normal 6 3 2 3 4" xfId="24519" xr:uid="{BFD660FD-FD1B-4C1A-8C9B-E4C8F609C296}"/>
    <cellStyle name="Normal 6 3 2 3 5" xfId="24520" xr:uid="{7072C28F-D5B5-42F6-B3BA-6402CC13B0E5}"/>
    <cellStyle name="Normal 6 3 2 3 6" xfId="24521" xr:uid="{FFF5D149-5E64-4338-B1E2-53C1A85C198A}"/>
    <cellStyle name="Normal 6 3 2 4" xfId="10268" xr:uid="{6C9E4A17-058A-4644-A400-41F70A29C811}"/>
    <cellStyle name="Normal 6 3 2 4 2" xfId="13889" xr:uid="{406313A2-AEF8-42B5-9F34-FD23AA5F0695}"/>
    <cellStyle name="Normal 6 3 2 5" xfId="24522" xr:uid="{328B15E4-8E5B-4896-A1D2-115E3E7A8E85}"/>
    <cellStyle name="Normal 6 3 2 6" xfId="24523" xr:uid="{747598B8-9BD9-422C-B632-164792AD67E8}"/>
    <cellStyle name="Normal 6 3 2 7" xfId="24524" xr:uid="{7B7A475D-9E1B-45CE-9285-123EE90B4041}"/>
    <cellStyle name="Normal 6 3 2 8" xfId="24525" xr:uid="{12E6F917-03C0-4A07-9D08-952FB2B5A817}"/>
    <cellStyle name="Normal 6 3 3" xfId="3798" xr:uid="{BC66CD57-AD3A-41CC-9998-BC9C71E0360E}"/>
    <cellStyle name="Normal 6 3 3 2" xfId="10271" xr:uid="{E5D7D7DD-625A-4EE0-ACBF-AD0E6AD4B91C}"/>
    <cellStyle name="Normal 6 3 3 2 2" xfId="13892" xr:uid="{CA9B85F8-05C9-4CA6-9D54-B68B252B4AAE}"/>
    <cellStyle name="Normal 6 3 3 3" xfId="24526" xr:uid="{36764760-AC12-4564-B4B1-7C7E61460570}"/>
    <cellStyle name="Normal 6 3 3 4" xfId="24527" xr:uid="{B10F54D6-0AE9-4380-9F7D-2FFDDC99D777}"/>
    <cellStyle name="Normal 6 3 3 5" xfId="24528" xr:uid="{D172FCF0-CB6E-493C-8D36-8F18C157C436}"/>
    <cellStyle name="Normal 6 3 3 6" xfId="24529" xr:uid="{B07FBC17-F9B8-4DAE-A9F0-6DA2FE0100F1}"/>
    <cellStyle name="Normal 6 3 3 7" xfId="35441" xr:uid="{9309CE6E-728B-4A4F-A97A-A7BD08E1DF74}"/>
    <cellStyle name="Normal 6 3 3 8" xfId="8501" xr:uid="{BDA9372A-54A8-4BD1-98B1-C13E5D1C2619}"/>
    <cellStyle name="Normal 6 3 4" xfId="4825" xr:uid="{4180DD0B-5908-4D07-857B-068ABB2E4936}"/>
    <cellStyle name="Normal 6 3 4 2" xfId="10272" xr:uid="{F530CCBD-5947-4819-A017-589C755D30DF}"/>
    <cellStyle name="Normal 6 3 4 2 2" xfId="13893" xr:uid="{402D9CC3-183A-441B-8CE1-D1BF292FF2BA}"/>
    <cellStyle name="Normal 6 3 4 3" xfId="12489" xr:uid="{C9D93646-1331-4BF1-BD9D-9D06D3A5455F}"/>
    <cellStyle name="Normal 6 3 4 4" xfId="35796" xr:uid="{82A4E849-7790-45B9-B8EF-C02ECC958F3B}"/>
    <cellStyle name="Normal 6 3 4 5" xfId="8308" xr:uid="{A8478F26-2EC5-490C-A680-7977A05D1BA5}"/>
    <cellStyle name="Normal 6 3 5" xfId="10273" xr:uid="{683168D6-9A77-42FF-BB54-F75BEE275AAF}"/>
    <cellStyle name="Normal 6 3 5 2" xfId="13894" xr:uid="{FF72931E-D9B9-4EF0-B404-09684EF27C25}"/>
    <cellStyle name="Normal 6 3 5 3" xfId="37862" xr:uid="{A5EC4581-DAAF-4C84-99EA-766D06C0FB14}"/>
    <cellStyle name="Normal 6 3 6" xfId="10267" xr:uid="{D7152D56-EF7D-4C57-98C2-A74B9702ED5F}"/>
    <cellStyle name="Normal 6 3 6 2" xfId="13888" xr:uid="{9BA746A0-2D47-4FC9-86DC-C846E7FCA6E6}"/>
    <cellStyle name="Normal 6 3 7" xfId="24530" xr:uid="{567BEADE-D43A-4D05-A0A4-655D5D7AA0D3}"/>
    <cellStyle name="Normal 6 3 8" xfId="24531" xr:uid="{AC04D92E-8A4D-4F5C-8B98-7A0D007C1029}"/>
    <cellStyle name="Normal 6 3 9" xfId="24532" xr:uid="{84FA5316-3E14-4808-92E0-5866F558AACD}"/>
    <cellStyle name="Normal 6 4" xfId="1624" xr:uid="{713151CC-616E-4FDC-AE8E-4C77D23B15D7}"/>
    <cellStyle name="Normal 6 4 2" xfId="3800" xr:uid="{C6378408-1FFE-4E2A-9F17-C13223928963}"/>
    <cellStyle name="Normal 6 4 2 2" xfId="13895" xr:uid="{A463431A-D616-4BB7-9433-152709B2F9E2}"/>
    <cellStyle name="Normal 6 4 2 3" xfId="35442" xr:uid="{977254F3-B2F5-4D92-BAB6-BED36C9B2150}"/>
    <cellStyle name="Normal 6 4 2 4" xfId="10274" xr:uid="{941DB4AB-AF5E-45C8-8475-8C2F864DA828}"/>
    <cellStyle name="Normal 6 4 3" xfId="4826" xr:uid="{771FDEC4-E80C-4FE0-84B1-7E9E708FF6A4}"/>
    <cellStyle name="Normal 6 4 3 2" xfId="35797" xr:uid="{BF7CAADC-D11A-4EB3-B3BF-370C8D59EFB2}"/>
    <cellStyle name="Normal 6 4 3 3" xfId="24533" xr:uid="{CA87D62E-9F3A-4F49-8CA0-D74A0600DF65}"/>
    <cellStyle name="Normal 6 4 4" xfId="24534" xr:uid="{D00DF410-4D38-45B7-B7D1-7A54BC860DD1}"/>
    <cellStyle name="Normal 6 4 4 2" xfId="37863" xr:uid="{A4519668-8B18-42C4-98B3-BA354CDBF59D}"/>
    <cellStyle name="Normal 6 4 5" xfId="24535" xr:uid="{81A7C1A0-F3C0-43DA-BC91-0C7E3361A9FC}"/>
    <cellStyle name="Normal 6 4 6" xfId="24536" xr:uid="{2ACB32EA-1988-4454-BB7A-2C72AEC2B58B}"/>
    <cellStyle name="Normal 6 4 7" xfId="24537" xr:uid="{059B8C35-6D4D-49A3-BC62-E1AD031363A3}"/>
    <cellStyle name="Normal 6 5" xfId="3793" xr:uid="{1FB9C477-FC75-492D-9216-5518B288C823}"/>
    <cellStyle name="Normal 6 5 2" xfId="10275" xr:uid="{967C0BCA-EDFD-4646-B84B-85536E1B7FF3}"/>
    <cellStyle name="Normal 6 5 2 2" xfId="13896" xr:uid="{E40D1CCC-EA87-4168-9490-BFE24F01D2A7}"/>
    <cellStyle name="Normal 6 5 3" xfId="24538" xr:uid="{7DB94BB8-1402-488F-9679-AE4C2EA9E161}"/>
    <cellStyle name="Normal 6 5 4" xfId="24539" xr:uid="{24AB86BB-8E4C-48AB-BB2E-583D8F4A3152}"/>
    <cellStyle name="Normal 6 5 5" xfId="24540" xr:uid="{AD4C02D3-5F90-439B-8F77-932C0CF24C1D}"/>
    <cellStyle name="Normal 6 5 6" xfId="24541" xr:uid="{A503BE8F-9E92-4EAD-AED7-C91E7842AC3F}"/>
    <cellStyle name="Normal 6 5 7" xfId="35439" xr:uid="{9A2B113A-5455-4C2C-8531-C499717BD8A1}"/>
    <cellStyle name="Normal 6 5 8" xfId="8388" xr:uid="{75E69513-83D2-4207-A370-200D5B9556EA}"/>
    <cellStyle name="Normal 6 6" xfId="4823" xr:uid="{AC0CD612-211A-4504-B9DD-257231B97C0B}"/>
    <cellStyle name="Normal 6 6 2" xfId="13879" xr:uid="{178FC323-920E-4F3B-9E36-DDA423C482F6}"/>
    <cellStyle name="Normal 6 6 3" xfId="35794" xr:uid="{E4959FD0-7EBB-4AD0-928A-190BB30679AD}"/>
    <cellStyle name="Normal 6 6 4" xfId="10258" xr:uid="{B0B57570-1614-4FE3-AB10-8B748E7674A2}"/>
    <cellStyle name="Normal 6 7" xfId="24542" xr:uid="{B36B9BBC-AF8C-430A-B866-58530637995F}"/>
    <cellStyle name="Normal 6 7 2" xfId="37860" xr:uid="{5E641BE3-E727-4078-B298-D16F4916DE90}"/>
    <cellStyle name="Normal 6 8" xfId="24543" xr:uid="{A60597EF-3B4D-46B5-B616-EAAF3820DCD9}"/>
    <cellStyle name="Normal 6 9" xfId="24544" xr:uid="{277EDB47-1C88-42AA-B9D8-D0A83C3F9BD4}"/>
    <cellStyle name="Normal 6_TRA" xfId="3801" xr:uid="{1D6E29D4-57A8-4CDA-A174-428FE1585A69}"/>
    <cellStyle name="Normal 60" xfId="7761" xr:uid="{34C19A3B-AC74-42CF-BD9D-D322CF966E35}"/>
    <cellStyle name="Normal 60 2" xfId="10276" xr:uid="{FE833089-BBFA-4ACE-AE2B-D345362968A0}"/>
    <cellStyle name="Normal 60 2 2" xfId="13897" xr:uid="{58910DD4-9730-4001-BCF4-A2E36E28264F}"/>
    <cellStyle name="Normal 60 3" xfId="12384" xr:uid="{DB8F6A8E-E8A9-495F-95EA-96ED4E9DD3B0}"/>
    <cellStyle name="Normal 61" xfId="8370" xr:uid="{1315963F-E37D-4CA7-8B9D-8F66C45988B4}"/>
    <cellStyle name="Normal 61 2" xfId="10277" xr:uid="{51C06BBF-EF47-4740-94D7-0B08F00D59FB}"/>
    <cellStyle name="Normal 61 2 2" xfId="13898" xr:uid="{96879A8C-D65A-4ADB-A84F-0A0A6EB42B0C}"/>
    <cellStyle name="Normal 61 3" xfId="12495" xr:uid="{3DB8E376-4F92-49D8-B076-9B4C54AB95FB}"/>
    <cellStyle name="Normal 62" xfId="7881" xr:uid="{CA242C30-A68C-4ADE-BF50-FA66CD050F3E}"/>
    <cellStyle name="Normal 62 2" xfId="10278" xr:uid="{BCE2B17A-0035-4D68-90ED-57E8A8A36984}"/>
    <cellStyle name="Normal 62 2 2" xfId="13899" xr:uid="{F2AEDBB0-6375-4369-B3AB-9EA88323F080}"/>
    <cellStyle name="Normal 62 3" xfId="12385" xr:uid="{ACC64199-1225-4CDD-9E28-AB1721CC34EA}"/>
    <cellStyle name="Normal 63" xfId="10279" xr:uid="{074326C4-275B-472D-B93D-8CCAF7428A82}"/>
    <cellStyle name="Normal 63 2" xfId="13900" xr:uid="{54FB4C69-7DFD-488E-A8F8-A7A5EC514D39}"/>
    <cellStyle name="Normal 63 3" xfId="46660" xr:uid="{C4666C93-7AA5-4DC2-B1E0-7FB592F78E9C}"/>
    <cellStyle name="Normal 64" xfId="8668" xr:uid="{E7CC8CB1-10AF-4F60-875D-2DEA1310B8EE}"/>
    <cellStyle name="Normal 64 2" xfId="12670" xr:uid="{F8F5FD6E-E9EF-4325-A248-FB67AFECD3CB}"/>
    <cellStyle name="Normal 64 3" xfId="46662" xr:uid="{C43423D2-74F2-4C43-8527-EF17B0AD80A9}"/>
    <cellStyle name="Normal 65" xfId="11578" xr:uid="{328F19DD-40A1-48B4-B9E4-7EB30C69E6C8}"/>
    <cellStyle name="Normal 65 2" xfId="15200" xr:uid="{9D147A62-7405-46DA-BD50-102261FC8F67}"/>
    <cellStyle name="Normal 65 3" xfId="46663" xr:uid="{469AEAED-6C26-4B92-96FD-D09617D2CF4D}"/>
    <cellStyle name="Normal 66" xfId="11581" xr:uid="{9851D4FF-49AF-4A0E-A532-1D3B401CC146}"/>
    <cellStyle name="Normal 66 2" xfId="15202" xr:uid="{FCDDD9A3-0322-4058-B682-BDA6468DAFFD}"/>
    <cellStyle name="Normal 67" xfId="11583" xr:uid="{3FBCABB5-17F5-4959-BC28-CD260F501E6A}"/>
    <cellStyle name="Normal 67 2" xfId="15203" xr:uid="{391F3775-0B94-4CE2-8F03-1BF8CE42EDF2}"/>
    <cellStyle name="Normal 68" xfId="11585" xr:uid="{477513B7-2AFF-4D60-B253-1AD02A4D4EB4}"/>
    <cellStyle name="Normal 68 2" xfId="15204" xr:uid="{43F69E4F-8803-4DF2-A69E-EF1F99EFFA8D}"/>
    <cellStyle name="Normal 69" xfId="11608" xr:uid="{FCA8953D-6019-4877-A9B6-9E4F391E3D66}"/>
    <cellStyle name="Normal 69 2" xfId="15221" xr:uid="{F09D68E0-EFFC-40DF-B2C6-7EC5183C627A}"/>
    <cellStyle name="Normal 7" xfId="1625" xr:uid="{8FE67261-7D77-49CB-A491-015B8991BE55}"/>
    <cellStyle name="Normal 7 10" xfId="24545" xr:uid="{E564A8A0-17D3-493F-BDD9-D56102B039B0}"/>
    <cellStyle name="Normal 7 11" xfId="24546" xr:uid="{5EA47921-04F0-499C-9025-34641433D822}"/>
    <cellStyle name="Normal 7 2" xfId="1626" xr:uid="{1D2752EC-C776-4CBD-B6A1-5D37B31AF299}"/>
    <cellStyle name="Normal 7 2 2" xfId="3803" xr:uid="{21DF93DF-9FD2-4823-AA01-356186F1ABE8}"/>
    <cellStyle name="Normal 7 2 2 2" xfId="13902" xr:uid="{712025AB-DF59-46CF-A522-DCD8B0CE21C6}"/>
    <cellStyle name="Normal 7 2 2 3" xfId="35444" xr:uid="{23D3703F-A8E7-4AFA-92CF-533C49B77671}"/>
    <cellStyle name="Normal 7 2 2 4" xfId="10281" xr:uid="{BC2708E9-04A3-4BC5-9A74-CD9AC9374D44}"/>
    <cellStyle name="Normal 7 2 3" xfId="4828" xr:uid="{C80D1AE3-8C66-406F-8283-01C4A65D46C3}"/>
    <cellStyle name="Normal 7 2 3 2" xfId="35799" xr:uid="{01EF0D31-4647-4CDF-B609-EF57AB8AFC12}"/>
    <cellStyle name="Normal 7 2 3 3" xfId="24547" xr:uid="{4FDEAD7B-9691-49E7-B1F3-445D679494D2}"/>
    <cellStyle name="Normal 7 2 4" xfId="24548" xr:uid="{BC93204D-1B73-4C13-84CF-721F446DC0C8}"/>
    <cellStyle name="Normal 7 2 4 2" xfId="37865" xr:uid="{270D2265-9A85-40A6-B775-A2195D3B5731}"/>
    <cellStyle name="Normal 7 2 5" xfId="24549" xr:uid="{6284DD7E-531F-4358-9E68-22274E3E1775}"/>
    <cellStyle name="Normal 7 2 6" xfId="24550" xr:uid="{DF3F256D-F1B9-414F-A652-F5C9D16F7ECB}"/>
    <cellStyle name="Normal 7 2 7" xfId="24551" xr:uid="{9A732438-4074-4250-9C49-B06268F1B1C6}"/>
    <cellStyle name="Normal 7 3" xfId="1627" xr:uid="{855B5FFF-43E2-4BF5-A4E0-29F2A559DBF6}"/>
    <cellStyle name="Normal 7 3 2" xfId="3804" xr:uid="{DC2549EC-5B24-427D-9DCE-3BD7E58AE7F5}"/>
    <cellStyle name="Normal 7 3 2 2" xfId="13903" xr:uid="{938D735E-3293-4F2D-B155-A62D9920DBC6}"/>
    <cellStyle name="Normal 7 3 2 3" xfId="35445" xr:uid="{8003F6E5-7CDB-43EF-9957-2FEBC8C19036}"/>
    <cellStyle name="Normal 7 3 2 4" xfId="10282" xr:uid="{EB16BB3A-D30B-4DAF-9F36-1AE2DD388C23}"/>
    <cellStyle name="Normal 7 3 3" xfId="4829" xr:uid="{6EC36FDB-6E81-4746-A379-114B0B6F7A6F}"/>
    <cellStyle name="Normal 7 3 3 2" xfId="35800" xr:uid="{6B2C04D6-A4C4-4B65-AFF4-EFCB728B01AD}"/>
    <cellStyle name="Normal 7 3 3 3" xfId="24552" xr:uid="{552BFD82-DEED-4433-A3CB-3ED5F8032445}"/>
    <cellStyle name="Normal 7 3 4" xfId="24553" xr:uid="{919C3D68-4A1C-4F0E-A100-3BCD3DABE6AD}"/>
    <cellStyle name="Normal 7 3 4 2" xfId="37866" xr:uid="{501A5AA3-D6EA-4ED4-A1B1-717C2CB41F3D}"/>
    <cellStyle name="Normal 7 3 5" xfId="24554" xr:uid="{A82F7D27-EF86-48A3-90F8-1D1D68FB2DFA}"/>
    <cellStyle name="Normal 7 3 6" xfId="24555" xr:uid="{CF28E9F7-9999-44A2-BD30-820D4BEAB458}"/>
    <cellStyle name="Normal 7 3 7" xfId="24556" xr:uid="{ABE2ADEE-5771-4245-8D59-242621CE7081}"/>
    <cellStyle name="Normal 7 4" xfId="1628" xr:uid="{AA5200BB-9F98-49A7-B6D0-5EE49526395B}"/>
    <cellStyle name="Normal 7 4 2" xfId="3805" xr:uid="{61C89C9C-C8F6-434F-8516-6E5BAB0AE34F}"/>
    <cellStyle name="Normal 7 4 2 2" xfId="13904" xr:uid="{5DD31576-5A7C-4549-9CD6-AC0621ABAF7E}"/>
    <cellStyle name="Normal 7 4 2 3" xfId="35446" xr:uid="{1F1331FD-13BB-49D7-80AD-D855D761BF23}"/>
    <cellStyle name="Normal 7 4 2 4" xfId="10283" xr:uid="{079455FA-1E33-408C-9636-40A52426C0AD}"/>
    <cellStyle name="Normal 7 4 3" xfId="4830" xr:uid="{86E67A2A-E00A-440F-AD5C-EA5B6E5520CD}"/>
    <cellStyle name="Normal 7 4 3 2" xfId="35801" xr:uid="{4D155AC6-A385-417A-9DF9-19E0BE418E2E}"/>
    <cellStyle name="Normal 7 4 3 3" xfId="24557" xr:uid="{65BF3337-C2CE-464E-86FC-1AD799121D5E}"/>
    <cellStyle name="Normal 7 4 4" xfId="24558" xr:uid="{851F2426-9812-416E-A14A-679F71EFEE29}"/>
    <cellStyle name="Normal 7 4 4 2" xfId="37867" xr:uid="{9B148BB0-3A93-41DB-AD21-8946A1296A71}"/>
    <cellStyle name="Normal 7 4 5" xfId="24559" xr:uid="{D454C3F8-F6F1-49ED-88C4-F5C2C01B624E}"/>
    <cellStyle name="Normal 7 4 6" xfId="24560" xr:uid="{8CCB38A5-CC92-417D-BB94-B9727CE882FF}"/>
    <cellStyle name="Normal 7 4 7" xfId="24561" xr:uid="{60E03B18-0DB4-4162-95A5-2FEA79D04C69}"/>
    <cellStyle name="Normal 7 5" xfId="3802" xr:uid="{5F3E3F39-2129-4AE2-A47E-0424390BF068}"/>
    <cellStyle name="Normal 7 5 2" xfId="13901" xr:uid="{361F9C8B-003B-426E-8DEF-2CF9252CE495}"/>
    <cellStyle name="Normal 7 5 3" xfId="35443" xr:uid="{2177E886-4E11-4447-8FE9-39E655B1664A}"/>
    <cellStyle name="Normal 7 5 4" xfId="10280" xr:uid="{E88CDFF9-F1E2-4B3B-B0D5-F995185067C7}"/>
    <cellStyle name="Normal 7 6" xfId="4827" xr:uid="{CB729249-9549-4DF9-B408-E70BEA05FF52}"/>
    <cellStyle name="Normal 7 6 2" xfId="35798" xr:uid="{8077AEC3-F1C3-4E3F-BCF7-178450F1A51C}"/>
    <cellStyle name="Normal 7 6 3" xfId="24562" xr:uid="{CE374DC4-DA16-48EB-913B-1483DE7C2240}"/>
    <cellStyle name="Normal 7 7" xfId="24563" xr:uid="{9575F59C-1B0F-48DA-B420-818CCA654A53}"/>
    <cellStyle name="Normal 7 7 2" xfId="37864" xr:uid="{46F93C25-6EF4-4E15-BD98-FC90E540E533}"/>
    <cellStyle name="Normal 7 8" xfId="24564" xr:uid="{73713232-6C98-4746-92CA-93FC99203508}"/>
    <cellStyle name="Normal 7 9" xfId="24565" xr:uid="{72CCE405-04E2-4B5A-B63F-F707DE7AD91E}"/>
    <cellStyle name="Normal 70" xfId="11611" xr:uid="{2EFE7273-6CD0-4396-97A0-1935FFFA1DCE}"/>
    <cellStyle name="Normal 70 2" xfId="15223" xr:uid="{23DE7DEB-1005-4B30-A1B9-69382B909CFC}"/>
    <cellStyle name="Normal 71" xfId="11586" xr:uid="{5959F68A-A612-40FB-9647-66651C1FDF2C}"/>
    <cellStyle name="Normal 71 2" xfId="15205" xr:uid="{B185EB25-EB10-41D6-86CF-4CA3FF6491B7}"/>
    <cellStyle name="Normal 72" xfId="11588" xr:uid="{CBDAABBC-D212-4E74-83D5-5FC5C4F92178}"/>
    <cellStyle name="Normal 72 2" xfId="15206" xr:uid="{BD947C62-4017-4A24-BD56-519840E3CBF4}"/>
    <cellStyle name="Normal 73" xfId="11590" xr:uid="{A7F3885E-4416-429B-ACDD-B7FF38600D11}"/>
    <cellStyle name="Normal 73 2" xfId="15207" xr:uid="{913EF423-C4FB-4634-8440-B32C22AD1922}"/>
    <cellStyle name="Normal 74" xfId="11592" xr:uid="{8A187826-C624-402D-BAB5-4E9D44568387}"/>
    <cellStyle name="Normal 74 2" xfId="15208" xr:uid="{5BB6827A-362C-454C-B17C-8D4D4FB86D6F}"/>
    <cellStyle name="Normal 75" xfId="11594" xr:uid="{E1F6231B-29C0-41FB-BD25-7019F295C6FC}"/>
    <cellStyle name="Normal 75 2" xfId="15209" xr:uid="{0CCA045F-4139-4302-BC8A-BCB24F3A2D08}"/>
    <cellStyle name="Normal 76" xfId="11602" xr:uid="{B2292E9A-3389-4708-B261-D29F879C5803}"/>
    <cellStyle name="Normal 76 2" xfId="15216" xr:uid="{3D5FD1F8-5AE5-4F7D-B1D5-5520CFEC87BD}"/>
    <cellStyle name="Normal 77" xfId="11624" xr:uid="{953AADD7-98CB-4FE9-B436-1A6B6F25124C}"/>
    <cellStyle name="Normal 77 2" xfId="15230" xr:uid="{DE7AF121-3023-4ED3-B536-890AC3BAF92B}"/>
    <cellStyle name="Normal 78" xfId="11605" xr:uid="{B08C1C98-C5B4-4071-9521-A63F8E202B14}"/>
    <cellStyle name="Normal 78 2" xfId="15219" xr:uid="{06773A64-1F78-4F78-B39D-87888DC57760}"/>
    <cellStyle name="Normal 79" xfId="11607" xr:uid="{C8F88E7A-AE87-4D47-9225-49ADF352B77B}"/>
    <cellStyle name="Normal 79 2" xfId="15220" xr:uid="{E17EB6A2-C042-4EC9-A9E4-4AED898626BE}"/>
    <cellStyle name="Normal 8" xfId="1629" xr:uid="{CF2B95A0-1C54-4181-9C2F-64E68C58B15C}"/>
    <cellStyle name="Normal 8 10" xfId="3807" xr:uid="{4C8D2AAD-1816-4707-A890-E333C6719B16}"/>
    <cellStyle name="Normal 8 10 2" xfId="8034" xr:uid="{BF6AA6D0-364A-40A5-BF06-47FEBBD05EA0}"/>
    <cellStyle name="Normal 8 10 2 2" xfId="10286" xr:uid="{C47AE856-F6D0-4FA9-A638-C18AAB0A720D}"/>
    <cellStyle name="Normal 8 10 2 2 2" xfId="13907" xr:uid="{5A6AA999-8086-4345-B1C4-2D6115CE7E4E}"/>
    <cellStyle name="Normal 8 10 2 3" xfId="12388" xr:uid="{1CA96D4F-9966-4C9A-8F98-F0C026DD5C9D}"/>
    <cellStyle name="Normal 8 10 3" xfId="10285" xr:uid="{073F712E-22B1-4A9A-8AF2-84DBEBC4F665}"/>
    <cellStyle name="Normal 8 10 3 2" xfId="13906" xr:uid="{401FDC84-D3D8-4910-9E83-F7F252E08C73}"/>
    <cellStyle name="Normal 8 10 4" xfId="24566" xr:uid="{E1062A6C-2795-45F3-B805-DD4C1366BE94}"/>
    <cellStyle name="Normal 8 10 5" xfId="24567" xr:uid="{3F11F20B-1430-4D35-BDB1-89B658AD7765}"/>
    <cellStyle name="Normal 8 10 6" xfId="24568" xr:uid="{F91E0A96-B1AF-4FF8-AE94-3D3645F40A29}"/>
    <cellStyle name="Normal 8 10 7" xfId="24569" xr:uid="{95A6E023-7130-4887-B0E4-DF629D8178F1}"/>
    <cellStyle name="Normal 8 11" xfId="3808" xr:uid="{E98CD290-85A7-4AC2-B55A-F8C581C8944F}"/>
    <cellStyle name="Normal 8 11 2" xfId="5468" xr:uid="{C20ED24D-A530-40EB-B5F1-F4E905633532}"/>
    <cellStyle name="Normal 8 11 2 2" xfId="6149" xr:uid="{A68C37E0-234B-434E-8542-1439087DBC03}"/>
    <cellStyle name="Normal 8 11 2 2 2" xfId="40459" xr:uid="{670A05F6-C720-402D-8AB3-ADB383806F95}"/>
    <cellStyle name="Normal 8 11 2 2 3" xfId="13908" xr:uid="{0CCE3026-6D9F-40F2-BB6B-E45FFFED8ED8}"/>
    <cellStyle name="Normal 8 11 2 3" xfId="6469" xr:uid="{CF93C68F-1C1F-49C0-990C-57DC4F5FAB6A}"/>
    <cellStyle name="Normal 8 11 2 3 2" xfId="40839" xr:uid="{4C58B0DA-55CA-485F-BC61-2ADC0DA3E13A}"/>
    <cellStyle name="Normal 8 11 2 3 3" xfId="39273" xr:uid="{D50FCD79-867D-4518-AA4C-E00D63BB3767}"/>
    <cellStyle name="Normal 8 11 2 4" xfId="39733" xr:uid="{D6BA4C1A-DB30-468D-BBC4-9DF1AFED01A5}"/>
    <cellStyle name="Normal 8 11 2 4 2" xfId="41318" xr:uid="{7C2BC35C-1BF4-4E96-A4EC-83466AA80AFE}"/>
    <cellStyle name="Normal 8 11 2 5" xfId="39987" xr:uid="{68EDA0A1-9B88-43AB-9858-C50FF1E222D1}"/>
    <cellStyle name="Normal 8 11 2 6" xfId="10287" xr:uid="{6F6D2BA3-0242-457E-946D-9152B828DA41}"/>
    <cellStyle name="Normal 8 11 3" xfId="4521" xr:uid="{11014E2B-D201-4250-AB18-2A2ACDC1CF7D}"/>
    <cellStyle name="Normal 8 11 3 2" xfId="5972" xr:uid="{3B49339F-F262-49C3-88E7-A6C32A0C24FE}"/>
    <cellStyle name="Normal 8 11 3 2 2" xfId="41146" xr:uid="{F6F47C42-8BEF-440B-96F3-5784E5AC89A2}"/>
    <cellStyle name="Normal 8 11 3 2 3" xfId="39566" xr:uid="{BD31BD08-257B-4BC7-952E-57A5886A59AF}"/>
    <cellStyle name="Normal 8 11 3 3" xfId="40291" xr:uid="{B0BF3F73-D3B9-4C48-890F-498C640C2E61}"/>
    <cellStyle name="Normal 8 11 3 4" xfId="12590" xr:uid="{B9711656-F1CD-4799-9BEA-AD457FACB3C0}"/>
    <cellStyle name="Normal 8 11 4" xfId="5834" xr:uid="{2676B8DD-629C-4692-ABDF-1E3E7916DE8C}"/>
    <cellStyle name="Normal 8 11 4 2" xfId="40156" xr:uid="{DF3EC474-D0E7-4382-A05F-911BD4490B32}"/>
    <cellStyle name="Normal 8 11 4 3" xfId="38467" xr:uid="{AC73D7D3-169E-44D4-B68A-6B57FE20147F}"/>
    <cellStyle name="Normal 8 11 5" xfId="6293" xr:uid="{4DCDCE22-324F-47A3-9120-E79AF28114E8}"/>
    <cellStyle name="Normal 8 11 5 2" xfId="40702" xr:uid="{AB316E4A-D44C-4EA2-8DED-CE89280E52EB}"/>
    <cellStyle name="Normal 8 11 5 3" xfId="39131" xr:uid="{D5230E9A-D641-4223-8F8F-008C2CB341F4}"/>
    <cellStyle name="Normal 8 11 6" xfId="39435" xr:uid="{10230D89-B946-4F9F-AF61-BF19BB230C86}"/>
    <cellStyle name="Normal 8 11 6 2" xfId="41009" xr:uid="{DE2F0910-1063-4DC2-99AC-D06D81F32DC9}"/>
    <cellStyle name="Normal 8 11 7" xfId="39852" xr:uid="{FD52747E-75A8-4D4C-B9E3-E91383EE5C87}"/>
    <cellStyle name="Normal 8 11 8" xfId="8581" xr:uid="{A37B9948-1716-462C-8F88-11A65198508D}"/>
    <cellStyle name="Normal 8 12" xfId="3806" xr:uid="{8FB4B264-88C7-4ABC-9AC2-44AC6155DF06}"/>
    <cellStyle name="Normal 8 12 2" xfId="5467" xr:uid="{58A796E9-40A9-4488-B4D7-CA1002F8A404}"/>
    <cellStyle name="Normal 8 12 2 2" xfId="6148" xr:uid="{55175CB2-EE2B-443A-B087-17F793C6BB95}"/>
    <cellStyle name="Normal 8 12 2 2 2" xfId="41317" xr:uid="{083417FD-7381-4C33-B399-D4DB11646542}"/>
    <cellStyle name="Normal 8 12 2 2 3" xfId="39732" xr:uid="{BB871895-CFF9-470A-840A-E1F957BFD869}"/>
    <cellStyle name="Normal 8 12 2 3" xfId="40458" xr:uid="{CF6181BF-2629-4224-8D50-969FDC48EFB3}"/>
    <cellStyle name="Normal 8 12 2 4" xfId="13909" xr:uid="{15897D7C-848F-4159-8D1F-C6F68564002F}"/>
    <cellStyle name="Normal 8 12 3" xfId="5833" xr:uid="{475AE30F-62F5-4A29-A9C0-63C12BBA47AE}"/>
    <cellStyle name="Normal 8 12 3 2" xfId="40155" xr:uid="{6886847E-C57A-437D-86F4-04130AA88E11}"/>
    <cellStyle name="Normal 8 12 3 3" xfId="38466" xr:uid="{8D6B4C56-444E-4B4B-8C05-486E220B63D8}"/>
    <cellStyle name="Normal 8 12 4" xfId="6468" xr:uid="{F6ABAE96-3FD8-42D4-8EE4-1A9EBBC1D843}"/>
    <cellStyle name="Normal 8 12 4 2" xfId="40701" xr:uid="{1D64F156-9BE7-4D9C-9ECF-20E9BBEDC9CA}"/>
    <cellStyle name="Normal 8 12 4 3" xfId="39130" xr:uid="{4AFA3C5A-D30E-49BF-AA63-3ED09C5E058B}"/>
    <cellStyle name="Normal 8 12 5" xfId="39434" xr:uid="{02B138EB-9046-4325-8CDC-49E989EF4F0D}"/>
    <cellStyle name="Normal 8 12 5 2" xfId="41008" xr:uid="{BAD1F4E9-951F-40D8-9ED1-116EB1A7F976}"/>
    <cellStyle name="Normal 8 12 6" xfId="39935" xr:uid="{2CE306A0-B10D-4F8C-9041-7A6758A75F76}"/>
    <cellStyle name="Normal 8 12 7" xfId="10288" xr:uid="{ED7F582F-7AF5-4B22-A525-8DB36C94DE98}"/>
    <cellStyle name="Normal 8 13" xfId="4831" xr:uid="{433F8ABF-A4B2-40C5-8D09-9837F6AADAEB}"/>
    <cellStyle name="Normal 8 13 2" xfId="6015" xr:uid="{1036438A-2602-4C23-845A-1AB2C7A0E5A9}"/>
    <cellStyle name="Normal 8 13 2 2" xfId="40783" xr:uid="{3DD13EDD-6E86-4EC9-B45E-8DF2C4C7DE6E}"/>
    <cellStyle name="Normal 8 13 2 3" xfId="13905" xr:uid="{F65CD182-AB66-4749-8456-9E1B8FAA739F}"/>
    <cellStyle name="Normal 8 13 3" xfId="6336" xr:uid="{527D9E56-BCFF-4A1D-8EB9-8B686E531692}"/>
    <cellStyle name="Normal 8 13 3 2" xfId="41186" xr:uid="{298FCA6B-25DD-4EB4-810E-AE5A881F96AD}"/>
    <cellStyle name="Normal 8 13 3 3" xfId="39603" xr:uid="{6BB9FFF8-E123-44EE-99F0-96FB77957398}"/>
    <cellStyle name="Normal 8 13 4" xfId="40330" xr:uid="{6242E509-3745-4FAE-A816-4A7FA36ED291}"/>
    <cellStyle name="Normal 8 13 5" xfId="10284" xr:uid="{1ECFF677-19F2-465C-BB7C-F3F13F509A5E}"/>
    <cellStyle name="Normal 8 14" xfId="4520" xr:uid="{E59A2B17-EB12-4BC4-BE67-BAF739EED84F}"/>
    <cellStyle name="Normal 8 14 2" xfId="5971" xr:uid="{C2B28FE8-0804-4695-BC9A-1BE502F28CF3}"/>
    <cellStyle name="Normal 8 14 2 2" xfId="41145" xr:uid="{5FC57E09-C59C-4629-8D17-7B6C6FA670FE}"/>
    <cellStyle name="Normal 8 14 2 3" xfId="15194" xr:uid="{C359D6FD-9ED0-41E6-B92D-47BB5DC6B4B2}"/>
    <cellStyle name="Normal 8 14 3" xfId="40290" xr:uid="{77039170-2A4A-47A6-BD40-4E135DC478A9}"/>
    <cellStyle name="Normal 8 14 4" xfId="11570" xr:uid="{13D00656-7647-4228-8B56-D0C526204DA4}"/>
    <cellStyle name="Normal 8 15" xfId="5701" xr:uid="{C15968E2-BBD9-4BB6-ABE3-DED847AB4400}"/>
    <cellStyle name="Normal 8 15 2" xfId="40024" xr:uid="{DB108ABE-5ACA-4B0E-8E9F-07550BCA3FB7}"/>
    <cellStyle name="Normal 8 15 3" xfId="24570" xr:uid="{19562E9D-19F8-41C2-922A-94C0E039974B}"/>
    <cellStyle name="Normal 8 16" xfId="6292" xr:uid="{15A13E2D-0E07-48E5-A5A0-6BE9F48AAF8B}"/>
    <cellStyle name="Normal 8 16 2" xfId="40569" xr:uid="{D6CD5A92-3D48-46D0-86A8-E973EB14F14F}"/>
    <cellStyle name="Normal 8 16 3" xfId="24571" xr:uid="{5802D3B8-8FE1-4CB6-BCA5-5C62BB542678}"/>
    <cellStyle name="Normal 8 17" xfId="24572" xr:uid="{32CCDDBD-334F-4EBE-9DDA-EDD7C1AB90EA}"/>
    <cellStyle name="Normal 8 17 2" xfId="40876" xr:uid="{3D98088C-72C5-4F3D-AA7A-F21E5A866312}"/>
    <cellStyle name="Normal 8 18" xfId="24573" xr:uid="{51853F75-FE3A-4E94-9BD1-6C5FC1477DAF}"/>
    <cellStyle name="Normal 8 2" xfId="1630" xr:uid="{0AF7DEFD-1FC5-4899-AEA4-2956C4AD59A6}"/>
    <cellStyle name="Normal 8 2 2" xfId="3810" xr:uid="{458DF1DA-06A3-4ED5-BB84-A38E58C5C8C6}"/>
    <cellStyle name="Normal 8 2 2 2" xfId="5469" xr:uid="{BD28817B-6E82-44FF-8D57-FAB7051591AD}"/>
    <cellStyle name="Normal 8 2 2 2 2" xfId="10291" xr:uid="{051D5078-6131-44C9-BF63-77C4542B706C}"/>
    <cellStyle name="Normal 8 2 2 2 2 2" xfId="13912" xr:uid="{8E0D65F9-B72A-498B-87BA-386D12ECDD54}"/>
    <cellStyle name="Normal 8 2 2 2 3" xfId="24574" xr:uid="{B8DD7231-ECBF-4545-8E9A-B28DFAF2011F}"/>
    <cellStyle name="Normal 8 2 2 2 4" xfId="24575" xr:uid="{105EE94C-82CA-4C09-B19F-717C6F73D8E8}"/>
    <cellStyle name="Normal 8 2 2 2 5" xfId="24576" xr:uid="{26186FA8-1AE9-434E-A15B-92BEEB3792E1}"/>
    <cellStyle name="Normal 8 2 2 2 6" xfId="24577" xr:uid="{C18E5413-1A2C-434A-BC57-BDD31F05F739}"/>
    <cellStyle name="Normal 8 2 2 3" xfId="10290" xr:uid="{21C58454-7F35-4736-BFF1-34488060CD3F}"/>
    <cellStyle name="Normal 8 2 2 3 2" xfId="13911" xr:uid="{E15D4781-7C9C-48BA-881A-14E99852D0D0}"/>
    <cellStyle name="Normal 8 2 2 3 3" xfId="38468" xr:uid="{0FEE19CC-0401-4E5E-A2F9-AEB98C8597DD}"/>
    <cellStyle name="Normal 8 2 2 4" xfId="24578" xr:uid="{5B99ECCA-E133-46D7-B3D6-C4F029DB0E4D}"/>
    <cellStyle name="Normal 8 2 2 5" xfId="24579" xr:uid="{D4E95C2C-BD9A-4A84-B691-A2F818D55613}"/>
    <cellStyle name="Normal 8 2 2 6" xfId="24580" xr:uid="{573E14BE-1476-4EE5-BAD2-56711261077E}"/>
    <cellStyle name="Normal 8 2 2 7" xfId="24581" xr:uid="{DD0B3A6B-8E2C-4A5E-A43F-B924F8368638}"/>
    <cellStyle name="Normal 8 2 3" xfId="3809" xr:uid="{2EE934BC-DE64-4E50-A7F0-FAD043FB7BB6}"/>
    <cellStyle name="Normal 8 2 3 2" xfId="10292" xr:uid="{BAB04C46-465E-4E94-83E5-6C6E249F093E}"/>
    <cellStyle name="Normal 8 2 3 2 2" xfId="13913" xr:uid="{8348BD3A-AA3F-411D-8D43-37B48DE881E5}"/>
    <cellStyle name="Normal 8 2 3 3" xfId="24582" xr:uid="{CCF697E0-9BA5-497B-8F06-986680108DA0}"/>
    <cellStyle name="Normal 8 2 3 4" xfId="24583" xr:uid="{3278C373-9FE0-4B55-922A-07097F820B8A}"/>
    <cellStyle name="Normal 8 2 3 5" xfId="24584" xr:uid="{140DD25C-6994-4DAF-81B8-0626D989F796}"/>
    <cellStyle name="Normal 8 2 3 6" xfId="24585" xr:uid="{82AF80D7-D2BA-4B14-BAC4-E2F1287A9564}"/>
    <cellStyle name="Normal 8 2 4" xfId="4832" xr:uid="{E64265A3-69BB-4481-99CC-DF15BDAC6ECA}"/>
    <cellStyle name="Normal 8 2 4 2" xfId="13910" xr:uid="{66E5901A-93B8-4FCB-8CAF-F710952D236A}"/>
    <cellStyle name="Normal 8 2 4 3" xfId="35802" xr:uid="{AF5145E3-4FD6-4A75-814A-A46753A5292E}"/>
    <cellStyle name="Normal 8 2 4 4" xfId="10289" xr:uid="{33C286EA-76F1-4018-9304-5ED24E804F2E}"/>
    <cellStyle name="Normal 8 2 5" xfId="24586" xr:uid="{0AC14D3E-7CFB-4C11-96FB-1F13EDDECBBE}"/>
    <cellStyle name="Normal 8 2 5 2" xfId="37868" xr:uid="{A0A3FE48-C453-4CB6-942C-D3AEB301A5C5}"/>
    <cellStyle name="Normal 8 2 6" xfId="24587" xr:uid="{F3B69364-0CC5-4A2E-9713-CCB3D26F1AA8}"/>
    <cellStyle name="Normal 8 2 7" xfId="24588" xr:uid="{313C4F6B-65E2-4BFA-BE94-02A1057A2F13}"/>
    <cellStyle name="Normal 8 2 8" xfId="24589" xr:uid="{17984524-3D5F-4B8F-BA2E-3CD8DB28E9CE}"/>
    <cellStyle name="Normal 8 2 9" xfId="24590" xr:uid="{CEBD570A-7258-41E4-AE82-757A2585F3D6}"/>
    <cellStyle name="Normal 8 2_ELC" xfId="3811" xr:uid="{4AE3F754-C4FD-454D-A29C-99AAEE602225}"/>
    <cellStyle name="Normal 8 3" xfId="1631" xr:uid="{C59E0370-354D-42EC-919C-BED1B0740C51}"/>
    <cellStyle name="Normal 8 3 10" xfId="39771" xr:uid="{4018EB22-4998-40DF-86C8-415B8D1DEDBD}"/>
    <cellStyle name="Normal 8 3 2" xfId="3813" xr:uid="{373F3972-3256-4F63-9784-28AF7B57B524}"/>
    <cellStyle name="Normal 8 3 2 2" xfId="5471" xr:uid="{CC89D705-695C-4F59-97B0-CA4D7C19CBD7}"/>
    <cellStyle name="Normal 8 3 2 2 2" xfId="10295" xr:uid="{8FECC43F-FA8A-485A-A4E2-5D4F07C08DF4}"/>
    <cellStyle name="Normal 8 3 2 2 2 2" xfId="13916" xr:uid="{D2B641BC-1EAD-4641-AC8A-294F7BA496C3}"/>
    <cellStyle name="Normal 8 3 2 2 3" xfId="24591" xr:uid="{8F171087-FF6A-4467-8ABD-B227CB7DF1A8}"/>
    <cellStyle name="Normal 8 3 2 2 4" xfId="24592" xr:uid="{8B5F2DA0-A626-4A3D-BBA2-1CB4C705CA73}"/>
    <cellStyle name="Normal 8 3 2 2 5" xfId="24593" xr:uid="{FB3AB6DA-9511-4728-910A-368530483E93}"/>
    <cellStyle name="Normal 8 3 2 2 6" xfId="24594" xr:uid="{B5F36CA5-E5DB-48E6-BC8D-5135C1B8E7FB}"/>
    <cellStyle name="Normal 8 3 2 3" xfId="8310" xr:uid="{DBA82D50-EE26-4449-9291-2EC96C6B46D8}"/>
    <cellStyle name="Normal 8 3 2 3 2" xfId="10296" xr:uid="{A2184CE7-C0A4-4763-9F9E-156D94AD9FC0}"/>
    <cellStyle name="Normal 8 3 2 3 2 2" xfId="13917" xr:uid="{28151FE2-0220-49D5-B2C6-135BE8B1A71C}"/>
    <cellStyle name="Normal 8 3 2 3 3" xfId="12490" xr:uid="{D013F9B4-3B2B-4449-B2EF-AB383BDD0069}"/>
    <cellStyle name="Normal 8 3 2 3 4" xfId="38470" xr:uid="{5CD630E7-02D4-4557-9C58-EF409E6D0E7D}"/>
    <cellStyle name="Normal 8 3 2 4" xfId="10294" xr:uid="{A773E60F-9499-4251-8B4A-93A441BCCE20}"/>
    <cellStyle name="Normal 8 3 2 4 2" xfId="13915" xr:uid="{F199DBD1-5E56-4BEA-AB4E-16538597708F}"/>
    <cellStyle name="Normal 8 3 2 5" xfId="24595" xr:uid="{E9EFE590-69BD-4FAE-8CBC-BC3A2B59CD72}"/>
    <cellStyle name="Normal 8 3 2 6" xfId="24596" xr:uid="{46DEFCB9-6AF0-480F-9648-E9494D66ECFC}"/>
    <cellStyle name="Normal 8 3 2 7" xfId="24597" xr:uid="{50E44F1E-E536-434C-ADD5-5AE68B20F95C}"/>
    <cellStyle name="Normal 8 3 2 8" xfId="24598" xr:uid="{181C6674-2E8F-4464-B336-E48D35503559}"/>
    <cellStyle name="Normal 8 3 3" xfId="3814" xr:uid="{F8FEE25F-6AE9-40A9-BA1F-28736D3023CA}"/>
    <cellStyle name="Normal 8 3 3 2" xfId="5472" xr:uid="{63541349-13B1-433A-BAF8-957AEBCBCF11}"/>
    <cellStyle name="Normal 8 3 3 2 2" xfId="6151" xr:uid="{4D4894FD-B905-4F9F-81E1-30EC51A554D4}"/>
    <cellStyle name="Normal 8 3 3 2 2 2" xfId="40461" xr:uid="{6306F53C-75F5-4C53-953D-07EA781DD0F4}"/>
    <cellStyle name="Normal 8 3 3 2 2 3" xfId="38901" xr:uid="{D5B3BFF2-7044-4607-9857-01792B020426}"/>
    <cellStyle name="Normal 8 3 3 2 3" xfId="6471" xr:uid="{6E5D9953-BE29-48A0-AE51-F9CA0B0C74E3}"/>
    <cellStyle name="Normal 8 3 3 2 3 2" xfId="40840" xr:uid="{8EA9364A-6411-419B-80E9-B343CD6C8701}"/>
    <cellStyle name="Normal 8 3 3 2 3 3" xfId="39274" xr:uid="{AF6B7F1D-3B81-4252-AF1E-E8646DEC38FA}"/>
    <cellStyle name="Normal 8 3 3 2 4" xfId="39735" xr:uid="{0FF06584-2E1F-4319-AA4E-A2EFCE8D376C}"/>
    <cellStyle name="Normal 8 3 3 2 4 2" xfId="41320" xr:uid="{EC8EFAB4-4F62-4584-B431-4D1E9622909E}"/>
    <cellStyle name="Normal 8 3 3 2 5" xfId="39988" xr:uid="{0B7D9927-DF26-422A-A35A-2C795B786C4F}"/>
    <cellStyle name="Normal 8 3 3 2 6" xfId="13914" xr:uid="{4884F0B1-7F90-4782-B62D-F1DE0A37B527}"/>
    <cellStyle name="Normal 8 3 3 3" xfId="4523" xr:uid="{D3E20203-4075-4ADD-AA1F-EE12E89C2E32}"/>
    <cellStyle name="Normal 8 3 3 3 2" xfId="5974" xr:uid="{03A2B66A-7E15-488F-A915-52CB40707456}"/>
    <cellStyle name="Normal 8 3 3 3 2 2" xfId="41148" xr:uid="{BE22C4F0-25C6-4B3C-BC3B-6E0A9E9DB7F2}"/>
    <cellStyle name="Normal 8 3 3 3 2 3" xfId="39568" xr:uid="{14A1A686-7EF1-4D0A-90A2-5547BEBC19E0}"/>
    <cellStyle name="Normal 8 3 3 3 3" xfId="40293" xr:uid="{15AB7BC9-6A2B-4427-AF94-EAEDC11CE389}"/>
    <cellStyle name="Normal 8 3 3 3 4" xfId="35690" xr:uid="{E6D90330-1079-47DF-B621-6B7FF62A695C}"/>
    <cellStyle name="Normal 8 3 3 4" xfId="5836" xr:uid="{88C962BF-7CA1-41D7-B22F-919D4EC233C3}"/>
    <cellStyle name="Normal 8 3 3 4 2" xfId="40158" xr:uid="{F03F2C2A-54D7-450A-B635-94CD9D6FC73F}"/>
    <cellStyle name="Normal 8 3 3 4 3" xfId="38471" xr:uid="{6E91164F-D34F-44C2-AD01-3DC581D01AA0}"/>
    <cellStyle name="Normal 8 3 3 5" xfId="6295" xr:uid="{B2E074F1-7E9F-4A58-8570-A38EE24FA276}"/>
    <cellStyle name="Normal 8 3 3 5 2" xfId="40704" xr:uid="{1C8CAC45-3DB8-419D-B337-4D79374EFEAC}"/>
    <cellStyle name="Normal 8 3 3 5 3" xfId="39133" xr:uid="{DA603EA8-3777-43B4-A7A7-1405E5B91D1C}"/>
    <cellStyle name="Normal 8 3 3 6" xfId="39437" xr:uid="{7690E75F-CA4C-439C-9AEE-41FDE16DE190}"/>
    <cellStyle name="Normal 8 3 3 6 2" xfId="41011" xr:uid="{70A1D6DF-9950-4579-8EFF-1D9C3494A005}"/>
    <cellStyle name="Normal 8 3 3 7" xfId="39853" xr:uid="{8B3A9B25-8629-4CC4-A5E5-88F5AB21AF00}"/>
    <cellStyle name="Normal 8 3 3 8" xfId="10293" xr:uid="{27E64EB2-29A2-41A4-8F2B-20464FBBA621}"/>
    <cellStyle name="Normal 8 3 4" xfId="3812" xr:uid="{1497494E-C721-4FF6-BBC0-962DDC28CF34}"/>
    <cellStyle name="Normal 8 3 4 2" xfId="5470" xr:uid="{AA676E46-A8E9-4343-AAF4-487D728BB67C}"/>
    <cellStyle name="Normal 8 3 4 2 2" xfId="6150" xr:uid="{CB6D9A17-917B-4A0D-A22C-0307AF0D4026}"/>
    <cellStyle name="Normal 8 3 4 2 2 2" xfId="41319" xr:uid="{F23E050F-6A43-4926-90D8-11FB1AF981B8}"/>
    <cellStyle name="Normal 8 3 4 2 2 3" xfId="39734" xr:uid="{5049C9C7-1712-4BE9-8A32-E8A41236E608}"/>
    <cellStyle name="Normal 8 3 4 2 3" xfId="40460" xr:uid="{16B29311-2CE7-403F-B786-A7CB0A791C0D}"/>
    <cellStyle name="Normal 8 3 4 2 4" xfId="15195" xr:uid="{6B4BD501-C7FC-46C9-91E8-8C7F5B3E1780}"/>
    <cellStyle name="Normal 8 3 4 3" xfId="5835" xr:uid="{F76BDBB9-F310-4D6E-B42F-1529A394666F}"/>
    <cellStyle name="Normal 8 3 4 3 2" xfId="40157" xr:uid="{83D00B32-D5DB-42E3-BAE1-7406DA991865}"/>
    <cellStyle name="Normal 8 3 4 3 3" xfId="38469" xr:uid="{5938AD7E-A0F1-4C52-BE2F-CAAC1941E69E}"/>
    <cellStyle name="Normal 8 3 4 4" xfId="6470" xr:uid="{ADC99C39-8861-40A1-B448-EBA6F0248A71}"/>
    <cellStyle name="Normal 8 3 4 4 2" xfId="40703" xr:uid="{84D35DC3-1922-478A-A8C9-526A44D03138}"/>
    <cellStyle name="Normal 8 3 4 4 3" xfId="39132" xr:uid="{5EE42593-0AED-43BC-82EE-B32F0FA12C73}"/>
    <cellStyle name="Normal 8 3 4 5" xfId="39436" xr:uid="{D29BACB8-12CE-4887-BCF4-3A3A4009D987}"/>
    <cellStyle name="Normal 8 3 4 5 2" xfId="41010" xr:uid="{B84E0025-C0E1-4DEB-BA69-A9738B1B3D2D}"/>
    <cellStyle name="Normal 8 3 4 6" xfId="39936" xr:uid="{43AFC843-7C6D-4B76-AC76-2DE0DED177CB}"/>
    <cellStyle name="Normal 8 3 4 7" xfId="11571" xr:uid="{8853993F-4DC2-477C-9CF3-86FF0BFE6131}"/>
    <cellStyle name="Normal 8 3 5" xfId="4833" xr:uid="{D2C21EDF-5891-41D8-87A9-58E83B38F068}"/>
    <cellStyle name="Normal 8 3 5 2" xfId="6016" xr:uid="{BE692CB6-EF3E-4B02-90CE-AACA910FC700}"/>
    <cellStyle name="Normal 8 3 5 2 2" xfId="40570" xr:uid="{BD053FB8-D012-41F0-8B88-F08597C2869A}"/>
    <cellStyle name="Normal 8 3 5 2 3" xfId="39002" xr:uid="{6F5F3CA2-39B2-4322-AB6C-6BA5D3A1423D}"/>
    <cellStyle name="Normal 8 3 5 3" xfId="6337" xr:uid="{537D2806-8393-444B-A3A4-8115ECFDEA91}"/>
    <cellStyle name="Normal 8 3 5 3 2" xfId="41187" xr:uid="{0ABE9E61-D975-4DDB-82BC-F8BA83B016CF}"/>
    <cellStyle name="Normal 8 3 5 3 3" xfId="39604" xr:uid="{9A21DBDD-EEAA-4710-9991-487FF85058D7}"/>
    <cellStyle name="Normal 8 3 5 4" xfId="40331" xr:uid="{CDE77639-24F2-412B-8E65-32F2AC98E2AD}"/>
    <cellStyle name="Normal 8 3 5 5" xfId="24599" xr:uid="{DF6CB35C-0198-4C4E-8B06-DA5360FFEAA6}"/>
    <cellStyle name="Normal 8 3 6" xfId="4522" xr:uid="{AF59888F-8EDA-4205-A253-819CC1BE5C5E}"/>
    <cellStyle name="Normal 8 3 6 2" xfId="5973" xr:uid="{BA82B77A-6E8D-4B66-81D3-EBCE487D00AA}"/>
    <cellStyle name="Normal 8 3 6 2 2" xfId="40781" xr:uid="{9B121BA1-D130-4EFD-AF3C-F47AEE47A2C7}"/>
    <cellStyle name="Normal 8 3 6 2 3" xfId="39215" xr:uid="{3804A9EC-A364-4206-BF12-F90230B2B17E}"/>
    <cellStyle name="Normal 8 3 6 3" xfId="39567" xr:uid="{2602D56D-7681-4B77-A942-16BB115AD780}"/>
    <cellStyle name="Normal 8 3 6 3 2" xfId="41147" xr:uid="{113784A6-842F-41FF-9907-B54C2B44C00C}"/>
    <cellStyle name="Normal 8 3 6 4" xfId="40292" xr:uid="{8745A5CE-B548-4C72-846E-51027B2E6F82}"/>
    <cellStyle name="Normal 8 3 6 5" xfId="24600" xr:uid="{4A05745C-ED59-4A31-898E-9F49A685D912}"/>
    <cellStyle name="Normal 8 3 7" xfId="5702" xr:uid="{7620197B-AA83-4181-99DA-5A9E1762DF5A}"/>
    <cellStyle name="Normal 8 3 7 2" xfId="40025" xr:uid="{27769EBA-331F-414B-B26E-B8A87248F7EE}"/>
    <cellStyle name="Normal 8 3 7 3" xfId="24601" xr:uid="{E12F1647-447E-4A71-9175-A6148C92CE93}"/>
    <cellStyle name="Normal 8 3 8" xfId="6294" xr:uid="{F1624641-E2DE-46FE-9B3B-0FA62B3AD39B}"/>
    <cellStyle name="Normal 8 3 8 2" xfId="40537" xr:uid="{5E52E580-DC01-42D0-8B85-54B75485D861}"/>
    <cellStyle name="Normal 8 3 8 3" xfId="24602" xr:uid="{08BAEC97-4004-4323-AA6D-95C881C841E5}"/>
    <cellStyle name="Normal 8 3 9" xfId="39306" xr:uid="{76C3E957-552F-417C-BB2B-D0F456067E13}"/>
    <cellStyle name="Normal 8 3 9 2" xfId="40877" xr:uid="{4B6AF9FC-6592-4AB6-88D1-3E7D4C6E793C}"/>
    <cellStyle name="Normal 8 4" xfId="3815" xr:uid="{AD097A52-66BB-44FC-993A-2D86CA47F4A5}"/>
    <cellStyle name="Normal 8 4 2" xfId="5473" xr:uid="{7D5C0372-8ADF-4102-804E-0CB402E168C4}"/>
    <cellStyle name="Normal 8 4 2 2" xfId="10298" xr:uid="{44F81566-6BFB-4C43-82CE-A02DCA14AC7B}"/>
    <cellStyle name="Normal 8 4 2 2 2" xfId="13919" xr:uid="{A726B763-C415-46BD-BB60-A55C31125D1E}"/>
    <cellStyle name="Normal 8 4 2 3" xfId="24603" xr:uid="{6978746F-EECE-4C4D-B475-C3AFB4840274}"/>
    <cellStyle name="Normal 8 4 2 4" xfId="24604" xr:uid="{EA2D25D0-A710-42F9-B124-0B8A92AB8C1E}"/>
    <cellStyle name="Normal 8 4 2 5" xfId="24605" xr:uid="{C2C4E3C7-1125-4D80-8808-22589F938198}"/>
    <cellStyle name="Normal 8 4 2 6" xfId="24606" xr:uid="{946254FB-21BD-430D-A804-6D9224F2BD10}"/>
    <cellStyle name="Normal 8 4 3" xfId="10297" xr:uid="{62FA8AC8-489D-42A7-8C35-5D3BFC7A702B}"/>
    <cellStyle name="Normal 8 4 3 2" xfId="13918" xr:uid="{1320ACBC-EA1A-4EA2-B80C-B1F55D26AD42}"/>
    <cellStyle name="Normal 8 4 3 3" xfId="38472" xr:uid="{3C2BF45A-3B0D-45F3-8941-D2ACB8CE0B67}"/>
    <cellStyle name="Normal 8 4 4" xfId="24607" xr:uid="{7654F8F8-9C3C-49BB-A8BA-CD2B929FA4A4}"/>
    <cellStyle name="Normal 8 4 5" xfId="24608" xr:uid="{085E46DD-24E3-432E-B133-D6A8F7DF9C51}"/>
    <cellStyle name="Normal 8 4 6" xfId="24609" xr:uid="{A9F7A6D7-30A9-4E50-8901-CE11235E3E04}"/>
    <cellStyle name="Normal 8 4 7" xfId="24610" xr:uid="{1103CB34-A327-47E3-8FB9-D323F7D3841B}"/>
    <cellStyle name="Normal 8 5" xfId="3816" xr:uid="{24347689-5102-41D1-AA62-D78792A6A82F}"/>
    <cellStyle name="Normal 8 5 2" xfId="5474" xr:uid="{63C965AE-DC4C-4E67-986F-0279FAFDDA68}"/>
    <cellStyle name="Normal 8 5 2 2" xfId="10300" xr:uid="{A381EBFE-E1B5-447B-AEB1-88F176786424}"/>
    <cellStyle name="Normal 8 5 2 2 2" xfId="13921" xr:uid="{C7887631-329A-40D6-B22A-3AABA4140C1D}"/>
    <cellStyle name="Normal 8 5 2 3" xfId="24611" xr:uid="{A2473378-8CBA-4B44-99A6-2B6938B421AF}"/>
    <cellStyle name="Normal 8 5 2 4" xfId="24612" xr:uid="{FEB72969-53B8-4F31-B2A9-D22BAC5D6E37}"/>
    <cellStyle name="Normal 8 5 2 5" xfId="24613" xr:uid="{71F23942-CDDF-4778-9A5E-C45860A32527}"/>
    <cellStyle name="Normal 8 5 2 6" xfId="24614" xr:uid="{7E451025-C862-4664-A0E7-AA04E236AEDB}"/>
    <cellStyle name="Normal 8 5 3" xfId="10299" xr:uid="{C04C89B8-D501-4D96-91CA-CAE8DF1E40EF}"/>
    <cellStyle name="Normal 8 5 3 2" xfId="13920" xr:uid="{ADAF0755-C126-4639-9F4C-727B9715FC93}"/>
    <cellStyle name="Normal 8 5 3 3" xfId="38473" xr:uid="{27050087-BA01-4C53-A012-ADBC7D5868C0}"/>
    <cellStyle name="Normal 8 5 4" xfId="24615" xr:uid="{F5D3F2AD-720E-4DE4-8075-A4B256A8086A}"/>
    <cellStyle name="Normal 8 5 5" xfId="24616" xr:uid="{654411DB-ACA8-4128-90C9-4384DF934C99}"/>
    <cellStyle name="Normal 8 5 6" xfId="24617" xr:uid="{0747F412-EAFF-44B6-B93F-AB91D2EC54C3}"/>
    <cellStyle name="Normal 8 5 7" xfId="24618" xr:uid="{0BF22354-7072-459A-A4FF-6AEEFE3EC9F4}"/>
    <cellStyle name="Normal 8 6" xfId="3817" xr:uid="{4A13726A-61B9-41C8-895C-55E08E656E8F}"/>
    <cellStyle name="Normal 8 6 2" xfId="5475" xr:uid="{A8EB5BD6-66BC-4C73-A33F-FF9E33BD6723}"/>
    <cellStyle name="Normal 8 6 2 2" xfId="10302" xr:uid="{C8170DBA-F585-4660-AAEE-BB0A7400B784}"/>
    <cellStyle name="Normal 8 6 2 2 2" xfId="13923" xr:uid="{F7559CD6-E5E6-4729-83EB-D301B6ACE919}"/>
    <cellStyle name="Normal 8 6 2 3" xfId="24619" xr:uid="{0D5B7AAA-3BDA-4E65-A81F-3A9EDA446097}"/>
    <cellStyle name="Normal 8 6 2 4" xfId="24620" xr:uid="{16A63F66-5D90-4D7B-B595-814CB946B83F}"/>
    <cellStyle name="Normal 8 6 2 5" xfId="24621" xr:uid="{040BDC23-2BC2-401C-B9F6-BCCA1480E8C5}"/>
    <cellStyle name="Normal 8 6 2 6" xfId="24622" xr:uid="{E671DD36-B002-449B-AE2F-3E321C5398EB}"/>
    <cellStyle name="Normal 8 6 3" xfId="10301" xr:uid="{81EFB21D-668E-4427-8DAF-DCEF6238584A}"/>
    <cellStyle name="Normal 8 6 3 2" xfId="13922" xr:uid="{B26978BA-8756-41C9-8425-9F3AD4FA4216}"/>
    <cellStyle name="Normal 8 6 3 3" xfId="38474" xr:uid="{0359A8AC-5CB7-4BEF-8E00-1B9262DC6DF9}"/>
    <cellStyle name="Normal 8 6 4" xfId="24623" xr:uid="{D0B799EB-445C-4604-B5A1-C1F96DDC3E7B}"/>
    <cellStyle name="Normal 8 6 5" xfId="24624" xr:uid="{17BD278B-D389-47D5-A6E3-56B5C820655F}"/>
    <cellStyle name="Normal 8 6 6" xfId="24625" xr:uid="{6423C074-62EF-4D93-B820-E61E4B3ECE39}"/>
    <cellStyle name="Normal 8 6 7" xfId="24626" xr:uid="{46745265-135E-4826-AF9B-9B85A2036EE6}"/>
    <cellStyle name="Normal 8 7" xfId="3818" xr:uid="{DB855F9A-3008-48A7-8BBA-7421B1EFD35C}"/>
    <cellStyle name="Normal 8 7 2" xfId="5476" xr:uid="{B5836F40-FC63-4AED-9FF7-429D3D354808}"/>
    <cellStyle name="Normal 8 7 2 2" xfId="10304" xr:uid="{25418FA5-DD75-4820-993A-491230B030E5}"/>
    <cellStyle name="Normal 8 7 2 2 2" xfId="13925" xr:uid="{DCF092E3-54F9-4053-88EE-2047BE267AA1}"/>
    <cellStyle name="Normal 8 7 2 3" xfId="24627" xr:uid="{65DF86D7-4563-4D06-B4E3-1B107E5C6BA6}"/>
    <cellStyle name="Normal 8 7 2 4" xfId="24628" xr:uid="{18879751-264C-46C9-BCD3-95A2709E0871}"/>
    <cellStyle name="Normal 8 7 2 5" xfId="24629" xr:uid="{9578A860-CEA2-43DF-AC59-95E662EF0B37}"/>
    <cellStyle name="Normal 8 7 2 6" xfId="24630" xr:uid="{016DDBAA-4E76-4354-90F8-6FD635EBF59B}"/>
    <cellStyle name="Normal 8 7 3" xfId="10303" xr:uid="{D7706674-7921-4369-9BC8-67C251097ACA}"/>
    <cellStyle name="Normal 8 7 3 2" xfId="13924" xr:uid="{6BB31820-A912-4198-B293-C3F31E7F89EB}"/>
    <cellStyle name="Normal 8 7 3 3" xfId="38475" xr:uid="{DF9E9EE4-5457-48AB-9D29-F8B18323264C}"/>
    <cellStyle name="Normal 8 7 4" xfId="24631" xr:uid="{E309D7A4-9DB0-4DA9-A8F3-0B0BE833B293}"/>
    <cellStyle name="Normal 8 7 5" xfId="24632" xr:uid="{67D40800-AA6E-4D3B-B12F-2B4B28FB853A}"/>
    <cellStyle name="Normal 8 7 6" xfId="24633" xr:uid="{0C7A5C0A-8C07-4044-A4EC-5ED93DE8EF25}"/>
    <cellStyle name="Normal 8 7 7" xfId="24634" xr:uid="{A507733B-D55A-4B8B-ADA1-B7D8FAEB61EF}"/>
    <cellStyle name="Normal 8 8" xfId="3819" xr:uid="{54BEAADD-1BD5-4353-9F20-12546B967639}"/>
    <cellStyle name="Normal 8 8 2" xfId="5477" xr:uid="{0296BA77-C2C4-4624-B595-40045AD0BEEC}"/>
    <cellStyle name="Normal 8 8 2 2" xfId="10306" xr:uid="{66AF8152-7F26-49C9-BD96-6F0DB32E387F}"/>
    <cellStyle name="Normal 8 8 2 2 2" xfId="13927" xr:uid="{5DC2A6B1-8E06-4965-9AC7-617D18D042F8}"/>
    <cellStyle name="Normal 8 8 2 3" xfId="24635" xr:uid="{3B25CD4C-01BF-4393-A13E-B2155C35544C}"/>
    <cellStyle name="Normal 8 8 2 4" xfId="24636" xr:uid="{1639917D-E555-4056-B5E8-6BD44604798B}"/>
    <cellStyle name="Normal 8 8 2 5" xfId="24637" xr:uid="{BF4B9FFB-45E2-4C68-A154-D0B865DFB0E1}"/>
    <cellStyle name="Normal 8 8 2 6" xfId="24638" xr:uid="{088466F9-F93E-488F-BA89-5B2FA26F5C2F}"/>
    <cellStyle name="Normal 8 8 3" xfId="10305" xr:uid="{031997E4-2ACC-4D96-A86C-6CA646ABAC4B}"/>
    <cellStyle name="Normal 8 8 3 2" xfId="13926" xr:uid="{8205CA86-C498-4E72-934C-55EB8A3C74C3}"/>
    <cellStyle name="Normal 8 8 3 3" xfId="38476" xr:uid="{8AFFCC16-0614-4284-B24E-164249C4AEF2}"/>
    <cellStyle name="Normal 8 8 4" xfId="24639" xr:uid="{D3BD2C4A-ED14-49D2-BBBF-D6CF01B0A45A}"/>
    <cellStyle name="Normal 8 8 5" xfId="24640" xr:uid="{1FB56F7E-438A-46FD-A165-492193B92B02}"/>
    <cellStyle name="Normal 8 8 6" xfId="24641" xr:uid="{5817EDB0-CA6A-4C97-B8B3-613AFC0FC493}"/>
    <cellStyle name="Normal 8 8 7" xfId="24642" xr:uid="{38592BE5-5BB2-439E-B157-40E3337D078E}"/>
    <cellStyle name="Normal 8 9" xfId="3820" xr:uid="{B3C11528-2378-4D4E-A06B-7F2D2A1B9C73}"/>
    <cellStyle name="Normal 8 9 10" xfId="6728" xr:uid="{408AC8C6-A1DE-4938-858A-9CC133A87379}"/>
    <cellStyle name="Normal 8 9 2" xfId="5478" xr:uid="{8EBEB8E7-F7B9-4E8A-B879-B546F8A4B43D}"/>
    <cellStyle name="Normal 8 9 2 2" xfId="6152" xr:uid="{6184A321-0F26-4A7E-82B8-D5974FE72E71}"/>
    <cellStyle name="Normal 8 9 2 2 2" xfId="13929" xr:uid="{3935E26C-BFA8-4557-8471-EC8845967A74}"/>
    <cellStyle name="Normal 8 9 2 2 3" xfId="10308" xr:uid="{AA5B2D73-8ED8-4B09-91ED-E992F42D54EB}"/>
    <cellStyle name="Normal 8 9 2 3" xfId="6472" xr:uid="{E22F75AE-B296-4A77-B299-BF058156A9DB}"/>
    <cellStyle name="Normal 8 9 2 3 2" xfId="40705" xr:uid="{EEF3DEB2-9E1B-4F69-BA93-5AB514650214}"/>
    <cellStyle name="Normal 8 9 2 3 3" xfId="24643" xr:uid="{9DD79A08-6399-4E9D-9636-0942908AB8B4}"/>
    <cellStyle name="Normal 8 9 2 4" xfId="24644" xr:uid="{C22208B1-0C6A-496E-B268-9A35855B0488}"/>
    <cellStyle name="Normal 8 9 2 4 2" xfId="41321" xr:uid="{85C7D650-F3F5-4374-833D-20A7EC87D716}"/>
    <cellStyle name="Normal 8 9 2 5" xfId="24645" xr:uid="{512BD5D5-5DD1-4571-BB1F-D3D3D315F57E}"/>
    <cellStyle name="Normal 8 9 2 6" xfId="24646" xr:uid="{1DD4E157-B900-4F69-977C-9228806FC508}"/>
    <cellStyle name="Normal 8 9 2 7" xfId="8579" xr:uid="{CC4E76B3-C5A2-40F2-A457-88EC166C1360}"/>
    <cellStyle name="Normal 8 9 3" xfId="4524" xr:uid="{F1689CA0-B1BF-4F8A-ABC0-D877A38E6C66}"/>
    <cellStyle name="Normal 8 9 3 2" xfId="5975" xr:uid="{88F819AE-E93E-4CFB-B491-4DC1568D258D}"/>
    <cellStyle name="Normal 8 9 3 2 2" xfId="13930" xr:uid="{0314E173-7E92-4770-BDC9-975B65E13D3C}"/>
    <cellStyle name="Normal 8 9 3 2 3" xfId="10309" xr:uid="{DC2C0247-55A4-4A49-8098-49F1978734C7}"/>
    <cellStyle name="Normal 8 9 3 3" xfId="12491" xr:uid="{797B879F-6CB7-417C-ABCF-6943D3133A2D}"/>
    <cellStyle name="Normal 8 9 3 3 2" xfId="41149" xr:uid="{4748B71D-C2F9-40D6-9CF6-D8664E76B260}"/>
    <cellStyle name="Normal 8 9 3 4" xfId="40294" xr:uid="{A5F222FA-89BF-4E4B-BB5B-6690620C6522}"/>
    <cellStyle name="Normal 8 9 3 5" xfId="8311" xr:uid="{E4AF12D4-5A89-49FF-906D-8A72BA4D40D3}"/>
    <cellStyle name="Normal 8 9 4" xfId="5837" xr:uid="{8CEAAA04-29B8-404F-9081-3F5C6CD8B0F2}"/>
    <cellStyle name="Normal 8 9 4 2" xfId="13928" xr:uid="{C87144F7-AD0D-46DE-BF60-05845D849483}"/>
    <cellStyle name="Normal 8 9 4 3" xfId="10307" xr:uid="{A5CA28F6-F353-4447-A140-0F0EC6C7E4BC}"/>
    <cellStyle name="Normal 8 9 5" xfId="6296" xr:uid="{FFBFCC5C-5D34-4C28-B232-9386D2DE8FC3}"/>
    <cellStyle name="Normal 8 9 5 2" xfId="15196" xr:uid="{A869882D-C092-405F-A20F-2F63D5601A07}"/>
    <cellStyle name="Normal 8 9 5 3" xfId="11572" xr:uid="{31B4ADF3-7707-4EAE-B3DF-E6403CFF0149}"/>
    <cellStyle name="Normal 8 9 6" xfId="24647" xr:uid="{D0987DE8-EBC4-4B18-AB1A-9C66EB95910F}"/>
    <cellStyle name="Normal 8 9 6 2" xfId="41012" xr:uid="{026BF602-0D84-4B35-9D8D-8804158273ED}"/>
    <cellStyle name="Normal 8 9 7" xfId="24648" xr:uid="{53FAEB2F-D248-4B0F-8D0F-78BE3BBADBDC}"/>
    <cellStyle name="Normal 8 9 8" xfId="24649" xr:uid="{CC76014B-501D-4C50-B927-CC798EFFFECD}"/>
    <cellStyle name="Normal 8 9 9" xfId="24650" xr:uid="{3A7D5121-F9C8-452D-B428-93BE19DDEB7E}"/>
    <cellStyle name="Normal 8_ELC" xfId="6598" xr:uid="{8DD5F305-D2BE-4130-AA9D-2AC7FA6A9933}"/>
    <cellStyle name="Normal 80" xfId="11613" xr:uid="{4CEF9B49-BFA2-4F0E-B1B1-68E188B18C64}"/>
    <cellStyle name="Normal 80 2" xfId="15224" xr:uid="{B84AD09E-60A4-40C1-96B4-B04369760F3C}"/>
    <cellStyle name="Normal 81" xfId="11615" xr:uid="{A5DAEB48-E54D-4929-AB97-16369F85D843}"/>
    <cellStyle name="Normal 81 2" xfId="15225" xr:uid="{8DF6F111-262A-43E7-BA3D-1129CF090EF1}"/>
    <cellStyle name="Normal 82" xfId="11617" xr:uid="{D237A53A-34D0-42F6-A697-DA0574274A06}"/>
    <cellStyle name="Normal 82 2" xfId="15226" xr:uid="{3101413B-1A91-49A2-9F53-62C304333022}"/>
    <cellStyle name="Normal 83" xfId="11619" xr:uid="{D118319A-2881-4B1C-9E67-C84B1EE741CB}"/>
    <cellStyle name="Normal 83 2" xfId="15227" xr:uid="{6C3EEB56-8246-4997-B087-DAE7D2E19163}"/>
    <cellStyle name="Normal 84" xfId="11621" xr:uid="{806F37DF-9A75-4E14-87EE-0C4E1C7EAFEB}"/>
    <cellStyle name="Normal 84 2" xfId="15228" xr:uid="{21CC1F3E-4F28-449A-928B-DB79311D17BD}"/>
    <cellStyle name="Normal 85" xfId="11623" xr:uid="{D036CD7C-BAC0-4317-9CD9-DBC4A996EB15}"/>
    <cellStyle name="Normal 85 2" xfId="15229" xr:uid="{2BFF0FA1-C4AA-4C8F-9057-3930A360CAC7}"/>
    <cellStyle name="Normal 86" xfId="11626" xr:uid="{D306E79C-86DD-4D6A-B3C5-4B7CE8191D2C}"/>
    <cellStyle name="Normal 86 2" xfId="15231" xr:uid="{69AAE624-02CB-44D5-957D-523D579035B9}"/>
    <cellStyle name="Normal 87" xfId="11628" xr:uid="{F890119F-ADF3-483F-882E-99DDBA930388}"/>
    <cellStyle name="Normal 87 2" xfId="15232" xr:uid="{F6D63B7E-D671-4635-8FBE-D55C36AF8FF2}"/>
    <cellStyle name="Normal 87 2 2" xfId="37346" xr:uid="{3D95152D-1CD2-428C-BA31-A5297DDE89EF}"/>
    <cellStyle name="Normal 88" xfId="11631" xr:uid="{9C778FFB-2F74-4B94-82E8-6942D0404C62}"/>
    <cellStyle name="Normal 88 2" xfId="15233" xr:uid="{61D2EE7C-D72C-4E5D-9CFF-72015ECD76C2}"/>
    <cellStyle name="Normal 88 2 2" xfId="37347" xr:uid="{B1871A3B-C343-46C9-9C50-DED2FFBF1C90}"/>
    <cellStyle name="Normal 89" xfId="11634" xr:uid="{E79EB66C-CB71-4C3D-93A6-818AD9CBD877}"/>
    <cellStyle name="Normal 89 2" xfId="15234" xr:uid="{A64B497D-6BAC-4F9F-94A6-F4B00014E636}"/>
    <cellStyle name="Normal 89 2 2" xfId="37348" xr:uid="{E8A3DEB7-B2CC-4596-8415-E0866D29CD56}"/>
    <cellStyle name="Normal 9" xfId="1632" xr:uid="{55A63622-75B3-4838-BB92-58CB9C183C9F}"/>
    <cellStyle name="Normal 9 10" xfId="3822" xr:uid="{03E71C22-7040-4903-A39B-A9A3B3E09CA9}"/>
    <cellStyle name="Normal 9 10 2" xfId="5480" xr:uid="{F6A809E2-846B-478F-8A1B-424373BFEAEF}"/>
    <cellStyle name="Normal 9 10 2 2" xfId="10312" xr:uid="{BF05CD65-3863-4CBE-975B-B72D899E312A}"/>
    <cellStyle name="Normal 9 10 2 2 2" xfId="13933" xr:uid="{72526472-1B03-4BED-AD92-86C443701070}"/>
    <cellStyle name="Normal 9 10 2 3" xfId="24651" xr:uid="{0707DBE0-B666-40F5-92A6-0D1171340409}"/>
    <cellStyle name="Normal 9 10 2 4" xfId="24652" xr:uid="{498CFDA2-66AF-431E-BB18-8302F144BC00}"/>
    <cellStyle name="Normal 9 10 2 5" xfId="24653" xr:uid="{48A455D7-8D33-4FCB-AAEC-784EF2BC600F}"/>
    <cellStyle name="Normal 9 10 2 6" xfId="24654" xr:uid="{BE1619D7-6381-4576-AC35-6448EE9D01DB}"/>
    <cellStyle name="Normal 9 10 3" xfId="10311" xr:uid="{C5FAB61B-CC58-4197-9C68-51800695DF92}"/>
    <cellStyle name="Normal 9 10 3 2" xfId="13932" xr:uid="{92934E27-0039-41C4-BE42-E21DF5276455}"/>
    <cellStyle name="Normal 9 10 3 3" xfId="38478" xr:uid="{DFAFE5BB-382D-485B-ACFC-AA2FA6D85BD0}"/>
    <cellStyle name="Normal 9 10 4" xfId="24655" xr:uid="{CDE77814-ED80-40DE-AD30-DD18D7BECDD3}"/>
    <cellStyle name="Normal 9 10 5" xfId="24656" xr:uid="{DBA7CAB7-78B9-43B7-91B8-3CBFB7D58556}"/>
    <cellStyle name="Normal 9 10 6" xfId="24657" xr:uid="{9D8DD990-0ACD-45A7-AB1F-F97337F9CF34}"/>
    <cellStyle name="Normal 9 10 7" xfId="24658" xr:uid="{9722B805-41C4-4753-8A1E-A580E81EF973}"/>
    <cellStyle name="Normal 9 11" xfId="3823" xr:uid="{0F22BDF1-3848-4588-8456-001D593BAD4E}"/>
    <cellStyle name="Normal 9 11 2" xfId="5481" xr:uid="{44D2890B-52E7-4CE5-B301-84D802F7A03A}"/>
    <cellStyle name="Normal 9 11 2 2" xfId="10314" xr:uid="{B9DC3B1A-105A-49FB-8DEC-4695DD9152B4}"/>
    <cellStyle name="Normal 9 11 2 2 2" xfId="13935" xr:uid="{BC1C9C92-B2B9-466D-81A8-F46B0A21C51E}"/>
    <cellStyle name="Normal 9 11 2 3" xfId="24659" xr:uid="{311D2888-8DA0-400E-B06A-2DBC1DD34AEC}"/>
    <cellStyle name="Normal 9 11 2 4" xfId="24660" xr:uid="{9F689F02-ECB2-47DE-9F21-74252475F608}"/>
    <cellStyle name="Normal 9 11 2 5" xfId="24661" xr:uid="{D2D98292-16F0-40E2-91F7-2E8560CE25D1}"/>
    <cellStyle name="Normal 9 11 2 6" xfId="24662" xr:uid="{0856C93A-DAEE-42DA-844B-86335E293997}"/>
    <cellStyle name="Normal 9 11 3" xfId="10313" xr:uid="{C862D5DD-172B-41D3-B887-55F003E89124}"/>
    <cellStyle name="Normal 9 11 3 2" xfId="13934" xr:uid="{6F72195D-EBBD-4225-9233-7C2EB1CD2041}"/>
    <cellStyle name="Normal 9 11 3 3" xfId="38479" xr:uid="{7BB3B8F1-72B0-47A6-81A7-4E9E1056F72C}"/>
    <cellStyle name="Normal 9 11 4" xfId="24663" xr:uid="{54A82E1C-8363-4614-9ECC-0A399E8E2F90}"/>
    <cellStyle name="Normal 9 11 5" xfId="24664" xr:uid="{3FE7CEE2-9C1C-4FCD-9987-A75166DFCC4D}"/>
    <cellStyle name="Normal 9 11 6" xfId="24665" xr:uid="{F3DB049C-0060-428E-8F2D-657FE3924B46}"/>
    <cellStyle name="Normal 9 11 7" xfId="24666" xr:uid="{6253BD3E-34B7-49A5-824C-E8B3532604F7}"/>
    <cellStyle name="Normal 9 12" xfId="3824" xr:uid="{64D6ECAD-FB2B-4625-9F75-3F6B390E3D58}"/>
    <cellStyle name="Normal 9 12 2" xfId="5482" xr:uid="{C4E340BD-3592-4CA6-9B41-55BA04034ADC}"/>
    <cellStyle name="Normal 9 12 2 2" xfId="6154" xr:uid="{4339815E-616A-4F77-8707-CC1543CA7217}"/>
    <cellStyle name="Normal 9 12 2 2 2" xfId="13937" xr:uid="{874491DB-D1EA-41D9-92BE-2ECBDE9640C3}"/>
    <cellStyle name="Normal 9 12 2 2 3" xfId="10316" xr:uid="{0E5B6623-4E6A-4CF3-B768-ADAB0528079F}"/>
    <cellStyle name="Normal 9 12 2 3" xfId="6474" xr:uid="{208F2F48-E7F0-422E-8401-8C05E94019AC}"/>
    <cellStyle name="Normal 9 12 2 3 2" xfId="40841" xr:uid="{B844B721-6CE0-49DE-8684-37B1AC2B4A5C}"/>
    <cellStyle name="Normal 9 12 2 3 3" xfId="24667" xr:uid="{3C082804-51ED-4E11-BCCC-304787D26DA6}"/>
    <cellStyle name="Normal 9 12 2 4" xfId="24668" xr:uid="{3A0859EC-62FF-481D-B145-C6C7788B8549}"/>
    <cellStyle name="Normal 9 12 2 4 2" xfId="41323" xr:uid="{EA63AFD9-D0D0-4A50-B3A1-943B47BA6400}"/>
    <cellStyle name="Normal 9 12 2 5" xfId="24669" xr:uid="{6F1F9D49-0AC8-414B-A24B-A589A7FD995E}"/>
    <cellStyle name="Normal 9 12 2 6" xfId="24670" xr:uid="{42C4221F-E1E8-45EA-9EB5-5462F8EC44B6}"/>
    <cellStyle name="Normal 9 12 2 7" xfId="8580" xr:uid="{E5806316-F0CB-4FA2-9177-EB4D70DB1173}"/>
    <cellStyle name="Normal 9 12 3" xfId="4526" xr:uid="{A7A7B47C-0A2D-4243-96C9-DC1A09C0FFA0}"/>
    <cellStyle name="Normal 9 12 3 2" xfId="5977" xr:uid="{169663B1-C797-49EA-8205-BEE62F94E3A3}"/>
    <cellStyle name="Normal 9 12 3 2 2" xfId="13938" xr:uid="{F9119743-7E6C-456E-8CB9-8C118B97211D}"/>
    <cellStyle name="Normal 9 12 3 2 3" xfId="10317" xr:uid="{08279BB9-CC33-4740-B21E-0B3D3AB489BD}"/>
    <cellStyle name="Normal 9 12 3 3" xfId="12492" xr:uid="{E42FCFA9-D917-4A55-8B22-299E4DC0FB95}"/>
    <cellStyle name="Normal 9 12 3 4" xfId="8312" xr:uid="{90A7F18B-05D0-4FBF-8D3B-3EEA7030E1E6}"/>
    <cellStyle name="Normal 9 12 4" xfId="5839" xr:uid="{92830296-6B60-4BB3-8DEB-6E7B75F5CFAA}"/>
    <cellStyle name="Normal 9 12 4 2" xfId="13936" xr:uid="{21CB0D7C-9660-4B81-95A4-D78E93D60E35}"/>
    <cellStyle name="Normal 9 12 4 3" xfId="10315" xr:uid="{282DA211-A34F-4ECC-AC03-A7BA5E76410A}"/>
    <cellStyle name="Normal 9 12 5" xfId="6298" xr:uid="{3EAA914E-598F-499D-ABA5-E0737D59830E}"/>
    <cellStyle name="Normal 9 12 5 2" xfId="40707" xr:uid="{6477B07A-23F8-44AB-A6FC-D493365625E2}"/>
    <cellStyle name="Normal 9 12 5 3" xfId="24671" xr:uid="{FF2FF98F-14A6-49C6-8B23-FADC1C37CBB8}"/>
    <cellStyle name="Normal 9 12 6" xfId="24672" xr:uid="{45945093-5507-46C6-B32C-2ABA2C5F0B00}"/>
    <cellStyle name="Normal 9 12 6 2" xfId="41014" xr:uid="{2A74AE18-0230-4615-8756-EE1D03256BFB}"/>
    <cellStyle name="Normal 9 12 7" xfId="24673" xr:uid="{75D14629-1B15-4076-9415-6E142A93783C}"/>
    <cellStyle name="Normal 9 12 8" xfId="24674" xr:uid="{3E88F987-EA73-4F52-A521-2970CA118CE0}"/>
    <cellStyle name="Normal 9 12 9" xfId="6729" xr:uid="{2C98384E-D0AE-464D-AE96-6FCADB5D8B13}"/>
    <cellStyle name="Normal 9 13" xfId="3821" xr:uid="{E4513B92-CAAF-4419-B36F-D82A85EDE94C}"/>
    <cellStyle name="Normal 9 13 2" xfId="5479" xr:uid="{DD42116F-E4D1-4FFB-A89C-EDE45F9B485A}"/>
    <cellStyle name="Normal 9 13 2 2" xfId="6153" xr:uid="{4C1B70C6-5F81-4D82-B3EF-30A39D826A05}"/>
    <cellStyle name="Normal 9 13 2 2 2" xfId="41322" xr:uid="{73869579-4BC7-48C1-B05D-C33D27ABF202}"/>
    <cellStyle name="Normal 9 13 2 2 3" xfId="39736" xr:uid="{B7F3ACE2-D8C8-44E0-8D23-34D720E5C4DA}"/>
    <cellStyle name="Normal 9 13 2 3" xfId="40462" xr:uid="{93E1BA5C-BF28-41A6-A71A-F6F127336E95}"/>
    <cellStyle name="Normal 9 13 2 4" xfId="13931" xr:uid="{7A99E72C-729B-45FB-96AA-8C4A98ED5402}"/>
    <cellStyle name="Normal 9 13 3" xfId="5838" xr:uid="{769CFAFF-3B68-416C-9260-DD73AAF6C424}"/>
    <cellStyle name="Normal 9 13 3 2" xfId="40159" xr:uid="{9422A6CE-4A52-415F-9CEA-E9AA221126E9}"/>
    <cellStyle name="Normal 9 13 3 3" xfId="38477" xr:uid="{FE02A1C9-C271-4330-942F-7C29FC80E12F}"/>
    <cellStyle name="Normal 9 13 4" xfId="6473" xr:uid="{CB1FD31D-069C-4326-9BA9-378A1B574AED}"/>
    <cellStyle name="Normal 9 13 4 2" xfId="40706" xr:uid="{A5CA6AD1-D2F1-4832-970F-BF66A0A20200}"/>
    <cellStyle name="Normal 9 13 4 3" xfId="39134" xr:uid="{0D076FB5-FF19-4853-A0F0-81A80FC1E702}"/>
    <cellStyle name="Normal 9 13 5" xfId="39438" xr:uid="{4B3EBE9E-B5CB-4A29-A572-26BEA937EAFD}"/>
    <cellStyle name="Normal 9 13 5 2" xfId="41013" xr:uid="{EC3EDB95-2284-4396-A5B1-72A31D9804A5}"/>
    <cellStyle name="Normal 9 13 6" xfId="39937" xr:uid="{5AC12E81-E2D7-4133-850C-82D0A09AC948}"/>
    <cellStyle name="Normal 9 13 7" xfId="10310" xr:uid="{42B9B889-6421-4657-839C-343FAF936650}"/>
    <cellStyle name="Normal 9 14" xfId="4834" xr:uid="{4B814080-FC92-416C-9EAB-D8E83112FC34}"/>
    <cellStyle name="Normal 9 14 2" xfId="15197" xr:uid="{F4D5C4F6-95CD-4B6A-AE32-FCB1FF98F126}"/>
    <cellStyle name="Normal 9 14 3" xfId="35803" xr:uid="{3E5426A2-97FF-4C1A-A477-C90E58FF963E}"/>
    <cellStyle name="Normal 9 14 4" xfId="11573" xr:uid="{1081192D-4AAB-439A-BD38-D81D4BD2E038}"/>
    <cellStyle name="Normal 9 15" xfId="4525" xr:uid="{1BCA7550-B357-4068-87F6-E27D96F04DEC}"/>
    <cellStyle name="Normal 9 15 2" xfId="5976" xr:uid="{18088438-592A-4079-B990-EB7F6EAB81CA}"/>
    <cellStyle name="Normal 9 15 2 2" xfId="41150" xr:uid="{E6265F2A-E119-429F-A94A-6F5A65B3CB19}"/>
    <cellStyle name="Normal 9 15 2 3" xfId="39569" xr:uid="{047ADCEB-8548-4646-A89B-966959716A29}"/>
    <cellStyle name="Normal 9 15 3" xfId="40295" xr:uid="{3329E18C-CD1D-4D22-B788-6BB8BA730DF8}"/>
    <cellStyle name="Normal 9 15 4" xfId="24675" xr:uid="{20DAD30D-4014-46FA-85D9-63ACE9913A2B}"/>
    <cellStyle name="Normal 9 16" xfId="6297" xr:uid="{BC08A825-D12A-4DCC-9F8C-A8EF567E760E}"/>
    <cellStyle name="Normal 9 16 2" xfId="37869" xr:uid="{216797AF-D009-4097-BD39-BB4693A45C68}"/>
    <cellStyle name="Normal 9 16 3" xfId="24676" xr:uid="{6C910271-EF0D-4C20-91DC-D484E5F74A75}"/>
    <cellStyle name="Normal 9 17" xfId="24677" xr:uid="{3DE76481-442F-4CF9-8D1E-F6B662D5C8C7}"/>
    <cellStyle name="Normal 9 18" xfId="24678" xr:uid="{CAD00CD9-6E7D-4472-97F7-120CA210B75F}"/>
    <cellStyle name="Normal 9 19" xfId="24679" xr:uid="{D84591F3-0634-40B3-8E5C-D084149E0BFE}"/>
    <cellStyle name="Normal 9 2" xfId="1633" xr:uid="{E98A010F-098B-400A-8E36-06C3899E73BD}"/>
    <cellStyle name="Normal 9 2 2" xfId="3825" xr:uid="{700FA8EA-3251-46FD-8BE4-0F51FDF2227D}"/>
    <cellStyle name="Normal 9 2 2 2" xfId="10319" xr:uid="{45224389-057E-41D7-BA1F-6E83038FDFA3}"/>
    <cellStyle name="Normal 9 2 2 2 2" xfId="13940" xr:uid="{C88C4365-D470-4E95-B189-CDF00086109E}"/>
    <cellStyle name="Normal 9 2 2 3" xfId="24680" xr:uid="{CEB983A6-3F7D-4403-B661-E0653C82EFFD}"/>
    <cellStyle name="Normal 9 2 2 4" xfId="24681" xr:uid="{277F4F75-722A-48E7-9443-1B4EB9614585}"/>
    <cellStyle name="Normal 9 2 2 5" xfId="24682" xr:uid="{E0D7BCB1-1F99-421C-92B5-13C3ECAA62D6}"/>
    <cellStyle name="Normal 9 2 2 6" xfId="24683" xr:uid="{A205BB87-4673-4170-AE12-C6FA4D48C5A1}"/>
    <cellStyle name="Normal 9 2 3" xfId="4835" xr:uid="{28B109B0-3170-4BFE-BB6D-CBB3A59356FA}"/>
    <cellStyle name="Normal 9 2 3 2" xfId="13939" xr:uid="{B9D9213B-657B-4750-BF92-A78CD252C432}"/>
    <cellStyle name="Normal 9 2 3 3" xfId="35804" xr:uid="{E043B1E6-562C-49D5-B338-666B8796E5AB}"/>
    <cellStyle name="Normal 9 2 3 4" xfId="10318" xr:uid="{E2747BD0-071E-49BD-83F1-87FD69EF4E46}"/>
    <cellStyle name="Normal 9 2 4" xfId="24684" xr:uid="{4EC08BBB-322F-40D6-BF74-FCD411A3DE26}"/>
    <cellStyle name="Normal 9 2 4 2" xfId="37870" xr:uid="{8C159FB9-ABD7-4709-BAB3-F78E824D4642}"/>
    <cellStyle name="Normal 9 2 5" xfId="24685" xr:uid="{026556E1-4A06-492A-8BED-78FF898F8046}"/>
    <cellStyle name="Normal 9 2 6" xfId="24686" xr:uid="{62F22D1B-8842-4705-B198-88A41F4A274C}"/>
    <cellStyle name="Normal 9 2 7" xfId="24687" xr:uid="{9F914B1C-E54A-468A-838C-03DA71A2EA5A}"/>
    <cellStyle name="Normal 9 2 8" xfId="24688" xr:uid="{3E3FA22F-3528-402D-9E8C-1CCF314C5095}"/>
    <cellStyle name="Normal 9 3" xfId="1634" xr:uid="{293A1F43-EB02-4350-839C-0FC321519537}"/>
    <cellStyle name="Normal 9 3 10" xfId="24689" xr:uid="{F7FA3EFE-A0CC-40B0-8EA7-97DB4F3FB254}"/>
    <cellStyle name="Normal 9 3 2" xfId="3826" xr:uid="{1B1FE127-A897-4645-B945-4F78AE60B711}"/>
    <cellStyle name="Normal 9 3 2 2" xfId="10321" xr:uid="{184A84A9-BAD3-42AA-8EF6-A0209F1AD40C}"/>
    <cellStyle name="Normal 9 3 2 2 2" xfId="13942" xr:uid="{86FB0B10-BE8E-4434-A52B-1DB89992A7B8}"/>
    <cellStyle name="Normal 9 3 2 3" xfId="24690" xr:uid="{42AD7E0E-CB0A-4184-BE6F-34A8586D2248}"/>
    <cellStyle name="Normal 9 3 2 4" xfId="24691" xr:uid="{8670F38E-2982-4CF4-819D-639B08B5902B}"/>
    <cellStyle name="Normal 9 3 2 5" xfId="24692" xr:uid="{BD71A6CE-BE80-4BA4-AE07-F79D36D1F160}"/>
    <cellStyle name="Normal 9 3 2 6" xfId="24693" xr:uid="{7E3EFA0F-83B6-4781-B117-875EDCEE1A6C}"/>
    <cellStyle name="Normal 9 3 3" xfId="4836" xr:uid="{465555D5-8B2D-4CB1-AE86-EF754C35F63E}"/>
    <cellStyle name="Normal 9 3 3 2" xfId="10322" xr:uid="{5539000C-C6D7-4657-A818-CBD3DAD5281C}"/>
    <cellStyle name="Normal 9 3 3 2 2" xfId="13943" xr:uid="{9E240E77-2729-497C-9FE9-8626E0054D45}"/>
    <cellStyle name="Normal 9 3 3 3" xfId="12508" xr:uid="{C022D8F7-31FE-4DF3-8F99-AA941F4FB8AD}"/>
    <cellStyle name="Normal 9 3 3 4" xfId="35805" xr:uid="{E1C2670F-307C-4345-8FD0-49B4A59B8893}"/>
    <cellStyle name="Normal 9 3 3 5" xfId="8392" xr:uid="{4AD9D05A-039C-4B52-9064-B827C1847BD2}"/>
    <cellStyle name="Normal 9 3 4" xfId="10323" xr:uid="{318B722E-848C-4758-A274-677B61CF38C9}"/>
    <cellStyle name="Normal 9 3 4 2" xfId="13944" xr:uid="{6C7A9415-A5C3-462B-BF97-14B7D982AB96}"/>
    <cellStyle name="Normal 9 3 4 3" xfId="37871" xr:uid="{993762AB-155B-496E-93CE-455BB419ADF2}"/>
    <cellStyle name="Normal 9 3 5" xfId="10320" xr:uid="{284582A3-DFC8-49FE-A4D4-45ACB2737F93}"/>
    <cellStyle name="Normal 9 3 5 2" xfId="13941" xr:uid="{CB9057C4-80CA-4F19-B4BC-1A859F874074}"/>
    <cellStyle name="Normal 9 3 6" xfId="24694" xr:uid="{0E5C21F3-26AC-4E2B-95AD-78278B218E74}"/>
    <cellStyle name="Normal 9 3 7" xfId="24695" xr:uid="{B34D3775-B659-4FC5-A81D-5B7EBF16BC3D}"/>
    <cellStyle name="Normal 9 3 8" xfId="24696" xr:uid="{EE4BE3FB-95FE-4E9C-BF13-6E545F9A054B}"/>
    <cellStyle name="Normal 9 3 9" xfId="24697" xr:uid="{792BA01D-9170-4B6B-A41F-5F82803160F0}"/>
    <cellStyle name="Normal 9 4" xfId="1635" xr:uid="{C932B7A7-FEBD-417A-8734-7FD7E7C46065}"/>
    <cellStyle name="Normal 9 4 2" xfId="3827" xr:uid="{2489BBD7-9E9C-4A7D-8B32-49C9D9BB04D5}"/>
    <cellStyle name="Normal 9 4 2 2" xfId="10325" xr:uid="{E55250A9-89EB-44B1-A679-32E45C1F2346}"/>
    <cellStyle name="Normal 9 4 2 2 2" xfId="13946" xr:uid="{97505387-D15C-48B3-B907-D431EF961529}"/>
    <cellStyle name="Normal 9 4 2 3" xfId="24698" xr:uid="{03AE1151-FB6D-4411-B036-8E355415EDA4}"/>
    <cellStyle name="Normal 9 4 2 4" xfId="24699" xr:uid="{CBD4F485-FFD6-4844-A860-DA49A0542778}"/>
    <cellStyle name="Normal 9 4 2 5" xfId="24700" xr:uid="{98213A61-7763-49E1-8FAF-CC4305671770}"/>
    <cellStyle name="Normal 9 4 2 6" xfId="24701" xr:uid="{48731C8F-1126-4CFA-AD36-763BBA77C55C}"/>
    <cellStyle name="Normal 9 4 3" xfId="4837" xr:uid="{5DFA572F-866F-42EE-A3B2-329A8C65F82C}"/>
    <cellStyle name="Normal 9 4 3 2" xfId="13945" xr:uid="{4990E181-D694-4074-89F1-562521324557}"/>
    <cellStyle name="Normal 9 4 3 3" xfId="35806" xr:uid="{E91143C8-7A47-413C-80D3-3294F8438BCA}"/>
    <cellStyle name="Normal 9 4 3 4" xfId="10324" xr:uid="{45E3766E-AECE-48BA-BE46-93032C5A5F5B}"/>
    <cellStyle name="Normal 9 4 4" xfId="24702" xr:uid="{42D57906-7268-472B-8072-74F812D93AC2}"/>
    <cellStyle name="Normal 9 4 4 2" xfId="37872" xr:uid="{074D13C5-B2ED-4F85-86B9-C1C808C34D0C}"/>
    <cellStyle name="Normal 9 4 5" xfId="24703" xr:uid="{C4B0E8E2-6F47-42E7-84B4-8F2078AB957C}"/>
    <cellStyle name="Normal 9 4 6" xfId="24704" xr:uid="{5787CC92-7C13-41FB-82FB-C5AE094D9577}"/>
    <cellStyle name="Normal 9 4 7" xfId="24705" xr:uid="{5457B899-C022-40D6-AF42-D4C4B78F6D5B}"/>
    <cellStyle name="Normal 9 4 8" xfId="24706" xr:uid="{C24FAD79-01FE-473C-B9BD-669CF28898D5}"/>
    <cellStyle name="Normal 9 5" xfId="1636" xr:uid="{C290B6F8-A0A1-4191-916A-E37EA533042A}"/>
    <cellStyle name="Normal 9 5 10" xfId="39772" xr:uid="{4436867F-8F7A-41EA-A4F6-3B0ABDE2407B}"/>
    <cellStyle name="Normal 9 5 2" xfId="3829" xr:uid="{C5181803-CB7E-40AC-836B-8CA47907A4D3}"/>
    <cellStyle name="Normal 9 5 2 2" xfId="5484" xr:uid="{83476086-A13A-4364-ADC7-CCA32A1C3978}"/>
    <cellStyle name="Normal 9 5 2 2 2" xfId="10328" xr:uid="{BD88535B-6B64-483C-9F18-8135A31406A8}"/>
    <cellStyle name="Normal 9 5 2 2 2 2" xfId="13949" xr:uid="{B34E4E4D-91E1-4583-B0DD-B2C1A1912295}"/>
    <cellStyle name="Normal 9 5 2 2 3" xfId="24707" xr:uid="{12AD4A19-1E8B-404D-B06F-03430BFCC3CB}"/>
    <cellStyle name="Normal 9 5 2 2 4" xfId="24708" xr:uid="{0F0F57EB-068C-497C-A927-94EC0687AE30}"/>
    <cellStyle name="Normal 9 5 2 2 5" xfId="24709" xr:uid="{BE1F0979-6FBC-4C75-9DE6-9005DBE40903}"/>
    <cellStyle name="Normal 9 5 2 2 6" xfId="24710" xr:uid="{68E640B0-13EA-4189-8AE9-4959488549D6}"/>
    <cellStyle name="Normal 9 5 2 3" xfId="8313" xr:uid="{2AE7078C-868D-4311-9DD6-D3A73FCC29D4}"/>
    <cellStyle name="Normal 9 5 2 3 2" xfId="10329" xr:uid="{FFE597D7-1134-4642-99FE-561F5FE38273}"/>
    <cellStyle name="Normal 9 5 2 3 2 2" xfId="13950" xr:uid="{0548B329-040C-42B2-A868-FC5C152B93BA}"/>
    <cellStyle name="Normal 9 5 2 3 3" xfId="12493" xr:uid="{D6929B2E-6597-4D09-91A5-F63CE76C5A96}"/>
    <cellStyle name="Normal 9 5 2 3 4" xfId="38481" xr:uid="{0E39CE56-BE43-40BF-BF32-BB4563ED59D6}"/>
    <cellStyle name="Normal 9 5 2 4" xfId="10327" xr:uid="{2EEDCFD8-C52D-422C-BD14-F21583E725EE}"/>
    <cellStyle name="Normal 9 5 2 4 2" xfId="13948" xr:uid="{0A220421-ECDD-431E-8590-3D97D44AA32F}"/>
    <cellStyle name="Normal 9 5 2 5" xfId="24711" xr:uid="{17C229B3-AF14-40AF-BA35-BDD2A273E093}"/>
    <cellStyle name="Normal 9 5 2 6" xfId="24712" xr:uid="{AED920C6-D46C-43F1-9A4C-AF43A6064857}"/>
    <cellStyle name="Normal 9 5 2 7" xfId="24713" xr:uid="{FC45E049-CB82-4836-8AA5-9553DB0B4CF3}"/>
    <cellStyle name="Normal 9 5 2 8" xfId="24714" xr:uid="{B7978781-210F-457F-9FC3-6B2D9A04FD74}"/>
    <cellStyle name="Normal 9 5 3" xfId="3830" xr:uid="{520B8F90-5E57-4D57-99D1-82C694D667DC}"/>
    <cellStyle name="Normal 9 5 3 2" xfId="5485" xr:uid="{BA328F9D-D4D9-4AAC-889C-CF5373EA68DC}"/>
    <cellStyle name="Normal 9 5 3 2 2" xfId="6156" xr:uid="{801D144A-40A2-4CAB-98FE-507819093371}"/>
    <cellStyle name="Normal 9 5 3 2 2 2" xfId="40464" xr:uid="{1070FDAD-7BFD-43D0-994A-4B811DBDBA39}"/>
    <cellStyle name="Normal 9 5 3 2 2 3" xfId="38902" xr:uid="{036C090F-04B9-4A48-95CB-96A28B9B173C}"/>
    <cellStyle name="Normal 9 5 3 2 3" xfId="6476" xr:uid="{21FCE578-D605-4C1B-ADEA-BD80D0F5A661}"/>
    <cellStyle name="Normal 9 5 3 2 3 2" xfId="40842" xr:uid="{52115A96-228E-4C9C-83C1-2D6AAAB0C2EC}"/>
    <cellStyle name="Normal 9 5 3 2 3 3" xfId="39275" xr:uid="{567B67C5-63E3-40B2-BA2F-C0065F99DAAA}"/>
    <cellStyle name="Normal 9 5 3 2 4" xfId="39738" xr:uid="{A4950C6B-3A6F-4099-8FF7-D595BFB65654}"/>
    <cellStyle name="Normal 9 5 3 2 4 2" xfId="41325" xr:uid="{14397F94-9A3C-42B7-9990-33585B036A62}"/>
    <cellStyle name="Normal 9 5 3 2 5" xfId="39989" xr:uid="{CAB30F08-6FD9-429C-AE31-C3620D2CE699}"/>
    <cellStyle name="Normal 9 5 3 2 6" xfId="13947" xr:uid="{1FA3207E-526B-456E-BC66-D9EF7B920A9A}"/>
    <cellStyle name="Normal 9 5 3 3" xfId="4528" xr:uid="{8B68E74F-B856-48FC-AAFB-3298B96E87C3}"/>
    <cellStyle name="Normal 9 5 3 3 2" xfId="5979" xr:uid="{B8F15A74-2FE7-4D3C-9AC7-B6BA45F5E042}"/>
    <cellStyle name="Normal 9 5 3 3 2 2" xfId="41152" xr:uid="{A669C2C2-979C-40C3-881D-E626C3B747F7}"/>
    <cellStyle name="Normal 9 5 3 3 2 3" xfId="39571" xr:uid="{FF816056-0CEA-4025-8997-C3D49FA92F49}"/>
    <cellStyle name="Normal 9 5 3 3 3" xfId="40297" xr:uid="{CD41C3A4-CDF7-42F4-BDC5-6ADF25869973}"/>
    <cellStyle name="Normal 9 5 3 3 4" xfId="35691" xr:uid="{839F9A98-7730-4F99-AA79-24CDFACC4A34}"/>
    <cellStyle name="Normal 9 5 3 4" xfId="5841" xr:uid="{B57349CE-BB0B-4CC2-BEEA-64F4A048DF01}"/>
    <cellStyle name="Normal 9 5 3 4 2" xfId="40161" xr:uid="{339506D6-7544-4118-821B-BC90F2A86735}"/>
    <cellStyle name="Normal 9 5 3 4 3" xfId="38482" xr:uid="{3B108515-1E52-4C9B-BB36-34CFEA7063C0}"/>
    <cellStyle name="Normal 9 5 3 5" xfId="6300" xr:uid="{5174EC17-CB04-43A4-A50C-4938A7FD4988}"/>
    <cellStyle name="Normal 9 5 3 5 2" xfId="40709" xr:uid="{C33C7887-3860-494D-8429-F7335500DE6D}"/>
    <cellStyle name="Normal 9 5 3 5 3" xfId="39136" xr:uid="{78B8250C-5F5F-4165-AC04-500B8DA68B26}"/>
    <cellStyle name="Normal 9 5 3 6" xfId="39440" xr:uid="{98F3ED89-F828-4824-B382-3BBAD0169B40}"/>
    <cellStyle name="Normal 9 5 3 6 2" xfId="41016" xr:uid="{2A4ACC35-0084-46B5-A33E-6FAFA8B3DB49}"/>
    <cellStyle name="Normal 9 5 3 7" xfId="39854" xr:uid="{8706C8DF-B615-4074-A2C2-21C17264B65F}"/>
    <cellStyle name="Normal 9 5 3 8" xfId="10326" xr:uid="{B034B2D5-C3C3-4C83-8697-062C49B47176}"/>
    <cellStyle name="Normal 9 5 4" xfId="3828" xr:uid="{D6F722CF-AADF-421D-9C30-3C19B3C576C5}"/>
    <cellStyle name="Normal 9 5 4 2" xfId="5483" xr:uid="{D125504C-318B-4F48-97D4-2B6E37597519}"/>
    <cellStyle name="Normal 9 5 4 2 2" xfId="6155" xr:uid="{7E34BD5D-DE81-4A28-8710-E69B9232CFFE}"/>
    <cellStyle name="Normal 9 5 4 2 2 2" xfId="41324" xr:uid="{345E16DD-16E6-4F4F-9B3F-9D99FF9B341C}"/>
    <cellStyle name="Normal 9 5 4 2 2 3" xfId="39737" xr:uid="{39AB3C85-25AE-4415-A55A-DA9ED08C507F}"/>
    <cellStyle name="Normal 9 5 4 2 3" xfId="40463" xr:uid="{FB146904-F7D0-41DF-AA05-D38B4A8B4C64}"/>
    <cellStyle name="Normal 9 5 4 2 4" xfId="15198" xr:uid="{C66B70F8-60DB-4CA7-9BF2-8D3CB24D6A10}"/>
    <cellStyle name="Normal 9 5 4 3" xfId="5840" xr:uid="{9261B8CE-5693-425C-95CA-EA829990CFCA}"/>
    <cellStyle name="Normal 9 5 4 3 2" xfId="40160" xr:uid="{5FCFB65C-9F1D-4C09-BD2D-71461A765C87}"/>
    <cellStyle name="Normal 9 5 4 3 3" xfId="38480" xr:uid="{73319107-8EDF-4741-A3F0-899C41259D28}"/>
    <cellStyle name="Normal 9 5 4 4" xfId="6475" xr:uid="{71B28A26-74EC-4E74-9F42-9802EF6A577E}"/>
    <cellStyle name="Normal 9 5 4 4 2" xfId="40708" xr:uid="{9259FD22-083D-4DA4-8486-640C113016BD}"/>
    <cellStyle name="Normal 9 5 4 4 3" xfId="39135" xr:uid="{B5E7E31C-88FE-4BA3-9E04-9A12B0B51147}"/>
    <cellStyle name="Normal 9 5 4 5" xfId="39439" xr:uid="{2E9112CF-0BA7-4182-94B0-09C7758FA24D}"/>
    <cellStyle name="Normal 9 5 4 5 2" xfId="41015" xr:uid="{52EE66C6-7823-4C1B-855D-96D706F90251}"/>
    <cellStyle name="Normal 9 5 4 6" xfId="39938" xr:uid="{D2FA8FA2-D542-49FF-BF48-BA854607723B}"/>
    <cellStyle name="Normal 9 5 4 7" xfId="11574" xr:uid="{069F37A0-FCE7-454F-96F3-3FE63C58CC9B}"/>
    <cellStyle name="Normal 9 5 5" xfId="4838" xr:uid="{0D383C61-FB28-49AF-A95D-E3A216635C73}"/>
    <cellStyle name="Normal 9 5 5 2" xfId="6017" xr:uid="{07E397D8-7859-493D-BF95-6A44537478F1}"/>
    <cellStyle name="Normal 9 5 5 2 2" xfId="40571" xr:uid="{B737167D-FE4C-45F6-A967-ADA41ADA8E29}"/>
    <cellStyle name="Normal 9 5 5 2 3" xfId="39003" xr:uid="{8E51D129-3E89-419D-98CC-5CB3751F22E7}"/>
    <cellStyle name="Normal 9 5 5 3" xfId="6338" xr:uid="{4F14D5D3-8671-491A-8854-D40B22B082D4}"/>
    <cellStyle name="Normal 9 5 5 3 2" xfId="41188" xr:uid="{6FD68EEE-8618-4E09-807B-051DFD699382}"/>
    <cellStyle name="Normal 9 5 5 3 3" xfId="39605" xr:uid="{2490EA7F-B05D-4B66-B021-886409982403}"/>
    <cellStyle name="Normal 9 5 5 4" xfId="40332" xr:uid="{5BDDB1F0-9154-4073-86B5-7F4C01E4FF11}"/>
    <cellStyle name="Normal 9 5 5 5" xfId="24715" xr:uid="{E331382B-1123-451C-B6F1-565DB7205A79}"/>
    <cellStyle name="Normal 9 5 6" xfId="4527" xr:uid="{C74D0D2B-3D26-455E-9E18-FA5E36A338B9}"/>
    <cellStyle name="Normal 9 5 6 2" xfId="5978" xr:uid="{505D096E-3E0C-4C57-9F1D-89BD08B38DA4}"/>
    <cellStyle name="Normal 9 5 6 2 2" xfId="40782" xr:uid="{7821B5E8-2EBC-453C-9641-AF5507CA73B6}"/>
    <cellStyle name="Normal 9 5 6 2 3" xfId="39216" xr:uid="{92130FA5-991B-4022-94EB-E777C80DE8F1}"/>
    <cellStyle name="Normal 9 5 6 3" xfId="39570" xr:uid="{06E9E351-3EE8-434E-84E5-726FCC197B95}"/>
    <cellStyle name="Normal 9 5 6 3 2" xfId="41151" xr:uid="{07D24BBA-8118-445E-BBF8-BE1B9DE2BDE2}"/>
    <cellStyle name="Normal 9 5 6 4" xfId="40296" xr:uid="{7939B197-B698-450C-816C-334DC3242A8B}"/>
    <cellStyle name="Normal 9 5 6 5" xfId="24716" xr:uid="{EC163948-CAF1-4A84-BE88-316483909A10}"/>
    <cellStyle name="Normal 9 5 7" xfId="5703" xr:uid="{477DD8A3-4F1F-4B79-8686-C5C3C0FB5A03}"/>
    <cellStyle name="Normal 9 5 7 2" xfId="40026" xr:uid="{A84003E4-369E-45E1-A1AD-2331B06DE073}"/>
    <cellStyle name="Normal 9 5 7 3" xfId="24717" xr:uid="{42A8E15D-A895-40B3-B493-6CC590B5687B}"/>
    <cellStyle name="Normal 9 5 8" xfId="6299" xr:uid="{D958D71F-867C-4926-A69A-7C2D855F1454}"/>
    <cellStyle name="Normal 9 5 8 2" xfId="40538" xr:uid="{1AF66B3F-361E-44EA-84D3-B0A50329997E}"/>
    <cellStyle name="Normal 9 5 8 3" xfId="24718" xr:uid="{1811276D-A2FD-4B2E-AE8D-C98A6FDEDB4D}"/>
    <cellStyle name="Normal 9 5 9" xfId="39307" xr:uid="{CA77642C-6706-47AC-96F8-3FB335DA1F19}"/>
    <cellStyle name="Normal 9 5 9 2" xfId="40878" xr:uid="{EF380EED-1F60-44FD-9BE0-704617D0B5D9}"/>
    <cellStyle name="Normal 9 6" xfId="3831" xr:uid="{E20095AE-DD99-489D-BE5F-437578FB3BF6}"/>
    <cellStyle name="Normal 9 6 2" xfId="5486" xr:uid="{76CD48F0-C1D9-4A52-9807-4D1234D060D8}"/>
    <cellStyle name="Normal 9 6 2 2" xfId="10331" xr:uid="{A388A603-43EA-4203-B12D-068DBD160541}"/>
    <cellStyle name="Normal 9 6 2 2 2" xfId="13952" xr:uid="{75BA1733-D679-4D33-A18C-04580A37CCAE}"/>
    <cellStyle name="Normal 9 6 2 3" xfId="24719" xr:uid="{50175F8A-F5EB-4C28-A3FF-A5123ED8EE69}"/>
    <cellStyle name="Normal 9 6 2 4" xfId="24720" xr:uid="{20E3CB50-4BBD-4911-9AB7-81FF13A82358}"/>
    <cellStyle name="Normal 9 6 2 5" xfId="24721" xr:uid="{3A768134-E955-4DB4-BB4F-0272A7EC8A83}"/>
    <cellStyle name="Normal 9 6 2 6" xfId="24722" xr:uid="{F93C244C-AF20-4173-B2BD-F21749DFFC31}"/>
    <cellStyle name="Normal 9 6 3" xfId="10330" xr:uid="{B42B6E8E-B537-48D1-9965-A121BCEEE6AA}"/>
    <cellStyle name="Normal 9 6 3 2" xfId="13951" xr:uid="{DF8E30E6-3506-4F00-AA4B-FB20603E9DCA}"/>
    <cellStyle name="Normal 9 6 3 3" xfId="38483" xr:uid="{2CBE323F-EB9A-4EC5-B693-B49F0E786A7B}"/>
    <cellStyle name="Normal 9 6 4" xfId="24723" xr:uid="{D7AD1E7D-3204-4B15-887B-D7615C9AB4C9}"/>
    <cellStyle name="Normal 9 6 5" xfId="24724" xr:uid="{AD5369C5-0B55-49CC-AA23-3E7F4AB546BB}"/>
    <cellStyle name="Normal 9 6 6" xfId="24725" xr:uid="{487605D4-8FFF-4362-BF8B-FA0CD04ACD2E}"/>
    <cellStyle name="Normal 9 6 7" xfId="24726" xr:uid="{2A78C77B-FC04-4790-90FB-1F7735D8BBD1}"/>
    <cellStyle name="Normal 9 7" xfId="3832" xr:uid="{4A06F8FE-353D-45D0-A937-1D032107506C}"/>
    <cellStyle name="Normal 9 7 2" xfId="5487" xr:uid="{600CD204-58DC-4824-8928-C83C2600EAD8}"/>
    <cellStyle name="Normal 9 7 2 2" xfId="10333" xr:uid="{3512EA4E-93DD-40C9-991F-0B496ED6C0E2}"/>
    <cellStyle name="Normal 9 7 2 2 2" xfId="13954" xr:uid="{9EA1B989-7851-4901-ABC2-4F301E1A880A}"/>
    <cellStyle name="Normal 9 7 2 3" xfId="24727" xr:uid="{5BF860D0-DBBB-48E2-836F-A5C17489752C}"/>
    <cellStyle name="Normal 9 7 2 4" xfId="24728" xr:uid="{5088D375-87CC-41E2-8020-F4893B0AB453}"/>
    <cellStyle name="Normal 9 7 2 5" xfId="24729" xr:uid="{AD64D573-E7B6-45BC-9244-C62FBC859FDB}"/>
    <cellStyle name="Normal 9 7 2 6" xfId="24730" xr:uid="{CE26AE54-8DAD-4DBB-A879-5373E046D262}"/>
    <cellStyle name="Normal 9 7 3" xfId="10332" xr:uid="{1D8C3F34-5D28-44F0-A3BE-30BF0EC7AB56}"/>
    <cellStyle name="Normal 9 7 3 2" xfId="13953" xr:uid="{361370FC-86CA-4F1C-BE63-58B24CF6697F}"/>
    <cellStyle name="Normal 9 7 3 3" xfId="38484" xr:uid="{E3803853-5A95-4975-B942-25F1B08BA193}"/>
    <cellStyle name="Normal 9 7 4" xfId="24731" xr:uid="{10A83030-FC64-46EA-939B-BB0E558B9C56}"/>
    <cellStyle name="Normal 9 7 5" xfId="24732" xr:uid="{90BCF303-567C-4005-9D4B-475515B82444}"/>
    <cellStyle name="Normal 9 7 6" xfId="24733" xr:uid="{FBFF6003-15E9-4939-8B98-F1BBD53F1BDC}"/>
    <cellStyle name="Normal 9 7 7" xfId="24734" xr:uid="{2EDB6B5B-32D1-49D9-B2E5-0DD2FBA12503}"/>
    <cellStyle name="Normal 9 8" xfId="3833" xr:uid="{5942CB8A-3C50-4A71-8F42-5F9AA608E8F9}"/>
    <cellStyle name="Normal 9 8 2" xfId="5488" xr:uid="{6C8B955E-9496-4FA7-AEF6-887A399C7FF4}"/>
    <cellStyle name="Normal 9 8 2 2" xfId="10335" xr:uid="{FB2C91BC-312B-406E-BED1-9B28A8BA1D6E}"/>
    <cellStyle name="Normal 9 8 2 2 2" xfId="13956" xr:uid="{2CC2D9D1-E8C3-4817-BAD1-4F16FCE36D27}"/>
    <cellStyle name="Normal 9 8 2 3" xfId="24735" xr:uid="{EDC9A137-744A-4010-A142-D4676AC53F8A}"/>
    <cellStyle name="Normal 9 8 2 4" xfId="24736" xr:uid="{0668A800-75D2-453A-8B88-A250802AA673}"/>
    <cellStyle name="Normal 9 8 2 5" xfId="24737" xr:uid="{06D9F38D-12AD-4538-933A-A5AF95B19982}"/>
    <cellStyle name="Normal 9 8 2 6" xfId="24738" xr:uid="{AE508E4E-517E-4625-92CA-57D3E0FCC06F}"/>
    <cellStyle name="Normal 9 8 3" xfId="10334" xr:uid="{967FFD18-9697-4CB7-B8F5-9F89C6D6ED6A}"/>
    <cellStyle name="Normal 9 8 3 2" xfId="13955" xr:uid="{12D280CA-0167-4A3F-99AE-8E453E81C149}"/>
    <cellStyle name="Normal 9 8 3 3" xfId="38485" xr:uid="{64653636-E229-47DE-B6A5-29DD0549130D}"/>
    <cellStyle name="Normal 9 8 4" xfId="24739" xr:uid="{1ECC813F-997D-476F-AE3E-BE9010A943E9}"/>
    <cellStyle name="Normal 9 8 5" xfId="24740" xr:uid="{F8BF6661-5DC0-4E73-89CF-7279643357C0}"/>
    <cellStyle name="Normal 9 8 6" xfId="24741" xr:uid="{CB137DAB-431A-4E1A-AE18-CCAEECA99378}"/>
    <cellStyle name="Normal 9 8 7" xfId="24742" xr:uid="{30B09BF8-732B-43E6-8247-EF24E5BE6A16}"/>
    <cellStyle name="Normal 9 9" xfId="3834" xr:uid="{E1D44CFB-6530-4A15-BBBF-2E71053122F8}"/>
    <cellStyle name="Normal 9 9 2" xfId="5489" xr:uid="{A9B0C119-626A-4978-851D-A1C774BC442E}"/>
    <cellStyle name="Normal 9 9 2 2" xfId="10337" xr:uid="{A13C9265-D294-4CF0-95D2-EC2C5D857C25}"/>
    <cellStyle name="Normal 9 9 2 2 2" xfId="13958" xr:uid="{2CB00D1E-FBA7-46EC-96BC-29B96C03633C}"/>
    <cellStyle name="Normal 9 9 2 3" xfId="24743" xr:uid="{7565A856-C882-41F0-8B53-7698912E0477}"/>
    <cellStyle name="Normal 9 9 2 4" xfId="24744" xr:uid="{BE717C81-533C-4AA2-BEEB-005BF042CB17}"/>
    <cellStyle name="Normal 9 9 2 5" xfId="24745" xr:uid="{6B8ECE31-141B-4AF7-9E5B-315A200A7906}"/>
    <cellStyle name="Normal 9 9 2 6" xfId="24746" xr:uid="{430757A0-3C05-492A-B3A3-2FE66CE3890C}"/>
    <cellStyle name="Normal 9 9 3" xfId="10336" xr:uid="{C7F4B2C4-23EA-4E8B-A1A6-6487AF756012}"/>
    <cellStyle name="Normal 9 9 3 2" xfId="13957" xr:uid="{FE4EAD0C-F4CF-49BE-B20D-C827D92EA73C}"/>
    <cellStyle name="Normal 9 9 3 3" xfId="38486" xr:uid="{D554369E-BF15-47F7-A5A5-5ADC6A1F1F67}"/>
    <cellStyle name="Normal 9 9 4" xfId="24747" xr:uid="{08F3C61B-D86C-4DE0-B8F4-A8D07F457606}"/>
    <cellStyle name="Normal 9 9 5" xfId="24748" xr:uid="{BC2D9FC5-4886-4007-A829-47511DD7B747}"/>
    <cellStyle name="Normal 9 9 6" xfId="24749" xr:uid="{A9C9C075-3A0C-49B0-8083-F34666F18164}"/>
    <cellStyle name="Normal 9 9 7" xfId="24750" xr:uid="{DEDC8C1E-28F8-4CAC-8148-EEBF58FAF383}"/>
    <cellStyle name="Normal 9_Sheet1" xfId="6599" xr:uid="{E928DE98-885A-4C91-BC86-BAAC6E3E497D}"/>
    <cellStyle name="Normal 90" xfId="6478" xr:uid="{E75DBC8F-96EB-433A-BFC8-9F56474C27B6}"/>
    <cellStyle name="Normal 90 2" xfId="37349" xr:uid="{85088F0D-7FFD-479B-9295-A11B6428D194}"/>
    <cellStyle name="Normal 91" xfId="11635" xr:uid="{6C11970B-7CF6-4C42-85DD-9E56D127AB09}"/>
    <cellStyle name="Normal 91 2" xfId="37351" xr:uid="{08B9D016-B35D-4DC3-872D-2E1D194B1921}"/>
    <cellStyle name="Normal 92" xfId="11675" xr:uid="{45737DCC-B83F-4909-AE90-3DDA611481D9}"/>
    <cellStyle name="Normal 92 2" xfId="37354" xr:uid="{1CC1D7A1-3530-4A1F-AC4F-AEC3919AD72F}"/>
    <cellStyle name="Normal 93" xfId="11714" xr:uid="{158CA269-5EDD-4881-9E07-CF6D841373F3}"/>
    <cellStyle name="Normal 93 2" xfId="37356" xr:uid="{21B6536F-985A-4580-AEF3-18909C450CA9}"/>
    <cellStyle name="Normal 94" xfId="12224" xr:uid="{8902C4AD-165B-47B1-B278-AD34C0CADBCF}"/>
    <cellStyle name="Normal 94 2" xfId="37358" xr:uid="{7D043585-503F-4892-9FA4-C099FF933AA6}"/>
    <cellStyle name="Normal 95" xfId="11636" xr:uid="{B0FCFC35-73AF-46E1-B704-3BA64B4966DB}"/>
    <cellStyle name="Normal 95 2" xfId="37360" xr:uid="{80F54B0E-B95C-4D6F-83A7-E8402E37AC83}"/>
    <cellStyle name="Normal 96" xfId="30412" xr:uid="{4D038E29-8896-4913-A50F-AB31796E6C6C}"/>
    <cellStyle name="Normal 96 2" xfId="37362" xr:uid="{6594EE26-14D3-4593-8272-0E0EA2A3CCA2}"/>
    <cellStyle name="Normal 97" xfId="33448" xr:uid="{22C7CBD7-B7C0-4ECE-B3DA-F3F4823FF0E0}"/>
    <cellStyle name="Normal 97 2" xfId="37364" xr:uid="{A4CE4349-2A78-402E-A03B-89EE41C03AED}"/>
    <cellStyle name="Normal 98" xfId="32236" xr:uid="{9890C22C-6C01-431D-91B9-D1673F9304D4}"/>
    <cellStyle name="Normal 98 2" xfId="37366" xr:uid="{C291C275-88EA-4767-9200-753E3C8E2A9D}"/>
    <cellStyle name="Normal 99" xfId="34089" xr:uid="{09E217CA-F39B-4097-A607-16058DC23FDE}"/>
    <cellStyle name="Normal 99 2" xfId="37368" xr:uid="{5FCA39FD-799F-444B-8E3F-B0B3B2B9E601}"/>
    <cellStyle name="Normal GHG Numbers (0.00)" xfId="1637" xr:uid="{90D31DF9-F1EB-4CA2-9C82-B9D7E1F8845A}"/>
    <cellStyle name="Normal GHG Numbers (0.00) 2" xfId="10338" xr:uid="{5B5498BE-5A14-4F28-9D26-E68BA4F34B18}"/>
    <cellStyle name="Normal GHG Numbers (0.00) 2 2" xfId="13959" xr:uid="{FD009A9F-E833-49E5-8C2F-C062534BE782}"/>
    <cellStyle name="Normal GHG Numbers (0.00) 3" xfId="24751" xr:uid="{9379DD96-F917-4B42-AB20-50DBFE26E459}"/>
    <cellStyle name="Normal GHG Numbers (0.00) 4" xfId="24752" xr:uid="{D41534E3-33FF-448F-8375-0B8669178349}"/>
    <cellStyle name="Normal GHG Numbers (0.00) 5" xfId="24753" xr:uid="{926C1579-35FF-4B62-8BF3-D47D91FFF107}"/>
    <cellStyle name="Normal GHG Numbers (0.00) 6" xfId="24754" xr:uid="{B7D3F3FF-0EF0-4508-8F4A-E14D8B785C8E}"/>
    <cellStyle name="Normal GHG Numbers (0.00) 7" xfId="24755" xr:uid="{886125DF-77DA-4AFA-9E62-DDD66BF2493A}"/>
    <cellStyle name="Normal GHG Numbers (0.00) 8" xfId="24756" xr:uid="{96819885-4A61-4139-86E4-89D4E3B125DF}"/>
    <cellStyle name="Normal GHG Textfiels Bold" xfId="1638" xr:uid="{1633BCBB-72C0-4CFE-A125-3FC23F1F7CA1}"/>
    <cellStyle name="Normal GHG Textfiels Bold 2" xfId="10339" xr:uid="{5DEA6B65-611D-4321-86D5-B239B4676E95}"/>
    <cellStyle name="Normal GHG Textfiels Bold 2 2" xfId="13960" xr:uid="{E96FD14A-1A06-423D-B157-D30A815DE54E}"/>
    <cellStyle name="Normal GHG Textfiels Bold 3" xfId="24757" xr:uid="{70551FE1-C898-43B0-A26E-5F2BB7CB9904}"/>
    <cellStyle name="Normal GHG Textfiels Bold 4" xfId="24758" xr:uid="{5CF58064-6B75-4E4A-BAAB-DE700E181FBF}"/>
    <cellStyle name="Normal GHG Textfiels Bold 5" xfId="24759" xr:uid="{C33414B6-A393-4AAA-90F0-422E46A7AD54}"/>
    <cellStyle name="Normal GHG Textfiels Bold 6" xfId="24760" xr:uid="{B5BB5BD9-ED32-4643-BA0E-98F2FCA16C59}"/>
    <cellStyle name="Normal GHG Textfiels Bold 7" xfId="24761" xr:uid="{9BCBC3E0-2510-4B69-8265-932FD8A4BDB4}"/>
    <cellStyle name="Normal GHG Textfiels Bold 8" xfId="24762" xr:uid="{D7B396CA-C549-4D57-9A0A-18A32711DCF8}"/>
    <cellStyle name="Normal GHG whole table" xfId="1639" xr:uid="{8F3C1389-9F77-4FA1-92E3-5C9074C87FDE}"/>
    <cellStyle name="Normal GHG whole table 2" xfId="10340" xr:uid="{220EFA59-6312-45A0-A474-9B49829B0173}"/>
    <cellStyle name="Normal GHG whole table 2 2" xfId="13961" xr:uid="{39160F3E-F2FB-45DB-A557-19B55D0BAE73}"/>
    <cellStyle name="Normal GHG whole table 3" xfId="24763" xr:uid="{CD1C9F6C-6D33-4E2A-AF1B-15751823B76F}"/>
    <cellStyle name="Normal GHG whole table 4" xfId="24764" xr:uid="{6717478F-DC6F-402B-8C2C-189D8FEE998B}"/>
    <cellStyle name="Normal GHG whole table 5" xfId="24765" xr:uid="{538C69EA-D1A7-4718-BDA4-375C810F2C91}"/>
    <cellStyle name="Normal GHG whole table 6" xfId="24766" xr:uid="{943152D6-ACB1-4015-AAA2-B1114E05F5FD}"/>
    <cellStyle name="Normal GHG whole table 7" xfId="24767" xr:uid="{E3153761-50BA-48C6-AC6A-CFA57B8524CF}"/>
    <cellStyle name="Normal GHG whole table 8" xfId="24768" xr:uid="{827413E8-4A02-4D77-B056-B8B41252543F}"/>
    <cellStyle name="Normal GHG-Shade" xfId="1640" xr:uid="{321C433F-9B97-44FF-BBDA-308FE891123A}"/>
    <cellStyle name="Normal GHG-Shade 2" xfId="10341" xr:uid="{503850F0-8AD5-4195-905D-DD8B759B7985}"/>
    <cellStyle name="Normal GHG-Shade 2 2" xfId="13962" xr:uid="{87D08BFD-4D52-40F9-8EC7-683B587D9E94}"/>
    <cellStyle name="Normal GHG-Shade 3" xfId="24769" xr:uid="{0C8B0C40-FCDB-474A-95BD-035C426AEEA5}"/>
    <cellStyle name="Normal GHG-Shade 4" xfId="24770" xr:uid="{8A663B51-958D-46CB-8048-A4AA92714D4E}"/>
    <cellStyle name="Normal GHG-Shade 5" xfId="24771" xr:uid="{66F88567-6F97-4DF3-993B-6D91F438A54C}"/>
    <cellStyle name="Normal GHG-Shade 6" xfId="24772" xr:uid="{39DC4384-0F7F-49FF-B0AB-B0CC1528723A}"/>
    <cellStyle name="Normal GHG-Shade 7" xfId="24773" xr:uid="{846D0657-CB05-4203-B357-F5F137786ADB}"/>
    <cellStyle name="Normal GHG-Shade 8" xfId="24774" xr:uid="{C490F415-D932-496E-B012-6F2411388A49}"/>
    <cellStyle name="Normale_B2020" xfId="1641" xr:uid="{5DEE12D6-8A7B-43C6-AC86-857529017E79}"/>
    <cellStyle name="Nota" xfId="1642" xr:uid="{8E418848-60B0-46CF-85E7-69E1A742D1AD}"/>
    <cellStyle name="Nota 10" xfId="24775" xr:uid="{7F60CA24-D933-40BA-8367-5D938B7F5C41}"/>
    <cellStyle name="Nota 11" xfId="24776" xr:uid="{F883261F-0FDF-4CE9-97C7-279CE1103096}"/>
    <cellStyle name="Nota 2" xfId="1643" xr:uid="{AF9E9515-FB6F-4AA6-8AC8-0616466F9AC2}"/>
    <cellStyle name="Nota 2 2" xfId="3836" xr:uid="{627C23E8-1E13-4ACA-B092-D5894F07EDB4}"/>
    <cellStyle name="Nota 2 2 2" xfId="13964" xr:uid="{0F50D576-A120-466F-BDCD-D853690AEA08}"/>
    <cellStyle name="Nota 2 2 3" xfId="35448" xr:uid="{FCE92254-428C-42B7-A00A-CF4C77936A79}"/>
    <cellStyle name="Nota 2 2 4" xfId="10343" xr:uid="{943E3EE2-5B2D-4ED0-869C-7E36521D9B6C}"/>
    <cellStyle name="Nota 2 3" xfId="4840" xr:uid="{0A23FC29-C78D-4788-9EC6-D69BBDFA3702}"/>
    <cellStyle name="Nota 2 3 2" xfId="35808" xr:uid="{0E19DD1C-615E-495F-B046-2EA91AA51327}"/>
    <cellStyle name="Nota 2 3 3" xfId="24777" xr:uid="{45F4EC3A-8AF8-4C7A-AA04-14E3DC04EB00}"/>
    <cellStyle name="Nota 2 4" xfId="24778" xr:uid="{5EF040C5-B4C3-4825-B20D-96E9CFE069E6}"/>
    <cellStyle name="Nota 2 4 2" xfId="37874" xr:uid="{9E326692-2E67-4FB0-B6B4-E7E0DADE32A6}"/>
    <cellStyle name="Nota 2 5" xfId="24779" xr:uid="{6ED63726-5A69-4B01-8E05-C18B6F21075C}"/>
    <cellStyle name="Nota 2 6" xfId="24780" xr:uid="{4800F57D-6CDA-4FD4-87E2-5ECF02FDC2A1}"/>
    <cellStyle name="Nota 2 7" xfId="24781" xr:uid="{B81CC656-257C-4280-AB94-8B2BE7F65556}"/>
    <cellStyle name="Nota 3" xfId="1644" xr:uid="{B6E94975-7EBF-406C-9D16-08F42BB2F29B}"/>
    <cellStyle name="Nota 3 2" xfId="3837" xr:uid="{DED8DEDA-EECC-4487-BA39-1CAA14E70E2C}"/>
    <cellStyle name="Nota 3 2 2" xfId="13965" xr:uid="{B534F49A-80B0-493A-BBDE-D094F8871252}"/>
    <cellStyle name="Nota 3 2 3" xfId="35449" xr:uid="{9420C609-198E-437F-8739-99200DD279CD}"/>
    <cellStyle name="Nota 3 2 4" xfId="10344" xr:uid="{9E76E983-77B4-48B6-90B8-D95E8DE7B50A}"/>
    <cellStyle name="Nota 3 3" xfId="4841" xr:uid="{6F4C0ADB-D10B-49DC-AB6C-F0C00457D613}"/>
    <cellStyle name="Nota 3 3 2" xfId="35809" xr:uid="{54FB9E3A-5103-43B3-99BF-0D40CC35C4FD}"/>
    <cellStyle name="Nota 3 3 3" xfId="24782" xr:uid="{DEAFEA7C-9566-4EB4-8D8F-5669E7D9EA34}"/>
    <cellStyle name="Nota 3 4" xfId="24783" xr:uid="{7341F03F-5E26-40B4-A2A7-A501E282E3BB}"/>
    <cellStyle name="Nota 3 4 2" xfId="37875" xr:uid="{9DF26C15-A9AB-4936-858F-6C2AF9AA844C}"/>
    <cellStyle name="Nota 3 5" xfId="24784" xr:uid="{98B15D26-3944-4178-AC75-BE01C591BF5B}"/>
    <cellStyle name="Nota 3 6" xfId="24785" xr:uid="{476E463D-9A61-46A8-805D-37BF7BD3E099}"/>
    <cellStyle name="Nota 3 7" xfId="24786" xr:uid="{15FFF308-0465-4988-BC8B-10B00CE414A6}"/>
    <cellStyle name="Nota 4" xfId="1645" xr:uid="{7E33DB8F-B768-4B3F-9612-62DD04538B19}"/>
    <cellStyle name="Nota 4 2" xfId="3838" xr:uid="{D84696DA-5199-4EE0-9CE2-844975B28169}"/>
    <cellStyle name="Nota 4 2 2" xfId="13966" xr:uid="{7084F685-E275-41D4-A6F7-DE634B579FBF}"/>
    <cellStyle name="Nota 4 2 3" xfId="35450" xr:uid="{BF19848D-719D-47AD-8694-29C285BAAFA7}"/>
    <cellStyle name="Nota 4 2 4" xfId="10345" xr:uid="{F1B20B5A-B66E-47D1-91C3-D001EDB042C8}"/>
    <cellStyle name="Nota 4 3" xfId="4842" xr:uid="{BFD20DD9-B011-4DBA-9E66-4D7D1F891BCE}"/>
    <cellStyle name="Nota 4 3 2" xfId="35810" xr:uid="{3652FDB2-5C54-4C79-96B6-47027EB7FD92}"/>
    <cellStyle name="Nota 4 3 3" xfId="24787" xr:uid="{5979AED3-8BC6-4FF6-B3E9-9E384EF44DD8}"/>
    <cellStyle name="Nota 4 4" xfId="24788" xr:uid="{1694017A-C98F-4405-B54C-DD72EE2523AF}"/>
    <cellStyle name="Nota 4 4 2" xfId="37876" xr:uid="{DA93376D-DC24-4C9F-95FA-83BA68B44E98}"/>
    <cellStyle name="Nota 4 5" xfId="24789" xr:uid="{67DCA378-9F51-4870-B4DA-65DA7BB88383}"/>
    <cellStyle name="Nota 4 6" xfId="24790" xr:uid="{5F03084A-9B3E-49FB-82C5-28837DFC35FE}"/>
    <cellStyle name="Nota 4 7" xfId="24791" xr:uid="{5BF74F9C-1BA1-42EC-B01A-B140124EFA75}"/>
    <cellStyle name="Nota 5" xfId="3835" xr:uid="{813883A2-F0E5-4EC2-8465-F44658B3920A}"/>
    <cellStyle name="Nota 5 2" xfId="13963" xr:uid="{AC98A0E4-0861-4E45-A110-45940647151E}"/>
    <cellStyle name="Nota 5 3" xfId="35447" xr:uid="{DCDE3777-6416-402A-AC61-9684FB39FAF9}"/>
    <cellStyle name="Nota 5 4" xfId="10342" xr:uid="{78CB7587-629A-480D-8B24-D49BC4EF75FB}"/>
    <cellStyle name="Nota 6" xfId="4839" xr:uid="{4ACF71A3-5D78-4113-AEBE-63D77B3AFDA8}"/>
    <cellStyle name="Nota 6 2" xfId="35807" xr:uid="{C862A629-A87C-46C0-8D1D-0C5A2777EB96}"/>
    <cellStyle name="Nota 6 3" xfId="24792" xr:uid="{18ACB623-7DED-414B-918C-CFAF95EA7AEA}"/>
    <cellStyle name="Nota 7" xfId="24793" xr:uid="{91CE29CF-7FEF-4F7F-AF77-9AD33F23A9A1}"/>
    <cellStyle name="Nota 7 2" xfId="37873" xr:uid="{9DD13CA0-28E9-4D88-936C-A2CB0507D134}"/>
    <cellStyle name="Nota 8" xfId="24794" xr:uid="{4B9B1299-457C-4EF1-8D8B-6434BBD2922D}"/>
    <cellStyle name="Nota 9" xfId="24795" xr:uid="{BC5774D2-5970-4E60-B8FA-6194C4012E50}"/>
    <cellStyle name="Note 10" xfId="1646" xr:uid="{370FBB27-70C0-46D5-B353-A66CA97CCA0C}"/>
    <cellStyle name="Note 10 10" xfId="7649" xr:uid="{2D5679EF-54BC-4C41-ADD1-B92D9E04E313}"/>
    <cellStyle name="Note 10 10 2" xfId="10347" xr:uid="{30A5C527-0CC9-463D-BAE4-376C23B75E57}"/>
    <cellStyle name="Note 10 10 2 2" xfId="13968" xr:uid="{927838CB-D776-4ACC-AA54-3927ED4CD6BE}"/>
    <cellStyle name="Note 10 10 3" xfId="24796" xr:uid="{F5F9330B-AB9C-4E3A-ACA7-3463625C025B}"/>
    <cellStyle name="Note 10 10 4" xfId="24797" xr:uid="{C57ABEF4-24D5-4E73-B786-C7DD374B75EC}"/>
    <cellStyle name="Note 10 10 5" xfId="24798" xr:uid="{B2AD7AD0-D11B-4B71-85A6-1C8A3261473C}"/>
    <cellStyle name="Note 10 10 6" xfId="24799" xr:uid="{A87B2527-65F6-41A3-8356-8C984E4873F7}"/>
    <cellStyle name="Note 10 11" xfId="7650" xr:uid="{CCA3815D-711C-4FBB-9A0D-24FC125BACA8}"/>
    <cellStyle name="Note 10 11 2" xfId="10348" xr:uid="{D3F3B73B-9045-455F-9498-3226B6ECF7A5}"/>
    <cellStyle name="Note 10 11 2 2" xfId="13969" xr:uid="{9BF1E59E-46F0-477E-88E4-B4EA3558E9DF}"/>
    <cellStyle name="Note 10 11 3" xfId="24800" xr:uid="{20E55C42-ED69-41B4-8A1C-E8E2BB92CE6F}"/>
    <cellStyle name="Note 10 11 4" xfId="24801" xr:uid="{8061E705-E524-4702-86B0-D88640EF7A55}"/>
    <cellStyle name="Note 10 11 5" xfId="24802" xr:uid="{BD29B3F9-7A2C-4E42-BAF4-A35F3263DB04}"/>
    <cellStyle name="Note 10 11 6" xfId="24803" xr:uid="{8A72629F-9E40-41F1-9A4F-4DA688EF416A}"/>
    <cellStyle name="Note 10 12" xfId="7651" xr:uid="{DDB57808-3800-43A9-B963-32B46104C6AA}"/>
    <cellStyle name="Note 10 12 2" xfId="10349" xr:uid="{2818AA04-0DFF-468B-A5E6-BB951B63F8B9}"/>
    <cellStyle name="Note 10 12 2 2" xfId="13970" xr:uid="{3FD3E36D-DDBE-4920-BD8E-8F67EC685CAF}"/>
    <cellStyle name="Note 10 12 3" xfId="24804" xr:uid="{7935784A-A16E-4FF9-A981-D65DC5048BFD}"/>
    <cellStyle name="Note 10 12 4" xfId="24805" xr:uid="{00CBEB33-EA00-4F7F-A955-E2AC8922353F}"/>
    <cellStyle name="Note 10 12 5" xfId="24806" xr:uid="{45D4C08A-A3C6-4DC8-9A4B-31E8609AF0BF}"/>
    <cellStyle name="Note 10 12 6" xfId="24807" xr:uid="{B6CDC9E7-80A7-4CD6-AD64-A1F22979FDA6}"/>
    <cellStyle name="Note 10 13" xfId="7652" xr:uid="{D7138E64-9BBA-4C90-B4EF-D5DB095C21EF}"/>
    <cellStyle name="Note 10 13 2" xfId="10350" xr:uid="{334B2E37-CAE1-4276-81EF-53F4D743CD39}"/>
    <cellStyle name="Note 10 13 2 2" xfId="13971" xr:uid="{196F46A4-9FF1-4498-8948-5A36BF16604E}"/>
    <cellStyle name="Note 10 13 3" xfId="24808" xr:uid="{3DEF7E82-458B-4A49-B019-7C35C9F95A8B}"/>
    <cellStyle name="Note 10 13 4" xfId="24809" xr:uid="{71E363C4-F395-4C39-819C-821ECE1DD03E}"/>
    <cellStyle name="Note 10 13 5" xfId="24810" xr:uid="{8060536A-07C6-4F7F-81CA-51E6BAD3E5CA}"/>
    <cellStyle name="Note 10 13 6" xfId="24811" xr:uid="{A2DA7C27-3755-462D-9964-006DDCE128B1}"/>
    <cellStyle name="Note 10 14" xfId="7653" xr:uid="{8F92792F-760E-40C8-878E-B5102072B70D}"/>
    <cellStyle name="Note 10 14 2" xfId="10351" xr:uid="{3C7BCAE8-A943-469A-914F-82136B719201}"/>
    <cellStyle name="Note 10 14 2 2" xfId="13972" xr:uid="{3FBE22FE-8406-4493-8C11-FAF1137A35D6}"/>
    <cellStyle name="Note 10 14 3" xfId="24812" xr:uid="{E62DCFEC-5A84-44C0-B266-C4F36366BC01}"/>
    <cellStyle name="Note 10 14 4" xfId="24813" xr:uid="{C98DAA82-DF26-4E67-B11C-8F1ABC5630C4}"/>
    <cellStyle name="Note 10 14 5" xfId="24814" xr:uid="{58750FD7-5E3B-4EAA-AAD7-7C6F1566D60A}"/>
    <cellStyle name="Note 10 14 6" xfId="24815" xr:uid="{F7A1F21D-C331-4811-B7C1-6C710CEAC7C1}"/>
    <cellStyle name="Note 10 15" xfId="10346" xr:uid="{9DF6BD7D-A88A-4FE4-AEE7-44C4C5ED5115}"/>
    <cellStyle name="Note 10 15 2" xfId="13967" xr:uid="{756024AB-B36C-4821-A817-A96B51DB0842}"/>
    <cellStyle name="Note 10 16" xfId="24816" xr:uid="{2E4D1796-8F5B-41F6-A59A-2234426FB7C1}"/>
    <cellStyle name="Note 10 17" xfId="24817" xr:uid="{87D1BA3F-08CA-4969-8699-CB9BD30E461C}"/>
    <cellStyle name="Note 10 18" xfId="24818" xr:uid="{ACC46254-2634-4823-A2E5-BA9087E1859B}"/>
    <cellStyle name="Note 10 19" xfId="24819" xr:uid="{330969E5-EC5D-449F-954A-EF0438550FD6}"/>
    <cellStyle name="Note 10 2" xfId="1647" xr:uid="{67B070F9-CD56-487C-A7A2-8BF2FB70DDF7}"/>
    <cellStyle name="Note 10 2 2" xfId="10352" xr:uid="{36B45467-6A7E-4497-903F-74DCF3F12D55}"/>
    <cellStyle name="Note 10 2 2 2" xfId="13973" xr:uid="{F3829E77-16C2-49FC-BDD7-DB7255922F23}"/>
    <cellStyle name="Note 10 2 3" xfId="24820" xr:uid="{EAADFCD4-944C-4433-897F-928E4FC87228}"/>
    <cellStyle name="Note 10 2 4" xfId="24821" xr:uid="{FA7DEB4B-C122-41DE-8827-9B69A86C1DC6}"/>
    <cellStyle name="Note 10 2 5" xfId="24822" xr:uid="{2134DDD9-A6C3-4A10-B3B6-553E967EB21C}"/>
    <cellStyle name="Note 10 2 6" xfId="24823" xr:uid="{B8B34756-5B4F-487D-9919-68A75BCEB6AD}"/>
    <cellStyle name="Note 10 2 7" xfId="24824" xr:uid="{0FCE72F2-CAB4-423E-9822-1AC59AE2F007}"/>
    <cellStyle name="Note 10 20" xfId="24825" xr:uid="{17C24579-98B2-40A3-99AB-2BBDC2894BB0}"/>
    <cellStyle name="Note 10 3" xfId="1648" xr:uid="{9C8F7D83-1245-43B7-99C6-1D7081B59DC8}"/>
    <cellStyle name="Note 10 3 2" xfId="10353" xr:uid="{E25CD06D-F003-48AC-8B5D-2ABFDE57F07F}"/>
    <cellStyle name="Note 10 3 2 2" xfId="13974" xr:uid="{5F30939C-4A4B-4F0C-82C5-78A06DEADDCE}"/>
    <cellStyle name="Note 10 3 3" xfId="24826" xr:uid="{807FA82B-5621-48F7-A7DA-7E9EA51748CD}"/>
    <cellStyle name="Note 10 3 4" xfId="24827" xr:uid="{E92FFB3D-0D43-4E06-BEE6-55EB42F73F62}"/>
    <cellStyle name="Note 10 3 5" xfId="24828" xr:uid="{ACCF2293-FFB4-4130-86E7-CED8A528C353}"/>
    <cellStyle name="Note 10 3 6" xfId="24829" xr:uid="{A38E0D70-B365-41D1-BC21-DFF5373D2392}"/>
    <cellStyle name="Note 10 3 7" xfId="24830" xr:uid="{D4CEA846-4D77-46CA-9A89-19D9B4E81553}"/>
    <cellStyle name="Note 10 4" xfId="3839" xr:uid="{0D0AFF31-421A-4F2D-B91C-4CEAE8014B9F}"/>
    <cellStyle name="Note 10 4 2" xfId="10354" xr:uid="{DE6012F4-6C04-4070-AF92-C1C629A84849}"/>
    <cellStyle name="Note 10 4 2 2" xfId="13975" xr:uid="{C4DF1A0C-6C65-43B9-912A-964337185C72}"/>
    <cellStyle name="Note 10 4 3" xfId="24831" xr:uid="{AFDC061D-4E96-4088-9C8D-F1BF456A96BB}"/>
    <cellStyle name="Note 10 4 4" xfId="24832" xr:uid="{04396D0A-45FC-4DAB-B447-FD638B435266}"/>
    <cellStyle name="Note 10 4 5" xfId="24833" xr:uid="{281BABA1-3A51-45A8-AF2C-0ECAE424BAA2}"/>
    <cellStyle name="Note 10 4 6" xfId="24834" xr:uid="{24214D7F-8ADA-4B3C-9186-5E053244B6BB}"/>
    <cellStyle name="Note 10 5" xfId="3840" xr:uid="{0D403A4E-B0DD-4582-80E3-39C97DC3C57F}"/>
    <cellStyle name="Note 10 5 2" xfId="10355" xr:uid="{BBB9615A-1C13-44A2-A989-81794008F75C}"/>
    <cellStyle name="Note 10 5 2 2" xfId="13976" xr:uid="{D1BA9886-E871-440A-B409-E264C6C1E4A5}"/>
    <cellStyle name="Note 10 5 3" xfId="24835" xr:uid="{B80ED008-8490-4E10-BE45-5CFE0454124F}"/>
    <cellStyle name="Note 10 5 4" xfId="24836" xr:uid="{D58CB113-A3E7-4A42-A46A-B9B6EC4504DC}"/>
    <cellStyle name="Note 10 5 5" xfId="24837" xr:uid="{F65A808D-1E78-4821-8855-143CBDA8A9E2}"/>
    <cellStyle name="Note 10 5 6" xfId="24838" xr:uid="{EBCF3AD0-7DBE-4F07-A743-34EF4DBFF934}"/>
    <cellStyle name="Note 10 6" xfId="3841" xr:uid="{EBC508AC-22E8-4ACC-BF8B-CD6EBAB2AAB6}"/>
    <cellStyle name="Note 10 6 2" xfId="10356" xr:uid="{79036DD2-2858-4D20-9718-4EA45A593F47}"/>
    <cellStyle name="Note 10 6 2 2" xfId="13977" xr:uid="{170757F5-7DAC-406F-A7C5-1D7EB57F99B2}"/>
    <cellStyle name="Note 10 6 3" xfId="24839" xr:uid="{741DE184-2D94-4A32-963E-26BEED471FA1}"/>
    <cellStyle name="Note 10 6 4" xfId="24840" xr:uid="{D7F13C1F-F517-43DA-A613-5A6BF5450CCA}"/>
    <cellStyle name="Note 10 6 5" xfId="24841" xr:uid="{76A0FE78-70B7-4914-8CE3-071BE8E8B4B3}"/>
    <cellStyle name="Note 10 6 6" xfId="24842" xr:uid="{97DECF90-24B3-4511-A846-88C38912CF49}"/>
    <cellStyle name="Note 10 7" xfId="3842" xr:uid="{2D2E6627-2573-4743-815F-546BD9844D93}"/>
    <cellStyle name="Note 10 7 2" xfId="5490" xr:uid="{D493E6F4-74F6-4CFF-A829-10D405E8C2C0}"/>
    <cellStyle name="Note 10 7 2 2" xfId="10358" xr:uid="{6B733393-549B-49ED-B3F9-526573BD3328}"/>
    <cellStyle name="Note 10 7 2 2 2" xfId="13979" xr:uid="{B1698294-02F9-41A8-84E1-B00FD95EEF33}"/>
    <cellStyle name="Note 10 7 2 3" xfId="24843" xr:uid="{C1D51FA3-B153-4C21-8B02-9057C4BB6538}"/>
    <cellStyle name="Note 10 7 2 4" xfId="24844" xr:uid="{5C5C2BB0-BA2C-45C8-9C30-DF74C196FC86}"/>
    <cellStyle name="Note 10 7 2 5" xfId="24845" xr:uid="{98A59E41-92F3-4829-BDDA-BF3BFF652815}"/>
    <cellStyle name="Note 10 7 2 6" xfId="24846" xr:uid="{4B80C307-7978-493F-B26F-6B87DE215795}"/>
    <cellStyle name="Note 10 7 3" xfId="7654" xr:uid="{54D3C9F1-2F6F-455A-A724-1196D3186E20}"/>
    <cellStyle name="Note 10 7 3 2" xfId="10359" xr:uid="{78152EAA-E757-42A8-9C6C-2CAB4DE64CD5}"/>
    <cellStyle name="Note 10 7 3 2 2" xfId="13980" xr:uid="{A958FEE8-A1FC-4CD9-84E0-6BAC1A0F2776}"/>
    <cellStyle name="Note 10 7 3 3" xfId="24847" xr:uid="{A9809CEF-FD54-4D1E-AC42-27AF554B7BE3}"/>
    <cellStyle name="Note 10 7 3 4" xfId="24848" xr:uid="{933E13C6-7D75-4717-BE34-5E42FD85C6E4}"/>
    <cellStyle name="Note 10 7 3 5" xfId="24849" xr:uid="{675A126C-95B4-4A81-9359-96493037E5C3}"/>
    <cellStyle name="Note 10 7 3 6" xfId="24850" xr:uid="{C3DEEFE1-6413-4273-A70E-5F98D3120E73}"/>
    <cellStyle name="Note 10 7 3 7" xfId="38487" xr:uid="{6BE2612E-C5C7-48FE-9A72-C221AA0FE124}"/>
    <cellStyle name="Note 10 7 4" xfId="10357" xr:uid="{2CED33F0-1FA3-401D-AD73-4F0360E4DDB1}"/>
    <cellStyle name="Note 10 7 4 2" xfId="13978" xr:uid="{E272B67C-C820-4B58-90FF-BD8E9CB648DD}"/>
    <cellStyle name="Note 10 7 5" xfId="24851" xr:uid="{98DB057A-A45D-42EA-866A-E1799F803785}"/>
    <cellStyle name="Note 10 7 6" xfId="24852" xr:uid="{B0A70E45-F6DE-4D9E-8F6E-E2A9EC8ECF0E}"/>
    <cellStyle name="Note 10 7 7" xfId="24853" xr:uid="{890A1DF3-C0AB-4BFB-8B01-167C9DB4786F}"/>
    <cellStyle name="Note 10 7 8" xfId="24854" xr:uid="{6A5845C9-1177-4E82-8393-AE3FBC100E0D}"/>
    <cellStyle name="Note 10 8" xfId="3843" xr:uid="{90DF0A55-C232-41FC-BDAF-0EFA45BF7F1E}"/>
    <cellStyle name="Note 10 8 2" xfId="5491" xr:uid="{A68F18CD-CFB6-46D1-AE98-FB7449D1FD44}"/>
    <cellStyle name="Note 10 8 2 2" xfId="10361" xr:uid="{E04DFF99-9DBF-40EC-A19F-6AC353F278CE}"/>
    <cellStyle name="Note 10 8 2 2 2" xfId="13982" xr:uid="{54E5CF2A-8762-4D38-8AF4-813A668B04FC}"/>
    <cellStyle name="Note 10 8 2 3" xfId="24855" xr:uid="{14AFF350-2A85-48A8-9B68-BC165CA3CB9E}"/>
    <cellStyle name="Note 10 8 2 4" xfId="24856" xr:uid="{99F9AB90-5A16-45C7-8F8C-271A526561A1}"/>
    <cellStyle name="Note 10 8 2 5" xfId="24857" xr:uid="{E89D0F43-49D1-4EB0-ADFF-067B88F32804}"/>
    <cellStyle name="Note 10 8 2 6" xfId="24858" xr:uid="{D65EA892-E087-4E21-A517-10EC86F13320}"/>
    <cellStyle name="Note 10 8 3" xfId="7655" xr:uid="{E28C0FEB-D1E6-4838-BD68-D9A776F3C04F}"/>
    <cellStyle name="Note 10 8 3 2" xfId="10362" xr:uid="{740DB5D2-D735-44F8-9465-68DE28C28184}"/>
    <cellStyle name="Note 10 8 3 2 2" xfId="13983" xr:uid="{08D9EAC0-7C49-405E-9084-7E10F44865DF}"/>
    <cellStyle name="Note 10 8 3 3" xfId="24859" xr:uid="{2EB2DDC4-5AAF-4951-9F04-258CBC0280B7}"/>
    <cellStyle name="Note 10 8 3 4" xfId="24860" xr:uid="{2CC5C707-5247-4A90-AAD2-20C9A033C759}"/>
    <cellStyle name="Note 10 8 3 5" xfId="24861" xr:uid="{A0C4862E-C076-4D74-A862-B2DA262B2A93}"/>
    <cellStyle name="Note 10 8 3 6" xfId="24862" xr:uid="{02B255CF-D0B7-416B-B0E3-F82D50B91CE2}"/>
    <cellStyle name="Note 10 8 3 7" xfId="38488" xr:uid="{9E21173D-47C8-4D97-8AF1-5F0F6B1089D5}"/>
    <cellStyle name="Note 10 8 4" xfId="10360" xr:uid="{DB9149B4-069E-482C-A9A6-546E8DC67D62}"/>
    <cellStyle name="Note 10 8 4 2" xfId="13981" xr:uid="{548896B8-7448-456B-9218-F7DAA732023A}"/>
    <cellStyle name="Note 10 8 5" xfId="24863" xr:uid="{94EDE590-845C-4EC8-BD06-AADF39D19B97}"/>
    <cellStyle name="Note 10 8 6" xfId="24864" xr:uid="{AACA1974-4F05-4A97-B647-82C01A629B81}"/>
    <cellStyle name="Note 10 8 7" xfId="24865" xr:uid="{3948A775-9AE7-4C3C-917E-A65C9CF0C52D}"/>
    <cellStyle name="Note 10 8 8" xfId="24866" xr:uid="{340BE9BB-2640-4760-89A4-FB9088506CD0}"/>
    <cellStyle name="Note 10 9" xfId="7656" xr:uid="{51D19CE2-19D7-4AFD-B5F3-8EB1FBFC4E09}"/>
    <cellStyle name="Note 10 9 2" xfId="10363" xr:uid="{F3828142-FD4E-4345-99CB-DFE3041CFA27}"/>
    <cellStyle name="Note 10 9 2 2" xfId="13984" xr:uid="{153ED4E9-CCCA-4E13-A40D-1A2CBD7F4E70}"/>
    <cellStyle name="Note 10 9 3" xfId="24867" xr:uid="{36D4F258-7545-481B-B7F9-386AEC4F21E8}"/>
    <cellStyle name="Note 10 9 4" xfId="24868" xr:uid="{FC4F595C-7EC5-40A9-B373-C05F6D652ACB}"/>
    <cellStyle name="Note 10 9 5" xfId="24869" xr:uid="{AC61A2E2-EF1F-4C48-82EF-A217A23B4EE6}"/>
    <cellStyle name="Note 10 9 6" xfId="24870" xr:uid="{0CA940D1-709E-4FB0-B57F-1FE1B85F6714}"/>
    <cellStyle name="Note 10_IND_UC" xfId="3844" xr:uid="{2AD57247-42E2-452B-9D56-AD8A59B76424}"/>
    <cellStyle name="Note 11" xfId="1649" xr:uid="{EE58AFDA-8E74-4214-990D-95CE801C3A9F}"/>
    <cellStyle name="Note 11 10" xfId="7657" xr:uid="{2EEEBE53-4BC3-4E2D-AF39-9F4231F8F640}"/>
    <cellStyle name="Note 11 10 2" xfId="10365" xr:uid="{FEF8E148-D670-45BB-A16B-0548952E0801}"/>
    <cellStyle name="Note 11 10 2 2" xfId="13986" xr:uid="{B6F01C99-4A81-4664-9949-0E7A542DF71A}"/>
    <cellStyle name="Note 11 10 3" xfId="24871" xr:uid="{C6A17F81-D388-4B8A-8FCA-C070A8880377}"/>
    <cellStyle name="Note 11 10 4" xfId="24872" xr:uid="{D03E17A8-273B-4529-A0BF-90D9A5E17B75}"/>
    <cellStyle name="Note 11 10 5" xfId="24873" xr:uid="{BFC7B519-0D41-4951-9B35-CF8B9220AEF0}"/>
    <cellStyle name="Note 11 10 6" xfId="24874" xr:uid="{1A4DEE76-75D0-4F6A-BC06-757221CA6EE7}"/>
    <cellStyle name="Note 11 11" xfId="7658" xr:uid="{3AAF13FA-AAAB-4DA7-BB36-B2EBD9EF5813}"/>
    <cellStyle name="Note 11 11 2" xfId="10366" xr:uid="{A95217D3-D14C-4B50-A1E0-0DE5F50AB83D}"/>
    <cellStyle name="Note 11 11 2 2" xfId="13987" xr:uid="{9E7C9432-B470-47A5-BE39-CCE704731463}"/>
    <cellStyle name="Note 11 11 3" xfId="24875" xr:uid="{70468202-CE10-48B9-ADD4-36DB01CE299A}"/>
    <cellStyle name="Note 11 11 4" xfId="24876" xr:uid="{AFA427BF-E7DC-4267-93A1-CA511BC779E5}"/>
    <cellStyle name="Note 11 11 5" xfId="24877" xr:uid="{52DEF2D9-07A2-4CAF-B84F-59475C8FD6BF}"/>
    <cellStyle name="Note 11 11 6" xfId="24878" xr:uid="{CD5D180A-7400-48C8-BA07-BB43724CDC9F}"/>
    <cellStyle name="Note 11 12" xfId="7659" xr:uid="{EDAE9283-D75B-4FA0-A774-D5C56ED8B025}"/>
    <cellStyle name="Note 11 12 2" xfId="10367" xr:uid="{98C9A8C3-807D-4CC2-949B-4A447B595BE1}"/>
    <cellStyle name="Note 11 12 2 2" xfId="13988" xr:uid="{128515C3-641C-45BF-ADFD-D72184FFEA23}"/>
    <cellStyle name="Note 11 12 3" xfId="24879" xr:uid="{3C74B32F-1F1A-4DA7-86EC-D14A2223FEA3}"/>
    <cellStyle name="Note 11 12 4" xfId="24880" xr:uid="{A11E80F0-B370-4C60-A476-A04D73C0DB01}"/>
    <cellStyle name="Note 11 12 5" xfId="24881" xr:uid="{EA18C569-AF7D-429A-8275-09C65335B05C}"/>
    <cellStyle name="Note 11 12 6" xfId="24882" xr:uid="{D9984EBA-D048-4D5E-8AEC-3C1C90604158}"/>
    <cellStyle name="Note 11 13" xfId="7660" xr:uid="{02CA8AE6-C965-4946-B0D5-C9524A7E0B93}"/>
    <cellStyle name="Note 11 13 2" xfId="10368" xr:uid="{36E9B35D-BCE0-46CD-A051-940D33BEB4EF}"/>
    <cellStyle name="Note 11 13 2 2" xfId="13989" xr:uid="{F60A4ABD-88F8-499F-B170-4516F1AC226F}"/>
    <cellStyle name="Note 11 13 3" xfId="24883" xr:uid="{1CFF7267-C702-44EB-8F22-BF2C15277A2B}"/>
    <cellStyle name="Note 11 13 4" xfId="24884" xr:uid="{04E4C5EE-08AA-4705-B44A-9FB4D789A4FE}"/>
    <cellStyle name="Note 11 13 5" xfId="24885" xr:uid="{BF97E0DC-448F-4FB1-9FAC-D909C11D366A}"/>
    <cellStyle name="Note 11 13 6" xfId="24886" xr:uid="{E4130CC2-BD72-49C0-B641-4AFD620C30EB}"/>
    <cellStyle name="Note 11 14" xfId="7661" xr:uid="{38CDD28D-F017-467F-AE0B-97ABF268FA76}"/>
    <cellStyle name="Note 11 14 2" xfId="10369" xr:uid="{4823C91B-1587-4A2B-8413-EA45E4B9E157}"/>
    <cellStyle name="Note 11 14 2 2" xfId="13990" xr:uid="{F9A1DA14-5588-4CEE-9FFF-AA02492750E3}"/>
    <cellStyle name="Note 11 14 3" xfId="24887" xr:uid="{A2923BD9-2868-4A7C-ADB0-8EEED628C356}"/>
    <cellStyle name="Note 11 14 4" xfId="24888" xr:uid="{DB4438E5-4F36-4DEF-BCF7-FC503BCFD8DB}"/>
    <cellStyle name="Note 11 14 5" xfId="24889" xr:uid="{9D49405E-BB80-4A14-B98F-12E737A74268}"/>
    <cellStyle name="Note 11 14 6" xfId="24890" xr:uid="{C33FA1DC-8293-458C-8B4C-A22B9214698C}"/>
    <cellStyle name="Note 11 15" xfId="10364" xr:uid="{C978C0D7-0526-4934-818B-E7AAD2F2D815}"/>
    <cellStyle name="Note 11 15 2" xfId="13985" xr:uid="{BC1A5054-DBC8-4C5D-AF95-BC363670096F}"/>
    <cellStyle name="Note 11 16" xfId="24891" xr:uid="{0ECF0A3F-6DCE-41B4-8624-38284DDAD17A}"/>
    <cellStyle name="Note 11 17" xfId="24892" xr:uid="{22E3F82D-A002-48D7-98D5-AF7143E73DD3}"/>
    <cellStyle name="Note 11 18" xfId="24893" xr:uid="{A061BEB7-CBC6-4337-87F0-DE94E1F942F5}"/>
    <cellStyle name="Note 11 19" xfId="24894" xr:uid="{FCD39277-7257-4B97-B7B5-E203A3274DE4}"/>
    <cellStyle name="Note 11 2" xfId="1650" xr:uid="{59697682-B892-46E7-95B7-68D54A995025}"/>
    <cellStyle name="Note 11 2 2" xfId="10370" xr:uid="{DDE66A5A-1B79-42D6-B2D4-E0D5E02AFC45}"/>
    <cellStyle name="Note 11 2 2 2" xfId="13991" xr:uid="{4E70CCB5-ED57-4772-9D46-79134ECC5BF3}"/>
    <cellStyle name="Note 11 2 3" xfId="24895" xr:uid="{4F5172A2-CAE3-4346-B876-E3594CC56F33}"/>
    <cellStyle name="Note 11 2 4" xfId="24896" xr:uid="{11C61025-AEBA-4AF2-B893-31A1969539A7}"/>
    <cellStyle name="Note 11 2 5" xfId="24897" xr:uid="{198C1E0B-2C09-4900-B326-3F6A2A14A2BE}"/>
    <cellStyle name="Note 11 2 6" xfId="24898" xr:uid="{363EF396-4A66-426C-93CD-99978E35B027}"/>
    <cellStyle name="Note 11 2 7" xfId="24899" xr:uid="{5C902FAF-0187-4A9D-9883-1FE6E9460927}"/>
    <cellStyle name="Note 11 20" xfId="24900" xr:uid="{B411A80D-F7D4-426B-B045-12149F448748}"/>
    <cellStyle name="Note 11 3" xfId="1651" xr:uid="{CB5B8FB8-7077-4C04-A111-8E7054B2B1D9}"/>
    <cellStyle name="Note 11 3 2" xfId="10371" xr:uid="{EC953E38-5591-463B-B3B4-1204E2E7DA5E}"/>
    <cellStyle name="Note 11 3 2 2" xfId="13992" xr:uid="{28996AD3-33EB-4C88-A2B7-44EF5BF35310}"/>
    <cellStyle name="Note 11 3 3" xfId="24901" xr:uid="{C5BEC769-6B22-4D10-93CE-35D4528A222D}"/>
    <cellStyle name="Note 11 3 4" xfId="24902" xr:uid="{46FFF92A-3AE0-45E1-B1F2-A47D60E4276D}"/>
    <cellStyle name="Note 11 3 5" xfId="24903" xr:uid="{CF0CC4C5-827E-414C-B2AF-DF606F337281}"/>
    <cellStyle name="Note 11 3 6" xfId="24904" xr:uid="{01C34E4C-52AB-4FD1-BCC4-A552BA5CC129}"/>
    <cellStyle name="Note 11 3 7" xfId="24905" xr:uid="{85CAC085-3FED-4743-AAD4-527006F120D4}"/>
    <cellStyle name="Note 11 4" xfId="3845" xr:uid="{8180FB00-3B64-4D1D-82C1-F225E432332E}"/>
    <cellStyle name="Note 11 4 2" xfId="10372" xr:uid="{4F0A9E8E-5350-4FC7-B16D-919D62DBF19D}"/>
    <cellStyle name="Note 11 4 2 2" xfId="13993" xr:uid="{2F7840FB-DEDB-445E-8461-CAAA2C9A52A5}"/>
    <cellStyle name="Note 11 4 3" xfId="24906" xr:uid="{26CBBED1-339C-43CA-94E6-7BB3BE1FB018}"/>
    <cellStyle name="Note 11 4 4" xfId="24907" xr:uid="{D7859689-06A0-442A-BD65-771333FAFA01}"/>
    <cellStyle name="Note 11 4 5" xfId="24908" xr:uid="{3F626D35-B2C6-415E-B5C9-F87914125FA8}"/>
    <cellStyle name="Note 11 4 6" xfId="24909" xr:uid="{143AF0A7-DF25-495E-907C-7CCE77908A67}"/>
    <cellStyle name="Note 11 5" xfId="3846" xr:uid="{7CECAEE8-B932-4DA9-96A5-AA023DB256AD}"/>
    <cellStyle name="Note 11 5 2" xfId="10373" xr:uid="{1EE524B0-AD56-46B5-99F7-D6A5703DDC86}"/>
    <cellStyle name="Note 11 5 2 2" xfId="13994" xr:uid="{62950289-D816-414D-A378-EB4A507D2E2C}"/>
    <cellStyle name="Note 11 5 3" xfId="24910" xr:uid="{CD0C59B1-22D7-4060-827C-058F5C0723DA}"/>
    <cellStyle name="Note 11 5 4" xfId="24911" xr:uid="{96E8C08F-7DC7-4916-A1CF-FA3E8E9DA120}"/>
    <cellStyle name="Note 11 5 5" xfId="24912" xr:uid="{96AAD2CE-88A6-43CF-84E5-B402204D0C60}"/>
    <cellStyle name="Note 11 5 6" xfId="24913" xr:uid="{DC7333A8-2DF0-4E30-986E-5FC20E5FBEBB}"/>
    <cellStyle name="Note 11 6" xfId="3847" xr:uid="{B9A41537-5358-4B6F-9B02-27C6DCBCA93C}"/>
    <cellStyle name="Note 11 6 2" xfId="10374" xr:uid="{6C2251A2-E6BF-41F0-B5D6-C6998B2FB0C8}"/>
    <cellStyle name="Note 11 6 2 2" xfId="13995" xr:uid="{53163F5D-2E1B-4B02-AB56-571479AB0452}"/>
    <cellStyle name="Note 11 6 3" xfId="24914" xr:uid="{C877E652-EF20-4CC0-85E2-7541006248C2}"/>
    <cellStyle name="Note 11 6 4" xfId="24915" xr:uid="{564DFE89-C616-4C7C-B182-5212F20897A7}"/>
    <cellStyle name="Note 11 6 5" xfId="24916" xr:uid="{851AA637-55FB-43D6-BAE8-D13F35560D13}"/>
    <cellStyle name="Note 11 6 6" xfId="24917" xr:uid="{8E2CD686-ED27-4F91-86DE-2FF0E34DC49F}"/>
    <cellStyle name="Note 11 7" xfId="3848" xr:uid="{0550D690-BCBA-4999-A625-1F5365B5353C}"/>
    <cellStyle name="Note 11 7 2" xfId="5492" xr:uid="{6A2F0A3F-A571-4099-A9C2-01A8B204F0A9}"/>
    <cellStyle name="Note 11 7 2 2" xfId="10376" xr:uid="{9545D4CC-3C66-41D3-8355-1E3398DF835A}"/>
    <cellStyle name="Note 11 7 2 2 2" xfId="13997" xr:uid="{BC3E83EE-0F65-4755-82EF-E564DC772245}"/>
    <cellStyle name="Note 11 7 2 3" xfId="24918" xr:uid="{7348B632-04BF-4E1B-8A6E-2FC5A0FB564E}"/>
    <cellStyle name="Note 11 7 2 4" xfId="24919" xr:uid="{6F39E472-2265-400B-9FF3-9783F1170A78}"/>
    <cellStyle name="Note 11 7 2 5" xfId="24920" xr:uid="{24CB5586-DF77-4A0F-A8F0-BC77FE7A2D90}"/>
    <cellStyle name="Note 11 7 2 6" xfId="24921" xr:uid="{039330A3-1EFA-4A7A-BDA4-723BD644D313}"/>
    <cellStyle name="Note 11 7 3" xfId="7662" xr:uid="{EABE534E-6192-492C-8080-4C0FD4F0A6FB}"/>
    <cellStyle name="Note 11 7 3 2" xfId="10377" xr:uid="{01EEDA0C-7881-489D-A5CA-C8CC8271BD97}"/>
    <cellStyle name="Note 11 7 3 2 2" xfId="13998" xr:uid="{34D91FB6-467A-4F7E-A472-3D6D21803941}"/>
    <cellStyle name="Note 11 7 3 3" xfId="24922" xr:uid="{8825137E-D13F-45B1-A26C-05DFEEEBF26E}"/>
    <cellStyle name="Note 11 7 3 4" xfId="24923" xr:uid="{54B40A6C-83D5-4424-B479-F91A28DF4DAC}"/>
    <cellStyle name="Note 11 7 3 5" xfId="24924" xr:uid="{46503214-88A0-447B-BC6F-03C96625A031}"/>
    <cellStyle name="Note 11 7 3 6" xfId="24925" xr:uid="{10F0A523-8F3F-4EF9-A82E-DCF35E422AA6}"/>
    <cellStyle name="Note 11 7 3 7" xfId="38489" xr:uid="{92CE1419-1C6C-4E2E-900C-65E32831C1F4}"/>
    <cellStyle name="Note 11 7 4" xfId="10375" xr:uid="{D3116939-5CC8-4E1F-957C-1ABAD0E66DF5}"/>
    <cellStyle name="Note 11 7 4 2" xfId="13996" xr:uid="{1B63E467-3313-4A9D-BE3A-97A2E8E91350}"/>
    <cellStyle name="Note 11 7 5" xfId="24926" xr:uid="{F71199D6-4B49-497F-91C8-D4DA0E288D65}"/>
    <cellStyle name="Note 11 7 6" xfId="24927" xr:uid="{EFF2C437-0769-4091-8BC5-F48D6CF06BAA}"/>
    <cellStyle name="Note 11 7 7" xfId="24928" xr:uid="{3BF0845D-1D58-4369-BFFC-56DD76FCC52D}"/>
    <cellStyle name="Note 11 7 8" xfId="24929" xr:uid="{1A36FFB7-4DD6-4EB4-8DDD-EE6F6CFEF025}"/>
    <cellStyle name="Note 11 8" xfId="3849" xr:uid="{DCC0561A-3E95-4752-B473-4D342ED069DF}"/>
    <cellStyle name="Note 11 8 2" xfId="5493" xr:uid="{6987FF5F-DE27-41AC-9CDB-2C54866A6553}"/>
    <cellStyle name="Note 11 8 2 2" xfId="10379" xr:uid="{CAAC740A-69F2-4E89-8CF2-5BEF466D04E1}"/>
    <cellStyle name="Note 11 8 2 2 2" xfId="14000" xr:uid="{722F42C2-E887-4EEC-9FEA-26C5FD6C9C95}"/>
    <cellStyle name="Note 11 8 2 3" xfId="24930" xr:uid="{BE68404D-379A-4A83-B4CB-4C440823DACE}"/>
    <cellStyle name="Note 11 8 2 4" xfId="24931" xr:uid="{E588FD7A-DC77-4A93-9F8F-9E43FD66D2F8}"/>
    <cellStyle name="Note 11 8 2 5" xfId="24932" xr:uid="{4A9F5FC5-7034-4AD6-951E-80929D072C09}"/>
    <cellStyle name="Note 11 8 2 6" xfId="24933" xr:uid="{E3BF529F-305E-4B0F-86C9-A25ECF228D94}"/>
    <cellStyle name="Note 11 8 3" xfId="7663" xr:uid="{5E127533-2F23-4E27-B369-5608ECF17B86}"/>
    <cellStyle name="Note 11 8 3 2" xfId="10380" xr:uid="{54AEA3D2-4153-43BA-98E4-4C05939685FD}"/>
    <cellStyle name="Note 11 8 3 2 2" xfId="14001" xr:uid="{76547110-7B6E-458E-B5E0-4B53CE9112EE}"/>
    <cellStyle name="Note 11 8 3 3" xfId="24934" xr:uid="{3A2010B0-B32E-408D-8376-E96E6EB320B6}"/>
    <cellStyle name="Note 11 8 3 4" xfId="24935" xr:uid="{9B639A48-BD54-4176-894A-9D2CE47E0313}"/>
    <cellStyle name="Note 11 8 3 5" xfId="24936" xr:uid="{2EB759FF-EDDF-4CE5-BBBC-0E131FBDAAD3}"/>
    <cellStyle name="Note 11 8 3 6" xfId="24937" xr:uid="{0C5EAC0B-7E32-492B-9AF4-C3108FDA5F6A}"/>
    <cellStyle name="Note 11 8 3 7" xfId="38490" xr:uid="{480790B7-4D37-486F-B285-CDB684F23873}"/>
    <cellStyle name="Note 11 8 4" xfId="10378" xr:uid="{97E6709F-353E-46CF-B9AB-92B80ABF0801}"/>
    <cellStyle name="Note 11 8 4 2" xfId="13999" xr:uid="{7B38227B-8793-43B4-AFA9-E3D9E324ECE8}"/>
    <cellStyle name="Note 11 8 5" xfId="24938" xr:uid="{F55A3A95-9D87-45D9-BD20-6A83A0069580}"/>
    <cellStyle name="Note 11 8 6" xfId="24939" xr:uid="{D504EFFD-F2C9-40AD-AC91-57BE38B760DB}"/>
    <cellStyle name="Note 11 8 7" xfId="24940" xr:uid="{5A2E75AC-2B27-4E4D-9B67-C69D320C6262}"/>
    <cellStyle name="Note 11 8 8" xfId="24941" xr:uid="{DB64E75F-D577-41E5-9C2E-483B07AB2FA5}"/>
    <cellStyle name="Note 11 9" xfId="7664" xr:uid="{1A345167-443F-459F-9956-EE1376A58C96}"/>
    <cellStyle name="Note 11 9 2" xfId="10381" xr:uid="{9AEBEFA1-9F5F-4D8F-9366-59AA18E281DB}"/>
    <cellStyle name="Note 11 9 2 2" xfId="14002" xr:uid="{657BEC43-C3BF-4394-A63B-54C561D3AC0C}"/>
    <cellStyle name="Note 11 9 3" xfId="24942" xr:uid="{3DB6E2BF-BFC4-4211-9A81-FDC5F5507710}"/>
    <cellStyle name="Note 11 9 4" xfId="24943" xr:uid="{8E5A7C2C-07CB-4286-B590-5F7C2A3A2CCB}"/>
    <cellStyle name="Note 11 9 5" xfId="24944" xr:uid="{952EBF7A-327F-46F9-A6CA-C751FAB51525}"/>
    <cellStyle name="Note 11 9 6" xfId="24945" xr:uid="{236BA57D-F322-460B-9D01-2563AD1B6515}"/>
    <cellStyle name="Note 11_IND_UC" xfId="3850" xr:uid="{F290FEDE-F493-4C64-B7BD-8CF0790AFE47}"/>
    <cellStyle name="Note 12" xfId="1652" xr:uid="{864FE62A-1F26-45EF-9184-3FE559CD8D5B}"/>
    <cellStyle name="Note 12 10" xfId="4843" xr:uid="{B52D39DE-72CB-4B94-84FA-E03E95B4BB55}"/>
    <cellStyle name="Note 12 10 2" xfId="14003" xr:uid="{7002D6C5-B414-4252-8F5D-4D89B39F5001}"/>
    <cellStyle name="Note 12 10 3" xfId="35811" xr:uid="{03D54E77-B212-4E78-93D5-D6995C2D82E5}"/>
    <cellStyle name="Note 12 10 4" xfId="10382" xr:uid="{F92D753B-846D-4318-BBA1-6A0F1299DC83}"/>
    <cellStyle name="Note 12 11" xfId="24946" xr:uid="{3D1ACDDD-146B-441D-A468-04853E8F803C}"/>
    <cellStyle name="Note 12 11 2" xfId="37877" xr:uid="{B3756E3E-A83A-4E6C-8994-0B9C827BDF21}"/>
    <cellStyle name="Note 12 12" xfId="24947" xr:uid="{289DDCCD-B28D-4AFB-8AED-228AA61EEC87}"/>
    <cellStyle name="Note 12 13" xfId="24948" xr:uid="{93ECC8A9-12A1-4D61-B883-6ECCBA24E8DF}"/>
    <cellStyle name="Note 12 14" xfId="24949" xr:uid="{ADABBB95-2288-428D-B2C4-D7313FCCB78F}"/>
    <cellStyle name="Note 12 15" xfId="24950" xr:uid="{6AB6011C-BE2D-42DB-AAFD-A058B183F3F7}"/>
    <cellStyle name="Note 12 2" xfId="1653" xr:uid="{1EF17D89-39FD-4A5C-9009-D3E7EAA1678E}"/>
    <cellStyle name="Note 12 2 2" xfId="3853" xr:uid="{EDEA0DA1-A300-467C-81D1-87151C87CEE4}"/>
    <cellStyle name="Note 12 2 2 2" xfId="5494" xr:uid="{47AF0B59-F3C5-4874-864C-39C36AE2678B}"/>
    <cellStyle name="Note 12 2 2 2 2" xfId="10385" xr:uid="{F9C14C9B-294D-437D-A273-79BA7BC6D195}"/>
    <cellStyle name="Note 12 2 2 2 2 2" xfId="14006" xr:uid="{00E21D02-0C61-4FBB-B625-052C5C773F14}"/>
    <cellStyle name="Note 12 2 2 2 3" xfId="24951" xr:uid="{8798A12E-F524-4312-A766-37C7E641A342}"/>
    <cellStyle name="Note 12 2 2 2 4" xfId="24952" xr:uid="{3A732DF8-2B61-4BC3-B937-1919AF3ABF42}"/>
    <cellStyle name="Note 12 2 2 2 5" xfId="24953" xr:uid="{B41B20C6-03D2-4990-BEA1-0DE91DF886D9}"/>
    <cellStyle name="Note 12 2 2 2 6" xfId="24954" xr:uid="{D1D5CC19-3E08-499D-A16C-2C061B34478C}"/>
    <cellStyle name="Note 12 2 2 3" xfId="10384" xr:uid="{E27C8048-01A2-4C20-A852-C0B49693F0FD}"/>
    <cellStyle name="Note 12 2 2 3 2" xfId="14005" xr:uid="{8378D4CE-8DF0-4AB2-8B6E-7B331838D807}"/>
    <cellStyle name="Note 12 2 2 3 3" xfId="38491" xr:uid="{3635BBF5-4F7E-41FE-9D9F-B04C4A02DFB8}"/>
    <cellStyle name="Note 12 2 2 4" xfId="24955" xr:uid="{286578FB-3114-4B25-841E-1938B30C1ED4}"/>
    <cellStyle name="Note 12 2 2 5" xfId="24956" xr:uid="{E85F32BF-5C20-4F3F-A3D9-4491B34FB81B}"/>
    <cellStyle name="Note 12 2 2 6" xfId="24957" xr:uid="{F8D91F54-D5D6-4E76-87ED-15E89FFAEA62}"/>
    <cellStyle name="Note 12 2 2 7" xfId="24958" xr:uid="{CEE9D66B-3405-485A-862D-B03465E13A64}"/>
    <cellStyle name="Note 12 2 3" xfId="3852" xr:uid="{5CBCBE3B-E88F-49D5-B4EE-85A89B34A0D0}"/>
    <cellStyle name="Note 12 2 3 2" xfId="10386" xr:uid="{67180C18-589C-4FA1-8C92-9B06AB272A7F}"/>
    <cellStyle name="Note 12 2 3 2 2" xfId="14007" xr:uid="{88B6F27B-B895-42E1-B3FF-FDD3D941D5DE}"/>
    <cellStyle name="Note 12 2 3 3" xfId="24959" xr:uid="{3D64EFB6-AF7C-4F98-9EFC-F21E43D1DF16}"/>
    <cellStyle name="Note 12 2 3 4" xfId="24960" xr:uid="{CF066723-58C8-4DB8-A137-C14726970AF2}"/>
    <cellStyle name="Note 12 2 3 5" xfId="24961" xr:uid="{26072266-0F3B-437C-9340-0D66A70EDCF2}"/>
    <cellStyle name="Note 12 2 3 6" xfId="24962" xr:uid="{FE6C9B82-189A-4ED6-B770-0BA5B65613ED}"/>
    <cellStyle name="Note 12 2 4" xfId="4844" xr:uid="{023BC479-5686-450E-ADC2-BB820ABDAE8A}"/>
    <cellStyle name="Note 12 2 4 2" xfId="14004" xr:uid="{11C6FCF0-49BB-48CC-8744-6541BF9EEB2E}"/>
    <cellStyle name="Note 12 2 4 3" xfId="35812" xr:uid="{49A1C1ED-3B31-4A16-B847-8724A174AF09}"/>
    <cellStyle name="Note 12 2 4 4" xfId="10383" xr:uid="{7CA6F335-C04E-479C-BE6F-81C0D6F418D4}"/>
    <cellStyle name="Note 12 2 5" xfId="24963" xr:uid="{809B46BD-B18D-407E-9E8D-704DDF724F7E}"/>
    <cellStyle name="Note 12 2 5 2" xfId="37878" xr:uid="{7082E753-96C2-48D5-8820-3A2D534AC144}"/>
    <cellStyle name="Note 12 2 6" xfId="24964" xr:uid="{DEFA08B0-E2B6-49A0-A64F-D42D23A2E142}"/>
    <cellStyle name="Note 12 2 7" xfId="24965" xr:uid="{B044C78B-2130-487B-9287-8544B13016F0}"/>
    <cellStyle name="Note 12 2 8" xfId="24966" xr:uid="{58CEFFD0-7BEB-4D90-9EB5-22199FE2DD74}"/>
    <cellStyle name="Note 12 2 9" xfId="24967" xr:uid="{D34C2CF7-B26F-4AA8-BB85-5B87EF74B56A}"/>
    <cellStyle name="Note 12 3" xfId="1654" xr:uid="{B4DC8EA1-4ED8-421F-B07D-CE288A01EDD6}"/>
    <cellStyle name="Note 12 3 2" xfId="3854" xr:uid="{F2B0FA1E-4F1D-45E1-ACE5-0643B203492A}"/>
    <cellStyle name="Note 12 3 2 2" xfId="10388" xr:uid="{7007A77F-A54F-43CD-B5FE-1FCD87171AFF}"/>
    <cellStyle name="Note 12 3 2 2 2" xfId="14009" xr:uid="{BE247743-1C8D-4C38-87CB-25C70429CF17}"/>
    <cellStyle name="Note 12 3 2 3" xfId="24968" xr:uid="{F0EBD99F-4D6F-4878-A9A9-7A9404B228EF}"/>
    <cellStyle name="Note 12 3 2 4" xfId="24969" xr:uid="{D8111F95-ADBF-4A6A-894C-ED2BA401F447}"/>
    <cellStyle name="Note 12 3 2 5" xfId="24970" xr:uid="{BA3C6629-A2CF-4C85-9134-CCB0024B14CE}"/>
    <cellStyle name="Note 12 3 2 6" xfId="24971" xr:uid="{B64442AF-AD9E-4114-B704-C52C44CE854F}"/>
    <cellStyle name="Note 12 3 3" xfId="4845" xr:uid="{94F309B0-DF10-4E27-9A50-CC5D1AEECB39}"/>
    <cellStyle name="Note 12 3 3 2" xfId="14008" xr:uid="{3F1AD104-9B35-4DC4-9C97-C6D1F140B56D}"/>
    <cellStyle name="Note 12 3 3 3" xfId="35813" xr:uid="{BBA4E904-B6B3-4829-9A58-A591702FC9D0}"/>
    <cellStyle name="Note 12 3 3 4" xfId="10387" xr:uid="{A7C74D95-34DB-48BA-8267-16E2CA843924}"/>
    <cellStyle name="Note 12 3 4" xfId="24972" xr:uid="{4E631F9C-5069-4891-86BD-0A7FC5BE423B}"/>
    <cellStyle name="Note 12 3 4 2" xfId="37879" xr:uid="{0F67D338-3A9E-4EA2-8D82-801B6E0E000D}"/>
    <cellStyle name="Note 12 3 5" xfId="24973" xr:uid="{9FCE40F3-FEE9-43AA-8AE5-9E2755292AF4}"/>
    <cellStyle name="Note 12 3 6" xfId="24974" xr:uid="{B328FACF-2D69-46B3-8C4B-7551CBBA2A23}"/>
    <cellStyle name="Note 12 3 7" xfId="24975" xr:uid="{0BA86E45-B489-4A0A-B6E0-810301728143}"/>
    <cellStyle name="Note 12 3 8" xfId="24976" xr:uid="{B90C9B37-A780-497F-8BED-2F8A1B4A4C14}"/>
    <cellStyle name="Note 12 4" xfId="1655" xr:uid="{D9308134-7C24-4111-9D7F-32C4346CA4E2}"/>
    <cellStyle name="Note 12 4 2" xfId="3855" xr:uid="{31A3F20F-8BC2-41A4-9B38-3F165900B3A7}"/>
    <cellStyle name="Note 12 4 2 2" xfId="10390" xr:uid="{93F645F6-D193-44B7-AC2F-8BEBAF51B10A}"/>
    <cellStyle name="Note 12 4 2 2 2" xfId="14011" xr:uid="{8258FF8D-AE3E-4761-9F25-21DE71700AC5}"/>
    <cellStyle name="Note 12 4 2 3" xfId="24977" xr:uid="{ECC1C2E8-4CE7-4D41-8586-0964638307E2}"/>
    <cellStyle name="Note 12 4 2 4" xfId="24978" xr:uid="{4B5D0CB4-C849-4C89-9D76-0D6732C7F4A4}"/>
    <cellStyle name="Note 12 4 2 5" xfId="24979" xr:uid="{6A64845B-DFBE-420F-A871-8196331B1474}"/>
    <cellStyle name="Note 12 4 2 6" xfId="24980" xr:uid="{A1BB4598-F5B9-4F2B-AC17-0079C7ED9095}"/>
    <cellStyle name="Note 12 4 3" xfId="4846" xr:uid="{C844F04A-9891-4369-8C4A-55051E928B7C}"/>
    <cellStyle name="Note 12 4 3 2" xfId="14010" xr:uid="{1464A0C5-6181-428C-A205-ED38408DA4DE}"/>
    <cellStyle name="Note 12 4 3 3" xfId="35814" xr:uid="{20A8BEA2-5358-4C81-A36E-86B85E8C4704}"/>
    <cellStyle name="Note 12 4 3 4" xfId="10389" xr:uid="{41C61E5D-CDC5-489F-BCDC-45E73A6F3C10}"/>
    <cellStyle name="Note 12 4 4" xfId="24981" xr:uid="{1E093E6D-A729-4C88-B221-54BA1A9821B6}"/>
    <cellStyle name="Note 12 4 4 2" xfId="37880" xr:uid="{AE7D8C53-AC16-4AF4-9B00-F5823129DAE6}"/>
    <cellStyle name="Note 12 4 5" xfId="24982" xr:uid="{5B55A57F-F34B-4EAC-B8D4-1BD964455278}"/>
    <cellStyle name="Note 12 4 6" xfId="24983" xr:uid="{938361F1-6A8B-430A-A0BF-C5C38D9A1B32}"/>
    <cellStyle name="Note 12 4 7" xfId="24984" xr:uid="{56CFB324-688C-4FF5-AF13-7BEF2F6D72FC}"/>
    <cellStyle name="Note 12 4 8" xfId="24985" xr:uid="{DA6AA6C8-627C-4211-9921-752A3173E5D9}"/>
    <cellStyle name="Note 12 5" xfId="3856" xr:uid="{34E678DF-F9E9-4A76-BD88-3F7DCD661BFA}"/>
    <cellStyle name="Note 12 5 2" xfId="5495" xr:uid="{5538CA3A-31F9-424F-BADC-38396C9FF436}"/>
    <cellStyle name="Note 12 5 2 2" xfId="10392" xr:uid="{2BC737B0-1B2C-4119-A084-D1285D55E760}"/>
    <cellStyle name="Note 12 5 2 2 2" xfId="14013" xr:uid="{3F3F00E1-0FA2-4240-9924-FCC1AB7B8512}"/>
    <cellStyle name="Note 12 5 2 3" xfId="24986" xr:uid="{9FE46E8D-315B-4D1D-9E7B-8906D2CDBC3D}"/>
    <cellStyle name="Note 12 5 2 4" xfId="24987" xr:uid="{BC2B83D5-FA5D-4EB2-A549-E2189FDC56CE}"/>
    <cellStyle name="Note 12 5 2 5" xfId="24988" xr:uid="{7C0B4DE7-9A4B-4687-8FEF-5B98D5C1E8F7}"/>
    <cellStyle name="Note 12 5 2 6" xfId="24989" xr:uid="{A6232E63-FDAB-4A04-A4D7-388A1B1260CC}"/>
    <cellStyle name="Note 12 5 3" xfId="10391" xr:uid="{9280F869-BE90-4F8A-BF7F-1343BC5A95BD}"/>
    <cellStyle name="Note 12 5 3 2" xfId="14012" xr:uid="{7DA529E6-C895-45E9-9CDC-F333943908C0}"/>
    <cellStyle name="Note 12 5 3 3" xfId="38492" xr:uid="{96FEC1E1-8766-4F58-AA0B-806FF8ABDBD2}"/>
    <cellStyle name="Note 12 5 4" xfId="24990" xr:uid="{579357E2-F388-4E66-8A4B-D119FEC4DCDD}"/>
    <cellStyle name="Note 12 5 5" xfId="24991" xr:uid="{07744294-4885-4920-A45A-0E802BC0F1E7}"/>
    <cellStyle name="Note 12 5 6" xfId="24992" xr:uid="{A7F11B84-14BC-4542-BC5F-51B842BB455E}"/>
    <cellStyle name="Note 12 5 7" xfId="24993" xr:uid="{44355087-2EAB-4222-B3F9-9C81ADFD6914}"/>
    <cellStyle name="Note 12 6" xfId="3857" xr:uid="{4B17926E-BA60-40D2-B0F4-C4130DD02755}"/>
    <cellStyle name="Note 12 6 2" xfId="5496" xr:uid="{02976C7E-2351-4E1B-BB77-8140A8AC1EAD}"/>
    <cellStyle name="Note 12 6 2 2" xfId="10394" xr:uid="{9102FB56-834C-4E14-B18A-ACE1462AA4E4}"/>
    <cellStyle name="Note 12 6 2 2 2" xfId="14015" xr:uid="{831B2E21-554B-4034-89D8-C9D2F44424B2}"/>
    <cellStyle name="Note 12 6 2 3" xfId="24994" xr:uid="{E4DB596F-E197-4A96-A585-D5824578CEF3}"/>
    <cellStyle name="Note 12 6 2 4" xfId="24995" xr:uid="{8E069F07-A7DA-4A25-919F-BF7539DC0A56}"/>
    <cellStyle name="Note 12 6 2 5" xfId="24996" xr:uid="{9184F40F-19E5-4568-9C8E-8DBA862D86C4}"/>
    <cellStyle name="Note 12 6 2 6" xfId="24997" xr:uid="{DA64F722-2E86-4199-A04E-DEE14EB943AF}"/>
    <cellStyle name="Note 12 6 3" xfId="10393" xr:uid="{EBE806F2-2625-4AE8-8DC5-878415CEFCEE}"/>
    <cellStyle name="Note 12 6 3 2" xfId="14014" xr:uid="{501F5D15-2B64-4C8E-A0A1-B7C94461C44C}"/>
    <cellStyle name="Note 12 6 3 3" xfId="38493" xr:uid="{F3B7DBE1-FD54-442D-92C7-EC59FCBED02A}"/>
    <cellStyle name="Note 12 6 4" xfId="24998" xr:uid="{AE7C0B86-900A-468B-AEE3-4F1D5EBB1709}"/>
    <cellStyle name="Note 12 6 5" xfId="24999" xr:uid="{5D644071-9AB8-4452-A51F-AA0B41D35687}"/>
    <cellStyle name="Note 12 6 6" xfId="25000" xr:uid="{A47F6873-1ED1-4237-95B4-6EAC15255C07}"/>
    <cellStyle name="Note 12 6 7" xfId="25001" xr:uid="{68EE168E-15C1-4797-9213-A8F31B34AA4E}"/>
    <cellStyle name="Note 12 7" xfId="3858" xr:uid="{51DEF378-4086-4502-B590-80BEA9A5CA71}"/>
    <cellStyle name="Note 12 7 2" xfId="5497" xr:uid="{622B8B82-B938-4654-89D1-B6FCEDBD43B5}"/>
    <cellStyle name="Note 12 7 2 2" xfId="10396" xr:uid="{BACCB5F9-4894-48FC-B202-2081036AF7E6}"/>
    <cellStyle name="Note 12 7 2 2 2" xfId="14017" xr:uid="{440EFFBB-21D7-4B2F-B16D-041470EB8931}"/>
    <cellStyle name="Note 12 7 2 3" xfId="25002" xr:uid="{28D57553-3F3A-4D1E-BCED-954680E21B08}"/>
    <cellStyle name="Note 12 7 2 4" xfId="25003" xr:uid="{867BA82B-455E-4C6C-836A-C34AC523A99D}"/>
    <cellStyle name="Note 12 7 2 5" xfId="25004" xr:uid="{7AFFE6D4-BD3D-4299-8D70-389320718B05}"/>
    <cellStyle name="Note 12 7 2 6" xfId="25005" xr:uid="{59FCC299-BB30-43D0-84B3-ADFF7D800BF0}"/>
    <cellStyle name="Note 12 7 3" xfId="10395" xr:uid="{762F3AF1-9E58-4692-BD68-F39B4A6D0C3D}"/>
    <cellStyle name="Note 12 7 3 2" xfId="14016" xr:uid="{F743B7EA-8E86-40ED-8009-D260581DDDF5}"/>
    <cellStyle name="Note 12 7 3 3" xfId="38494" xr:uid="{26FF9776-B9ED-4427-856B-DF50D4CC7232}"/>
    <cellStyle name="Note 12 7 4" xfId="25006" xr:uid="{41514627-78D5-4A5D-B10A-6E19D8E57D9E}"/>
    <cellStyle name="Note 12 7 5" xfId="25007" xr:uid="{C5D488DA-9AD4-40CA-8EBD-73793A8A4327}"/>
    <cellStyle name="Note 12 7 6" xfId="25008" xr:uid="{FCAC0838-691A-4B45-93E4-2695C505074D}"/>
    <cellStyle name="Note 12 7 7" xfId="25009" xr:uid="{51F75398-700C-4E73-B23A-B546435E3B21}"/>
    <cellStyle name="Note 12 8" xfId="3859" xr:uid="{096098F6-8724-4BE2-B383-B7F1E9036E06}"/>
    <cellStyle name="Note 12 8 2" xfId="5498" xr:uid="{B66C5F56-AF78-4AFA-9F20-AB251A6E7B03}"/>
    <cellStyle name="Note 12 8 2 2" xfId="10398" xr:uid="{4C5043DF-0657-45C5-86D5-F7762BD774F3}"/>
    <cellStyle name="Note 12 8 2 2 2" xfId="14019" xr:uid="{3C105CBF-78D5-4C3C-9FB2-75B16FFC457C}"/>
    <cellStyle name="Note 12 8 2 3" xfId="25010" xr:uid="{2723E79B-0D88-4816-83ED-3CB766575640}"/>
    <cellStyle name="Note 12 8 2 4" xfId="25011" xr:uid="{E26570BF-6D53-491B-8489-117172C39D21}"/>
    <cellStyle name="Note 12 8 2 5" xfId="25012" xr:uid="{D0EF3AF9-72A0-46B8-AF28-9290540EBAAF}"/>
    <cellStyle name="Note 12 8 2 6" xfId="25013" xr:uid="{3D852E37-FAB8-4007-BF43-D361A0C4B623}"/>
    <cellStyle name="Note 12 8 3" xfId="10397" xr:uid="{8B623211-5CC6-4AC0-B647-7C3C09E2DD56}"/>
    <cellStyle name="Note 12 8 3 2" xfId="14018" xr:uid="{4404BCC0-2C2D-4FF0-989A-A1B78D75BDB7}"/>
    <cellStyle name="Note 12 8 3 3" xfId="38495" xr:uid="{39D43CF3-1952-438F-B8B2-FF2D0E7A5D35}"/>
    <cellStyle name="Note 12 8 4" xfId="25014" xr:uid="{66E099CC-C153-44D4-A1DD-736ED7F15733}"/>
    <cellStyle name="Note 12 8 5" xfId="25015" xr:uid="{17C65B9F-C6B5-45C3-8950-D4CF4D164B1A}"/>
    <cellStyle name="Note 12 8 6" xfId="25016" xr:uid="{D7E91040-F5F6-4D3C-9507-DEAFCEBDA332}"/>
    <cellStyle name="Note 12 8 7" xfId="25017" xr:uid="{998423DF-A8FE-41E2-ADB7-BE558E3206E1}"/>
    <cellStyle name="Note 12 9" xfId="3851" xr:uid="{0CF05D4D-9BF1-4445-9BDB-0D345C85A171}"/>
    <cellStyle name="Note 12 9 2" xfId="10399" xr:uid="{AE234CF3-6F07-45DF-95CB-5F39A68F6040}"/>
    <cellStyle name="Note 12 9 2 2" xfId="14020" xr:uid="{D14E6009-DF3D-4D90-859C-9B85CF720371}"/>
    <cellStyle name="Note 12 9 3" xfId="25018" xr:uid="{CD1705EE-E13C-465E-98B4-9587CF8872FA}"/>
    <cellStyle name="Note 12 9 4" xfId="25019" xr:uid="{72909731-E39B-48EB-A4BA-34E073FB2845}"/>
    <cellStyle name="Note 12 9 5" xfId="25020" xr:uid="{7F392A7E-6A5A-4741-8F64-360EEBF8B2CE}"/>
    <cellStyle name="Note 12 9 6" xfId="25021" xr:uid="{922CDF44-13C5-42C7-A1A0-75F0B2F3550A}"/>
    <cellStyle name="Note 12_IND_UC" xfId="3860" xr:uid="{696E2961-E8C7-4346-940E-833752CE6E53}"/>
    <cellStyle name="Note 13" xfId="1656" xr:uid="{48B934CD-0BAB-47BE-9ADC-D86993B50626}"/>
    <cellStyle name="Note 13 10" xfId="4847" xr:uid="{F6231B4D-E736-4BF1-94B1-BADAE204F6A7}"/>
    <cellStyle name="Note 13 10 2" xfId="14021" xr:uid="{754C30CC-78FA-460B-9BCE-DE4E77974DDA}"/>
    <cellStyle name="Note 13 10 3" xfId="35815" xr:uid="{B2925689-F06E-4477-BE3E-BC541F3AAD77}"/>
    <cellStyle name="Note 13 10 4" xfId="10400" xr:uid="{9AE026FD-4131-4265-8FCF-593BC4474239}"/>
    <cellStyle name="Note 13 11" xfId="25022" xr:uid="{B921DAA4-845C-4D3A-A947-598EA2BBBB42}"/>
    <cellStyle name="Note 13 11 2" xfId="37881" xr:uid="{C6471EB8-75F4-422E-BD6D-F0063BD509D7}"/>
    <cellStyle name="Note 13 12" xfId="25023" xr:uid="{2B04A5EF-9B83-46B7-B636-A790572A61EE}"/>
    <cellStyle name="Note 13 13" xfId="25024" xr:uid="{78C8B3CE-57F4-411B-9843-570B26C273F1}"/>
    <cellStyle name="Note 13 14" xfId="25025" xr:uid="{05FE30B9-DA93-4518-87B1-739AC3965C00}"/>
    <cellStyle name="Note 13 15" xfId="25026" xr:uid="{A09DBBA7-5055-41E2-92CC-B84BF57DC544}"/>
    <cellStyle name="Note 13 2" xfId="1657" xr:uid="{42E00CC2-8989-4D18-9DB3-3929638DA463}"/>
    <cellStyle name="Note 13 2 2" xfId="3863" xr:uid="{FF0A940A-56D1-4A29-95BA-B512844E84BB}"/>
    <cellStyle name="Note 13 2 2 2" xfId="5499" xr:uid="{283E65A3-0908-457B-B889-6EE3E5E0C955}"/>
    <cellStyle name="Note 13 2 2 2 2" xfId="10403" xr:uid="{5856085D-CC02-4417-AD33-C8A2C6DDF954}"/>
    <cellStyle name="Note 13 2 2 2 2 2" xfId="14024" xr:uid="{E58A477B-EA24-4F23-BCB6-DDA2F18FDD77}"/>
    <cellStyle name="Note 13 2 2 2 3" xfId="25027" xr:uid="{477A7B46-7222-48DB-8C8B-80CC8363B353}"/>
    <cellStyle name="Note 13 2 2 2 4" xfId="25028" xr:uid="{7DA6F276-4D36-46B3-B885-594CA450B214}"/>
    <cellStyle name="Note 13 2 2 2 5" xfId="25029" xr:uid="{D0932706-A305-42FE-88A3-04FD95F15DBA}"/>
    <cellStyle name="Note 13 2 2 2 6" xfId="25030" xr:uid="{3BA60044-2FE2-4B78-8D88-03ACBD571400}"/>
    <cellStyle name="Note 13 2 2 3" xfId="10402" xr:uid="{73A02687-29C6-48D8-8EF2-F8E13AAC360A}"/>
    <cellStyle name="Note 13 2 2 3 2" xfId="14023" xr:uid="{F25BBDDA-0E96-425C-81AD-6CB7FC743FF4}"/>
    <cellStyle name="Note 13 2 2 3 3" xfId="38496" xr:uid="{DB1EC1CE-B06B-43FE-8025-EC609CCF8234}"/>
    <cellStyle name="Note 13 2 2 4" xfId="25031" xr:uid="{394751AB-F532-41D0-B0A5-0A2C367A050B}"/>
    <cellStyle name="Note 13 2 2 5" xfId="25032" xr:uid="{6EE40416-3BD6-448B-82B9-90A5DEE911A8}"/>
    <cellStyle name="Note 13 2 2 6" xfId="25033" xr:uid="{FEB55010-FBA0-41FD-B6E6-4466099DB26D}"/>
    <cellStyle name="Note 13 2 2 7" xfId="25034" xr:uid="{6B28A3E2-4F3A-4542-8B3E-22A058DD0F7F}"/>
    <cellStyle name="Note 13 2 3" xfId="3862" xr:uid="{1B15D3F6-749A-4116-BD9D-02D4F2BB4DBA}"/>
    <cellStyle name="Note 13 2 3 2" xfId="10404" xr:uid="{D7BD3A0A-B108-48F9-A0FE-A46E3C82BEE3}"/>
    <cellStyle name="Note 13 2 3 2 2" xfId="14025" xr:uid="{2C09E5B9-22C8-495A-A2E8-5C35A919C063}"/>
    <cellStyle name="Note 13 2 3 3" xfId="25035" xr:uid="{903A5893-DA74-412F-91EA-219FC2CF848E}"/>
    <cellStyle name="Note 13 2 3 4" xfId="25036" xr:uid="{5A9CC7C5-0605-4F1E-9473-926981049CC0}"/>
    <cellStyle name="Note 13 2 3 5" xfId="25037" xr:uid="{7D96C319-F056-4449-8178-1D9DC5C5F43A}"/>
    <cellStyle name="Note 13 2 3 6" xfId="25038" xr:uid="{13A9F6A1-F932-444C-82EE-5592577C709C}"/>
    <cellStyle name="Note 13 2 4" xfId="4848" xr:uid="{01C9B5F0-61A6-4C29-BA9A-2A84439A0D35}"/>
    <cellStyle name="Note 13 2 4 2" xfId="14022" xr:uid="{CAB05604-0643-4EC8-9597-3FBF2E539859}"/>
    <cellStyle name="Note 13 2 4 3" xfId="35816" xr:uid="{6AC4015C-AF9B-4792-985C-7E42B9BE2DF5}"/>
    <cellStyle name="Note 13 2 4 4" xfId="10401" xr:uid="{085612D4-3148-45C2-9C52-12631DA761DB}"/>
    <cellStyle name="Note 13 2 5" xfId="25039" xr:uid="{F36A65DB-0A02-4C06-B1C1-A42E10092F3B}"/>
    <cellStyle name="Note 13 2 5 2" xfId="37882" xr:uid="{499B2AE3-C9B5-45AD-9E5A-7C42FC75B4C5}"/>
    <cellStyle name="Note 13 2 6" xfId="25040" xr:uid="{AF38D4D3-2E26-46FE-A1F4-EFCF19063595}"/>
    <cellStyle name="Note 13 2 7" xfId="25041" xr:uid="{B49F94B1-11F3-4817-AF84-9844C7C07F13}"/>
    <cellStyle name="Note 13 2 8" xfId="25042" xr:uid="{7158BFB9-D620-432E-8AE1-F65038F38EB4}"/>
    <cellStyle name="Note 13 2 9" xfId="25043" xr:uid="{0AE2AD9A-3E37-40FA-B146-DA7A6D2A2B6D}"/>
    <cellStyle name="Note 13 3" xfId="1658" xr:uid="{9D5A5B97-D2CF-48F7-A805-4105B6390F51}"/>
    <cellStyle name="Note 13 3 2" xfId="3864" xr:uid="{3935C972-100A-42DE-AC84-990BB0A5C89B}"/>
    <cellStyle name="Note 13 3 2 2" xfId="10406" xr:uid="{C4C5D123-B079-43BF-83BA-77775127EA28}"/>
    <cellStyle name="Note 13 3 2 2 2" xfId="14027" xr:uid="{0A2F4939-7A92-4CB2-A11F-F735C25081A1}"/>
    <cellStyle name="Note 13 3 2 3" xfId="25044" xr:uid="{23C6486A-5FA3-49F6-8AA0-E57603973429}"/>
    <cellStyle name="Note 13 3 2 4" xfId="25045" xr:uid="{B12738DB-CCE4-4A86-A9B8-71F1A2BB5A19}"/>
    <cellStyle name="Note 13 3 2 5" xfId="25046" xr:uid="{2C7941EA-E28E-4A1F-94DD-CB178213A9D5}"/>
    <cellStyle name="Note 13 3 2 6" xfId="25047" xr:uid="{6F2C28C3-E353-4EEB-BC8A-144F17BEFA4A}"/>
    <cellStyle name="Note 13 3 3" xfId="4849" xr:uid="{B8DD18DA-633E-4255-A9F3-EBD19FA032BD}"/>
    <cellStyle name="Note 13 3 3 2" xfId="14026" xr:uid="{309E5DBD-1DCA-49C2-9F15-6B93EBC46A3A}"/>
    <cellStyle name="Note 13 3 3 3" xfId="35817" xr:uid="{AA0778E6-1008-4BA9-A3AD-D3D243AFDF4F}"/>
    <cellStyle name="Note 13 3 3 4" xfId="10405" xr:uid="{2C7CC001-440C-49FE-86BB-BA0D92B281EB}"/>
    <cellStyle name="Note 13 3 4" xfId="25048" xr:uid="{1D140A4E-6D70-474F-B87D-EAF4A55A6DE7}"/>
    <cellStyle name="Note 13 3 4 2" xfId="37883" xr:uid="{FB1D0998-341F-4E5E-A803-5CD15282622C}"/>
    <cellStyle name="Note 13 3 5" xfId="25049" xr:uid="{7F891ACF-9A58-4475-AE6E-37E276BFEBF2}"/>
    <cellStyle name="Note 13 3 6" xfId="25050" xr:uid="{59BCAAB4-3BFF-4383-995C-DA64872452CE}"/>
    <cellStyle name="Note 13 3 7" xfId="25051" xr:uid="{011463F0-2EF0-4D04-900F-984C2025231B}"/>
    <cellStyle name="Note 13 3 8" xfId="25052" xr:uid="{B79DD0AC-7E7F-4BB0-B518-02E40EC9266F}"/>
    <cellStyle name="Note 13 4" xfId="1659" xr:uid="{CDA1DDEC-36FD-4252-B642-41A48F82AAC4}"/>
    <cellStyle name="Note 13 4 2" xfId="3865" xr:uid="{6AD2569F-EAA4-406E-BD53-29C6773AC466}"/>
    <cellStyle name="Note 13 4 2 2" xfId="10408" xr:uid="{6101CB0C-89BF-4C66-8071-28E6CAC586B2}"/>
    <cellStyle name="Note 13 4 2 2 2" xfId="14029" xr:uid="{02464CAF-C38E-443F-A8CD-9FC5C00F49A1}"/>
    <cellStyle name="Note 13 4 2 3" xfId="25053" xr:uid="{8CCD3973-0AD1-4B10-B1F5-0D2ED74A28C6}"/>
    <cellStyle name="Note 13 4 2 4" xfId="25054" xr:uid="{CDB4ABC9-D72C-4D67-B7A9-884E6C091701}"/>
    <cellStyle name="Note 13 4 2 5" xfId="25055" xr:uid="{2B20E38B-E63F-4669-813C-5C6FE3FBBEC0}"/>
    <cellStyle name="Note 13 4 2 6" xfId="25056" xr:uid="{7FC40A63-B944-457C-ACCE-51BDA169E570}"/>
    <cellStyle name="Note 13 4 3" xfId="4850" xr:uid="{F6FDDF05-ED74-46BD-AF02-D358B4CECEE2}"/>
    <cellStyle name="Note 13 4 3 2" xfId="14028" xr:uid="{4DC55815-2A64-4CAB-AFB7-6F1789846E9A}"/>
    <cellStyle name="Note 13 4 3 3" xfId="35818" xr:uid="{2D2B59DF-E3F2-4F5F-B216-7DC89F1875AC}"/>
    <cellStyle name="Note 13 4 3 4" xfId="10407" xr:uid="{5987ACBE-2368-467A-8DA4-C3C09899005E}"/>
    <cellStyle name="Note 13 4 4" xfId="25057" xr:uid="{D81DB255-3ED4-4844-ADF1-6F60B5BF7DFD}"/>
    <cellStyle name="Note 13 4 4 2" xfId="37884" xr:uid="{01394E4F-71CB-4695-9130-E273A13601EA}"/>
    <cellStyle name="Note 13 4 5" xfId="25058" xr:uid="{FC587CC6-0D4F-47E0-88B1-548657FB80D2}"/>
    <cellStyle name="Note 13 4 6" xfId="25059" xr:uid="{C0DD7027-F02F-4002-8249-70621B19ED47}"/>
    <cellStyle name="Note 13 4 7" xfId="25060" xr:uid="{98A4307D-318F-498A-85BC-AF1CD8B75519}"/>
    <cellStyle name="Note 13 4 8" xfId="25061" xr:uid="{C300598D-DA64-4AB9-B781-92B7412FEB7A}"/>
    <cellStyle name="Note 13 5" xfId="3866" xr:uid="{F871FB10-0805-4590-A9F6-BA88DFB6738C}"/>
    <cellStyle name="Note 13 5 2" xfId="5500" xr:uid="{464696DD-8B40-4800-BEE4-A8D2439FE82D}"/>
    <cellStyle name="Note 13 5 2 2" xfId="10410" xr:uid="{0B5BBED3-D217-4215-8560-35F03AC89200}"/>
    <cellStyle name="Note 13 5 2 2 2" xfId="14031" xr:uid="{9CAD49D8-D0CE-4D19-9DE3-2B2CBD0E6FF8}"/>
    <cellStyle name="Note 13 5 2 3" xfId="25062" xr:uid="{C06B9F0A-CEF9-49B4-8ED5-80C59FE9C64A}"/>
    <cellStyle name="Note 13 5 2 4" xfId="25063" xr:uid="{ECBB1C4F-5035-469A-BA89-45F3302E2D34}"/>
    <cellStyle name="Note 13 5 2 5" xfId="25064" xr:uid="{A2F96D26-A39F-476A-86F1-E33926ECCF01}"/>
    <cellStyle name="Note 13 5 2 6" xfId="25065" xr:uid="{F7BB7785-E1DC-45DD-AEDE-251ED7FC0424}"/>
    <cellStyle name="Note 13 5 3" xfId="10409" xr:uid="{E9C08881-B160-44A6-B0B3-057D6BAFF1C9}"/>
    <cellStyle name="Note 13 5 3 2" xfId="14030" xr:uid="{252D3AD9-9653-4CAC-9503-D3EFAD20846C}"/>
    <cellStyle name="Note 13 5 3 3" xfId="38497" xr:uid="{2EFE1CC7-66F3-473E-9E09-67C097CFB8C9}"/>
    <cellStyle name="Note 13 5 4" xfId="25066" xr:uid="{68CDFA18-132C-434C-9F59-E9F96960C5C9}"/>
    <cellStyle name="Note 13 5 5" xfId="25067" xr:uid="{CFCDA5D6-36D6-4A72-BF1E-4255550DF6BE}"/>
    <cellStyle name="Note 13 5 6" xfId="25068" xr:uid="{C79EC48F-7982-4883-981F-C46DC9790628}"/>
    <cellStyle name="Note 13 5 7" xfId="25069" xr:uid="{1EBB7825-00B4-40ED-AAC7-E9762B5E06EE}"/>
    <cellStyle name="Note 13 6" xfId="3867" xr:uid="{BCE4B16A-C9C1-4B16-B890-4CC39B14737E}"/>
    <cellStyle name="Note 13 6 2" xfId="5501" xr:uid="{8D5BD36E-35B8-499A-BF93-74630DDA5E36}"/>
    <cellStyle name="Note 13 6 2 2" xfId="10412" xr:uid="{8A8E9852-2D7B-474B-95E8-C3637B306431}"/>
    <cellStyle name="Note 13 6 2 2 2" xfId="14033" xr:uid="{5FD0E16A-6EA0-497E-8657-4555ED88C928}"/>
    <cellStyle name="Note 13 6 2 3" xfId="25070" xr:uid="{C45EB688-E5A2-46B0-AB14-DBC4290F1D6C}"/>
    <cellStyle name="Note 13 6 2 4" xfId="25071" xr:uid="{EA10AD2F-5B20-4465-8FFA-AA7BC769E6DE}"/>
    <cellStyle name="Note 13 6 2 5" xfId="25072" xr:uid="{906A4BB9-BF34-4A65-A567-C7467FB17453}"/>
    <cellStyle name="Note 13 6 2 6" xfId="25073" xr:uid="{B4B0EB79-8F1E-483D-8CAB-C88DEEA6C344}"/>
    <cellStyle name="Note 13 6 3" xfId="10411" xr:uid="{BAE8CC33-42D9-4D1A-9152-0156AB671B42}"/>
    <cellStyle name="Note 13 6 3 2" xfId="14032" xr:uid="{602ADCC6-9D6B-416D-86A8-CA6A71B5312F}"/>
    <cellStyle name="Note 13 6 3 3" xfId="38498" xr:uid="{CBE84066-A707-4A1B-A53E-A6FB81A22A2B}"/>
    <cellStyle name="Note 13 6 4" xfId="25074" xr:uid="{CBE2AD15-2FFE-47E8-AC7F-BFB498175096}"/>
    <cellStyle name="Note 13 6 5" xfId="25075" xr:uid="{E57CD037-0B59-4F82-A877-AC888F176407}"/>
    <cellStyle name="Note 13 6 6" xfId="25076" xr:uid="{64DD1D54-9982-446F-8A95-F04C5A462D51}"/>
    <cellStyle name="Note 13 6 7" xfId="25077" xr:uid="{12E7CD6E-94FD-4D26-8F17-B526E0336DB7}"/>
    <cellStyle name="Note 13 7" xfId="3868" xr:uid="{37246746-AC6C-4654-8BA4-A62A95988824}"/>
    <cellStyle name="Note 13 7 2" xfId="10413" xr:uid="{F8A25902-6189-4E78-9EE3-A173BA7C606E}"/>
    <cellStyle name="Note 13 7 2 2" xfId="14034" xr:uid="{E406B2CF-3FB4-49FA-8439-1AAF9D0CB214}"/>
    <cellStyle name="Note 13 7 3" xfId="25078" xr:uid="{7A0255BA-F233-4823-83C5-481542E58F7E}"/>
    <cellStyle name="Note 13 7 4" xfId="25079" xr:uid="{2E9F764D-04DA-41E1-B5E8-233C9C7EA237}"/>
    <cellStyle name="Note 13 7 5" xfId="25080" xr:uid="{6C196F36-6802-474C-B40B-BAD21953EFB6}"/>
    <cellStyle name="Note 13 7 6" xfId="25081" xr:uid="{9D627BB4-3175-4209-91A3-4509DC48A96C}"/>
    <cellStyle name="Note 13 8" xfId="3869" xr:uid="{37EEA1B6-B733-4721-92BD-98D5D47AB3BD}"/>
    <cellStyle name="Note 13 8 2" xfId="10414" xr:uid="{9F661CD5-F6B9-4F17-A009-5AD88B38B01E}"/>
    <cellStyle name="Note 13 8 2 2" xfId="14035" xr:uid="{B0BEFDB2-0086-489D-8462-2F3A920E58F8}"/>
    <cellStyle name="Note 13 8 3" xfId="25082" xr:uid="{40D96126-45F4-414C-9F81-50EAC58207E3}"/>
    <cellStyle name="Note 13 8 4" xfId="25083" xr:uid="{DE2581C3-A40F-4B80-AE39-AB52F7410186}"/>
    <cellStyle name="Note 13 8 5" xfId="25084" xr:uid="{AE0D3553-488A-43E6-8961-ACBAFC3E11A9}"/>
    <cellStyle name="Note 13 8 6" xfId="25085" xr:uid="{23465A81-A122-4FED-8F13-340DFF8E89C6}"/>
    <cellStyle name="Note 13 9" xfId="3861" xr:uid="{4135AF43-3669-41A2-B4D9-D4C4F1D19E59}"/>
    <cellStyle name="Note 13 9 2" xfId="10415" xr:uid="{3150A611-1FA7-468F-8447-14995F3BA108}"/>
    <cellStyle name="Note 13 9 2 2" xfId="14036" xr:uid="{0CF69595-A6C7-4DE1-9FB4-3FFD9080CDA0}"/>
    <cellStyle name="Note 13 9 3" xfId="25086" xr:uid="{65FD292B-16FA-4CB5-BCAA-D0DEE0CE5CB6}"/>
    <cellStyle name="Note 13 9 4" xfId="25087" xr:uid="{7A8CDEDE-AB67-4680-BBD1-1D204303B445}"/>
    <cellStyle name="Note 13 9 5" xfId="25088" xr:uid="{5C7E8F16-3891-4F3F-B961-557D706254A8}"/>
    <cellStyle name="Note 13 9 6" xfId="25089" xr:uid="{E3B8982C-5D18-444B-A45A-3E8EE86A0884}"/>
    <cellStyle name="Note 13_IND_UC" xfId="3870" xr:uid="{563B30B1-CFFD-474D-93AA-44AB1F62CB82}"/>
    <cellStyle name="Note 14" xfId="1660" xr:uid="{05842551-4F09-46B8-97A0-1BAAA44E6377}"/>
    <cellStyle name="Note 14 10" xfId="4851" xr:uid="{F8A3E2F2-55A6-4C74-A2D4-201F89904F59}"/>
    <cellStyle name="Note 14 10 2" xfId="14037" xr:uid="{58E6A967-2E21-4701-8028-54FD91E029C9}"/>
    <cellStyle name="Note 14 10 3" xfId="35819" xr:uid="{F0AAC8A1-FC01-46F7-BF4F-52DDB9E7B263}"/>
    <cellStyle name="Note 14 10 4" xfId="10416" xr:uid="{FBF80DB8-A5FC-42E2-93B8-BF4284E22379}"/>
    <cellStyle name="Note 14 11" xfId="25090" xr:uid="{E6D96D1C-4CBB-48B2-BDD5-90C4F4483140}"/>
    <cellStyle name="Note 14 11 2" xfId="37885" xr:uid="{032A4284-07EF-44C9-8764-9C4D3BA3E9CB}"/>
    <cellStyle name="Note 14 12" xfId="25091" xr:uid="{6676AA4D-5CF2-409C-A1FE-4D5F1930CA2A}"/>
    <cellStyle name="Note 14 13" xfId="25092" xr:uid="{DE753405-5C37-4518-B575-857DD1D1DA83}"/>
    <cellStyle name="Note 14 14" xfId="25093" xr:uid="{CE83AF76-CE1F-472F-82AC-CE6312CD0569}"/>
    <cellStyle name="Note 14 15" xfId="25094" xr:uid="{91051A11-A841-4BB0-9C31-1178CE537C40}"/>
    <cellStyle name="Note 14 2" xfId="1661" xr:uid="{BF5259E0-2E20-4D23-9CB8-C2882D78B961}"/>
    <cellStyle name="Note 14 2 2" xfId="3873" xr:uid="{34F5569C-2C4E-4DB3-B24C-1560D73F0510}"/>
    <cellStyle name="Note 14 2 2 2" xfId="5502" xr:uid="{9B449A90-35AE-4BD1-9A55-91F9C8991945}"/>
    <cellStyle name="Note 14 2 2 2 2" xfId="10419" xr:uid="{C2CFF92A-27E9-4589-BDC8-44CA0756F843}"/>
    <cellStyle name="Note 14 2 2 2 2 2" xfId="14040" xr:uid="{A7C62EDD-8934-42F0-84E0-856E914DDE4A}"/>
    <cellStyle name="Note 14 2 2 2 3" xfId="25095" xr:uid="{106E9E76-2C0F-480D-8834-33100FBFC747}"/>
    <cellStyle name="Note 14 2 2 2 4" xfId="25096" xr:uid="{1250E864-151E-4A75-9962-623315D0DF77}"/>
    <cellStyle name="Note 14 2 2 2 5" xfId="25097" xr:uid="{A073BD50-1932-4B07-97AA-3AA1D5716D8E}"/>
    <cellStyle name="Note 14 2 2 2 6" xfId="25098" xr:uid="{C076E6A1-7553-4B48-95EA-D891D48BB4FB}"/>
    <cellStyle name="Note 14 2 2 3" xfId="10418" xr:uid="{1E42D1F9-F9F6-4F2B-9217-E30AD6740740}"/>
    <cellStyle name="Note 14 2 2 3 2" xfId="14039" xr:uid="{C602C0BF-B15C-42B9-8542-4E5ABD689304}"/>
    <cellStyle name="Note 14 2 2 3 3" xfId="38499" xr:uid="{FFF440F6-00FF-4997-9F6B-A7A17964441C}"/>
    <cellStyle name="Note 14 2 2 4" xfId="25099" xr:uid="{88ABE815-46D0-484F-A1EB-1E44D2C70333}"/>
    <cellStyle name="Note 14 2 2 5" xfId="25100" xr:uid="{F5FC4ACC-657D-448D-8BCE-598BB9D96C0F}"/>
    <cellStyle name="Note 14 2 2 6" xfId="25101" xr:uid="{51171B16-74F8-4BFE-ABD3-0DEB621E09F8}"/>
    <cellStyle name="Note 14 2 2 7" xfId="25102" xr:uid="{CC1A0D14-980C-44A8-AC22-0AA9E3217095}"/>
    <cellStyle name="Note 14 2 3" xfId="3872" xr:uid="{3270CDB7-CB0E-47D2-AE5C-F922E154C911}"/>
    <cellStyle name="Note 14 2 3 2" xfId="10420" xr:uid="{A2415C3D-143A-4AD8-B74C-62394BD1BA9E}"/>
    <cellStyle name="Note 14 2 3 2 2" xfId="14041" xr:uid="{ECB15425-3FC7-48D5-8152-BD1596F2B714}"/>
    <cellStyle name="Note 14 2 3 3" xfId="25103" xr:uid="{E0FC0675-B500-45C5-A3F4-D30B9240ACB2}"/>
    <cellStyle name="Note 14 2 3 4" xfId="25104" xr:uid="{557FD50F-B846-4B29-ADF2-5CD1F64EE6B2}"/>
    <cellStyle name="Note 14 2 3 5" xfId="25105" xr:uid="{BC67BC39-AB24-464F-A8CC-455A39FC26C8}"/>
    <cellStyle name="Note 14 2 3 6" xfId="25106" xr:uid="{74AFF551-45E7-4E55-8D10-B9C4DB6B9B8C}"/>
    <cellStyle name="Note 14 2 4" xfId="4852" xr:uid="{9190CF3F-C6BA-4355-BB6F-F09DBD6D8C7B}"/>
    <cellStyle name="Note 14 2 4 2" xfId="14038" xr:uid="{9A8B8F51-E95F-4736-9BBB-9566675153E5}"/>
    <cellStyle name="Note 14 2 4 3" xfId="35820" xr:uid="{5DFC2BF0-1E89-4DD0-AD7B-D4979A80FC23}"/>
    <cellStyle name="Note 14 2 4 4" xfId="10417" xr:uid="{92D929A9-E64F-4B40-BC9D-0F729D40F35F}"/>
    <cellStyle name="Note 14 2 5" xfId="25107" xr:uid="{5EF24F2F-EBDF-4B9A-85C1-886140A7B3F2}"/>
    <cellStyle name="Note 14 2 5 2" xfId="37886" xr:uid="{116178E5-9D02-4507-A202-6D110F4FA928}"/>
    <cellStyle name="Note 14 2 6" xfId="25108" xr:uid="{B04FFBDD-B8CE-4006-B265-6AC713668211}"/>
    <cellStyle name="Note 14 2 7" xfId="25109" xr:uid="{D089EF34-21F4-44AE-8DF1-B123EFA12F22}"/>
    <cellStyle name="Note 14 2 8" xfId="25110" xr:uid="{B0226022-3254-424A-9A93-F72C8E89EB75}"/>
    <cellStyle name="Note 14 2 9" xfId="25111" xr:uid="{19B7F81C-701A-4508-844D-171F7E59DC5E}"/>
    <cellStyle name="Note 14 3" xfId="1662" xr:uid="{8375C89C-3A91-4B46-86D8-83D6A3F47151}"/>
    <cellStyle name="Note 14 3 2" xfId="3874" xr:uid="{38A2CC7D-4A8D-4841-B10A-AB75C824E71B}"/>
    <cellStyle name="Note 14 3 2 2" xfId="10422" xr:uid="{25414E6D-94D3-4DC1-A022-F80BFA992195}"/>
    <cellStyle name="Note 14 3 2 2 2" xfId="14043" xr:uid="{BF0F5836-DC67-4A2C-B9BB-EB5C89EE5F70}"/>
    <cellStyle name="Note 14 3 2 3" xfId="25112" xr:uid="{F139C6E0-D1CA-4E3B-8F4D-C3A1276D4338}"/>
    <cellStyle name="Note 14 3 2 4" xfId="25113" xr:uid="{0B7535EA-BF8C-4C17-8BA2-E56155FDE875}"/>
    <cellStyle name="Note 14 3 2 5" xfId="25114" xr:uid="{2D93AD38-E6EA-4AE4-955A-1C56B83F573F}"/>
    <cellStyle name="Note 14 3 2 6" xfId="25115" xr:uid="{7915DA0A-6D97-4167-B759-297AD5948737}"/>
    <cellStyle name="Note 14 3 3" xfId="4853" xr:uid="{DBE792CC-9BFD-4E83-8BF8-65722B9CEAA6}"/>
    <cellStyle name="Note 14 3 3 2" xfId="14042" xr:uid="{4A883502-78E5-4E36-8D37-4FE376F089BB}"/>
    <cellStyle name="Note 14 3 3 3" xfId="35821" xr:uid="{DCA30846-6F5E-4D5B-980C-8C7B309CF62C}"/>
    <cellStyle name="Note 14 3 3 4" xfId="10421" xr:uid="{D57D3CE4-9F96-4108-954E-8EC6E94ECB00}"/>
    <cellStyle name="Note 14 3 4" xfId="25116" xr:uid="{E1307F05-9D4F-4FD8-897E-D04C4FACA983}"/>
    <cellStyle name="Note 14 3 4 2" xfId="37887" xr:uid="{2213FC98-0D47-4084-B028-27B5CF8F7EFC}"/>
    <cellStyle name="Note 14 3 5" xfId="25117" xr:uid="{C4EC7AE5-7F6D-4F36-A7CD-879C257E465C}"/>
    <cellStyle name="Note 14 3 6" xfId="25118" xr:uid="{6C5DA682-4BE9-47F7-B77A-2619A42DCF4E}"/>
    <cellStyle name="Note 14 3 7" xfId="25119" xr:uid="{A73A436A-372F-4BE7-BAB6-D3C6A668E044}"/>
    <cellStyle name="Note 14 3 8" xfId="25120" xr:uid="{785790D9-3603-4C3A-9C56-558D0B059D75}"/>
    <cellStyle name="Note 14 4" xfId="1663" xr:uid="{FF007891-EEE2-4A04-8D54-22E69D51435D}"/>
    <cellStyle name="Note 14 4 2" xfId="3875" xr:uid="{FD937024-BBEF-47FF-9A41-8D218882A94E}"/>
    <cellStyle name="Note 14 4 2 2" xfId="10424" xr:uid="{71EA27D7-77E1-452F-9B95-438D6F0C2D29}"/>
    <cellStyle name="Note 14 4 2 2 2" xfId="14045" xr:uid="{5EE70D9F-7D4B-46C4-B2A8-B707F14A07A0}"/>
    <cellStyle name="Note 14 4 2 3" xfId="25121" xr:uid="{3598FB38-D6B5-41F4-B67B-2C51C3996705}"/>
    <cellStyle name="Note 14 4 2 4" xfId="25122" xr:uid="{D79B3785-02CB-4404-91F9-F26C24DB5AA9}"/>
    <cellStyle name="Note 14 4 2 5" xfId="25123" xr:uid="{BED57154-E6CA-459E-B5F1-457D0F929F51}"/>
    <cellStyle name="Note 14 4 2 6" xfId="25124" xr:uid="{4531F2DC-3462-42CE-BE00-3DBECB7A2272}"/>
    <cellStyle name="Note 14 4 3" xfId="4854" xr:uid="{4804CE77-47F9-49F6-B2A2-31C6F8ADDCCF}"/>
    <cellStyle name="Note 14 4 3 2" xfId="14044" xr:uid="{BA7D62E3-C894-4DAE-84A3-616BEDAF7E70}"/>
    <cellStyle name="Note 14 4 3 3" xfId="35822" xr:uid="{34EE711E-272F-4B5D-AC59-FEAA63EB2E16}"/>
    <cellStyle name="Note 14 4 3 4" xfId="10423" xr:uid="{A80A9A8C-848E-4C33-9116-7AB004F0C46E}"/>
    <cellStyle name="Note 14 4 4" xfId="25125" xr:uid="{D95428D7-86C3-4021-B979-D0EE24E6078B}"/>
    <cellStyle name="Note 14 4 4 2" xfId="37888" xr:uid="{8C2A80CA-E99A-4AD7-A42B-1D22C91E76C5}"/>
    <cellStyle name="Note 14 4 5" xfId="25126" xr:uid="{45EFFCE0-3695-4DBA-8E1A-DB6F710D9E3C}"/>
    <cellStyle name="Note 14 4 6" xfId="25127" xr:uid="{9280EAC4-5F3C-49A0-A9BF-56BBF534E851}"/>
    <cellStyle name="Note 14 4 7" xfId="25128" xr:uid="{37381639-5D9D-44F0-9152-C76AE29F0E1B}"/>
    <cellStyle name="Note 14 4 8" xfId="25129" xr:uid="{0625A909-66F6-46F0-8109-77E347C8E525}"/>
    <cellStyle name="Note 14 5" xfId="3876" xr:uid="{42B0D51E-4560-4022-9CAD-92E35282347E}"/>
    <cellStyle name="Note 14 5 2" xfId="5503" xr:uid="{25E6EFAA-22C0-41B2-82A1-091DB49C8677}"/>
    <cellStyle name="Note 14 5 2 2" xfId="10426" xr:uid="{5C3AD65D-0C28-4860-A1FF-F0EB509B17E5}"/>
    <cellStyle name="Note 14 5 2 2 2" xfId="14047" xr:uid="{09619CB2-28B7-4BB0-87C7-08220ED18958}"/>
    <cellStyle name="Note 14 5 2 3" xfId="25130" xr:uid="{42022488-94C1-4127-959B-3856A3B00F51}"/>
    <cellStyle name="Note 14 5 2 4" xfId="25131" xr:uid="{45769C69-DA72-4B75-BCF8-F8CEBEE37256}"/>
    <cellStyle name="Note 14 5 2 5" xfId="25132" xr:uid="{D350500B-4ED7-4499-91FD-0D99244194C0}"/>
    <cellStyle name="Note 14 5 2 6" xfId="25133" xr:uid="{2A4373BD-5F23-417D-8B48-BB0920887E79}"/>
    <cellStyle name="Note 14 5 3" xfId="10425" xr:uid="{914B6E90-0333-4806-B9CC-89D5D3D7B8A7}"/>
    <cellStyle name="Note 14 5 3 2" xfId="14046" xr:uid="{75070731-7170-40F6-AFA2-D1D199BC29F0}"/>
    <cellStyle name="Note 14 5 3 3" xfId="38500" xr:uid="{F5D89635-3357-4ECB-AB3C-8BAB16DB2274}"/>
    <cellStyle name="Note 14 5 4" xfId="25134" xr:uid="{3776C436-1A59-4B8B-9FCA-CE688C4EA68E}"/>
    <cellStyle name="Note 14 5 5" xfId="25135" xr:uid="{BC0D9321-EFCE-4A53-ADA4-240794C1212B}"/>
    <cellStyle name="Note 14 5 6" xfId="25136" xr:uid="{42046D5B-74D7-4ED4-9A48-7E5FBEF5E024}"/>
    <cellStyle name="Note 14 5 7" xfId="25137" xr:uid="{9E10CD79-B08D-4C89-85E5-E5A9909BD355}"/>
    <cellStyle name="Note 14 6" xfId="3877" xr:uid="{EA7D5DCF-D40C-493D-B326-43D2D755DA9A}"/>
    <cellStyle name="Note 14 6 2" xfId="5504" xr:uid="{F53CBC29-C22B-41A4-B7D8-DB733FD3DF2D}"/>
    <cellStyle name="Note 14 6 2 2" xfId="10428" xr:uid="{5A8CAE1D-DC42-4C97-B374-1746CC81E3D7}"/>
    <cellStyle name="Note 14 6 2 2 2" xfId="14049" xr:uid="{F130FB8C-E440-4DF7-99FF-52803764894F}"/>
    <cellStyle name="Note 14 6 2 3" xfId="25138" xr:uid="{1D3B6551-D99B-4026-9C6C-2BD4EBE02764}"/>
    <cellStyle name="Note 14 6 2 4" xfId="25139" xr:uid="{3D6B1B60-9277-4551-B12C-4426FABCAB6D}"/>
    <cellStyle name="Note 14 6 2 5" xfId="25140" xr:uid="{80A27727-CF79-4972-8E17-7C86052FC6F1}"/>
    <cellStyle name="Note 14 6 2 6" xfId="25141" xr:uid="{DD3E809F-ADD0-449C-9194-0C0D64895DBE}"/>
    <cellStyle name="Note 14 6 3" xfId="10427" xr:uid="{91BA1026-4E75-4080-88CC-7D97EAB56AA1}"/>
    <cellStyle name="Note 14 6 3 2" xfId="14048" xr:uid="{FE67D690-9188-4C42-8CA0-C837E9F5801A}"/>
    <cellStyle name="Note 14 6 3 3" xfId="38501" xr:uid="{97EDE224-093B-4893-850A-FF8D0ADB4B8A}"/>
    <cellStyle name="Note 14 6 4" xfId="25142" xr:uid="{6F9E67D9-9BC0-45DE-8AD7-16F8E77B7F74}"/>
    <cellStyle name="Note 14 6 5" xfId="25143" xr:uid="{48B71B06-B0F7-4BB5-8B06-BC3C56209EEE}"/>
    <cellStyle name="Note 14 6 6" xfId="25144" xr:uid="{10CF765B-675B-4749-A79B-DE30E2247AA3}"/>
    <cellStyle name="Note 14 6 7" xfId="25145" xr:uid="{BDE81BF8-8EE5-4358-9517-24F5183C82C3}"/>
    <cellStyle name="Note 14 7" xfId="3878" xr:uid="{2ACFF5C3-CA79-4E66-9180-836808CCAD49}"/>
    <cellStyle name="Note 14 7 2" xfId="10429" xr:uid="{36A7277B-E57B-454D-A2A0-E1BB3BEC5053}"/>
    <cellStyle name="Note 14 7 2 2" xfId="14050" xr:uid="{D501EC10-780A-4ED2-A48D-902D472A17C6}"/>
    <cellStyle name="Note 14 7 3" xfId="25146" xr:uid="{F05E9F24-46A6-46B1-A500-736EF939C06C}"/>
    <cellStyle name="Note 14 7 4" xfId="25147" xr:uid="{A7713B1B-20FE-4573-9F6E-5607D34BD1B6}"/>
    <cellStyle name="Note 14 7 5" xfId="25148" xr:uid="{097DA2DF-A55E-4FE7-AE11-D566B3537BDC}"/>
    <cellStyle name="Note 14 7 6" xfId="25149" xr:uid="{C3CC6320-54DE-42E9-8E2A-D45ECF82880A}"/>
    <cellStyle name="Note 14 8" xfId="3879" xr:uid="{2BF1727C-EF00-494C-8F39-597F03FDD121}"/>
    <cellStyle name="Note 14 8 2" xfId="10430" xr:uid="{A5A32A5A-AA92-4C84-9CA1-1892764E4526}"/>
    <cellStyle name="Note 14 8 2 2" xfId="14051" xr:uid="{16E3BB00-9142-4359-BB22-E3E9DBABEEBB}"/>
    <cellStyle name="Note 14 8 3" xfId="25150" xr:uid="{CE9EA8E2-9FA7-4A8E-911D-5C2DDB79E252}"/>
    <cellStyle name="Note 14 8 4" xfId="25151" xr:uid="{DB678F19-6B17-4036-9E57-0DA78714D7A3}"/>
    <cellStyle name="Note 14 8 5" xfId="25152" xr:uid="{B981B4E0-CF00-452C-9791-22E79DD7150C}"/>
    <cellStyle name="Note 14 8 6" xfId="25153" xr:uid="{4F2057A3-68F8-48F7-BB89-6C85B21D0753}"/>
    <cellStyle name="Note 14 9" xfId="3871" xr:uid="{CA03CD87-4AE3-4AB0-B587-976E1B5B0441}"/>
    <cellStyle name="Note 14 9 2" xfId="10431" xr:uid="{A3ABB7AA-2DF3-4F64-B676-6DD967129171}"/>
    <cellStyle name="Note 14 9 2 2" xfId="14052" xr:uid="{C8D259FB-4E1A-4628-B917-A24BFBB35C42}"/>
    <cellStyle name="Note 14 9 3" xfId="25154" xr:uid="{6C193BF7-9E0F-49B0-9042-E4DCB146E8EB}"/>
    <cellStyle name="Note 14 9 4" xfId="25155" xr:uid="{5723D831-8521-4E6D-AF30-8F79DDE733F9}"/>
    <cellStyle name="Note 14 9 5" xfId="25156" xr:uid="{5FD50159-A7EE-450F-95FE-4437B24BE30E}"/>
    <cellStyle name="Note 14 9 6" xfId="25157" xr:uid="{1884BF85-0EF9-446B-983D-C3C5BDAD4473}"/>
    <cellStyle name="Note 14_IND_UC" xfId="3880" xr:uid="{3E82E2A4-928C-4ADC-96CC-8EFD984CC459}"/>
    <cellStyle name="Note 15" xfId="1664" xr:uid="{7E781A66-548D-4CF9-BE4A-943A6A8C8873}"/>
    <cellStyle name="Note 15 10" xfId="4855" xr:uid="{8168C51A-7897-4EB0-8CB6-2633504BE552}"/>
    <cellStyle name="Note 15 10 2" xfId="14053" xr:uid="{6CA96BAA-4603-4EAE-BDE6-6B364B7DB4AF}"/>
    <cellStyle name="Note 15 10 3" xfId="35823" xr:uid="{28AC9932-49AB-446D-A6DF-5AB3D6EB270B}"/>
    <cellStyle name="Note 15 10 4" xfId="10432" xr:uid="{2761F07B-2BE6-436E-BB4A-05A771EF473A}"/>
    <cellStyle name="Note 15 11" xfId="25158" xr:uid="{F3CE9B4C-BC02-41DE-8CD1-E163A7E84ADA}"/>
    <cellStyle name="Note 15 11 2" xfId="37889" xr:uid="{4DDCFDEC-CDAA-4766-B362-1CE35AD86C09}"/>
    <cellStyle name="Note 15 12" xfId="25159" xr:uid="{110A8D15-12F4-46E3-B70A-9E92E01FB198}"/>
    <cellStyle name="Note 15 13" xfId="25160" xr:uid="{B97AC164-4DC8-481D-AAAD-3CB204DB18D1}"/>
    <cellStyle name="Note 15 14" xfId="25161" xr:uid="{DC197DBE-D52C-4729-A4D1-40D2D720A869}"/>
    <cellStyle name="Note 15 15" xfId="25162" xr:uid="{74794775-D7D9-4476-BA25-04A53CB014CE}"/>
    <cellStyle name="Note 15 2" xfId="1665" xr:uid="{0E13A559-7CE2-47DD-9773-004C32BD2244}"/>
    <cellStyle name="Note 15 2 2" xfId="3882" xr:uid="{28EF4940-5899-4F7A-BED4-06E4D0C4C432}"/>
    <cellStyle name="Note 15 2 2 2" xfId="10434" xr:uid="{616945E0-95E2-4522-B426-C64623989AC5}"/>
    <cellStyle name="Note 15 2 2 2 2" xfId="14055" xr:uid="{E5D77616-B281-4E1A-8601-5AA6078A176F}"/>
    <cellStyle name="Note 15 2 2 3" xfId="25163" xr:uid="{FBB55422-A977-467A-86C1-9E40680F47EB}"/>
    <cellStyle name="Note 15 2 2 4" xfId="25164" xr:uid="{0BECECD6-251B-46F8-8BC6-AFFBDF5210AC}"/>
    <cellStyle name="Note 15 2 2 5" xfId="25165" xr:uid="{F40F7A87-6FA8-4C0D-A309-891F2980611B}"/>
    <cellStyle name="Note 15 2 2 6" xfId="25166" xr:uid="{E93AC4DC-FA83-4CF7-9C6A-CE67CB9468BB}"/>
    <cellStyle name="Note 15 2 3" xfId="4856" xr:uid="{834D908A-A55C-42E6-BC8B-6FCD029AEF9C}"/>
    <cellStyle name="Note 15 2 3 2" xfId="14054" xr:uid="{925141D2-AB9E-4A25-AE1E-EAFF66AB58B4}"/>
    <cellStyle name="Note 15 2 3 3" xfId="35824" xr:uid="{32F885EB-2B03-4BD4-AF34-788DE2CDFD06}"/>
    <cellStyle name="Note 15 2 3 4" xfId="10433" xr:uid="{DEC2B971-2B99-438F-AD1C-248D8710B873}"/>
    <cellStyle name="Note 15 2 4" xfId="25167" xr:uid="{C8E7EC9F-319C-489D-84A7-2999B845B4AA}"/>
    <cellStyle name="Note 15 2 4 2" xfId="37890" xr:uid="{C3C2BD95-92D7-4BBD-86FC-2C119BDD5FA5}"/>
    <cellStyle name="Note 15 2 5" xfId="25168" xr:uid="{ECDADFCC-2E56-419B-8E83-28A19D2B255E}"/>
    <cellStyle name="Note 15 2 6" xfId="25169" xr:uid="{89417856-D277-4C89-9699-7FBAAA0C84FC}"/>
    <cellStyle name="Note 15 2 7" xfId="25170" xr:uid="{D8124672-D70C-43DE-B95E-BCBDC8AF99AA}"/>
    <cellStyle name="Note 15 2 8" xfId="25171" xr:uid="{74ADABF1-32E5-4D94-A281-C8255FA7EF92}"/>
    <cellStyle name="Note 15 3" xfId="1666" xr:uid="{C00FC887-639E-428B-8232-9D1908304646}"/>
    <cellStyle name="Note 15 3 2" xfId="3883" xr:uid="{FF804073-530F-4CB0-9298-383B9E54E812}"/>
    <cellStyle name="Note 15 3 2 2" xfId="10436" xr:uid="{FEFA2135-EEA8-4C99-88FF-B0A252E8D8B4}"/>
    <cellStyle name="Note 15 3 2 2 2" xfId="14057" xr:uid="{A7BDDD01-7A58-4E00-B6D5-F0E8F57AA352}"/>
    <cellStyle name="Note 15 3 2 3" xfId="25172" xr:uid="{E099B0ED-712D-49C3-9366-D870DE2E4049}"/>
    <cellStyle name="Note 15 3 2 4" xfId="25173" xr:uid="{9B982EBE-08C1-4755-AA76-CA3282C8C58A}"/>
    <cellStyle name="Note 15 3 2 5" xfId="25174" xr:uid="{EAB09686-F17B-41EB-B9BD-77186FECF519}"/>
    <cellStyle name="Note 15 3 2 6" xfId="25175" xr:uid="{F16EBDE9-6843-4B75-B9B1-D8980B2FD8AD}"/>
    <cellStyle name="Note 15 3 3" xfId="4857" xr:uid="{DB9199D4-75D3-4DA7-9A32-272E4FDAE714}"/>
    <cellStyle name="Note 15 3 3 2" xfId="14056" xr:uid="{9CB2BAC7-77CF-446D-961C-BE97656DB3F3}"/>
    <cellStyle name="Note 15 3 3 3" xfId="35825" xr:uid="{D4A5BE49-7984-4D37-A2C9-3C10678F2DB1}"/>
    <cellStyle name="Note 15 3 3 4" xfId="10435" xr:uid="{366B7843-6415-417E-B70B-8AA95EE3DCBF}"/>
    <cellStyle name="Note 15 3 4" xfId="25176" xr:uid="{649AAFE4-EA00-4325-9EAB-CB582B659270}"/>
    <cellStyle name="Note 15 3 4 2" xfId="37891" xr:uid="{46243DC2-6330-4E95-B082-A1D1A800F65B}"/>
    <cellStyle name="Note 15 3 5" xfId="25177" xr:uid="{254A32F4-B08D-4D52-B0D9-30DA7DAB34D5}"/>
    <cellStyle name="Note 15 3 6" xfId="25178" xr:uid="{AF16DB37-3C28-4BEE-972E-8A014E251923}"/>
    <cellStyle name="Note 15 3 7" xfId="25179" xr:uid="{23950AA2-3A90-4BDC-BE44-33ECBD9F4B24}"/>
    <cellStyle name="Note 15 3 8" xfId="25180" xr:uid="{84BE8A37-D8A9-4726-B7BD-6F35A818D1B1}"/>
    <cellStyle name="Note 15 4" xfId="3884" xr:uid="{C7900681-60A4-4266-BB6C-3205E51379B3}"/>
    <cellStyle name="Note 15 4 2" xfId="5505" xr:uid="{582EBC1B-EE01-4416-8963-182D5C611DCC}"/>
    <cellStyle name="Note 15 4 2 2" xfId="10438" xr:uid="{A76B6C2C-B451-490C-A33B-758B91AA871B}"/>
    <cellStyle name="Note 15 4 2 2 2" xfId="14059" xr:uid="{B2AFA027-CC2A-4265-96BE-DD0B6CE01B63}"/>
    <cellStyle name="Note 15 4 2 3" xfId="25181" xr:uid="{7F0A94E3-E1D3-47F6-AF92-6D94A81D2F3D}"/>
    <cellStyle name="Note 15 4 2 4" xfId="25182" xr:uid="{6F9D082D-06E6-4CFE-B733-A3EBC033CFD2}"/>
    <cellStyle name="Note 15 4 2 5" xfId="25183" xr:uid="{E8D704BC-8603-4415-9A29-5E6C92238C1A}"/>
    <cellStyle name="Note 15 4 2 6" xfId="25184" xr:uid="{D92F2A20-8BF4-444E-9308-1A56E1D31FC3}"/>
    <cellStyle name="Note 15 4 3" xfId="10437" xr:uid="{A18FEB33-A9AF-46CE-8F8D-E19E4E606481}"/>
    <cellStyle name="Note 15 4 3 2" xfId="14058" xr:uid="{DBF71A7E-4D73-4C7D-B682-3487244E0FAC}"/>
    <cellStyle name="Note 15 4 3 3" xfId="38502" xr:uid="{507B9230-0DD0-47CB-ADE8-81C08B5649C2}"/>
    <cellStyle name="Note 15 4 4" xfId="25185" xr:uid="{079FB48E-3EE8-46FE-B563-FD6BA1C9D770}"/>
    <cellStyle name="Note 15 4 5" xfId="25186" xr:uid="{651A9F00-076C-48DF-A965-585C43702BCE}"/>
    <cellStyle name="Note 15 4 6" xfId="25187" xr:uid="{E270ACD0-E2C3-45EA-9B38-A747FC4C9F5B}"/>
    <cellStyle name="Note 15 4 7" xfId="25188" xr:uid="{54102244-B4B0-4012-A042-7C2009A3EE7D}"/>
    <cellStyle name="Note 15 5" xfId="3885" xr:uid="{33EDD383-9E49-4A91-AB71-A66B28654C67}"/>
    <cellStyle name="Note 15 5 2" xfId="5506" xr:uid="{1FB956BA-8B78-47D9-9BA1-F242EF783393}"/>
    <cellStyle name="Note 15 5 2 2" xfId="10440" xr:uid="{436CA501-4224-4302-A76B-8457345E0E18}"/>
    <cellStyle name="Note 15 5 2 2 2" xfId="14061" xr:uid="{7A901EE0-3519-419E-ACCF-A9E4521CB52A}"/>
    <cellStyle name="Note 15 5 2 3" xfId="25189" xr:uid="{E0FB3E89-4084-4CE0-B07D-73E533AC8FF7}"/>
    <cellStyle name="Note 15 5 2 4" xfId="25190" xr:uid="{00E8E048-727F-4873-A863-E1AA63C66C66}"/>
    <cellStyle name="Note 15 5 2 5" xfId="25191" xr:uid="{C18CDC40-16CD-4F66-B51E-1C9688BFF383}"/>
    <cellStyle name="Note 15 5 2 6" xfId="25192" xr:uid="{46FDA92F-23AF-415B-AF3F-DB9352F03445}"/>
    <cellStyle name="Note 15 5 3" xfId="10439" xr:uid="{736C4FC1-0AAB-41AA-AADA-B01CD20C9CCF}"/>
    <cellStyle name="Note 15 5 3 2" xfId="14060" xr:uid="{49D5805D-EC04-4DD0-8773-5807AA6C5808}"/>
    <cellStyle name="Note 15 5 3 3" xfId="38503" xr:uid="{DDBCFFC2-6E4B-4EBB-A079-196C9DA75945}"/>
    <cellStyle name="Note 15 5 4" xfId="25193" xr:uid="{055C905F-5A87-4162-AB99-BD3A9A54AD50}"/>
    <cellStyle name="Note 15 5 5" xfId="25194" xr:uid="{4CB31216-ABA1-4314-A08E-469EFC8F42D2}"/>
    <cellStyle name="Note 15 5 6" xfId="25195" xr:uid="{793B1649-1139-429D-AA53-C5B619A77A94}"/>
    <cellStyle name="Note 15 5 7" xfId="25196" xr:uid="{ECAE5D49-2691-4FE2-BFB7-AB32250B5AFB}"/>
    <cellStyle name="Note 15 6" xfId="3886" xr:uid="{3467614A-AC8A-4688-AA36-AE7342E8E5D4}"/>
    <cellStyle name="Note 15 6 2" xfId="5507" xr:uid="{DA06DAEC-D279-497A-9EB5-5F90FA58EDA3}"/>
    <cellStyle name="Note 15 6 2 2" xfId="10442" xr:uid="{279F526D-DA71-4680-822F-F770E3BCCB68}"/>
    <cellStyle name="Note 15 6 2 2 2" xfId="14063" xr:uid="{4A49E290-F63E-496B-9B85-4B5E3F9E7DD4}"/>
    <cellStyle name="Note 15 6 2 3" xfId="25197" xr:uid="{D8813813-21E1-47C7-A86B-39D43E8A64F1}"/>
    <cellStyle name="Note 15 6 2 4" xfId="25198" xr:uid="{542D8592-4D72-4033-92CB-388EC087A8AF}"/>
    <cellStyle name="Note 15 6 2 5" xfId="25199" xr:uid="{E8C7D9B0-5DE8-4475-A69D-C4769F9156F8}"/>
    <cellStyle name="Note 15 6 2 6" xfId="25200" xr:uid="{6C28DA93-036D-43F8-B7F7-542B354A5F89}"/>
    <cellStyle name="Note 15 6 3" xfId="10441" xr:uid="{7ED8556D-8AA3-4343-8A5C-27A99C9FBD96}"/>
    <cellStyle name="Note 15 6 3 2" xfId="14062" xr:uid="{81BC67E0-B9F1-4F6D-945C-6A68537715CC}"/>
    <cellStyle name="Note 15 6 3 3" xfId="38504" xr:uid="{C3336981-C05A-4ADA-A4FB-1B70BBFBB88D}"/>
    <cellStyle name="Note 15 6 4" xfId="25201" xr:uid="{D79B0301-2021-4238-90C8-ED503911D979}"/>
    <cellStyle name="Note 15 6 5" xfId="25202" xr:uid="{65D01DBB-40B7-4C4A-BF70-71B53AC49851}"/>
    <cellStyle name="Note 15 6 6" xfId="25203" xr:uid="{C5E393FE-C10C-47ED-AC1D-C7FECDEFC172}"/>
    <cellStyle name="Note 15 6 7" xfId="25204" xr:uid="{7A7D3FFA-B29B-47E2-A871-A4D4106FF725}"/>
    <cellStyle name="Note 15 7" xfId="3887" xr:uid="{F7A52DF7-ACF2-4276-9303-887084A89F94}"/>
    <cellStyle name="Note 15 7 2" xfId="10443" xr:uid="{B4DA62E1-8B6D-46D8-9E46-93D6288A05C6}"/>
    <cellStyle name="Note 15 7 2 2" xfId="14064" xr:uid="{2454275C-4E79-4A39-A565-DC59045FC9E1}"/>
    <cellStyle name="Note 15 7 3" xfId="25205" xr:uid="{FB681D02-D914-48A0-8333-D28D9EC36164}"/>
    <cellStyle name="Note 15 7 4" xfId="25206" xr:uid="{1CB679CA-E8CD-4981-8039-CD1E0C25DFE9}"/>
    <cellStyle name="Note 15 7 5" xfId="25207" xr:uid="{2EC6A926-3BD7-4F52-9DEE-764731B6700E}"/>
    <cellStyle name="Note 15 7 6" xfId="25208" xr:uid="{5FE85E54-DCA6-420C-ABA0-EFEAF208227B}"/>
    <cellStyle name="Note 15 8" xfId="3888" xr:uid="{25B77998-19F5-491A-8C1D-7C50E07D5CD7}"/>
    <cellStyle name="Note 15 8 2" xfId="10444" xr:uid="{9FAA59AD-4103-43D4-B894-DD555F88C22D}"/>
    <cellStyle name="Note 15 8 2 2" xfId="14065" xr:uid="{DE09D6F1-79BE-4F45-BE49-A8B4DC12FF7D}"/>
    <cellStyle name="Note 15 8 3" xfId="25209" xr:uid="{47FD7329-F9D5-47FD-AA6F-DEE35AAD39A3}"/>
    <cellStyle name="Note 15 8 4" xfId="25210" xr:uid="{488F753D-5A9B-48D0-90AD-CFC65406BF5A}"/>
    <cellStyle name="Note 15 8 5" xfId="25211" xr:uid="{91EF3CAF-6AA9-4E9A-9DBD-00FBA4D1A5B2}"/>
    <cellStyle name="Note 15 8 6" xfId="25212" xr:uid="{739A5DE3-516F-4CEB-B9ED-ABADF664F70B}"/>
    <cellStyle name="Note 15 9" xfId="3881" xr:uid="{B248F793-3260-41D1-9EB6-DAD8E3F4681E}"/>
    <cellStyle name="Note 15 9 2" xfId="10445" xr:uid="{5F98CF80-D7F7-4CF1-BB10-5BD63791C1D2}"/>
    <cellStyle name="Note 15 9 2 2" xfId="14066" xr:uid="{0C0C3DAB-72A0-4A32-94CE-73D65C638F48}"/>
    <cellStyle name="Note 15 9 3" xfId="25213" xr:uid="{45075A6C-8A4F-4D83-A12D-83B598961450}"/>
    <cellStyle name="Note 15 9 4" xfId="25214" xr:uid="{A40B5DF0-69E1-4F38-9D4F-B88538A7656C}"/>
    <cellStyle name="Note 15 9 5" xfId="25215" xr:uid="{C8E40633-1404-4E43-8284-9B776B0B0470}"/>
    <cellStyle name="Note 15 9 6" xfId="25216" xr:uid="{3ED83332-305C-48D2-9FFF-CACB91E42C91}"/>
    <cellStyle name="Note 15_IND_UC" xfId="3889" xr:uid="{C0199160-9165-494C-951A-1067931D0780}"/>
    <cellStyle name="Note 16" xfId="1667" xr:uid="{F9B3FF60-CD5E-4D94-8CF3-3D0DD7F5FC80}"/>
    <cellStyle name="Note 16 10" xfId="4858" xr:uid="{9B57190D-370B-4C33-8AF9-43248CD234F7}"/>
    <cellStyle name="Note 16 10 2" xfId="14067" xr:uid="{8005BB93-3116-47E7-B8BC-3859C06F7673}"/>
    <cellStyle name="Note 16 10 3" xfId="35826" xr:uid="{1D0D6499-038F-4F56-9EE8-4A12B72A04F7}"/>
    <cellStyle name="Note 16 10 4" xfId="10446" xr:uid="{97DE55EA-C02B-46D1-AF04-0D317A560650}"/>
    <cellStyle name="Note 16 11" xfId="25217" xr:uid="{659482E6-C954-4086-A2B3-CB55AAD0AD70}"/>
    <cellStyle name="Note 16 11 2" xfId="37892" xr:uid="{38159CCA-DEE0-4EE2-A0F7-D5ECC4750D6A}"/>
    <cellStyle name="Note 16 12" xfId="25218" xr:uid="{D9C6ABFD-5360-4F25-8D23-D5E3D46DF5A0}"/>
    <cellStyle name="Note 16 13" xfId="25219" xr:uid="{38609CE5-5678-43A9-A1B7-BC92B9476BE4}"/>
    <cellStyle name="Note 16 14" xfId="25220" xr:uid="{4622AAEE-20D2-4F5F-8283-7349EDBD6137}"/>
    <cellStyle name="Note 16 15" xfId="25221" xr:uid="{F5D34DF7-CB65-49C7-BF4B-20D5B70CA768}"/>
    <cellStyle name="Note 16 2" xfId="1668" xr:uid="{1075EF6A-F9D3-4F7B-A887-D9757593115F}"/>
    <cellStyle name="Note 16 2 2" xfId="3891" xr:uid="{A44E39CC-FDB2-455B-B006-DA05DF889A08}"/>
    <cellStyle name="Note 16 2 2 2" xfId="10448" xr:uid="{C5B27C4E-4C56-43BA-A37A-0BF333DEFD20}"/>
    <cellStyle name="Note 16 2 2 2 2" xfId="14069" xr:uid="{9AC40D72-5C1D-4871-B808-9FDEFB3F6DEC}"/>
    <cellStyle name="Note 16 2 2 3" xfId="25222" xr:uid="{14C9EBC3-6C2F-44E6-854E-53A547FAA918}"/>
    <cellStyle name="Note 16 2 2 4" xfId="25223" xr:uid="{B4B54182-05D3-49ED-8DE7-E707CEFCADAE}"/>
    <cellStyle name="Note 16 2 2 5" xfId="25224" xr:uid="{E37B2D00-ECA3-47B5-AE12-FBA3F5D92D9B}"/>
    <cellStyle name="Note 16 2 2 6" xfId="25225" xr:uid="{8AF4E303-2346-402F-84FA-6E39901FCBC3}"/>
    <cellStyle name="Note 16 2 3" xfId="4859" xr:uid="{5D73A03E-47B1-4AEF-9594-AB51200B3910}"/>
    <cellStyle name="Note 16 2 3 2" xfId="14068" xr:uid="{1513C8D4-1A20-48C0-ABC3-6A6626A245B1}"/>
    <cellStyle name="Note 16 2 3 3" xfId="35827" xr:uid="{326FA234-5E82-42FC-B699-144936F553D6}"/>
    <cellStyle name="Note 16 2 3 4" xfId="10447" xr:uid="{3FEBB314-3668-4EE3-A3D8-DF11AA7A953F}"/>
    <cellStyle name="Note 16 2 4" xfId="25226" xr:uid="{3CC5E6ED-DA46-4C02-A011-3343ACC1B71A}"/>
    <cellStyle name="Note 16 2 4 2" xfId="37893" xr:uid="{603E0D37-D94E-4948-A51D-D9C4FBDB9EBC}"/>
    <cellStyle name="Note 16 2 5" xfId="25227" xr:uid="{53C42AB7-7E7F-4FDC-8227-4C34AF1D2447}"/>
    <cellStyle name="Note 16 2 6" xfId="25228" xr:uid="{82CED876-FF08-44C1-8CF5-9C2CEE1C0EDE}"/>
    <cellStyle name="Note 16 2 7" xfId="25229" xr:uid="{F35BABE1-B2EA-45F3-BE19-E37FB335D395}"/>
    <cellStyle name="Note 16 2 8" xfId="25230" xr:uid="{CBBEDDBA-42D5-49C3-B9C3-ADADA4E2D5A0}"/>
    <cellStyle name="Note 16 3" xfId="1669" xr:uid="{73063373-9109-4D6C-BF51-4FC7804AE92E}"/>
    <cellStyle name="Note 16 3 2" xfId="3892" xr:uid="{CB01325E-CBC9-4A58-846E-1C5899AEEE2A}"/>
    <cellStyle name="Note 16 3 2 2" xfId="10450" xr:uid="{CAD965B2-8634-4CDD-BD96-90BEC3A89142}"/>
    <cellStyle name="Note 16 3 2 2 2" xfId="14071" xr:uid="{AA1987A5-DB5F-4DF0-80A6-ADD97A5C54F3}"/>
    <cellStyle name="Note 16 3 2 3" xfId="25231" xr:uid="{05D1AB6D-0608-4502-B800-E1372F325F2A}"/>
    <cellStyle name="Note 16 3 2 4" xfId="25232" xr:uid="{FF984E9A-BDE2-4182-B649-68B5D4D5EEAC}"/>
    <cellStyle name="Note 16 3 2 5" xfId="25233" xr:uid="{9836CCE1-EE8B-4A69-B554-334E1BE9E095}"/>
    <cellStyle name="Note 16 3 2 6" xfId="25234" xr:uid="{B9208024-B868-489B-AFBD-451C42CDD5E2}"/>
    <cellStyle name="Note 16 3 3" xfId="4860" xr:uid="{7C0711A5-E3F2-4FC3-AE57-B24389C726FA}"/>
    <cellStyle name="Note 16 3 3 2" xfId="14070" xr:uid="{987ED817-C036-4F67-B4C6-6355BBF78530}"/>
    <cellStyle name="Note 16 3 3 3" xfId="35828" xr:uid="{BE1DD360-FDA3-4582-AA92-B37C7CD99982}"/>
    <cellStyle name="Note 16 3 3 4" xfId="10449" xr:uid="{5D14E36F-045D-45B6-9DCC-39029D600DEE}"/>
    <cellStyle name="Note 16 3 4" xfId="25235" xr:uid="{3930BC45-3532-4148-BD08-8DE5C4D84349}"/>
    <cellStyle name="Note 16 3 4 2" xfId="37894" xr:uid="{82FA023C-0206-40D9-8D73-15C64B25B51B}"/>
    <cellStyle name="Note 16 3 5" xfId="25236" xr:uid="{080CA3A0-7852-4BE9-9137-F3CCE2D6E38F}"/>
    <cellStyle name="Note 16 3 6" xfId="25237" xr:uid="{2BF0EF41-25F7-4188-9C54-49E0F09DCEBA}"/>
    <cellStyle name="Note 16 3 7" xfId="25238" xr:uid="{15E6977B-7CB6-4A23-B888-6FE7B196073F}"/>
    <cellStyle name="Note 16 3 8" xfId="25239" xr:uid="{D7AB71C2-180F-494D-92CD-F8234D9B07DD}"/>
    <cellStyle name="Note 16 4" xfId="3893" xr:uid="{4D48A956-6DBF-4211-9B20-69E92C3CF2A4}"/>
    <cellStyle name="Note 16 4 2" xfId="5508" xr:uid="{7F7D99A0-2E48-42DE-ACE6-19AA6722D3D2}"/>
    <cellStyle name="Note 16 4 2 2" xfId="10452" xr:uid="{DC6E616E-C885-4075-9B8C-C52434439C3B}"/>
    <cellStyle name="Note 16 4 2 2 2" xfId="14073" xr:uid="{33E83195-7732-4968-87D3-6689237C458A}"/>
    <cellStyle name="Note 16 4 2 3" xfId="25240" xr:uid="{64A59C68-6B71-45AD-960C-074097CDD60E}"/>
    <cellStyle name="Note 16 4 2 4" xfId="25241" xr:uid="{65FCB67F-2D47-4CBF-AD5A-917703ACEF6D}"/>
    <cellStyle name="Note 16 4 2 5" xfId="25242" xr:uid="{1C52FD2A-14B0-4414-9290-5B075395FE77}"/>
    <cellStyle name="Note 16 4 2 6" xfId="25243" xr:uid="{7C391ED8-30B6-4E73-8A01-B910E708FFDB}"/>
    <cellStyle name="Note 16 4 3" xfId="10451" xr:uid="{B64B6114-4AE2-40DF-A161-BC3F0EF4A2BA}"/>
    <cellStyle name="Note 16 4 3 2" xfId="14072" xr:uid="{94173FF1-6269-48D8-9A78-6A4E4A68176F}"/>
    <cellStyle name="Note 16 4 3 3" xfId="38505" xr:uid="{8CF8AE1F-4992-4469-BB1B-A2329EF4ACF7}"/>
    <cellStyle name="Note 16 4 4" xfId="25244" xr:uid="{103EB22A-3D7D-4C56-8BF3-763B26DA22BF}"/>
    <cellStyle name="Note 16 4 5" xfId="25245" xr:uid="{30B72ED7-ABFC-4161-BFB5-1D61524B4F68}"/>
    <cellStyle name="Note 16 4 6" xfId="25246" xr:uid="{4FFF01E9-DA50-434F-AEB4-861417019BB9}"/>
    <cellStyle name="Note 16 4 7" xfId="25247" xr:uid="{D9F84906-3B4A-4279-BA17-FD1B7E7BAF8A}"/>
    <cellStyle name="Note 16 5" xfId="3894" xr:uid="{86AA847B-5250-48AD-B76D-2B3E34007351}"/>
    <cellStyle name="Note 16 5 2" xfId="5509" xr:uid="{0B0C0925-C82C-45BF-B04F-1E949B927525}"/>
    <cellStyle name="Note 16 5 2 2" xfId="10454" xr:uid="{6216CFB1-9D2A-44E4-8620-6310C46947A3}"/>
    <cellStyle name="Note 16 5 2 2 2" xfId="14075" xr:uid="{7900A323-A03F-4755-87A1-ADB98CAE9787}"/>
    <cellStyle name="Note 16 5 2 3" xfId="25248" xr:uid="{6880CBAF-B4FA-410F-9729-630FC65DEDE7}"/>
    <cellStyle name="Note 16 5 2 4" xfId="25249" xr:uid="{88DFF55E-3CA7-4E46-B92D-1C3290AB4BD4}"/>
    <cellStyle name="Note 16 5 2 5" xfId="25250" xr:uid="{A9099635-D88D-42FF-84C4-A2BFC8BB0E1C}"/>
    <cellStyle name="Note 16 5 2 6" xfId="25251" xr:uid="{E873A9CB-B4E4-4026-AF85-8B779074E2BC}"/>
    <cellStyle name="Note 16 5 3" xfId="10453" xr:uid="{61AE15CF-CE15-4066-A884-B6AD7276A5E3}"/>
    <cellStyle name="Note 16 5 3 2" xfId="14074" xr:uid="{81E46036-6773-4A14-AAAF-95BDC2B9C93B}"/>
    <cellStyle name="Note 16 5 3 3" xfId="38506" xr:uid="{AE6B9033-51EB-4F50-846B-35CA7266B006}"/>
    <cellStyle name="Note 16 5 4" xfId="25252" xr:uid="{24DCF168-5A65-40D0-891A-43A0AF189B24}"/>
    <cellStyle name="Note 16 5 5" xfId="25253" xr:uid="{24521F5C-9091-405A-A050-353C77A50D86}"/>
    <cellStyle name="Note 16 5 6" xfId="25254" xr:uid="{98B92F2B-AD7E-4DE6-AB37-14B4B962F95C}"/>
    <cellStyle name="Note 16 5 7" xfId="25255" xr:uid="{61FCE58D-AD16-4AF5-A6A3-DE4342A65272}"/>
    <cellStyle name="Note 16 6" xfId="3895" xr:uid="{20209D25-50CA-412B-A216-6E92C25B7E45}"/>
    <cellStyle name="Note 16 6 2" xfId="5510" xr:uid="{9EED51C4-4136-4E12-8B1B-7AC0E73EA63F}"/>
    <cellStyle name="Note 16 6 2 2" xfId="10456" xr:uid="{C2BB7CE1-4BDC-4378-807D-7608F4DBE72F}"/>
    <cellStyle name="Note 16 6 2 2 2" xfId="14077" xr:uid="{0EBDA0D2-58F6-4002-BCBB-8CF88B082B46}"/>
    <cellStyle name="Note 16 6 2 3" xfId="25256" xr:uid="{B6DDA2FC-6E95-4D98-B861-A2FCDCE57185}"/>
    <cellStyle name="Note 16 6 2 4" xfId="25257" xr:uid="{10D467C2-2907-4D27-B0E1-F5F02EF244EB}"/>
    <cellStyle name="Note 16 6 2 5" xfId="25258" xr:uid="{2FD546CE-DC2F-4932-B218-596A5A604244}"/>
    <cellStyle name="Note 16 6 2 6" xfId="25259" xr:uid="{8D4C83D5-9E73-4762-8753-ED8E3320E7A6}"/>
    <cellStyle name="Note 16 6 3" xfId="10455" xr:uid="{327EA0EC-78CB-4393-8F25-613A640DE1B5}"/>
    <cellStyle name="Note 16 6 3 2" xfId="14076" xr:uid="{B8BDA738-FC78-4DA7-BB04-1F937A0F8A2C}"/>
    <cellStyle name="Note 16 6 3 3" xfId="38507" xr:uid="{B32949DE-71A3-4F05-96E1-D3C2FCCFBE6B}"/>
    <cellStyle name="Note 16 6 4" xfId="25260" xr:uid="{36DC52BF-C32F-4731-952A-F5E64D31EB79}"/>
    <cellStyle name="Note 16 6 5" xfId="25261" xr:uid="{4CA9850E-D8DC-4B03-B3F6-572DB51682DA}"/>
    <cellStyle name="Note 16 6 6" xfId="25262" xr:uid="{B179AE4E-5A85-4766-853A-F71FB417B492}"/>
    <cellStyle name="Note 16 6 7" xfId="25263" xr:uid="{CEEA8323-9E25-4324-A0DE-EAF75BF77384}"/>
    <cellStyle name="Note 16 7" xfId="3896" xr:uid="{21E38857-967A-404F-9354-A43E60029F30}"/>
    <cellStyle name="Note 16 7 2" xfId="5511" xr:uid="{4CD9D6E4-2CDC-4338-B3DD-A0E464109AF8}"/>
    <cellStyle name="Note 16 7 2 2" xfId="10458" xr:uid="{E259F087-F119-4437-B6AA-0D3F6F6638C0}"/>
    <cellStyle name="Note 16 7 2 2 2" xfId="14079" xr:uid="{BC33212C-16F2-4354-908A-FBF5AEAF5EFB}"/>
    <cellStyle name="Note 16 7 2 3" xfId="25264" xr:uid="{CE7A49EC-1DEC-45BC-A986-0608AC091E94}"/>
    <cellStyle name="Note 16 7 2 4" xfId="25265" xr:uid="{23FBF0D6-95C2-4934-8A89-C0FB4AA586D9}"/>
    <cellStyle name="Note 16 7 2 5" xfId="25266" xr:uid="{C99104DF-18E3-4B6E-AB5C-B5B67EDE4D12}"/>
    <cellStyle name="Note 16 7 2 6" xfId="25267" xr:uid="{9ECA22C1-412F-47C9-BEBB-6E25905AEBE4}"/>
    <cellStyle name="Note 16 7 3" xfId="10457" xr:uid="{17046C13-FFA7-4307-A8A1-B80A971B6595}"/>
    <cellStyle name="Note 16 7 3 2" xfId="14078" xr:uid="{7BFD86CA-26DD-442A-AB13-6029FC430F8D}"/>
    <cellStyle name="Note 16 7 3 3" xfId="38508" xr:uid="{0E4F9463-E9BE-424B-AEA7-938584D54E4C}"/>
    <cellStyle name="Note 16 7 4" xfId="25268" xr:uid="{43D83A93-861E-4B3C-A682-4EF68EFD36D8}"/>
    <cellStyle name="Note 16 7 5" xfId="25269" xr:uid="{7803540F-5844-4E65-976E-BAC04A3C8A6C}"/>
    <cellStyle name="Note 16 7 6" xfId="25270" xr:uid="{7B5F9707-31BA-4264-A824-4B13843F20D1}"/>
    <cellStyle name="Note 16 7 7" xfId="25271" xr:uid="{D0797016-FCAA-48CA-ACB4-EB875645D9DC}"/>
    <cellStyle name="Note 16 8" xfId="3897" xr:uid="{E3C3A094-8808-4997-B6C4-D693F460348B}"/>
    <cellStyle name="Note 16 8 2" xfId="5512" xr:uid="{75141FAF-4E57-4725-AE07-1412868BB7B7}"/>
    <cellStyle name="Note 16 8 2 2" xfId="10460" xr:uid="{D89CD38F-C951-4EE6-82B2-A55A39B64B52}"/>
    <cellStyle name="Note 16 8 2 2 2" xfId="14081" xr:uid="{A57AC5F3-7BEF-4617-90E6-B633275E533D}"/>
    <cellStyle name="Note 16 8 2 3" xfId="25272" xr:uid="{D0C44F8F-3598-4472-B5BB-BD4ECA5D2065}"/>
    <cellStyle name="Note 16 8 2 4" xfId="25273" xr:uid="{A1264AE0-3531-427F-85FC-A48C3B1E6A2F}"/>
    <cellStyle name="Note 16 8 2 5" xfId="25274" xr:uid="{8E8C45AE-1D99-4961-98DC-7B180414C63A}"/>
    <cellStyle name="Note 16 8 2 6" xfId="25275" xr:uid="{40E94686-2E52-47C5-913B-665D7AAFC2A1}"/>
    <cellStyle name="Note 16 8 3" xfId="10459" xr:uid="{39064E92-2212-4397-B0F2-CC58EB46A6C2}"/>
    <cellStyle name="Note 16 8 3 2" xfId="14080" xr:uid="{5048599B-AF47-4898-B011-79D26D3B4CD3}"/>
    <cellStyle name="Note 16 8 3 3" xfId="38509" xr:uid="{B3BEA79C-0FE7-4D8D-897A-50BB5D96CCDD}"/>
    <cellStyle name="Note 16 8 4" xfId="25276" xr:uid="{9F770FA3-2586-44F9-A27E-DDBB62AB752E}"/>
    <cellStyle name="Note 16 8 5" xfId="25277" xr:uid="{0C56C486-B37E-4217-A2FF-475672B0EAEB}"/>
    <cellStyle name="Note 16 8 6" xfId="25278" xr:uid="{9841197F-0C9D-4FC9-8B11-2C049194632D}"/>
    <cellStyle name="Note 16 8 7" xfId="25279" xr:uid="{3E66CC33-56B8-4BB9-A8CF-F3DBD7A26B40}"/>
    <cellStyle name="Note 16 9" xfId="3890" xr:uid="{06102A09-F1E7-4884-9326-B5BEE27FDA91}"/>
    <cellStyle name="Note 16 9 2" xfId="10461" xr:uid="{B8852E9B-7BB0-4CE8-90FA-CBECF3DDC159}"/>
    <cellStyle name="Note 16 9 2 2" xfId="14082" xr:uid="{44BE524B-06E1-4FC9-B070-226EDACAAFC9}"/>
    <cellStyle name="Note 16 9 3" xfId="25280" xr:uid="{6083334D-6FA1-40B7-9A10-E9C5C042CFD9}"/>
    <cellStyle name="Note 16 9 4" xfId="25281" xr:uid="{E90771FC-5047-47EF-A515-E7A3055FB165}"/>
    <cellStyle name="Note 16 9 5" xfId="25282" xr:uid="{E9AEDC52-1357-4CB5-B04C-19687812717E}"/>
    <cellStyle name="Note 16 9 6" xfId="25283" xr:uid="{1DB897FA-02BF-4C13-A017-035031CF176A}"/>
    <cellStyle name="Note 16_IND_UC" xfId="3898" xr:uid="{F5B5850D-373C-41D8-B613-F9C7519537B1}"/>
    <cellStyle name="Note 17" xfId="1670" xr:uid="{7FE7B521-EB27-44DC-A881-912D9C82CF60}"/>
    <cellStyle name="Note 17 10" xfId="4861" xr:uid="{3795D9BF-AED9-4600-9507-96A26D144A21}"/>
    <cellStyle name="Note 17 10 2" xfId="14083" xr:uid="{77E96449-4DB5-4D74-824B-F8DD00296E28}"/>
    <cellStyle name="Note 17 10 3" xfId="35829" xr:uid="{733D53D6-FF1A-4151-A394-848B2657EBB3}"/>
    <cellStyle name="Note 17 10 4" xfId="10462" xr:uid="{3154A2D7-A5E7-4A48-B88E-FF5857D02496}"/>
    <cellStyle name="Note 17 11" xfId="25284" xr:uid="{8EB6F1C8-C90E-4648-AD14-7C408A80B55D}"/>
    <cellStyle name="Note 17 11 2" xfId="37895" xr:uid="{B3E6331F-C6D7-4175-8F8A-22E3EFAE7117}"/>
    <cellStyle name="Note 17 12" xfId="25285" xr:uid="{17106065-6226-42A5-A1F0-EB03FD2882E6}"/>
    <cellStyle name="Note 17 13" xfId="25286" xr:uid="{BCF177BB-DA77-4EE5-9816-469BF1BF2241}"/>
    <cellStyle name="Note 17 14" xfId="25287" xr:uid="{5A274E49-C70B-46A4-855A-255933965C7A}"/>
    <cellStyle name="Note 17 15" xfId="25288" xr:uid="{AC226D00-557E-4CFB-B03D-144F738D418D}"/>
    <cellStyle name="Note 17 2" xfId="1671" xr:uid="{5073BBF2-B84E-40DE-AAED-DD01DC328C41}"/>
    <cellStyle name="Note 17 2 2" xfId="3900" xr:uid="{D8368D74-8E10-45E0-996A-DDFD6456343E}"/>
    <cellStyle name="Note 17 2 2 2" xfId="10464" xr:uid="{1C220272-9425-4061-B0E8-34C31CF62B08}"/>
    <cellStyle name="Note 17 2 2 2 2" xfId="14085" xr:uid="{68B368AF-7421-484C-B465-63C00B0AA970}"/>
    <cellStyle name="Note 17 2 2 3" xfId="25289" xr:uid="{7550E3EF-641E-4A4E-8714-8899C04113A2}"/>
    <cellStyle name="Note 17 2 2 4" xfId="25290" xr:uid="{ABFBE3BF-F375-4B84-B706-147492622F09}"/>
    <cellStyle name="Note 17 2 2 5" xfId="25291" xr:uid="{0783078B-0AF5-42AC-A810-6E3ECD0A0F11}"/>
    <cellStyle name="Note 17 2 2 6" xfId="25292" xr:uid="{C9953EEF-A3BD-45B7-AD3A-C6BD1CA9C6F1}"/>
    <cellStyle name="Note 17 2 3" xfId="4862" xr:uid="{574A7803-CA23-4150-AECC-DC826E9DAA55}"/>
    <cellStyle name="Note 17 2 3 2" xfId="14084" xr:uid="{2A7D7F3A-BABA-4259-88FC-AB1C878FD2E4}"/>
    <cellStyle name="Note 17 2 3 3" xfId="35830" xr:uid="{98192D0E-C795-43FA-AB03-58A9E1BE459A}"/>
    <cellStyle name="Note 17 2 3 4" xfId="10463" xr:uid="{7D528700-376D-4C0E-A99F-16402D0659EA}"/>
    <cellStyle name="Note 17 2 4" xfId="25293" xr:uid="{F242119A-E431-41FD-B78D-C2A816E30729}"/>
    <cellStyle name="Note 17 2 4 2" xfId="37896" xr:uid="{83990D34-ECCB-4C8F-A9FC-6E28F89C632B}"/>
    <cellStyle name="Note 17 2 5" xfId="25294" xr:uid="{F2D9A570-D04A-49AC-B08B-1D3967D45FF0}"/>
    <cellStyle name="Note 17 2 6" xfId="25295" xr:uid="{6B0FAA1B-B2B4-45D7-AA3C-E37E0D8DDD20}"/>
    <cellStyle name="Note 17 2 7" xfId="25296" xr:uid="{91CB9EAF-D92D-42FC-9D55-6AAD6B0C1BAD}"/>
    <cellStyle name="Note 17 2 8" xfId="25297" xr:uid="{E66861EE-42B3-4565-82BB-BFE100B8C1E5}"/>
    <cellStyle name="Note 17 3" xfId="1672" xr:uid="{4BB8FE28-B096-43D4-A8DA-D442A6A3AFA8}"/>
    <cellStyle name="Note 17 3 2" xfId="3901" xr:uid="{C3BD28A0-1AF3-42FE-B536-A5404B5673CD}"/>
    <cellStyle name="Note 17 3 2 2" xfId="10466" xr:uid="{2F9CD8FF-F03A-470E-ADFC-A7C3C4A1DED6}"/>
    <cellStyle name="Note 17 3 2 2 2" xfId="14087" xr:uid="{F347679F-4EFA-462B-9EC2-A5AA96A4F4C4}"/>
    <cellStyle name="Note 17 3 2 3" xfId="25298" xr:uid="{64C3EA09-EF42-4091-B812-B85BDD05691A}"/>
    <cellStyle name="Note 17 3 2 4" xfId="25299" xr:uid="{C7C1ACA4-A636-4829-B758-C6362E27B1F7}"/>
    <cellStyle name="Note 17 3 2 5" xfId="25300" xr:uid="{C0373F09-A7B1-466B-B840-BA72A22AA305}"/>
    <cellStyle name="Note 17 3 2 6" xfId="25301" xr:uid="{40EA69BF-5906-4268-9B73-1CEE081FD079}"/>
    <cellStyle name="Note 17 3 3" xfId="4863" xr:uid="{C0F0991C-60A9-4D02-9E01-18F956188D77}"/>
    <cellStyle name="Note 17 3 3 2" xfId="14086" xr:uid="{9A5633EB-A483-4E12-B5DB-F2B710174901}"/>
    <cellStyle name="Note 17 3 3 3" xfId="35831" xr:uid="{89E0E830-64C0-4BC1-8BE2-B8372A322766}"/>
    <cellStyle name="Note 17 3 3 4" xfId="10465" xr:uid="{84FAC9DF-CF12-4F29-922C-DD1F1808BC36}"/>
    <cellStyle name="Note 17 3 4" xfId="25302" xr:uid="{15D1A72D-7352-4869-BD9D-1664F4B410B7}"/>
    <cellStyle name="Note 17 3 4 2" xfId="37897" xr:uid="{5D9CE76B-B61E-4569-BEC1-9021D2168503}"/>
    <cellStyle name="Note 17 3 5" xfId="25303" xr:uid="{6429269E-2348-4A9F-A04E-FC5A6DC5C96A}"/>
    <cellStyle name="Note 17 3 6" xfId="25304" xr:uid="{C732D981-577B-49A2-A42E-45639A8B48F7}"/>
    <cellStyle name="Note 17 3 7" xfId="25305" xr:uid="{6A6B327E-187B-4F55-939C-75D02945BBB7}"/>
    <cellStyle name="Note 17 3 8" xfId="25306" xr:uid="{61599C96-C387-4EB8-A1E3-02AC1B9EC641}"/>
    <cellStyle name="Note 17 4" xfId="3902" xr:uid="{D448F427-BE84-4527-B0B5-A602694F978D}"/>
    <cellStyle name="Note 17 4 2" xfId="5513" xr:uid="{01ECA614-CFD2-407F-9189-2D2314F3E5D2}"/>
    <cellStyle name="Note 17 4 2 2" xfId="10468" xr:uid="{FFB48558-5B2D-4035-8905-DB4E1183C018}"/>
    <cellStyle name="Note 17 4 2 2 2" xfId="14089" xr:uid="{CCBBBBE2-902C-441A-B4A4-D3214EE6A4D1}"/>
    <cellStyle name="Note 17 4 2 3" xfId="25307" xr:uid="{F059E658-CC41-4708-AF40-5E79CCF64D0F}"/>
    <cellStyle name="Note 17 4 2 4" xfId="25308" xr:uid="{9BA06C45-A9B0-4191-A6E1-72225A27EB84}"/>
    <cellStyle name="Note 17 4 2 5" xfId="25309" xr:uid="{14E299E3-621F-4760-8FC3-693E1D1659F4}"/>
    <cellStyle name="Note 17 4 2 6" xfId="25310" xr:uid="{8AD00486-9F03-4D90-B9DA-685834842D49}"/>
    <cellStyle name="Note 17 4 3" xfId="10467" xr:uid="{BA81C253-42F6-43E8-A645-21F745E7015C}"/>
    <cellStyle name="Note 17 4 3 2" xfId="14088" xr:uid="{152BB4DD-107D-4A3A-B896-A4E9CAF4179E}"/>
    <cellStyle name="Note 17 4 3 3" xfId="38510" xr:uid="{E320BEDE-8E3D-45CA-84A1-C1C94EA56268}"/>
    <cellStyle name="Note 17 4 4" xfId="25311" xr:uid="{7D9D4A2F-45A6-4D95-908B-BEC141F85A5B}"/>
    <cellStyle name="Note 17 4 5" xfId="25312" xr:uid="{EFA8E419-44F7-4728-BDFB-C252ABF8D59D}"/>
    <cellStyle name="Note 17 4 6" xfId="25313" xr:uid="{04C8B7D3-D07D-43AD-A161-9DC48105C57D}"/>
    <cellStyle name="Note 17 4 7" xfId="25314" xr:uid="{AF3E9E33-5A0E-4EAB-983F-FB5D51A70D00}"/>
    <cellStyle name="Note 17 5" xfId="3903" xr:uid="{1082571D-1D37-49BE-B6A9-7E91033DB45B}"/>
    <cellStyle name="Note 17 5 2" xfId="5514" xr:uid="{51550F3C-7E19-423A-A740-667DDD794FD3}"/>
    <cellStyle name="Note 17 5 2 2" xfId="10470" xr:uid="{C1132340-7F94-47B1-A658-A43B8BE3EA13}"/>
    <cellStyle name="Note 17 5 2 2 2" xfId="14091" xr:uid="{14E9B898-4FDF-476D-8C7F-7665088286A7}"/>
    <cellStyle name="Note 17 5 2 3" xfId="25315" xr:uid="{78824C2F-1E50-41CE-B530-D37F18C086D2}"/>
    <cellStyle name="Note 17 5 2 4" xfId="25316" xr:uid="{ADF32CED-A786-4A17-8887-3C714F092981}"/>
    <cellStyle name="Note 17 5 2 5" xfId="25317" xr:uid="{722A3310-50AD-4AD2-AEDA-0DC87BD5F5D7}"/>
    <cellStyle name="Note 17 5 2 6" xfId="25318" xr:uid="{7C073E1A-AD90-4893-A4ED-215539F86C3C}"/>
    <cellStyle name="Note 17 5 3" xfId="10469" xr:uid="{43A2C32E-458C-4EA8-8FD8-AF8B9FBA36B8}"/>
    <cellStyle name="Note 17 5 3 2" xfId="14090" xr:uid="{35E0365C-28C5-421C-994B-78569556BFEB}"/>
    <cellStyle name="Note 17 5 3 3" xfId="38511" xr:uid="{4147EFEB-0AAB-4F74-9E34-0D6170078E91}"/>
    <cellStyle name="Note 17 5 4" xfId="25319" xr:uid="{6B25642A-A1EB-4989-8E50-91C5F2D96C66}"/>
    <cellStyle name="Note 17 5 5" xfId="25320" xr:uid="{424505EF-031F-43D7-94CB-F56C2F853389}"/>
    <cellStyle name="Note 17 5 6" xfId="25321" xr:uid="{D7C7D244-9449-4B55-8730-05A713553C63}"/>
    <cellStyle name="Note 17 5 7" xfId="25322" xr:uid="{60755EF8-4810-4193-BF29-9BE7CF6A57CE}"/>
    <cellStyle name="Note 17 6" xfId="3904" xr:uid="{4C29F6D5-2BA6-41E7-B22F-8396FEC8036F}"/>
    <cellStyle name="Note 17 6 2" xfId="5515" xr:uid="{661759C5-BA74-4B1E-A2BF-DE7C3B16675E}"/>
    <cellStyle name="Note 17 6 2 2" xfId="10472" xr:uid="{17C5F059-83CD-450E-B6F9-A5219C6CB5A3}"/>
    <cellStyle name="Note 17 6 2 2 2" xfId="14093" xr:uid="{EE39E468-B9AE-4F39-8620-349EBF50E951}"/>
    <cellStyle name="Note 17 6 2 3" xfId="25323" xr:uid="{1EA11D9C-1A64-4823-9C53-5945B87A5E2C}"/>
    <cellStyle name="Note 17 6 2 4" xfId="25324" xr:uid="{548FCA9F-D70E-45F0-A1A0-388EFBAFBC92}"/>
    <cellStyle name="Note 17 6 2 5" xfId="25325" xr:uid="{9587687E-5BC3-4C54-BB1A-D0D624D17090}"/>
    <cellStyle name="Note 17 6 2 6" xfId="25326" xr:uid="{0D2000D9-9B32-4044-8147-0F25E4D6808A}"/>
    <cellStyle name="Note 17 6 3" xfId="10471" xr:uid="{AE300E32-C322-4FB0-B341-68A4A90A25F2}"/>
    <cellStyle name="Note 17 6 3 2" xfId="14092" xr:uid="{84C666FC-B7A6-46F5-A837-8698EAC1034A}"/>
    <cellStyle name="Note 17 6 3 3" xfId="38512" xr:uid="{FF0D3060-4ECB-46D5-A0CF-D81843EEDB57}"/>
    <cellStyle name="Note 17 6 4" xfId="25327" xr:uid="{B95D676E-3F5F-4434-A667-E945619BA87B}"/>
    <cellStyle name="Note 17 6 5" xfId="25328" xr:uid="{62D3AE7A-A75B-4016-8CD6-378D882A95E1}"/>
    <cellStyle name="Note 17 6 6" xfId="25329" xr:uid="{DAE25FE1-FABE-4693-9F26-54C1DC371BB8}"/>
    <cellStyle name="Note 17 6 7" xfId="25330" xr:uid="{279384AF-96EB-4291-8A5E-60BE6A3B9333}"/>
    <cellStyle name="Note 17 7" xfId="3905" xr:uid="{5091F54B-079C-49C4-AC12-89FFCD23FBCA}"/>
    <cellStyle name="Note 17 7 2" xfId="5516" xr:uid="{9324271A-A73E-4BFD-82B7-B1E4BF7DB8B7}"/>
    <cellStyle name="Note 17 7 2 2" xfId="10474" xr:uid="{A1D89CD4-FAC5-41A6-94CC-740E9A006820}"/>
    <cellStyle name="Note 17 7 2 2 2" xfId="14095" xr:uid="{4D132763-AF72-4366-9026-9211A05798C3}"/>
    <cellStyle name="Note 17 7 2 3" xfId="25331" xr:uid="{C82A9EA7-37E2-4528-B7D9-12A2003AF4DA}"/>
    <cellStyle name="Note 17 7 2 4" xfId="25332" xr:uid="{1A0E30DA-1644-42CF-B092-1CD84A8FF9B2}"/>
    <cellStyle name="Note 17 7 2 5" xfId="25333" xr:uid="{797386F8-1B28-4D77-81DB-42A03EB4C9D7}"/>
    <cellStyle name="Note 17 7 2 6" xfId="25334" xr:uid="{F5B38751-6160-4C1D-B94D-8E5442ED02AE}"/>
    <cellStyle name="Note 17 7 3" xfId="10473" xr:uid="{60ADCC65-9492-469D-8C45-75426348EE95}"/>
    <cellStyle name="Note 17 7 3 2" xfId="14094" xr:uid="{1940D088-2C50-43E1-8AFC-1339ABA6BA61}"/>
    <cellStyle name="Note 17 7 3 3" xfId="38513" xr:uid="{9E346329-9DB6-4C7B-BD29-6F8AB1BCD708}"/>
    <cellStyle name="Note 17 7 4" xfId="25335" xr:uid="{9A59EE5A-75F2-43EE-AB52-9B74B1FCADCE}"/>
    <cellStyle name="Note 17 7 5" xfId="25336" xr:uid="{578FE73D-154A-4C14-ACB2-6195C9DC5648}"/>
    <cellStyle name="Note 17 7 6" xfId="25337" xr:uid="{EAD1560C-E22C-4F7F-9B2D-CD10529B8097}"/>
    <cellStyle name="Note 17 7 7" xfId="25338" xr:uid="{C080F258-3E92-47B3-B68E-50A3584CC8A3}"/>
    <cellStyle name="Note 17 8" xfId="3906" xr:uid="{8D11BF92-EF5C-474C-BF93-27D2061B345E}"/>
    <cellStyle name="Note 17 8 2" xfId="5517" xr:uid="{5870A907-BF78-437D-B2FD-7ECCC146BA69}"/>
    <cellStyle name="Note 17 8 2 2" xfId="10476" xr:uid="{AAC9891F-D88D-4F48-A365-B71407BAA6C3}"/>
    <cellStyle name="Note 17 8 2 2 2" xfId="14097" xr:uid="{0506C9A8-7553-4EE5-B093-C4ECBE4A3D5F}"/>
    <cellStyle name="Note 17 8 2 3" xfId="25339" xr:uid="{B7D14797-CD89-4710-8366-FDAF55803B13}"/>
    <cellStyle name="Note 17 8 2 4" xfId="25340" xr:uid="{BE34788F-9634-47DA-9202-248590169794}"/>
    <cellStyle name="Note 17 8 2 5" xfId="25341" xr:uid="{4E6F8879-7DC3-499D-AE07-9062740732CB}"/>
    <cellStyle name="Note 17 8 2 6" xfId="25342" xr:uid="{8559BE63-1A99-413B-AAF3-C551221ED787}"/>
    <cellStyle name="Note 17 8 3" xfId="10475" xr:uid="{B2AF7B98-8FDB-47A6-B547-8D427CE6184A}"/>
    <cellStyle name="Note 17 8 3 2" xfId="14096" xr:uid="{2CA437BB-E734-4E91-BAED-8E4A0374FF39}"/>
    <cellStyle name="Note 17 8 3 3" xfId="38514" xr:uid="{83FAEC8A-54CE-4CC7-9465-2CCF4600F1B7}"/>
    <cellStyle name="Note 17 8 4" xfId="25343" xr:uid="{4EF29AE9-EC25-45B3-87D6-7B1127AF6724}"/>
    <cellStyle name="Note 17 8 5" xfId="25344" xr:uid="{FD97691D-09D2-486A-84E1-D68304CE1F79}"/>
    <cellStyle name="Note 17 8 6" xfId="25345" xr:uid="{DFF976FE-DBC7-4557-A4BD-3380C7FDC3D0}"/>
    <cellStyle name="Note 17 8 7" xfId="25346" xr:uid="{C22AEC87-55D5-4386-BECF-BF44BD67A800}"/>
    <cellStyle name="Note 17 9" xfId="3899" xr:uid="{CA142A1B-88E6-4937-93E3-8031A04F5811}"/>
    <cellStyle name="Note 17 9 2" xfId="10477" xr:uid="{47D30766-9F4A-4FCA-B813-3A30351D640E}"/>
    <cellStyle name="Note 17 9 2 2" xfId="14098" xr:uid="{67A42F2C-FA2D-4E75-9C5E-CFEB54F3697C}"/>
    <cellStyle name="Note 17 9 3" xfId="25347" xr:uid="{2364707C-87F8-4A5E-857B-97D66A2073E8}"/>
    <cellStyle name="Note 17 9 4" xfId="25348" xr:uid="{993DD892-E1BF-4D17-912C-70ED964DD70F}"/>
    <cellStyle name="Note 17 9 5" xfId="25349" xr:uid="{A1C84A0E-E0D5-4AB5-828D-EAF2AE590C45}"/>
    <cellStyle name="Note 17 9 6" xfId="25350" xr:uid="{569A82DD-1A59-411F-87F5-30991BAE8024}"/>
    <cellStyle name="Note 17_IND_UC" xfId="3907" xr:uid="{F2A9CC16-0E1A-4F9B-9D50-0B8681B3A969}"/>
    <cellStyle name="Note 18" xfId="1673" xr:uid="{97B395E8-FA20-4FCF-B5E4-B516B2C20469}"/>
    <cellStyle name="Note 18 10" xfId="4864" xr:uid="{0F30BD30-A6CE-4335-8AB2-AFE02FAD55BA}"/>
    <cellStyle name="Note 18 10 2" xfId="14099" xr:uid="{0C0EEFDE-FF34-4244-973D-1CA80CBCD34A}"/>
    <cellStyle name="Note 18 10 3" xfId="35832" xr:uid="{4580F811-ABD3-4087-ADC1-911350D12EAA}"/>
    <cellStyle name="Note 18 10 4" xfId="10478" xr:uid="{56FA518C-7534-43BE-BDBC-2DACB263F9D4}"/>
    <cellStyle name="Note 18 11" xfId="25351" xr:uid="{9951EFB6-136C-444E-AAFB-7496691667FB}"/>
    <cellStyle name="Note 18 11 2" xfId="37898" xr:uid="{02636745-B32E-4858-A288-FABA034B6086}"/>
    <cellStyle name="Note 18 12" xfId="25352" xr:uid="{9AF7D793-5C51-4A18-90F7-8DA07DA4C9B1}"/>
    <cellStyle name="Note 18 13" xfId="25353" xr:uid="{CEE76AA8-38E4-4829-97FD-374D1FEA9C54}"/>
    <cellStyle name="Note 18 14" xfId="25354" xr:uid="{71EB5047-274D-4E14-A6E3-693E89869AD7}"/>
    <cellStyle name="Note 18 15" xfId="25355" xr:uid="{144F2688-3A92-4E6F-8641-BF6FC8143553}"/>
    <cellStyle name="Note 18 2" xfId="3909" xr:uid="{2B8C0949-2FFC-4CB9-874E-AD1EB946EF9B}"/>
    <cellStyle name="Note 18 2 2" xfId="5518" xr:uid="{3AF0D452-ECC8-4C98-9800-B6F6C01A6287}"/>
    <cellStyle name="Note 18 2 2 2" xfId="10480" xr:uid="{40327921-10A1-4992-B237-93FB4EBDAABF}"/>
    <cellStyle name="Note 18 2 2 2 2" xfId="14101" xr:uid="{6771C466-579A-478B-A28A-358BC00BE219}"/>
    <cellStyle name="Note 18 2 2 3" xfId="25356" xr:uid="{66CFEF61-73A3-40C1-B39D-363FD0F458DC}"/>
    <cellStyle name="Note 18 2 2 4" xfId="25357" xr:uid="{ED336F91-B348-4262-8828-A103FF10AD70}"/>
    <cellStyle name="Note 18 2 2 5" xfId="25358" xr:uid="{283B1875-2541-41D0-8478-6EFA4752BD98}"/>
    <cellStyle name="Note 18 2 2 6" xfId="25359" xr:uid="{F5818765-17E6-49E8-AAB5-3B3937B47220}"/>
    <cellStyle name="Note 18 2 3" xfId="10479" xr:uid="{9BE41A27-A418-478D-A3FA-78ABFF68E8F6}"/>
    <cellStyle name="Note 18 2 3 2" xfId="14100" xr:uid="{E3BBAE60-E091-4B97-886A-7221E1CE8F5C}"/>
    <cellStyle name="Note 18 2 3 3" xfId="38515" xr:uid="{33C86A99-D670-4734-9A05-2BD68A1A6F3F}"/>
    <cellStyle name="Note 18 2 4" xfId="25360" xr:uid="{8B82FD99-3CEA-4C62-9003-C0361D705EAF}"/>
    <cellStyle name="Note 18 2 5" xfId="25361" xr:uid="{A3C99245-43F6-4D73-9C75-360C09A0C58D}"/>
    <cellStyle name="Note 18 2 6" xfId="25362" xr:uid="{D43E9A35-DD81-4F31-B334-4B5F4EE12EA8}"/>
    <cellStyle name="Note 18 2 7" xfId="25363" xr:uid="{2E4D5582-742B-4B77-B0FD-4E0079551259}"/>
    <cellStyle name="Note 18 3" xfId="3910" xr:uid="{83A15A8B-ECA3-403E-ABF8-F1C593BB4064}"/>
    <cellStyle name="Note 18 3 2" xfId="5519" xr:uid="{1DF89BE1-39D5-451E-9415-0C46420543D5}"/>
    <cellStyle name="Note 18 3 2 2" xfId="10482" xr:uid="{A4AE8C07-BCE9-4031-8458-95C069DCD549}"/>
    <cellStyle name="Note 18 3 2 2 2" xfId="14103" xr:uid="{0B70D7EE-D126-4D2D-879D-D871C0EF46EA}"/>
    <cellStyle name="Note 18 3 2 3" xfId="25364" xr:uid="{A5F5D273-8C1D-400A-B47F-91F805D87076}"/>
    <cellStyle name="Note 18 3 2 4" xfId="25365" xr:uid="{33F645BA-10D2-4479-8BDC-0CC4D7F60BF0}"/>
    <cellStyle name="Note 18 3 2 5" xfId="25366" xr:uid="{7813FE12-1F55-46CB-AD40-E37D5C9B1784}"/>
    <cellStyle name="Note 18 3 2 6" xfId="25367" xr:uid="{D0517B69-6866-47A6-ADD5-E7C62E781121}"/>
    <cellStyle name="Note 18 3 3" xfId="10481" xr:uid="{2EDDC5E2-651F-461A-B869-47E274CA94FB}"/>
    <cellStyle name="Note 18 3 3 2" xfId="14102" xr:uid="{CFB32793-DC54-4D17-B691-D199468DF9A6}"/>
    <cellStyle name="Note 18 3 3 3" xfId="38516" xr:uid="{21E5FB4D-890D-4B2D-A5DA-A77422C81DF6}"/>
    <cellStyle name="Note 18 3 4" xfId="25368" xr:uid="{1E6C9FBC-D6E0-4C02-AAEF-5ED808AAACA5}"/>
    <cellStyle name="Note 18 3 5" xfId="25369" xr:uid="{9E540EE2-4EC7-410D-B415-BD8D7554AAAF}"/>
    <cellStyle name="Note 18 3 6" xfId="25370" xr:uid="{C9731BA3-DA38-4544-B250-CED32DC545CF}"/>
    <cellStyle name="Note 18 3 7" xfId="25371" xr:uid="{5440ADEE-8280-4D79-B5DB-BA65BF0EEE45}"/>
    <cellStyle name="Note 18 4" xfId="3911" xr:uid="{38162118-D5A5-4E8C-99F3-77B2A870553A}"/>
    <cellStyle name="Note 18 4 2" xfId="5520" xr:uid="{5F86196A-7955-4DFD-88B7-FF52E9CF8A78}"/>
    <cellStyle name="Note 18 4 2 2" xfId="10484" xr:uid="{FFEB6768-BF5B-4A6E-9DF6-F8775B31BE8C}"/>
    <cellStyle name="Note 18 4 2 2 2" xfId="14105" xr:uid="{CDD2067C-285F-44E7-8BA1-E19EA51DADD2}"/>
    <cellStyle name="Note 18 4 2 3" xfId="25372" xr:uid="{CD0B4E6E-E809-4060-BD14-1E796FEB5F0E}"/>
    <cellStyle name="Note 18 4 2 4" xfId="25373" xr:uid="{ED6B1C41-4D31-487A-8EE1-B956BAA14E79}"/>
    <cellStyle name="Note 18 4 2 5" xfId="25374" xr:uid="{A20175D1-5DAF-4049-900C-1A93AB8CEFE6}"/>
    <cellStyle name="Note 18 4 2 6" xfId="25375" xr:uid="{DEB15C97-C7C0-41EC-9D7C-B0333528D91D}"/>
    <cellStyle name="Note 18 4 3" xfId="10483" xr:uid="{E35FCFA9-94EC-4919-A312-AE99BBC2EABF}"/>
    <cellStyle name="Note 18 4 3 2" xfId="14104" xr:uid="{C14E187E-EA65-4C64-86DD-54DE77CD1F3D}"/>
    <cellStyle name="Note 18 4 3 3" xfId="38517" xr:uid="{1063A5D2-B136-450A-A6E2-FEF47E9CE633}"/>
    <cellStyle name="Note 18 4 4" xfId="25376" xr:uid="{E1174D7F-0B26-48CB-910D-4F23B07683D5}"/>
    <cellStyle name="Note 18 4 5" xfId="25377" xr:uid="{F4B8FCB4-BF49-49F7-9A76-9A0EC1F1447E}"/>
    <cellStyle name="Note 18 4 6" xfId="25378" xr:uid="{9736C150-CA2B-4184-BC98-9FB6FB73E12E}"/>
    <cellStyle name="Note 18 4 7" xfId="25379" xr:uid="{5BD477E7-9800-4985-A1EA-8CF386BCB1EE}"/>
    <cellStyle name="Note 18 5" xfId="3912" xr:uid="{3267428E-DCB2-4B81-8107-25E0FC7B561F}"/>
    <cellStyle name="Note 18 5 2" xfId="5521" xr:uid="{696AD67C-7A0F-444F-AAC2-59422AFC76E7}"/>
    <cellStyle name="Note 18 5 2 2" xfId="10486" xr:uid="{71564407-65A5-47B8-8163-5ED12E0E1A48}"/>
    <cellStyle name="Note 18 5 2 2 2" xfId="14107" xr:uid="{80A27890-5C52-4A79-954D-9E7D3C186CD2}"/>
    <cellStyle name="Note 18 5 2 3" xfId="25380" xr:uid="{2A1B31E1-9085-4969-8305-816470B1A571}"/>
    <cellStyle name="Note 18 5 2 4" xfId="25381" xr:uid="{E83B4774-3018-41C0-BD96-01B7AFB39251}"/>
    <cellStyle name="Note 18 5 2 5" xfId="25382" xr:uid="{1719CFD1-FE7B-4F12-8CA3-893F4F87AABC}"/>
    <cellStyle name="Note 18 5 2 6" xfId="25383" xr:uid="{564874E2-1CC7-49C3-8432-CB0371D9B992}"/>
    <cellStyle name="Note 18 5 3" xfId="10485" xr:uid="{8D0C258F-00B9-49FC-91C4-859C11DDB210}"/>
    <cellStyle name="Note 18 5 3 2" xfId="14106" xr:uid="{76EC8E1B-9365-4FBC-8D02-79136BD28F5D}"/>
    <cellStyle name="Note 18 5 3 3" xfId="38518" xr:uid="{A6781C38-48E2-44D9-9F8A-AE4D400B2F4C}"/>
    <cellStyle name="Note 18 5 4" xfId="25384" xr:uid="{186DA251-1547-4998-8565-E8BF91B43494}"/>
    <cellStyle name="Note 18 5 5" xfId="25385" xr:uid="{2BEFFC53-1A87-49CD-B0B3-FDCBB4CBCE92}"/>
    <cellStyle name="Note 18 5 6" xfId="25386" xr:uid="{AA417DAB-50EE-4D35-AF39-0972185A93F5}"/>
    <cellStyle name="Note 18 5 7" xfId="25387" xr:uid="{219459DE-DCFE-4E15-BB57-2E1B27CE0446}"/>
    <cellStyle name="Note 18 6" xfId="3913" xr:uid="{7D711361-95B7-4C80-A108-E9E2DD32C3E8}"/>
    <cellStyle name="Note 18 6 2" xfId="5522" xr:uid="{E454B5D7-DB51-4F53-87BF-231FB744492C}"/>
    <cellStyle name="Note 18 6 2 2" xfId="10488" xr:uid="{D8354082-C5FD-4D8E-B6FE-340F03B435DE}"/>
    <cellStyle name="Note 18 6 2 2 2" xfId="14109" xr:uid="{D8B5B3E6-BCB7-47F1-B348-085C09628CF0}"/>
    <cellStyle name="Note 18 6 2 3" xfId="25388" xr:uid="{7CFBA030-952C-4958-BB96-2489298D58B9}"/>
    <cellStyle name="Note 18 6 2 4" xfId="25389" xr:uid="{3813BF2E-A9D1-4246-A6B3-06B932EEB9E9}"/>
    <cellStyle name="Note 18 6 2 5" xfId="25390" xr:uid="{09485973-55A2-46CF-80D7-6C654416EB36}"/>
    <cellStyle name="Note 18 6 2 6" xfId="25391" xr:uid="{C1F733E6-CD0B-4C4C-B4CD-B97E4F060690}"/>
    <cellStyle name="Note 18 6 3" xfId="10487" xr:uid="{83C66EF7-D065-43A9-85B3-7D67A092FA53}"/>
    <cellStyle name="Note 18 6 3 2" xfId="14108" xr:uid="{88906249-65B3-4EA9-A9CE-E8140FD33BE7}"/>
    <cellStyle name="Note 18 6 3 3" xfId="38519" xr:uid="{D9119410-96F3-4C8C-AD12-E783132A2689}"/>
    <cellStyle name="Note 18 6 4" xfId="25392" xr:uid="{BE76D54A-C13D-4E82-BB19-8FBAF2A2E309}"/>
    <cellStyle name="Note 18 6 5" xfId="25393" xr:uid="{DAB0AF1A-D778-4128-99F9-3E8BC026A923}"/>
    <cellStyle name="Note 18 6 6" xfId="25394" xr:uid="{88E781D3-5C97-4E5B-88EE-FFC19729C680}"/>
    <cellStyle name="Note 18 6 7" xfId="25395" xr:uid="{27BBB893-CAB1-4828-BE17-4622381B787D}"/>
    <cellStyle name="Note 18 7" xfId="3914" xr:uid="{38331338-281B-419C-9657-465E32B08E1E}"/>
    <cellStyle name="Note 18 7 2" xfId="5523" xr:uid="{6DDB4C48-5771-488E-B2EC-26FCF68D6AAA}"/>
    <cellStyle name="Note 18 7 2 2" xfId="10490" xr:uid="{DF99567A-F866-42C0-800A-E73112307153}"/>
    <cellStyle name="Note 18 7 2 2 2" xfId="14111" xr:uid="{00B744AF-126C-41AD-BE9D-19913D733DC3}"/>
    <cellStyle name="Note 18 7 2 3" xfId="25396" xr:uid="{4C26C24B-1164-4D54-A887-47DD0AD2C4FE}"/>
    <cellStyle name="Note 18 7 2 4" xfId="25397" xr:uid="{0D31C55C-BFE0-4484-9FA2-0DEA9B830A90}"/>
    <cellStyle name="Note 18 7 2 5" xfId="25398" xr:uid="{A57DA88E-E195-4431-8A5E-D704C0C87874}"/>
    <cellStyle name="Note 18 7 2 6" xfId="25399" xr:uid="{DE92641D-1979-4974-91CC-BD0AA296791D}"/>
    <cellStyle name="Note 18 7 3" xfId="10489" xr:uid="{ED5B4F00-3AE3-4F5E-86E9-E8276E51814B}"/>
    <cellStyle name="Note 18 7 3 2" xfId="14110" xr:uid="{4002B588-F89C-4674-BEC0-EAEAA81402CC}"/>
    <cellStyle name="Note 18 7 3 3" xfId="38520" xr:uid="{932EAF42-83E2-4592-AEBF-D04225DFB69D}"/>
    <cellStyle name="Note 18 7 4" xfId="25400" xr:uid="{D8C187FE-DDBF-4997-8A2F-81E36EC7C57B}"/>
    <cellStyle name="Note 18 7 5" xfId="25401" xr:uid="{14546D7E-2066-4046-8A59-2AAF296D2E39}"/>
    <cellStyle name="Note 18 7 6" xfId="25402" xr:uid="{BE31BBC9-3E35-4DC8-8364-BC63283053FA}"/>
    <cellStyle name="Note 18 7 7" xfId="25403" xr:uid="{1B7F7A4D-DB6D-4B54-BBEC-65EB63562BBA}"/>
    <cellStyle name="Note 18 8" xfId="3915" xr:uid="{B8626EA2-7B70-4D9E-AD58-EA9CACE075E8}"/>
    <cellStyle name="Note 18 8 2" xfId="5524" xr:uid="{0A680C15-667E-4F9C-BACE-C60B3B75D25C}"/>
    <cellStyle name="Note 18 8 2 2" xfId="10492" xr:uid="{3C31171E-A73E-44BB-9234-DFBE4E7933E1}"/>
    <cellStyle name="Note 18 8 2 2 2" xfId="14113" xr:uid="{E407836B-57EE-4BD9-AE92-611BAD7585FF}"/>
    <cellStyle name="Note 18 8 2 3" xfId="25404" xr:uid="{F590C5CF-1317-40B5-A0CC-08315E7E1EF5}"/>
    <cellStyle name="Note 18 8 2 4" xfId="25405" xr:uid="{80B95358-E3FD-4F25-97AB-B04B8ACC4A8D}"/>
    <cellStyle name="Note 18 8 2 5" xfId="25406" xr:uid="{99C7644D-2F7E-437E-946A-A7E896DE42FA}"/>
    <cellStyle name="Note 18 8 2 6" xfId="25407" xr:uid="{2E6F2CB4-C630-4623-89D8-4D428AEC28BF}"/>
    <cellStyle name="Note 18 8 3" xfId="10491" xr:uid="{84CA05D2-FDF9-4B5D-AD07-89712E29ECCF}"/>
    <cellStyle name="Note 18 8 3 2" xfId="14112" xr:uid="{E6F86C37-507A-476C-B3B9-E179D6AA1D18}"/>
    <cellStyle name="Note 18 8 3 3" xfId="38521" xr:uid="{A6018E36-5F07-4B5A-A139-383C8E0159F9}"/>
    <cellStyle name="Note 18 8 4" xfId="25408" xr:uid="{36C70F60-75EC-435E-9791-830F9073B135}"/>
    <cellStyle name="Note 18 8 5" xfId="25409" xr:uid="{665EEFDF-B9D1-4BF0-A0BC-30469CEB0B5C}"/>
    <cellStyle name="Note 18 8 6" xfId="25410" xr:uid="{88D6305C-EFBF-42B0-BD1C-BEB1130185F8}"/>
    <cellStyle name="Note 18 8 7" xfId="25411" xr:uid="{438DF5EA-434A-45EE-835B-D36C6807F66D}"/>
    <cellStyle name="Note 18 9" xfId="3908" xr:uid="{8F46D7BB-E8BF-4153-B2A4-D13EF2B83B45}"/>
    <cellStyle name="Note 18 9 2" xfId="10493" xr:uid="{20186D9D-ED63-4174-991F-A0BCE35D8923}"/>
    <cellStyle name="Note 18 9 2 2" xfId="14114" xr:uid="{A7A196DF-806D-4344-B870-D1E597A7685E}"/>
    <cellStyle name="Note 18 9 3" xfId="25412" xr:uid="{EF2A5BD7-6403-4FA8-A47F-6513D150B27E}"/>
    <cellStyle name="Note 18 9 4" xfId="25413" xr:uid="{AE16A960-966C-412C-B372-4D13EE364B2E}"/>
    <cellStyle name="Note 18 9 5" xfId="25414" xr:uid="{09F3A6B5-DD41-412C-BEF1-FB25347EA152}"/>
    <cellStyle name="Note 18 9 6" xfId="25415" xr:uid="{50B300EC-E4A1-485E-8980-07973A8B6B9D}"/>
    <cellStyle name="Note 18_IND_UC" xfId="3916" xr:uid="{424A2A96-E90A-41FB-8E1A-B10F23A731F1}"/>
    <cellStyle name="Note 19" xfId="1674" xr:uid="{1ABEAC67-356A-4141-8313-6290C499C08F}"/>
    <cellStyle name="Note 19 2" xfId="3918" xr:uid="{EDE971A4-6A72-4CA1-B869-92E20FDABA6B}"/>
    <cellStyle name="Note 19 2 2" xfId="5525" xr:uid="{F3890550-6745-4331-85BE-6E49071A8C7B}"/>
    <cellStyle name="Note 19 2 2 2" xfId="14116" xr:uid="{A638B6A8-2552-4128-90B8-48E34223F8FB}"/>
    <cellStyle name="Note 19 2 2 3" xfId="36137" xr:uid="{BD57B400-F251-41F1-9CD6-EE0EA607D872}"/>
    <cellStyle name="Note 19 2 2 4" xfId="10495" xr:uid="{AB0C9E85-5FF4-49BA-9D48-3B15ACC05544}"/>
    <cellStyle name="Note 19 2 3" xfId="25416" xr:uid="{330FE874-DBB7-4638-94F2-2A8F3F1F2A13}"/>
    <cellStyle name="Note 19 2 3 2" xfId="38522" xr:uid="{57180908-4133-4E24-9CD4-D85FBD3FA617}"/>
    <cellStyle name="Note 19 2 4" xfId="25417" xr:uid="{F05A946C-D54A-4733-A058-704E8482B92D}"/>
    <cellStyle name="Note 19 2 5" xfId="25418" xr:uid="{461A801A-3A96-4DB2-95C8-E957FBCDA33A}"/>
    <cellStyle name="Note 19 2 6" xfId="25419" xr:uid="{7ABB69D5-80C5-40CE-B54E-3810FB5CD0ED}"/>
    <cellStyle name="Note 19 3" xfId="3917" xr:uid="{5893CC81-BEF7-4D55-B292-9A9A71ADFFB8}"/>
    <cellStyle name="Note 19 3 2" xfId="14115" xr:uid="{695E1B17-E52E-454B-B5C7-C5EFE02C8580}"/>
    <cellStyle name="Note 19 3 3" xfId="35451" xr:uid="{77617683-BFA8-494E-A0D1-9AD221CF4ED6}"/>
    <cellStyle name="Note 19 3 4" xfId="10494" xr:uid="{098D16AB-1C80-4B27-8DD0-54E40A971242}"/>
    <cellStyle name="Note 19 4" xfId="4865" xr:uid="{4D40AE96-19AB-479B-B07F-284551B4B4BE}"/>
    <cellStyle name="Note 19 4 2" xfId="35833" xr:uid="{264BA104-D0A9-483E-8A5B-BBD4EB9EB231}"/>
    <cellStyle name="Note 19 4 3" xfId="25420" xr:uid="{0AADA01D-5A9A-463B-B457-BCC0C50F7855}"/>
    <cellStyle name="Note 19 5" xfId="25421" xr:uid="{D77C9E3A-E7F7-4C60-9B8F-A80283A4BBA0}"/>
    <cellStyle name="Note 19 5 2" xfId="37899" xr:uid="{63B925AD-F4C9-4163-A189-04A59DA132A9}"/>
    <cellStyle name="Note 19 6" xfId="25422" xr:uid="{73F936A9-6E06-4CA6-8B5F-9FCB75611C7C}"/>
    <cellStyle name="Note 19 7" xfId="25423" xr:uid="{60412737-E725-49CF-9E77-93BE908EBD5A}"/>
    <cellStyle name="Note 19 8" xfId="25424" xr:uid="{6E2C3B3B-65EE-4658-9F89-11A7646DAFFB}"/>
    <cellStyle name="Note 2" xfId="1675" xr:uid="{DB32B580-09F0-4411-9241-DAD2B4F1FC20}"/>
    <cellStyle name="Note 2 10" xfId="1676" xr:uid="{D3587031-FDC9-4C85-9B18-E9783EA1B71D}"/>
    <cellStyle name="Note 2 10 10" xfId="25425" xr:uid="{69BFDD5D-DE71-4FA7-8A78-C5D990E0DDBB}"/>
    <cellStyle name="Note 2 10 2" xfId="1677" xr:uid="{B221833F-DEFE-4FCA-8C1A-0F5790AF1688}"/>
    <cellStyle name="Note 2 10 2 2" xfId="3921" xr:uid="{68230EEC-F079-4A0D-BF7D-421F0545189D}"/>
    <cellStyle name="Note 2 10 2 2 2" xfId="14119" xr:uid="{2B3FFEF6-09D5-4C4B-A268-96CF6482E42C}"/>
    <cellStyle name="Note 2 10 2 2 3" xfId="35454" xr:uid="{05B9610D-52C5-4120-8EB8-28ED5595A3CD}"/>
    <cellStyle name="Note 2 10 2 2 4" xfId="10498" xr:uid="{6BBCAB3F-1843-4BDB-B2D9-D64E2F71AC46}"/>
    <cellStyle name="Note 2 10 2 3" xfId="4868" xr:uid="{2E61A2DC-8E37-4491-BED2-52660F9CBD07}"/>
    <cellStyle name="Note 2 10 2 3 2" xfId="35836" xr:uid="{DBB8FE73-9CC7-43DA-8EEE-4E25B41F26B7}"/>
    <cellStyle name="Note 2 10 2 3 3" xfId="25426" xr:uid="{34ACBC5E-406E-4EF4-A104-AB2DD8FBA937}"/>
    <cellStyle name="Note 2 10 2 4" xfId="25427" xr:uid="{8564FEC3-1909-48D6-A12E-ADA3559BB766}"/>
    <cellStyle name="Note 2 10 2 4 2" xfId="37902" xr:uid="{E89759EB-E05A-4CCE-80DB-B287C365346A}"/>
    <cellStyle name="Note 2 10 2 5" xfId="25428" xr:uid="{8F6CF507-5770-450D-8003-6301E64EEFF0}"/>
    <cellStyle name="Note 2 10 2 6" xfId="25429" xr:uid="{2B592D80-356F-4E07-B591-B50B04A5FE64}"/>
    <cellStyle name="Note 2 10 2 7" xfId="25430" xr:uid="{275B3B7C-828D-4C70-89C3-459FD7FF86B4}"/>
    <cellStyle name="Note 2 10 3" xfId="1678" xr:uid="{B7E20D1B-A27B-4D21-9FE8-EC3816E80ACD}"/>
    <cellStyle name="Note 2 10 3 2" xfId="3922" xr:uid="{E0A5E03D-A0BC-4263-916F-CEE9432BF1AC}"/>
    <cellStyle name="Note 2 10 3 2 2" xfId="14120" xr:uid="{4AA33404-AB63-44F7-BD28-BF2C7DD88DEA}"/>
    <cellStyle name="Note 2 10 3 2 3" xfId="35455" xr:uid="{29B01B03-802C-4636-B007-DB5BF7DBCBDD}"/>
    <cellStyle name="Note 2 10 3 2 4" xfId="10499" xr:uid="{A0D20794-197D-44DF-A5F4-90EF6BD36715}"/>
    <cellStyle name="Note 2 10 3 3" xfId="4869" xr:uid="{C123245D-6FFA-4A9D-9ABD-4D03056C56D2}"/>
    <cellStyle name="Note 2 10 3 3 2" xfId="35837" xr:uid="{564E9C6E-ECB0-41FB-9E64-76E3146DB2A3}"/>
    <cellStyle name="Note 2 10 3 3 3" xfId="25431" xr:uid="{B97A09A5-F2D3-4A0E-BEE2-9C645278BFA3}"/>
    <cellStyle name="Note 2 10 3 4" xfId="25432" xr:uid="{05639283-CB50-4D49-BCAC-793D5A300F53}"/>
    <cellStyle name="Note 2 10 3 4 2" xfId="37903" xr:uid="{EC25C93E-97B7-4E00-8885-1A23EACBC3BD}"/>
    <cellStyle name="Note 2 10 3 5" xfId="25433" xr:uid="{23D4DE69-4396-417D-A412-04FBC4C58580}"/>
    <cellStyle name="Note 2 10 3 6" xfId="25434" xr:uid="{3C1BB263-591D-44E9-9607-6AE4471F2213}"/>
    <cellStyle name="Note 2 10 3 7" xfId="25435" xr:uid="{1181EDB5-126C-401B-93E0-E5B03AD69ED2}"/>
    <cellStyle name="Note 2 10 4" xfId="1679" xr:uid="{9520125B-F0D7-439D-AA84-7CACAAFCF907}"/>
    <cellStyle name="Note 2 10 4 2" xfId="3923" xr:uid="{25192132-48A9-4260-A813-42B62F1EA6E8}"/>
    <cellStyle name="Note 2 10 4 2 2" xfId="14121" xr:uid="{B44F8C76-763A-4FCA-8CD0-059581DCE05B}"/>
    <cellStyle name="Note 2 10 4 2 3" xfId="35456" xr:uid="{5B44F4D1-45E6-427D-8C12-B2B0C0DC6B5F}"/>
    <cellStyle name="Note 2 10 4 2 4" xfId="10500" xr:uid="{7D76BF17-961F-4FD7-B5E0-53DED7B7B4BB}"/>
    <cellStyle name="Note 2 10 4 3" xfId="4870" xr:uid="{DF71DE25-DE55-4644-8A41-129FF6B88661}"/>
    <cellStyle name="Note 2 10 4 3 2" xfId="35838" xr:uid="{C69CCB9A-EF69-4C8D-BA9D-B6C7B69C03D8}"/>
    <cellStyle name="Note 2 10 4 3 3" xfId="25436" xr:uid="{5067A9A1-C7B1-458B-9224-8974AE390428}"/>
    <cellStyle name="Note 2 10 4 4" xfId="25437" xr:uid="{F3B955B9-C902-4E12-A457-5537F827FFCF}"/>
    <cellStyle name="Note 2 10 4 4 2" xfId="37904" xr:uid="{9FE3EBE3-51DF-4588-A6DE-93DF8D43AD97}"/>
    <cellStyle name="Note 2 10 4 5" xfId="25438" xr:uid="{D8A3F2FF-3BC2-4ADD-9D05-2FC5599CC9B3}"/>
    <cellStyle name="Note 2 10 4 6" xfId="25439" xr:uid="{BED32C65-DB44-4C61-A247-70580DE3CD6D}"/>
    <cellStyle name="Note 2 10 4 7" xfId="25440" xr:uid="{E328F6C5-CED2-41F3-8554-5EE062E18117}"/>
    <cellStyle name="Note 2 10 5" xfId="3920" xr:uid="{57953EB0-3100-44E1-B7A3-A3216D841828}"/>
    <cellStyle name="Note 2 10 5 2" xfId="14118" xr:uid="{D4DAED93-5DBC-42C6-8AD2-D435CBB9D3C8}"/>
    <cellStyle name="Note 2 10 5 3" xfId="35453" xr:uid="{1F8FC1D4-28E0-46C0-9CE1-E1D0D9BA3CCA}"/>
    <cellStyle name="Note 2 10 5 4" xfId="10497" xr:uid="{82A34E88-D7BA-4FAE-97AE-C8655D03A14A}"/>
    <cellStyle name="Note 2 10 6" xfId="4867" xr:uid="{1A70EBDF-412A-4FEC-A74B-E75A50194578}"/>
    <cellStyle name="Note 2 10 6 2" xfId="35835" xr:uid="{20E29532-AF61-44AC-9AE1-A3038561F6DB}"/>
    <cellStyle name="Note 2 10 6 3" xfId="25441" xr:uid="{2FD7EE89-8512-4F8E-A339-8ABCE16B1D1D}"/>
    <cellStyle name="Note 2 10 7" xfId="25442" xr:uid="{63289C01-49EC-4958-BB1E-AD90E5D9BC2F}"/>
    <cellStyle name="Note 2 10 7 2" xfId="37901" xr:uid="{EDB8623A-1CF1-4821-9285-5A6AD2979371}"/>
    <cellStyle name="Note 2 10 8" xfId="25443" xr:uid="{B1A983EF-3FF7-4F04-8FF4-2CCECB7B7522}"/>
    <cellStyle name="Note 2 10 9" xfId="25444" xr:uid="{73688B3F-C4D4-4190-9A27-A2877C6796A2}"/>
    <cellStyle name="Note 2 11" xfId="1680" xr:uid="{B43E83D0-C611-45FD-9206-23DB5377F256}"/>
    <cellStyle name="Note 2 11 10" xfId="25445" xr:uid="{2AB699AF-019E-4488-A133-C4969AF83C97}"/>
    <cellStyle name="Note 2 11 2" xfId="1681" xr:uid="{F1482552-6472-48DC-8062-391C91005014}"/>
    <cellStyle name="Note 2 11 2 2" xfId="3925" xr:uid="{91D5FFE8-E1B9-4984-9FF5-7E377B5B6A0B}"/>
    <cellStyle name="Note 2 11 2 2 2" xfId="14123" xr:uid="{390807EC-DB83-4C9F-87A8-A717CE3FDC94}"/>
    <cellStyle name="Note 2 11 2 2 3" xfId="35458" xr:uid="{98BD2709-7D59-45BD-9293-518BC1EF550B}"/>
    <cellStyle name="Note 2 11 2 2 4" xfId="10502" xr:uid="{F30FCA8E-DB6D-430E-BE0E-98D4728C4F8C}"/>
    <cellStyle name="Note 2 11 2 3" xfId="4872" xr:uid="{585D9EE0-1E59-4711-88B2-418991B92652}"/>
    <cellStyle name="Note 2 11 2 3 2" xfId="35840" xr:uid="{D8D79B3F-8A40-49F0-A477-D3B33324D6D4}"/>
    <cellStyle name="Note 2 11 2 3 3" xfId="25446" xr:uid="{27C8F5A2-DC4C-4968-9745-54721FC1C802}"/>
    <cellStyle name="Note 2 11 2 4" xfId="25447" xr:uid="{305725BC-D755-441B-839B-82AB5FBD5A9C}"/>
    <cellStyle name="Note 2 11 2 4 2" xfId="37906" xr:uid="{08644C5C-CD9F-45B2-B7E9-A9BAC48D5860}"/>
    <cellStyle name="Note 2 11 2 5" xfId="25448" xr:uid="{5E15A8D8-02E4-486C-B6E3-B2148B909738}"/>
    <cellStyle name="Note 2 11 2 6" xfId="25449" xr:uid="{89115783-079C-4871-83D0-ED4B469EDBD0}"/>
    <cellStyle name="Note 2 11 2 7" xfId="25450" xr:uid="{09BF6326-0E2C-4F56-AABA-A6C1A44BE2D6}"/>
    <cellStyle name="Note 2 11 3" xfId="1682" xr:uid="{896B055E-EC35-40C9-85A9-30ACB70DD806}"/>
    <cellStyle name="Note 2 11 3 2" xfId="3926" xr:uid="{C099C958-BD51-4481-A767-DBAF210A0BF2}"/>
    <cellStyle name="Note 2 11 3 2 2" xfId="14124" xr:uid="{3033045B-82FD-4004-A91D-1D245369AC95}"/>
    <cellStyle name="Note 2 11 3 2 3" xfId="35459" xr:uid="{A914FEC7-ED68-48BF-A1C2-F9A55E7C9F23}"/>
    <cellStyle name="Note 2 11 3 2 4" xfId="10503" xr:uid="{6D987C2E-4014-401E-A6C3-A993D143BA83}"/>
    <cellStyle name="Note 2 11 3 3" xfId="4873" xr:uid="{D4AEBA0A-ADC2-4011-827A-4DE9153600FC}"/>
    <cellStyle name="Note 2 11 3 3 2" xfId="35841" xr:uid="{49BCDB60-512D-4B53-B454-CB6864267E36}"/>
    <cellStyle name="Note 2 11 3 3 3" xfId="25451" xr:uid="{45322CF9-8EC4-4CFE-AC08-AADA8F120D11}"/>
    <cellStyle name="Note 2 11 3 4" xfId="25452" xr:uid="{BC9E207F-D40F-48C7-8CA1-F7556E068A6E}"/>
    <cellStyle name="Note 2 11 3 4 2" xfId="37907" xr:uid="{4CD99C8A-7341-4AD7-9E68-778E3D8763EA}"/>
    <cellStyle name="Note 2 11 3 5" xfId="25453" xr:uid="{6C04A70E-4B14-40C3-BC4E-285AFEF87E63}"/>
    <cellStyle name="Note 2 11 3 6" xfId="25454" xr:uid="{5FC84D21-048F-4F1D-BDAC-1DC96C6671AC}"/>
    <cellStyle name="Note 2 11 3 7" xfId="25455" xr:uid="{589C869F-79E1-4D19-A03F-5CFBFA52F56F}"/>
    <cellStyle name="Note 2 11 4" xfId="1683" xr:uid="{5C004DDF-A81E-47E4-BA32-8DB42C6B02AC}"/>
    <cellStyle name="Note 2 11 4 2" xfId="3927" xr:uid="{B99142DA-41FD-40BB-BC31-17D8AEC52BE6}"/>
    <cellStyle name="Note 2 11 4 2 2" xfId="14125" xr:uid="{42CC6AA2-6D03-4EDD-B3DA-B46B206E4C3B}"/>
    <cellStyle name="Note 2 11 4 2 3" xfId="35460" xr:uid="{EEFEE085-5915-437F-9CD3-64813C6D9356}"/>
    <cellStyle name="Note 2 11 4 2 4" xfId="10504" xr:uid="{195569D0-9C13-4B1A-97D8-3281804F998F}"/>
    <cellStyle name="Note 2 11 4 3" xfId="4874" xr:uid="{222753E8-E7AB-489A-A7C5-07CB23B09063}"/>
    <cellStyle name="Note 2 11 4 3 2" xfId="35842" xr:uid="{BC2330EC-9673-42B9-9236-18065A6F0580}"/>
    <cellStyle name="Note 2 11 4 3 3" xfId="25456" xr:uid="{416882D0-1579-4822-A9E6-BD4102CB7833}"/>
    <cellStyle name="Note 2 11 4 4" xfId="25457" xr:uid="{3E56A438-62AC-427D-A6FA-E9DD5ECBE8B1}"/>
    <cellStyle name="Note 2 11 4 4 2" xfId="37908" xr:uid="{21E25FF6-1128-4B10-9626-03F61912EFF5}"/>
    <cellStyle name="Note 2 11 4 5" xfId="25458" xr:uid="{1DA5D30D-6D01-4E4C-80F9-BC1C4FCEC416}"/>
    <cellStyle name="Note 2 11 4 6" xfId="25459" xr:uid="{8A1BEA48-7922-4330-B2D2-F96B039B705D}"/>
    <cellStyle name="Note 2 11 4 7" xfId="25460" xr:uid="{42857B53-3E4C-4854-9DA1-8FE1B79A5676}"/>
    <cellStyle name="Note 2 11 5" xfId="3924" xr:uid="{0AF522AF-C7D6-4EAA-BACF-9E9C8876A48B}"/>
    <cellStyle name="Note 2 11 5 2" xfId="14122" xr:uid="{12719DB7-CE2E-49F8-8559-CB0CBF2DBC0F}"/>
    <cellStyle name="Note 2 11 5 3" xfId="35457" xr:uid="{617E58A5-DA37-4DC2-AA56-CA7634003257}"/>
    <cellStyle name="Note 2 11 5 4" xfId="10501" xr:uid="{E9166C72-6D74-45DD-A1B6-B211A50BEE34}"/>
    <cellStyle name="Note 2 11 6" xfId="4871" xr:uid="{31A54678-A195-4DF4-ACC9-7B7F59F39D55}"/>
    <cellStyle name="Note 2 11 6 2" xfId="35839" xr:uid="{7D0717E2-5C85-4426-A3B2-75982AC62E0E}"/>
    <cellStyle name="Note 2 11 6 3" xfId="25461" xr:uid="{8E5477A8-0C58-4CCB-967F-5CC711CBB0C4}"/>
    <cellStyle name="Note 2 11 7" xfId="25462" xr:uid="{0F4DAF88-817C-47FD-8A8E-0058DFF42F81}"/>
    <cellStyle name="Note 2 11 7 2" xfId="37905" xr:uid="{929360BA-B224-43F1-B477-2C2B32729125}"/>
    <cellStyle name="Note 2 11 8" xfId="25463" xr:uid="{00872470-0552-4410-89A8-602866F85259}"/>
    <cellStyle name="Note 2 11 9" xfId="25464" xr:uid="{F8633D41-AECA-4CC1-8779-FA649218A5A1}"/>
    <cellStyle name="Note 2 12" xfId="1684" xr:uid="{B88DE242-EE01-4649-A337-9FCE1D2DEF27}"/>
    <cellStyle name="Note 2 12 10" xfId="25465" xr:uid="{C678E314-19B6-42B5-A3C3-ECF3164D3CB2}"/>
    <cellStyle name="Note 2 12 2" xfId="1685" xr:uid="{663761EF-FB29-4A27-972C-8E81A86E8A36}"/>
    <cellStyle name="Note 2 12 2 2" xfId="3929" xr:uid="{1C942A00-6CB4-4098-BBE0-322A3643A191}"/>
    <cellStyle name="Note 2 12 2 2 2" xfId="14127" xr:uid="{146682A7-A415-4FDB-B009-A16A142805D5}"/>
    <cellStyle name="Note 2 12 2 2 3" xfId="35462" xr:uid="{69767CAB-DF52-478B-838D-42A6739C176B}"/>
    <cellStyle name="Note 2 12 2 2 4" xfId="10506" xr:uid="{0A31199D-3170-41E6-9DE6-C778536EE3C0}"/>
    <cellStyle name="Note 2 12 2 3" xfId="4876" xr:uid="{F76D7E54-363B-4797-84F6-DA8305B32652}"/>
    <cellStyle name="Note 2 12 2 3 2" xfId="35844" xr:uid="{463BE0C3-193C-4351-9F85-02A2470D35AD}"/>
    <cellStyle name="Note 2 12 2 3 3" xfId="25466" xr:uid="{3DDD6A27-0838-4B35-A1E3-96A9686B97C0}"/>
    <cellStyle name="Note 2 12 2 4" xfId="25467" xr:uid="{D9521A80-7884-42FE-9606-7FCD4B9EE60D}"/>
    <cellStyle name="Note 2 12 2 4 2" xfId="37910" xr:uid="{8F1F254D-2DBD-40D4-A2E2-7D43A2C049AF}"/>
    <cellStyle name="Note 2 12 2 5" xfId="25468" xr:uid="{960544E1-187D-439A-9136-F3BC72231D60}"/>
    <cellStyle name="Note 2 12 2 6" xfId="25469" xr:uid="{8DF0CFD9-0570-40B5-9768-6CC1D32F017C}"/>
    <cellStyle name="Note 2 12 2 7" xfId="25470" xr:uid="{57E26A2C-48F8-4DFF-885C-9EB3A89C3205}"/>
    <cellStyle name="Note 2 12 3" xfId="1686" xr:uid="{FB98B5C9-2026-485F-8AAF-F31633E656B2}"/>
    <cellStyle name="Note 2 12 3 2" xfId="3930" xr:uid="{B4D19CE2-D77A-45A7-B61F-61CCBAC6235E}"/>
    <cellStyle name="Note 2 12 3 2 2" xfId="14128" xr:uid="{18E98CC0-42B9-4AE4-AF6B-3F8B5BD7761B}"/>
    <cellStyle name="Note 2 12 3 2 3" xfId="35463" xr:uid="{D31D8413-61D2-46EF-96C9-7EB8FF3C890C}"/>
    <cellStyle name="Note 2 12 3 2 4" xfId="10507" xr:uid="{12FABCDC-061C-4BA6-936C-E6D1AEAFF4A9}"/>
    <cellStyle name="Note 2 12 3 3" xfId="4877" xr:uid="{A97A4B6D-84F5-4A7B-BA9F-D02A297C9FB5}"/>
    <cellStyle name="Note 2 12 3 3 2" xfId="35845" xr:uid="{F6AB93CA-4905-4EBB-BFF1-D96F545C4475}"/>
    <cellStyle name="Note 2 12 3 3 3" xfId="25471" xr:uid="{E8FE9766-AF9A-43F9-BE24-CC0BE2A2991D}"/>
    <cellStyle name="Note 2 12 3 4" xfId="25472" xr:uid="{5AA7DB57-80BD-4405-BCB6-3484AF13D4CE}"/>
    <cellStyle name="Note 2 12 3 4 2" xfId="37911" xr:uid="{6F8FC1A3-D24A-41BE-A4BB-CDC07CFC65C1}"/>
    <cellStyle name="Note 2 12 3 5" xfId="25473" xr:uid="{FE4763AF-FDED-4F75-8D0F-344AC85F1ABE}"/>
    <cellStyle name="Note 2 12 3 6" xfId="25474" xr:uid="{2F050FFF-F971-40A1-8651-501F79B060D7}"/>
    <cellStyle name="Note 2 12 3 7" xfId="25475" xr:uid="{3937C1A1-C5B2-4FF3-837C-321696EE5A58}"/>
    <cellStyle name="Note 2 12 4" xfId="1687" xr:uid="{D84CE705-41A5-49EB-87CD-3892AAF1349E}"/>
    <cellStyle name="Note 2 12 4 2" xfId="3931" xr:uid="{033DE020-30C6-4FC8-8D60-A025918EBE77}"/>
    <cellStyle name="Note 2 12 4 2 2" xfId="14129" xr:uid="{8EF7D6AC-5F8A-4BFC-A0DD-F4E4DA309AE2}"/>
    <cellStyle name="Note 2 12 4 2 3" xfId="35464" xr:uid="{FA00F767-EAFD-442D-BA30-561EFCFB23D4}"/>
    <cellStyle name="Note 2 12 4 2 4" xfId="10508" xr:uid="{F1A1B032-45F9-442C-B8C6-78C325996382}"/>
    <cellStyle name="Note 2 12 4 3" xfId="4878" xr:uid="{86A010A3-5C88-46E7-B7A1-C842EA8531BF}"/>
    <cellStyle name="Note 2 12 4 3 2" xfId="35846" xr:uid="{B88BA610-2D66-4618-A2E8-3591D5004781}"/>
    <cellStyle name="Note 2 12 4 3 3" xfId="25476" xr:uid="{9E99D2C6-4090-4F64-AC79-926240BC5479}"/>
    <cellStyle name="Note 2 12 4 4" xfId="25477" xr:uid="{54445488-9914-47C5-BC56-191C142E6D8D}"/>
    <cellStyle name="Note 2 12 4 4 2" xfId="37912" xr:uid="{091EB4F3-49CD-4F82-B1DB-668BC188DFDC}"/>
    <cellStyle name="Note 2 12 4 5" xfId="25478" xr:uid="{6446956B-A1A2-4EEA-9739-314BA2659BF7}"/>
    <cellStyle name="Note 2 12 4 6" xfId="25479" xr:uid="{2A6053CE-91AA-4356-B654-9C1D18671990}"/>
    <cellStyle name="Note 2 12 4 7" xfId="25480" xr:uid="{AFA5A5D6-FC2E-4CE5-B46A-ECB538F0B5AB}"/>
    <cellStyle name="Note 2 12 5" xfId="3928" xr:uid="{411303B4-AF09-4702-9465-5A2443CB309D}"/>
    <cellStyle name="Note 2 12 5 2" xfId="14126" xr:uid="{61762FF3-826C-4FD3-8E3B-8AF74BCBAE18}"/>
    <cellStyle name="Note 2 12 5 3" xfId="35461" xr:uid="{E1454508-1C7C-4F73-93FB-A8F56F44671C}"/>
    <cellStyle name="Note 2 12 5 4" xfId="10505" xr:uid="{13E8C39C-D83E-4114-B204-7AB6D80BDD75}"/>
    <cellStyle name="Note 2 12 6" xfId="4875" xr:uid="{C6E466BD-E516-41F8-A177-16A7E7016270}"/>
    <cellStyle name="Note 2 12 6 2" xfId="35843" xr:uid="{8F7E3926-483B-4289-9649-C2C2819D9489}"/>
    <cellStyle name="Note 2 12 6 3" xfId="25481" xr:uid="{50FB7939-B902-47D2-80DD-8D539C04EFC1}"/>
    <cellStyle name="Note 2 12 7" xfId="25482" xr:uid="{C467AD27-60B2-43DF-BF8C-AEC1893C886F}"/>
    <cellStyle name="Note 2 12 7 2" xfId="37909" xr:uid="{923C12BD-29B8-453F-A8CA-6C596BEECA72}"/>
    <cellStyle name="Note 2 12 8" xfId="25483" xr:uid="{8F4EE9FE-7A01-4E6E-B9E5-3A879830ABD4}"/>
    <cellStyle name="Note 2 12 9" xfId="25484" xr:uid="{701D7F38-C244-4863-AD4B-BF9D3ADF6ED7}"/>
    <cellStyle name="Note 2 13" xfId="1688" xr:uid="{7EDBD44A-D457-40FD-868B-A0D50DA5466C}"/>
    <cellStyle name="Note 2 13 10" xfId="25485" xr:uid="{0A72CD61-2C93-413A-93DD-41DE58B0E487}"/>
    <cellStyle name="Note 2 13 2" xfId="1689" xr:uid="{B5C126A7-D65B-4ADA-946F-9F388CFBD186}"/>
    <cellStyle name="Note 2 13 2 2" xfId="3933" xr:uid="{1758ECED-11AF-44ED-8179-3B540F4ED06E}"/>
    <cellStyle name="Note 2 13 2 2 2" xfId="14131" xr:uid="{1F7DB505-5080-4BFC-8F84-0B28224A59F8}"/>
    <cellStyle name="Note 2 13 2 2 3" xfId="35466" xr:uid="{08F57B7A-8007-452D-9025-E6DEBDCD2BA2}"/>
    <cellStyle name="Note 2 13 2 2 4" xfId="10510" xr:uid="{28B0A8CD-A5FF-4545-A012-7A6CECF4F418}"/>
    <cellStyle name="Note 2 13 2 3" xfId="4880" xr:uid="{B82334D5-10AC-4E79-A608-83F785D3FB5C}"/>
    <cellStyle name="Note 2 13 2 3 2" xfId="35848" xr:uid="{BD31E3B0-6703-4B1A-99EA-AD1589DC8143}"/>
    <cellStyle name="Note 2 13 2 3 3" xfId="25486" xr:uid="{E3CA40D3-CA88-4CC9-8390-7A0FADDBA81E}"/>
    <cellStyle name="Note 2 13 2 4" xfId="25487" xr:uid="{CFBB8037-DB82-4C1B-83EE-9B42B51543FF}"/>
    <cellStyle name="Note 2 13 2 4 2" xfId="37914" xr:uid="{7392EAFA-E702-489C-B98C-E8A3442E8634}"/>
    <cellStyle name="Note 2 13 2 5" xfId="25488" xr:uid="{7358BB1A-8812-4140-9CF2-75E0C4D53276}"/>
    <cellStyle name="Note 2 13 2 6" xfId="25489" xr:uid="{322C5FEC-2F7F-4BBD-B4C6-1BF622D21B56}"/>
    <cellStyle name="Note 2 13 2 7" xfId="25490" xr:uid="{D339B43F-E2A2-4D1A-BC79-E66415DAFDC9}"/>
    <cellStyle name="Note 2 13 3" xfId="1690" xr:uid="{6A1F0F75-FBE0-4621-A958-3805B95A8B12}"/>
    <cellStyle name="Note 2 13 3 2" xfId="3934" xr:uid="{B27ABA8D-BD55-4F96-877C-34A756BA45EE}"/>
    <cellStyle name="Note 2 13 3 2 2" xfId="14132" xr:uid="{8C3663D4-A024-4865-9E57-2C2054F16591}"/>
    <cellStyle name="Note 2 13 3 2 3" xfId="35467" xr:uid="{4669CFCB-ABD4-4906-A179-8C32DA0F6DE1}"/>
    <cellStyle name="Note 2 13 3 2 4" xfId="10511" xr:uid="{D11AE462-5F94-4565-B374-2450AAC6EC37}"/>
    <cellStyle name="Note 2 13 3 3" xfId="4881" xr:uid="{69FE0CB0-55D8-492A-B494-09CCF6A04110}"/>
    <cellStyle name="Note 2 13 3 3 2" xfId="35849" xr:uid="{7F63F2B5-E8FC-4A95-AB88-154F9687D867}"/>
    <cellStyle name="Note 2 13 3 3 3" xfId="25491" xr:uid="{4D87D6A4-581D-4E16-87CC-C9DDA0E9CB00}"/>
    <cellStyle name="Note 2 13 3 4" xfId="25492" xr:uid="{389C1207-FC6A-4EC1-8CEB-63A236DC9269}"/>
    <cellStyle name="Note 2 13 3 4 2" xfId="37915" xr:uid="{3208AD69-21A2-45C6-9ED1-6737BDF2B83C}"/>
    <cellStyle name="Note 2 13 3 5" xfId="25493" xr:uid="{505A68E7-0F36-4346-AC7C-733CDD2FD713}"/>
    <cellStyle name="Note 2 13 3 6" xfId="25494" xr:uid="{03906CA8-D4CC-44F5-926C-D0AD0354BB73}"/>
    <cellStyle name="Note 2 13 3 7" xfId="25495" xr:uid="{9C48412F-0CF9-4704-A62C-75F1661B2EEE}"/>
    <cellStyle name="Note 2 13 4" xfId="1691" xr:uid="{D33BF488-E020-4364-8B2E-19022E34442D}"/>
    <cellStyle name="Note 2 13 4 2" xfId="3935" xr:uid="{E52C84CC-CC2C-48B2-8C1B-DDABD480D7D4}"/>
    <cellStyle name="Note 2 13 4 2 2" xfId="14133" xr:uid="{7FF58E17-CA70-4BFF-990D-0D561E28D103}"/>
    <cellStyle name="Note 2 13 4 2 3" xfId="35468" xr:uid="{ACF2882D-F716-4D4F-865C-E7B42BBF05CA}"/>
    <cellStyle name="Note 2 13 4 2 4" xfId="10512" xr:uid="{EEA6778E-7268-4DA5-940D-F4468F80B395}"/>
    <cellStyle name="Note 2 13 4 3" xfId="4882" xr:uid="{FA34E846-0374-4D58-9BDE-0ECE84C96676}"/>
    <cellStyle name="Note 2 13 4 3 2" xfId="35850" xr:uid="{D4647829-9AE4-4B72-84C9-5298F004BF8A}"/>
    <cellStyle name="Note 2 13 4 3 3" xfId="25496" xr:uid="{37FD0172-51BE-496B-A0CC-D0D54139A772}"/>
    <cellStyle name="Note 2 13 4 4" xfId="25497" xr:uid="{0A4A6F46-2550-421B-B427-94424D12FF03}"/>
    <cellStyle name="Note 2 13 4 4 2" xfId="37916" xr:uid="{FF6E903A-E7C0-4DB9-B4D0-6A6BC165779A}"/>
    <cellStyle name="Note 2 13 4 5" xfId="25498" xr:uid="{A94AF1F3-7A87-4BFD-B2D4-DA93B86D8DDC}"/>
    <cellStyle name="Note 2 13 4 6" xfId="25499" xr:uid="{2159FD63-872E-4478-B11D-1B3D188EAAF3}"/>
    <cellStyle name="Note 2 13 4 7" xfId="25500" xr:uid="{98726B74-914C-415F-870E-A0AF42410737}"/>
    <cellStyle name="Note 2 13 5" xfId="3932" xr:uid="{95D953FD-BE12-42BA-9737-6445332CBE81}"/>
    <cellStyle name="Note 2 13 5 2" xfId="14130" xr:uid="{26A76A44-480A-4D74-801F-DAB887B35632}"/>
    <cellStyle name="Note 2 13 5 3" xfId="35465" xr:uid="{55813E48-6C61-4E33-A141-6CBE0DCE005D}"/>
    <cellStyle name="Note 2 13 5 4" xfId="10509" xr:uid="{EA436492-1525-4026-AA88-12B8A72494CF}"/>
    <cellStyle name="Note 2 13 6" xfId="4879" xr:uid="{5D159021-2B3E-4D31-B9D4-D731D63B88CA}"/>
    <cellStyle name="Note 2 13 6 2" xfId="35847" xr:uid="{603A3BCD-01A2-4A3E-AF1B-A8E1B2FB21B1}"/>
    <cellStyle name="Note 2 13 6 3" xfId="25501" xr:uid="{89013CB0-006C-48F6-92C5-FB2FB7406F2F}"/>
    <cellStyle name="Note 2 13 7" xfId="25502" xr:uid="{61789BA1-6816-4925-B491-D9A08206DC2E}"/>
    <cellStyle name="Note 2 13 7 2" xfId="37913" xr:uid="{CF991E53-DDEF-44AA-99C6-E4C7EB762C84}"/>
    <cellStyle name="Note 2 13 8" xfId="25503" xr:uid="{1D5AF852-3F6C-4305-8053-B29AAB68DE75}"/>
    <cellStyle name="Note 2 13 9" xfId="25504" xr:uid="{ED1DA810-F3C1-46DA-8A72-54164DD00923}"/>
    <cellStyle name="Note 2 14" xfId="1692" xr:uid="{41CD7D7B-B626-4BA7-AC42-48212D9F9BE6}"/>
    <cellStyle name="Note 2 14 10" xfId="25505" xr:uid="{C48070BF-6206-4B5C-BD85-66335967944A}"/>
    <cellStyle name="Note 2 14 2" xfId="1693" xr:uid="{B95A9A49-B279-4D0A-ACEC-629CD27E5F60}"/>
    <cellStyle name="Note 2 14 2 2" xfId="3937" xr:uid="{658B50ED-7913-4BCE-82B8-E57B6CC97992}"/>
    <cellStyle name="Note 2 14 2 2 2" xfId="14135" xr:uid="{D0A1C86D-A013-449F-9497-DEF189ED1E39}"/>
    <cellStyle name="Note 2 14 2 2 3" xfId="35470" xr:uid="{869A6C55-B500-452D-BD56-0F4CC7BFFC9B}"/>
    <cellStyle name="Note 2 14 2 2 4" xfId="10514" xr:uid="{7911BEE8-E152-48E9-B1F2-66E18F7C9653}"/>
    <cellStyle name="Note 2 14 2 3" xfId="4884" xr:uid="{88DBB211-9A73-4381-BBDC-B7018CCB0959}"/>
    <cellStyle name="Note 2 14 2 3 2" xfId="35852" xr:uid="{22AAF6DB-0F5A-4C18-9B05-EE6418AC4C32}"/>
    <cellStyle name="Note 2 14 2 3 3" xfId="25506" xr:uid="{5FCDF991-142E-4A4A-BB61-0B0F5E08102F}"/>
    <cellStyle name="Note 2 14 2 4" xfId="25507" xr:uid="{BCBF9CAE-52C2-46C2-9F4B-2EF6B10F40FB}"/>
    <cellStyle name="Note 2 14 2 4 2" xfId="37918" xr:uid="{DBCA4591-37D0-472D-BB27-43A7D5651AC3}"/>
    <cellStyle name="Note 2 14 2 5" xfId="25508" xr:uid="{6244EA4F-4448-4620-9F00-539396B28BA8}"/>
    <cellStyle name="Note 2 14 2 6" xfId="25509" xr:uid="{04CB3595-2005-424A-8684-8D2DB41D55E0}"/>
    <cellStyle name="Note 2 14 2 7" xfId="25510" xr:uid="{48AF24B4-E249-4FE2-B1D6-6A9DE5BEAC08}"/>
    <cellStyle name="Note 2 14 3" xfId="1694" xr:uid="{59B4AF87-E120-4186-95B2-AE3C279F50A3}"/>
    <cellStyle name="Note 2 14 3 2" xfId="3938" xr:uid="{39419F84-112B-4952-908A-19D5BD4C5E8B}"/>
    <cellStyle name="Note 2 14 3 2 2" xfId="14136" xr:uid="{793C684D-5C05-4A6A-B8D2-5EDFD665FF14}"/>
    <cellStyle name="Note 2 14 3 2 3" xfId="35471" xr:uid="{E7E4101A-95F9-4368-9E82-DE73A7253C6A}"/>
    <cellStyle name="Note 2 14 3 2 4" xfId="10515" xr:uid="{5DAFAA5E-4318-41CA-AF38-F3522DB5312C}"/>
    <cellStyle name="Note 2 14 3 3" xfId="4885" xr:uid="{B6A2BD05-4DB8-4C22-A49F-667038DD3A16}"/>
    <cellStyle name="Note 2 14 3 3 2" xfId="35853" xr:uid="{2B46009B-4D6C-4965-B661-5224C8B3F971}"/>
    <cellStyle name="Note 2 14 3 3 3" xfId="25511" xr:uid="{AD8EBD26-0BD7-433F-BC79-6D73B3E865E0}"/>
    <cellStyle name="Note 2 14 3 4" xfId="25512" xr:uid="{95E75135-F0BE-4688-A5B7-77F0D909B88D}"/>
    <cellStyle name="Note 2 14 3 4 2" xfId="37919" xr:uid="{68085995-4648-47B6-AC8E-CC9AC60FECA7}"/>
    <cellStyle name="Note 2 14 3 5" xfId="25513" xr:uid="{5C6A08B7-E84E-4AC9-9491-44C54BF81251}"/>
    <cellStyle name="Note 2 14 3 6" xfId="25514" xr:uid="{2F7BDBED-A856-4D76-98AF-1FFB8D14E163}"/>
    <cellStyle name="Note 2 14 3 7" xfId="25515" xr:uid="{C992749A-F001-4463-B522-ACF13F531EB8}"/>
    <cellStyle name="Note 2 14 4" xfId="1695" xr:uid="{5019E459-7669-45C5-B17D-04D9D8AD81FC}"/>
    <cellStyle name="Note 2 14 4 2" xfId="3939" xr:uid="{CB9550BE-ABFD-4742-9089-CDA31DDADB94}"/>
    <cellStyle name="Note 2 14 4 2 2" xfId="14137" xr:uid="{447F1857-62C6-4BD8-86B0-B14700E6DFDD}"/>
    <cellStyle name="Note 2 14 4 2 3" xfId="35472" xr:uid="{E26A33C8-1D4F-443A-95E9-A6D73F6CAC0B}"/>
    <cellStyle name="Note 2 14 4 2 4" xfId="10516" xr:uid="{F8FBBE94-FA36-4570-9E5E-6A796FD753E0}"/>
    <cellStyle name="Note 2 14 4 3" xfId="4886" xr:uid="{96F920A9-D53E-4CC7-A999-FAE1789C1B3A}"/>
    <cellStyle name="Note 2 14 4 3 2" xfId="35854" xr:uid="{96CCFEBD-0155-4EA5-AA3A-E9764E21A3A8}"/>
    <cellStyle name="Note 2 14 4 3 3" xfId="25516" xr:uid="{67F8AC9A-1A7C-4D80-BA16-AC8B0199C2D7}"/>
    <cellStyle name="Note 2 14 4 4" xfId="25517" xr:uid="{4E15A7CE-346A-40BD-9072-4DA75E98F4EA}"/>
    <cellStyle name="Note 2 14 4 4 2" xfId="37920" xr:uid="{C3DFD79F-E1A5-4C99-BFD9-ADCA6702CE73}"/>
    <cellStyle name="Note 2 14 4 5" xfId="25518" xr:uid="{726E8E5B-FCA0-4307-9078-2C3025C89CEE}"/>
    <cellStyle name="Note 2 14 4 6" xfId="25519" xr:uid="{DB48BF7D-230A-469E-ABCA-3FAA302EB18A}"/>
    <cellStyle name="Note 2 14 4 7" xfId="25520" xr:uid="{168378F4-D0D7-4D3F-B6CE-CEABD6F7CF06}"/>
    <cellStyle name="Note 2 14 5" xfId="3936" xr:uid="{99FD30BE-E036-4FEC-A44A-21C46E70BDED}"/>
    <cellStyle name="Note 2 14 5 2" xfId="14134" xr:uid="{443B141D-0FA1-4940-859E-9413AC42F3D4}"/>
    <cellStyle name="Note 2 14 5 3" xfId="35469" xr:uid="{F79F5CB5-2D21-4D8E-B563-AF1CB48FD634}"/>
    <cellStyle name="Note 2 14 5 4" xfId="10513" xr:uid="{EF077F4C-E3EB-4995-B54A-0135DA2D801E}"/>
    <cellStyle name="Note 2 14 6" xfId="4883" xr:uid="{528549BD-F9B5-4945-96EC-BF3FD8028C86}"/>
    <cellStyle name="Note 2 14 6 2" xfId="35851" xr:uid="{806FED09-E281-4639-96D1-95D6F5E832A6}"/>
    <cellStyle name="Note 2 14 6 3" xfId="25521" xr:uid="{DF87C7CB-3788-46B2-9FA2-0CC7F3A603C3}"/>
    <cellStyle name="Note 2 14 7" xfId="25522" xr:uid="{EA915D3B-4657-49B2-A5CA-7C36B51A6B1C}"/>
    <cellStyle name="Note 2 14 7 2" xfId="37917" xr:uid="{22A7FBB3-99C5-488C-9861-EBA79E81265A}"/>
    <cellStyle name="Note 2 14 8" xfId="25523" xr:uid="{B26FF397-2C84-4757-9E62-7BCF136C399B}"/>
    <cellStyle name="Note 2 14 9" xfId="25524" xr:uid="{01544531-D49C-4AA6-80C8-068121C7E77D}"/>
    <cellStyle name="Note 2 15" xfId="1696" xr:uid="{0A523F1A-A021-4CD5-AD45-08C883E1055C}"/>
    <cellStyle name="Note 2 15 10" xfId="25525" xr:uid="{1DB655C1-3886-4B39-BA7E-D77ECE69736B}"/>
    <cellStyle name="Note 2 15 2" xfId="1697" xr:uid="{F9A6B485-96E2-4E02-B804-0BC889187A56}"/>
    <cellStyle name="Note 2 15 2 2" xfId="3941" xr:uid="{9090A404-B1A2-4E09-9EB3-0718CDF0FCD6}"/>
    <cellStyle name="Note 2 15 2 2 2" xfId="14139" xr:uid="{48F91D7A-A517-4E3F-8254-A64885BBB8B2}"/>
    <cellStyle name="Note 2 15 2 2 3" xfId="35474" xr:uid="{4AEF9111-0FF8-4648-891A-223EA6CCDCAD}"/>
    <cellStyle name="Note 2 15 2 2 4" xfId="10518" xr:uid="{1C4BFEF4-FD10-48FF-B13A-73E9F94EC5E5}"/>
    <cellStyle name="Note 2 15 2 3" xfId="4888" xr:uid="{148499D6-DCDB-4608-888F-8AD376D7A85F}"/>
    <cellStyle name="Note 2 15 2 3 2" xfId="35856" xr:uid="{C62F0A0E-9BA2-4299-A218-D848503D3C52}"/>
    <cellStyle name="Note 2 15 2 3 3" xfId="25526" xr:uid="{AA66C2F4-7C91-4D80-9B9D-DC9C180D5A17}"/>
    <cellStyle name="Note 2 15 2 4" xfId="25527" xr:uid="{3324F2F1-8F83-4034-8A2F-F41235724B50}"/>
    <cellStyle name="Note 2 15 2 4 2" xfId="37922" xr:uid="{78252ADB-02EB-4727-9513-04F838606137}"/>
    <cellStyle name="Note 2 15 2 5" xfId="25528" xr:uid="{449E68B4-9763-450D-A77D-72119C7C9F07}"/>
    <cellStyle name="Note 2 15 2 6" xfId="25529" xr:uid="{11510491-47BD-45E2-9B2C-7FD19764AE85}"/>
    <cellStyle name="Note 2 15 2 7" xfId="25530" xr:uid="{E07AD09C-6E5D-45BF-B8C3-1358A00D5A47}"/>
    <cellStyle name="Note 2 15 3" xfId="1698" xr:uid="{0B132759-8705-4F50-B696-9D90689F0856}"/>
    <cellStyle name="Note 2 15 3 2" xfId="3942" xr:uid="{B1CEF79A-B240-42B8-B6DE-4B0C4C067B0F}"/>
    <cellStyle name="Note 2 15 3 2 2" xfId="14140" xr:uid="{50ED2A02-5498-4BB0-805C-BDC4A66CE76A}"/>
    <cellStyle name="Note 2 15 3 2 3" xfId="35475" xr:uid="{B2C5AF2F-1DB5-4C9D-BDB0-817E761DC8BD}"/>
    <cellStyle name="Note 2 15 3 2 4" xfId="10519" xr:uid="{3A9B1EE9-F827-4ABD-B523-1DF4AE11C5B4}"/>
    <cellStyle name="Note 2 15 3 3" xfId="4889" xr:uid="{543475EB-C715-4398-BEFE-FC35C9205BF0}"/>
    <cellStyle name="Note 2 15 3 3 2" xfId="35857" xr:uid="{E1A8557A-F952-4774-9FBD-13A83A1EDA23}"/>
    <cellStyle name="Note 2 15 3 3 3" xfId="25531" xr:uid="{7E4778DD-A57A-4FA9-BEA2-A4CCEF490141}"/>
    <cellStyle name="Note 2 15 3 4" xfId="25532" xr:uid="{4879F080-9C32-430C-8FB6-CB41E566E4B0}"/>
    <cellStyle name="Note 2 15 3 4 2" xfId="37923" xr:uid="{1CCDD6D5-0641-42C8-BD09-16F87449B5C8}"/>
    <cellStyle name="Note 2 15 3 5" xfId="25533" xr:uid="{D0CF0272-E9E1-4F10-96FE-81285C5D42F5}"/>
    <cellStyle name="Note 2 15 3 6" xfId="25534" xr:uid="{E78E4F0C-ECA7-4B22-9529-22E4659857EF}"/>
    <cellStyle name="Note 2 15 3 7" xfId="25535" xr:uid="{84ABB705-0D7B-4CC4-BD1F-3B522B884B1D}"/>
    <cellStyle name="Note 2 15 4" xfId="1699" xr:uid="{937ECA1F-D365-4027-90AA-2440291B1BD2}"/>
    <cellStyle name="Note 2 15 4 2" xfId="3943" xr:uid="{1DFE95A9-E73B-4B35-B88E-B75146C31C37}"/>
    <cellStyle name="Note 2 15 4 2 2" xfId="14141" xr:uid="{018E77FC-15FA-4AB9-A031-B3C1B65CC137}"/>
    <cellStyle name="Note 2 15 4 2 3" xfId="35476" xr:uid="{FAC8A18A-CE99-4C8A-8535-7630265D7CA5}"/>
    <cellStyle name="Note 2 15 4 2 4" xfId="10520" xr:uid="{360763A3-DC4B-472E-B891-855D4E38CAF4}"/>
    <cellStyle name="Note 2 15 4 3" xfId="4890" xr:uid="{84A582B9-C2A0-4965-83E1-0A64F2862D12}"/>
    <cellStyle name="Note 2 15 4 3 2" xfId="35858" xr:uid="{AFF793B6-213F-4747-A76A-371CFD4E8916}"/>
    <cellStyle name="Note 2 15 4 3 3" xfId="25536" xr:uid="{C4AEC4C0-CEB1-4138-ADF5-0B54D25F417F}"/>
    <cellStyle name="Note 2 15 4 4" xfId="25537" xr:uid="{271E2424-6E82-489F-9A6B-FD8C8864269E}"/>
    <cellStyle name="Note 2 15 4 4 2" xfId="37924" xr:uid="{A1D1DC19-A643-4796-8D41-191881A8E413}"/>
    <cellStyle name="Note 2 15 4 5" xfId="25538" xr:uid="{BC11B263-848E-486B-809A-09E137626A24}"/>
    <cellStyle name="Note 2 15 4 6" xfId="25539" xr:uid="{61C5A37D-36E1-4BCA-B329-61FD59782FD0}"/>
    <cellStyle name="Note 2 15 4 7" xfId="25540" xr:uid="{BAA9907F-F58E-47D3-A5D2-1955E3C2F7B4}"/>
    <cellStyle name="Note 2 15 5" xfId="3940" xr:uid="{53249754-F14D-4615-976A-BBC7D98A8341}"/>
    <cellStyle name="Note 2 15 5 2" xfId="14138" xr:uid="{A161C995-8B95-4BD9-89A3-784153E67CF1}"/>
    <cellStyle name="Note 2 15 5 3" xfId="35473" xr:uid="{1065AB49-3F88-40E6-ADD1-5549A3D85EB1}"/>
    <cellStyle name="Note 2 15 5 4" xfId="10517" xr:uid="{A1E18635-221E-4DE1-881F-0BDC7CEC9AED}"/>
    <cellStyle name="Note 2 15 6" xfId="4887" xr:uid="{5443CBED-F0A9-4B8C-811E-3BEF36CEC4B0}"/>
    <cellStyle name="Note 2 15 6 2" xfId="35855" xr:uid="{5F35373E-07D8-4278-AFF9-A2B8DC1F3C3E}"/>
    <cellStyle name="Note 2 15 6 3" xfId="25541" xr:uid="{DCE0BC18-D0A3-4B9D-A6C4-BF49657F7E8A}"/>
    <cellStyle name="Note 2 15 7" xfId="25542" xr:uid="{E45610B2-50E9-45A2-BCB2-74ADE2D88F64}"/>
    <cellStyle name="Note 2 15 7 2" xfId="37921" xr:uid="{C9115AD3-F022-4677-B5D7-7D6CB20CA393}"/>
    <cellStyle name="Note 2 15 8" xfId="25543" xr:uid="{3B8D1891-262B-4E2A-A649-A1471FA404A7}"/>
    <cellStyle name="Note 2 15 9" xfId="25544" xr:uid="{F0D3F0A7-78C0-4832-9CB4-2FF187347E2A}"/>
    <cellStyle name="Note 2 16" xfId="1700" xr:uid="{B1914F33-E514-4A0D-BB3D-BCD08F487B58}"/>
    <cellStyle name="Note 2 16 10" xfId="4891" xr:uid="{A54CCB89-2FCB-4D76-9665-85FCB9140557}"/>
    <cellStyle name="Note 2 16 10 2" xfId="14142" xr:uid="{480895B8-3D5A-4BC8-933D-07C8BF888695}"/>
    <cellStyle name="Note 2 16 10 3" xfId="35859" xr:uid="{F9F4FEEB-3228-4EA5-83F0-AFD9B586EA5D}"/>
    <cellStyle name="Note 2 16 10 4" xfId="10521" xr:uid="{57CC353F-D7A7-4EC7-9CC6-9366E3F4CDFD}"/>
    <cellStyle name="Note 2 16 11" xfId="25545" xr:uid="{113C94A6-5C0F-4E84-AD58-4F230546D46E}"/>
    <cellStyle name="Note 2 16 11 2" xfId="37925" xr:uid="{0B02D4CF-D28F-4F71-8239-F2039D0C519E}"/>
    <cellStyle name="Note 2 16 12" xfId="25546" xr:uid="{851E343D-0E0B-470D-B841-0D298753E22D}"/>
    <cellStyle name="Note 2 16 13" xfId="25547" xr:uid="{56C0196B-AE54-4C99-9EE0-2CF0E6AFF474}"/>
    <cellStyle name="Note 2 16 14" xfId="25548" xr:uid="{C4A5F0DB-08AE-4AA5-A521-AE8893A46313}"/>
    <cellStyle name="Note 2 16 15" xfId="25549" xr:uid="{D94BE7CF-4489-4D3C-AF87-B966D3FFEA77}"/>
    <cellStyle name="Note 2 16 2" xfId="1701" xr:uid="{D214EB71-25A1-4542-982D-3FD53EA48DC7}"/>
    <cellStyle name="Note 2 16 2 10" xfId="25550" xr:uid="{F530D20C-D4B5-4379-8E04-ACA64E2D5A28}"/>
    <cellStyle name="Note 2 16 2 2" xfId="3946" xr:uid="{A9172B56-795C-40DA-990D-4DDF588EC042}"/>
    <cellStyle name="Note 2 16 2 2 2" xfId="5526" xr:uid="{6F1759AA-7FC1-4C46-B71B-4411C9ECB965}"/>
    <cellStyle name="Note 2 16 2 2 2 2" xfId="10524" xr:uid="{F9A0A567-8510-4AB1-A6CB-6BDD9D31253E}"/>
    <cellStyle name="Note 2 16 2 2 2 2 2" xfId="14145" xr:uid="{EE057082-70B9-4B60-AAF2-76C5FA974A0B}"/>
    <cellStyle name="Note 2 16 2 2 2 3" xfId="25551" xr:uid="{013B3A69-0804-4146-AD28-D176AF083F6C}"/>
    <cellStyle name="Note 2 16 2 2 2 4" xfId="25552" xr:uid="{8F95F78B-A549-4774-975F-6D41A9709F13}"/>
    <cellStyle name="Note 2 16 2 2 2 5" xfId="25553" xr:uid="{67729C87-A798-4698-9D23-C9B1E4F3093C}"/>
    <cellStyle name="Note 2 16 2 2 2 6" xfId="25554" xr:uid="{3BAC08C4-16DF-48D8-BDC6-6D84901A2AB9}"/>
    <cellStyle name="Note 2 16 2 2 3" xfId="10523" xr:uid="{07C16F06-AD22-43F1-B0E3-7FD74CCED9F9}"/>
    <cellStyle name="Note 2 16 2 2 3 2" xfId="14144" xr:uid="{5CD98F4C-41FD-48C8-9501-6F1B43164F24}"/>
    <cellStyle name="Note 2 16 2 2 3 3" xfId="38523" xr:uid="{6B91B609-25D0-44A2-ACD3-28809CFF4435}"/>
    <cellStyle name="Note 2 16 2 2 4" xfId="25555" xr:uid="{C8DCEEDC-8C41-41FA-AABC-C5B1D471914D}"/>
    <cellStyle name="Note 2 16 2 2 5" xfId="25556" xr:uid="{C2230CDC-9004-4F7F-9D1E-FF3525352C91}"/>
    <cellStyle name="Note 2 16 2 2 6" xfId="25557" xr:uid="{D2D50282-DB4E-4EB0-B46F-333BD537D43D}"/>
    <cellStyle name="Note 2 16 2 2 7" xfId="25558" xr:uid="{524A8142-CBB8-44A9-AF7B-0652A1F2EFC6}"/>
    <cellStyle name="Note 2 16 2 3" xfId="3947" xr:uid="{978C4D51-6AE5-4991-81BE-37CC58432CC7}"/>
    <cellStyle name="Note 2 16 2 3 2" xfId="5527" xr:uid="{BAEB3F4F-DB01-4509-ACF6-BF4F3F0F385C}"/>
    <cellStyle name="Note 2 16 2 3 2 2" xfId="10526" xr:uid="{DEA0B565-2AA9-4657-B698-A4F1E363A0E8}"/>
    <cellStyle name="Note 2 16 2 3 2 2 2" xfId="14147" xr:uid="{7AAD60AF-0F2A-458A-947E-2891DD4A018E}"/>
    <cellStyle name="Note 2 16 2 3 2 3" xfId="25559" xr:uid="{CB6B3FC9-895F-4134-BE11-C677485B4E7A}"/>
    <cellStyle name="Note 2 16 2 3 2 4" xfId="25560" xr:uid="{9B57DAD9-7752-4B88-A5D9-45E040545C0D}"/>
    <cellStyle name="Note 2 16 2 3 2 5" xfId="25561" xr:uid="{4C75A951-AB13-4C36-BBAD-9BB7C1ED987D}"/>
    <cellStyle name="Note 2 16 2 3 2 6" xfId="25562" xr:uid="{021745A3-0139-4C41-9384-BD6A4B2FD6C2}"/>
    <cellStyle name="Note 2 16 2 3 3" xfId="10525" xr:uid="{462E4978-B1E1-4432-8FD6-4B2960E4E493}"/>
    <cellStyle name="Note 2 16 2 3 3 2" xfId="14146" xr:uid="{BA2C146F-6217-40DE-88D1-C96A225CD9E1}"/>
    <cellStyle name="Note 2 16 2 3 3 3" xfId="38524" xr:uid="{3BA2248B-5D54-46F3-A277-1E827A8C9527}"/>
    <cellStyle name="Note 2 16 2 3 4" xfId="25563" xr:uid="{5DEE6D5B-86C9-4D62-9C08-9C1ABC29F3E7}"/>
    <cellStyle name="Note 2 16 2 3 5" xfId="25564" xr:uid="{836D3AFE-2DD6-4542-8509-6BA08B55740A}"/>
    <cellStyle name="Note 2 16 2 3 6" xfId="25565" xr:uid="{11AF812E-1BEF-440F-BA36-C91FE482C3E2}"/>
    <cellStyle name="Note 2 16 2 3 7" xfId="25566" xr:uid="{954DCD45-F73E-4ABC-B738-68B95196F6DE}"/>
    <cellStyle name="Note 2 16 2 4" xfId="3945" xr:uid="{8B6932C6-1B56-4528-BF1C-F9AC5FFBA3C3}"/>
    <cellStyle name="Note 2 16 2 4 2" xfId="10527" xr:uid="{5F1BED33-9F21-4664-8940-24B0A377CFF5}"/>
    <cellStyle name="Note 2 16 2 4 2 2" xfId="14148" xr:uid="{FB268CF1-D4A0-4466-8703-B35BA7485965}"/>
    <cellStyle name="Note 2 16 2 4 3" xfId="25567" xr:uid="{F16ED275-22B5-4283-B346-628446426911}"/>
    <cellStyle name="Note 2 16 2 4 4" xfId="25568" xr:uid="{735F83FB-95AA-4892-B247-D1CC63A9721A}"/>
    <cellStyle name="Note 2 16 2 4 5" xfId="25569" xr:uid="{E8E912D0-D06F-4BCC-B1C5-3851C6D4224F}"/>
    <cellStyle name="Note 2 16 2 4 6" xfId="25570" xr:uid="{C77BF286-7BAA-4A3A-80A2-35696A01EF98}"/>
    <cellStyle name="Note 2 16 2 5" xfId="4892" xr:uid="{B5464195-03C5-4529-B212-B006B19DBDF1}"/>
    <cellStyle name="Note 2 16 2 5 2" xfId="14143" xr:uid="{D68166DE-E373-47D0-8BEE-4AD70E333C28}"/>
    <cellStyle name="Note 2 16 2 5 3" xfId="35860" xr:uid="{7B596636-A745-4F53-8B6A-092E027A99B8}"/>
    <cellStyle name="Note 2 16 2 5 4" xfId="10522" xr:uid="{6C3B8404-72BD-48A4-B248-B0CA23207077}"/>
    <cellStyle name="Note 2 16 2 6" xfId="25571" xr:uid="{DB487A3E-C5DF-487A-9896-1B4A2A30C9AD}"/>
    <cellStyle name="Note 2 16 2 6 2" xfId="37926" xr:uid="{59B4E4B4-8440-4F7C-B107-E2EE351288FA}"/>
    <cellStyle name="Note 2 16 2 7" xfId="25572" xr:uid="{BA1350B3-1749-4DD1-9485-348273A69F30}"/>
    <cellStyle name="Note 2 16 2 8" xfId="25573" xr:uid="{FCF729D0-D468-4F80-A70C-D89714F7E6A4}"/>
    <cellStyle name="Note 2 16 2 9" xfId="25574" xr:uid="{11AF23DC-82E6-44A6-B7A5-7759F001C63A}"/>
    <cellStyle name="Note 2 16 3" xfId="1702" xr:uid="{1D54AA4B-8E6D-4A10-AC55-9E3F9D7E11E5}"/>
    <cellStyle name="Note 2 16 3 10" xfId="25575" xr:uid="{6E53EEDD-E4F0-430F-ADE7-CE0A70F0B039}"/>
    <cellStyle name="Note 2 16 3 2" xfId="3949" xr:uid="{5E088FEE-678A-4CAC-93CF-3EA913C3833E}"/>
    <cellStyle name="Note 2 16 3 2 2" xfId="5528" xr:uid="{E9FDCA17-C5D4-4976-B64B-512AF8F7EA08}"/>
    <cellStyle name="Note 2 16 3 2 2 2" xfId="10530" xr:uid="{9C717A93-88BB-4E06-82D1-145A1655A406}"/>
    <cellStyle name="Note 2 16 3 2 2 2 2" xfId="14151" xr:uid="{E9800312-D5B8-47F6-B245-34DAB8A4D3EA}"/>
    <cellStyle name="Note 2 16 3 2 2 3" xfId="25576" xr:uid="{65BD1199-7CB7-4171-811B-26747FD842E1}"/>
    <cellStyle name="Note 2 16 3 2 2 4" xfId="25577" xr:uid="{156FD428-9504-4A48-B9F9-4EB46A68F0E6}"/>
    <cellStyle name="Note 2 16 3 2 2 5" xfId="25578" xr:uid="{F8DAB559-1A3D-463F-A0B8-A98208135353}"/>
    <cellStyle name="Note 2 16 3 2 2 6" xfId="25579" xr:uid="{1F29E016-F7F3-4F55-8F25-CD2787C7FFDF}"/>
    <cellStyle name="Note 2 16 3 2 3" xfId="10529" xr:uid="{A6E0ED9B-42F0-4D5E-9A5E-356555D53071}"/>
    <cellStyle name="Note 2 16 3 2 3 2" xfId="14150" xr:uid="{DC5F4BDA-9CB3-4D08-80F4-707C9F90FCF3}"/>
    <cellStyle name="Note 2 16 3 2 3 3" xfId="38525" xr:uid="{D0389D13-AEF9-4843-BC17-3F81C26D584D}"/>
    <cellStyle name="Note 2 16 3 2 4" xfId="25580" xr:uid="{C9A59142-A3F0-4E04-910D-26AEF6AB564C}"/>
    <cellStyle name="Note 2 16 3 2 5" xfId="25581" xr:uid="{D5538490-B6BD-4CF3-8FE3-C8FC0764F5E0}"/>
    <cellStyle name="Note 2 16 3 2 6" xfId="25582" xr:uid="{441541FA-C3D3-4E8C-B5C0-22C3F463F321}"/>
    <cellStyle name="Note 2 16 3 2 7" xfId="25583" xr:uid="{97551F6A-E068-4C60-98DC-1327D5C694F3}"/>
    <cellStyle name="Note 2 16 3 3" xfId="3950" xr:uid="{2E5F8228-F495-4D6B-8A5A-C9FB845D0F39}"/>
    <cellStyle name="Note 2 16 3 3 2" xfId="5529" xr:uid="{B3EDA892-C4EC-4611-B77B-4844E8DD212C}"/>
    <cellStyle name="Note 2 16 3 3 2 2" xfId="10532" xr:uid="{19F5C5EF-CBAF-4806-82FB-48B8FF8B6B85}"/>
    <cellStyle name="Note 2 16 3 3 2 2 2" xfId="14153" xr:uid="{B97E042B-9F6A-4B87-8C34-652DA61A5792}"/>
    <cellStyle name="Note 2 16 3 3 2 3" xfId="25584" xr:uid="{9278F39A-E9B9-4841-8DE1-0B68ED543654}"/>
    <cellStyle name="Note 2 16 3 3 2 4" xfId="25585" xr:uid="{42B868D8-4B76-4D72-B871-7EB36F86BC38}"/>
    <cellStyle name="Note 2 16 3 3 2 5" xfId="25586" xr:uid="{B66D8FC4-3DB6-47A3-A9D9-85F6B5886676}"/>
    <cellStyle name="Note 2 16 3 3 2 6" xfId="25587" xr:uid="{7E865AE6-497E-4D96-8D73-6E7DCCEBBF85}"/>
    <cellStyle name="Note 2 16 3 3 3" xfId="10531" xr:uid="{DEAB5243-6017-4074-BA37-5C20103CFA14}"/>
    <cellStyle name="Note 2 16 3 3 3 2" xfId="14152" xr:uid="{C81234D3-81F9-4AFE-A8D1-23982FDD35E5}"/>
    <cellStyle name="Note 2 16 3 3 3 3" xfId="38526" xr:uid="{4E598EDE-077C-4EC1-8B10-A047B7F37DA5}"/>
    <cellStyle name="Note 2 16 3 3 4" xfId="25588" xr:uid="{3BC28558-A446-49DC-AECC-87102B0E8068}"/>
    <cellStyle name="Note 2 16 3 3 5" xfId="25589" xr:uid="{E4F0796B-2400-4949-99F1-E1D6C332980E}"/>
    <cellStyle name="Note 2 16 3 3 6" xfId="25590" xr:uid="{FADE55F5-933C-4EB3-A5DD-916C6960A486}"/>
    <cellStyle name="Note 2 16 3 3 7" xfId="25591" xr:uid="{1E6AF37B-2FE0-4547-A06D-E7790E2D9208}"/>
    <cellStyle name="Note 2 16 3 4" xfId="3948" xr:uid="{D6A759F6-2E53-4B34-BCEE-EE13714948CE}"/>
    <cellStyle name="Note 2 16 3 4 2" xfId="10533" xr:uid="{A5E24E80-7324-48C4-9F6D-CA132F9FFDC0}"/>
    <cellStyle name="Note 2 16 3 4 2 2" xfId="14154" xr:uid="{9D16C163-076F-4A8D-A5DB-4598CBD1D44A}"/>
    <cellStyle name="Note 2 16 3 4 3" xfId="25592" xr:uid="{D85D57C8-3B70-4BC4-A582-A697F1CB1C61}"/>
    <cellStyle name="Note 2 16 3 4 4" xfId="25593" xr:uid="{52069C68-5677-4BE0-B43D-D8F15CC90A95}"/>
    <cellStyle name="Note 2 16 3 4 5" xfId="25594" xr:uid="{2E185FBB-08D4-4480-8245-74C8B2B7C6A9}"/>
    <cellStyle name="Note 2 16 3 4 6" xfId="25595" xr:uid="{7B466897-7B44-48FE-BD3E-C12632EC1C97}"/>
    <cellStyle name="Note 2 16 3 5" xfId="4893" xr:uid="{A3A41824-89EB-4D8E-ACF4-DD2C81D23609}"/>
    <cellStyle name="Note 2 16 3 5 2" xfId="14149" xr:uid="{B8D95290-6A80-4AD9-AAC2-F68C56AFC045}"/>
    <cellStyle name="Note 2 16 3 5 3" xfId="35861" xr:uid="{CF2A5CCB-E56C-4522-8A01-4C19C4A0A88B}"/>
    <cellStyle name="Note 2 16 3 5 4" xfId="10528" xr:uid="{E6777CC0-11FE-4020-9C8D-E4982CE7EA21}"/>
    <cellStyle name="Note 2 16 3 6" xfId="25596" xr:uid="{5522F5C5-AAC0-49B3-9DAC-3A60D7979BDF}"/>
    <cellStyle name="Note 2 16 3 6 2" xfId="37927" xr:uid="{0E8A6541-FDF8-47B9-9125-8782E3F856BA}"/>
    <cellStyle name="Note 2 16 3 7" xfId="25597" xr:uid="{05A42DD0-D429-4B83-BDE4-9A1B7C466EA3}"/>
    <cellStyle name="Note 2 16 3 8" xfId="25598" xr:uid="{6324455A-99BC-4936-B36E-61A08DD0B904}"/>
    <cellStyle name="Note 2 16 3 9" xfId="25599" xr:uid="{E20B46BB-3EE7-4916-AD05-E9ECF6CBD47A}"/>
    <cellStyle name="Note 2 16 4" xfId="1703" xr:uid="{C5821864-108C-48D4-8B74-FC9269340E05}"/>
    <cellStyle name="Note 2 16 4 2" xfId="3951" xr:uid="{37B62BAA-CE4B-4D21-8C17-605AA920D7BE}"/>
    <cellStyle name="Note 2 16 4 2 2" xfId="10535" xr:uid="{1AD332B4-9236-4320-B09F-5030590A00FD}"/>
    <cellStyle name="Note 2 16 4 2 2 2" xfId="14156" xr:uid="{4B509B87-07D2-4909-991A-D3F1057D5265}"/>
    <cellStyle name="Note 2 16 4 2 3" xfId="25600" xr:uid="{C455EAAE-7F98-4D68-A8C8-B2260DADAD03}"/>
    <cellStyle name="Note 2 16 4 2 4" xfId="25601" xr:uid="{627FD522-9F1C-4887-863C-68A835C34E03}"/>
    <cellStyle name="Note 2 16 4 2 5" xfId="25602" xr:uid="{82997CB8-1142-4242-9F31-D62121F3CD39}"/>
    <cellStyle name="Note 2 16 4 2 6" xfId="25603" xr:uid="{6681F8FE-5E0E-4180-A83C-9AE7805F02B2}"/>
    <cellStyle name="Note 2 16 4 3" xfId="4894" xr:uid="{18BDBB33-F123-4D0E-875C-3C2342BA303F}"/>
    <cellStyle name="Note 2 16 4 3 2" xfId="14155" xr:uid="{A726C88B-6436-41B8-828C-51BAECAF27E2}"/>
    <cellStyle name="Note 2 16 4 3 3" xfId="35862" xr:uid="{29B92D23-A1D3-4AC3-BB3E-A9016FB64075}"/>
    <cellStyle name="Note 2 16 4 3 4" xfId="10534" xr:uid="{FC4C466E-A3CF-4578-9289-60228DB41809}"/>
    <cellStyle name="Note 2 16 4 4" xfId="25604" xr:uid="{7070273E-79A3-4A9D-9F26-3299F4103BE0}"/>
    <cellStyle name="Note 2 16 4 4 2" xfId="37928" xr:uid="{0A70F4A7-E898-4D24-8756-C76245B74D1E}"/>
    <cellStyle name="Note 2 16 4 5" xfId="25605" xr:uid="{C1D51B2E-76AA-48D9-B181-6BE41F2756D3}"/>
    <cellStyle name="Note 2 16 4 6" xfId="25606" xr:uid="{D2852E4A-78C1-4545-BE03-FA4FDE8D24EC}"/>
    <cellStyle name="Note 2 16 4 7" xfId="25607" xr:uid="{1D9F9DD8-70BF-4EBD-9C8F-6D04A7495B56}"/>
    <cellStyle name="Note 2 16 4 8" xfId="25608" xr:uid="{96095DA5-7DBF-41BB-AC63-92CBEBC972F9}"/>
    <cellStyle name="Note 2 16 5" xfId="3952" xr:uid="{92BC89AA-A918-4EB8-8C2A-6E43526FCFCD}"/>
    <cellStyle name="Note 2 16 5 2" xfId="5530" xr:uid="{F7157D5B-EF38-49DF-80BE-A267E7D9FAF5}"/>
    <cellStyle name="Note 2 16 5 2 2" xfId="10537" xr:uid="{8BF25F5C-1488-4E08-956D-3C1371F8977B}"/>
    <cellStyle name="Note 2 16 5 2 2 2" xfId="14158" xr:uid="{7A587560-CFFE-41F5-8D0C-FB1230612141}"/>
    <cellStyle name="Note 2 16 5 2 3" xfId="25609" xr:uid="{FDBC4783-EB08-4F9C-A3E6-5CC761B55DD3}"/>
    <cellStyle name="Note 2 16 5 2 4" xfId="25610" xr:uid="{48BAC5B7-F74D-4FC3-A1B9-3EF070A2FFF2}"/>
    <cellStyle name="Note 2 16 5 2 5" xfId="25611" xr:uid="{7CCF7A77-431B-443F-B713-B0851C78FE95}"/>
    <cellStyle name="Note 2 16 5 2 6" xfId="25612" xr:uid="{BEBC5C78-E3AF-45C7-8EE6-B063DCE8FFCE}"/>
    <cellStyle name="Note 2 16 5 3" xfId="10536" xr:uid="{524128FC-F056-475A-B07D-16672AD8C31A}"/>
    <cellStyle name="Note 2 16 5 3 2" xfId="14157" xr:uid="{C19E205B-CF3C-4EC8-A1F3-A7F8E02920B5}"/>
    <cellStyle name="Note 2 16 5 3 3" xfId="38527" xr:uid="{DABD5944-6DA4-49A8-81C7-7FDCFE569253}"/>
    <cellStyle name="Note 2 16 5 4" xfId="25613" xr:uid="{256A3D56-1DFE-45BB-B358-96AFB901F624}"/>
    <cellStyle name="Note 2 16 5 5" xfId="25614" xr:uid="{6C65A9EE-7DDE-4C57-9201-2DB56A89F3C0}"/>
    <cellStyle name="Note 2 16 5 6" xfId="25615" xr:uid="{DBB25395-F273-4142-BD79-0C139F2D1992}"/>
    <cellStyle name="Note 2 16 5 7" xfId="25616" xr:uid="{52985508-B213-4152-9A1A-0A59D9399D87}"/>
    <cellStyle name="Note 2 16 6" xfId="3953" xr:uid="{3E647207-C8BC-4F46-99A7-62C921DB3FE8}"/>
    <cellStyle name="Note 2 16 6 2" xfId="5531" xr:uid="{16EEBBC5-E712-4F59-A2D7-CA43269044B2}"/>
    <cellStyle name="Note 2 16 6 2 2" xfId="10539" xr:uid="{985FCE23-CB33-47DC-AE43-31627D05EEC5}"/>
    <cellStyle name="Note 2 16 6 2 2 2" xfId="14160" xr:uid="{895820B2-C42B-4DB2-AA5A-FB2174969C42}"/>
    <cellStyle name="Note 2 16 6 2 3" xfId="25617" xr:uid="{E0670813-81E5-442B-9713-BD2C7BA88F54}"/>
    <cellStyle name="Note 2 16 6 2 4" xfId="25618" xr:uid="{4D46E4ED-2FE7-4E56-8187-8B316913A0C0}"/>
    <cellStyle name="Note 2 16 6 2 5" xfId="25619" xr:uid="{D0C3282A-9052-4387-82A0-4C547DB9F74F}"/>
    <cellStyle name="Note 2 16 6 2 6" xfId="25620" xr:uid="{1FD9ED7D-2985-4A92-BD1B-42590A9FA3D6}"/>
    <cellStyle name="Note 2 16 6 3" xfId="10538" xr:uid="{8D7DD88B-4B71-4772-A308-E4D8AE715BB8}"/>
    <cellStyle name="Note 2 16 6 3 2" xfId="14159" xr:uid="{A3C5B29D-E1F2-4DDC-9536-35F61AA792E3}"/>
    <cellStyle name="Note 2 16 6 3 3" xfId="38528" xr:uid="{54EA42EF-DA26-42FC-9814-120E84AA50E1}"/>
    <cellStyle name="Note 2 16 6 4" xfId="25621" xr:uid="{8DB19130-84EF-4144-8B07-691C47AEE0CB}"/>
    <cellStyle name="Note 2 16 6 5" xfId="25622" xr:uid="{125712B5-4588-46AF-81D0-70C4C851B8EA}"/>
    <cellStyle name="Note 2 16 6 6" xfId="25623" xr:uid="{D3BB0A63-34EB-4822-BB3C-A56DC24A6A99}"/>
    <cellStyle name="Note 2 16 6 7" xfId="25624" xr:uid="{6636352A-4E74-4AD4-B802-85DC3CF890D1}"/>
    <cellStyle name="Note 2 16 7" xfId="3954" xr:uid="{A269728D-E1B1-4709-81AD-69A97930E5B9}"/>
    <cellStyle name="Note 2 16 7 2" xfId="5532" xr:uid="{20E1F152-7918-41F4-8FA5-6006C7352FB3}"/>
    <cellStyle name="Note 2 16 7 2 2" xfId="10541" xr:uid="{160970A0-3DD0-4F79-BB11-00CE70B616A9}"/>
    <cellStyle name="Note 2 16 7 2 2 2" xfId="14162" xr:uid="{9F6C569B-2F5D-4EA0-9220-C2756ED39480}"/>
    <cellStyle name="Note 2 16 7 2 3" xfId="25625" xr:uid="{945263F4-673C-4A71-B77E-68AFDD6BC0B3}"/>
    <cellStyle name="Note 2 16 7 2 4" xfId="25626" xr:uid="{F4F11150-4AD2-415A-9885-55157B70A002}"/>
    <cellStyle name="Note 2 16 7 2 5" xfId="25627" xr:uid="{74896C32-E656-46C0-8117-030B687320C4}"/>
    <cellStyle name="Note 2 16 7 2 6" xfId="25628" xr:uid="{5C7B50F2-E322-4AEA-B6EE-DFF7B43AAC1F}"/>
    <cellStyle name="Note 2 16 7 3" xfId="10540" xr:uid="{2319BDB8-9C1B-4891-9132-CC7B127F77C4}"/>
    <cellStyle name="Note 2 16 7 3 2" xfId="14161" xr:uid="{F708C9EB-86B3-4637-9030-9E2E27F42E6D}"/>
    <cellStyle name="Note 2 16 7 3 3" xfId="38529" xr:uid="{EFBE2023-4CC3-435D-B63D-66601645B299}"/>
    <cellStyle name="Note 2 16 7 4" xfId="25629" xr:uid="{3D4F959D-5A6E-45EE-A6D6-B0B69AF2C499}"/>
    <cellStyle name="Note 2 16 7 5" xfId="25630" xr:uid="{3DABFA52-E04A-4AEB-B310-B5DCAEC42BA0}"/>
    <cellStyle name="Note 2 16 7 6" xfId="25631" xr:uid="{9035661A-9C58-45B9-8D89-A3F8206FCA84}"/>
    <cellStyle name="Note 2 16 7 7" xfId="25632" xr:uid="{C1F1265E-1893-4F6D-9273-294344EDFDBE}"/>
    <cellStyle name="Note 2 16 8" xfId="3955" xr:uid="{DF3165C8-EEB0-42FB-877C-38817BD7E5BD}"/>
    <cellStyle name="Note 2 16 8 2" xfId="5533" xr:uid="{131C7E38-B8A8-4BEE-8D7F-84932063D82D}"/>
    <cellStyle name="Note 2 16 8 2 2" xfId="10543" xr:uid="{F5E283D5-C2DF-498F-A795-E7A9FFC06322}"/>
    <cellStyle name="Note 2 16 8 2 2 2" xfId="14164" xr:uid="{D432E97D-3C11-4D65-974C-95E913E1211C}"/>
    <cellStyle name="Note 2 16 8 2 3" xfId="25633" xr:uid="{A2396554-0DC0-4423-A5E2-658A98BA90D4}"/>
    <cellStyle name="Note 2 16 8 2 4" xfId="25634" xr:uid="{226A3881-EF5D-4DB7-8204-E8B85B75D0FA}"/>
    <cellStyle name="Note 2 16 8 2 5" xfId="25635" xr:uid="{5285AABF-F186-4018-9DED-347280416979}"/>
    <cellStyle name="Note 2 16 8 2 6" xfId="25636" xr:uid="{B29B2597-C04E-411B-8161-48C8A303D994}"/>
    <cellStyle name="Note 2 16 8 3" xfId="10542" xr:uid="{C7A43870-4531-4FFC-B7D7-6DA60BEA7669}"/>
    <cellStyle name="Note 2 16 8 3 2" xfId="14163" xr:uid="{E9A6DB32-CF4A-4AFB-8D41-EB0777B3F257}"/>
    <cellStyle name="Note 2 16 8 3 3" xfId="38530" xr:uid="{D5569EAC-A39A-4545-ADEE-DE16CA97E622}"/>
    <cellStyle name="Note 2 16 8 4" xfId="25637" xr:uid="{11AAC1A3-FFB4-4180-B782-264309E9EF26}"/>
    <cellStyle name="Note 2 16 8 5" xfId="25638" xr:uid="{DCF2B5B3-9DA8-4A99-B440-0CD209B1BE59}"/>
    <cellStyle name="Note 2 16 8 6" xfId="25639" xr:uid="{23D0EDBE-8FBF-4060-9842-4E4E9A06BFB2}"/>
    <cellStyle name="Note 2 16 8 7" xfId="25640" xr:uid="{627CC1E0-6BBB-46C9-9E17-C6137D4A86CB}"/>
    <cellStyle name="Note 2 16 9" xfId="3944" xr:uid="{7430FC09-7913-447B-981C-BE3E1A40D076}"/>
    <cellStyle name="Note 2 16 9 2" xfId="10544" xr:uid="{60F6E59E-0837-4FF2-A669-F77054D19EE5}"/>
    <cellStyle name="Note 2 16 9 2 2" xfId="14165" xr:uid="{D32091D1-6ECF-4CBC-9EC0-D207D0259BF5}"/>
    <cellStyle name="Note 2 16 9 3" xfId="25641" xr:uid="{D25FE44F-2DB7-43EE-B195-909123A00CB4}"/>
    <cellStyle name="Note 2 16 9 4" xfId="25642" xr:uid="{717008B1-C1BD-4931-895F-B16E2B47AE3B}"/>
    <cellStyle name="Note 2 16 9 5" xfId="25643" xr:uid="{C0ADE389-619A-45B0-AB93-403717C38075}"/>
    <cellStyle name="Note 2 16 9 6" xfId="25644" xr:uid="{5604BD74-9985-4D6D-8876-A7644EF511F2}"/>
    <cellStyle name="Note 2 16_IND_UC" xfId="3956" xr:uid="{BC6C371B-DA44-431A-8C1D-4DD551CA2F68}"/>
    <cellStyle name="Note 2 17" xfId="1704" xr:uid="{4EEE0ACA-CBA2-4DCD-9395-E2DA9B567C5B}"/>
    <cellStyle name="Note 2 17 10" xfId="25645" xr:uid="{8D6E7F57-3D22-45A9-842D-5A58D91A971A}"/>
    <cellStyle name="Note 2 17 11" xfId="25646" xr:uid="{833115EC-0DBF-4596-8D32-E57638C1BE7A}"/>
    <cellStyle name="Note 2 17 2" xfId="1705" xr:uid="{F1DFCD16-CE83-4AC0-B08B-16698BACC5C7}"/>
    <cellStyle name="Note 2 17 2 10" xfId="6730" xr:uid="{51486B59-F220-43F3-A080-B964D4168413}"/>
    <cellStyle name="Note 2 17 2 2" xfId="7665" xr:uid="{DB5FFD2D-5C50-4BB8-B4B1-0D1B8931B902}"/>
    <cellStyle name="Note 2 17 2 2 2" xfId="10547" xr:uid="{37E45DA4-3677-41CD-B248-A4C608C3431F}"/>
    <cellStyle name="Note 2 17 2 2 2 2" xfId="14168" xr:uid="{EA577F45-4E43-4FE3-AEA5-CF37E86B52BF}"/>
    <cellStyle name="Note 2 17 2 2 3" xfId="25647" xr:uid="{B6F471BD-B279-45CE-8ECC-1A93B225C39E}"/>
    <cellStyle name="Note 2 17 2 2 4" xfId="25648" xr:uid="{55944B43-D82D-4673-9D91-9683AA4EACB0}"/>
    <cellStyle name="Note 2 17 2 2 5" xfId="25649" xr:uid="{ECCE4805-651E-4113-905D-5902BD815874}"/>
    <cellStyle name="Note 2 17 2 2 6" xfId="25650" xr:uid="{580DB242-4FF0-486D-A2BA-8CA635B4609F}"/>
    <cellStyle name="Note 2 17 2 3" xfId="8583" xr:uid="{41FD74E1-A083-424A-A031-D8EE5B4BB954}"/>
    <cellStyle name="Note 2 17 2 3 2" xfId="10548" xr:uid="{557D4B0A-5770-47B0-AC03-5ABFEB57573F}"/>
    <cellStyle name="Note 2 17 2 3 2 2" xfId="14169" xr:uid="{CFADBDFA-F332-4766-8F1E-5A9EE48BDC06}"/>
    <cellStyle name="Note 2 17 2 3 3" xfId="25651" xr:uid="{E1CCAFF7-2DF2-4112-BEE0-1984A7B5F654}"/>
    <cellStyle name="Note 2 17 2 3 4" xfId="25652" xr:uid="{BB80AE12-456C-4D3C-9E6E-B61DDB3EBD03}"/>
    <cellStyle name="Note 2 17 2 3 5" xfId="25653" xr:uid="{DCD18256-0E47-42A6-8A24-301E69BD31B5}"/>
    <cellStyle name="Note 2 17 2 3 6" xfId="25654" xr:uid="{3C0042C3-B778-449F-A4A4-BC19FA1DE18D}"/>
    <cellStyle name="Note 2 17 2 4" xfId="10546" xr:uid="{EB57C4B8-17A0-4C80-8A31-5143D29EA8F8}"/>
    <cellStyle name="Note 2 17 2 4 2" xfId="14167" xr:uid="{2E180202-BE35-4592-9FAA-0AE84151A798}"/>
    <cellStyle name="Note 2 17 2 5" xfId="25655" xr:uid="{6B165DA4-1C8B-42E6-B80D-962720B21010}"/>
    <cellStyle name="Note 2 17 2 6" xfId="25656" xr:uid="{5BC22EFC-48DB-4938-AC27-D8E4D33D27E2}"/>
    <cellStyle name="Note 2 17 2 7" xfId="25657" xr:uid="{61FD097D-633B-410B-967A-D982DBD601B1}"/>
    <cellStyle name="Note 2 17 2 8" xfId="25658" xr:uid="{E29C378E-5341-4344-BC51-49A4ECDF69BE}"/>
    <cellStyle name="Note 2 17 2 9" xfId="25659" xr:uid="{0BF15C59-BE9B-405F-A5D2-1B5EF4F5D2E9}"/>
    <cellStyle name="Note 2 17 3" xfId="3957" xr:uid="{2EE03294-F25E-46A5-ACC9-57FF4987B5E3}"/>
    <cellStyle name="Note 2 17 3 2" xfId="10549" xr:uid="{BB28C389-437D-4545-8F3D-010E496D6A5F}"/>
    <cellStyle name="Note 2 17 3 2 2" xfId="14170" xr:uid="{2D30623D-B490-4C4C-AE57-35C77B6ACBA0}"/>
    <cellStyle name="Note 2 17 3 3" xfId="25660" xr:uid="{FE690740-D2ED-48B6-B3C2-EC3B51FB62FF}"/>
    <cellStyle name="Note 2 17 3 4" xfId="25661" xr:uid="{CE546F5A-3F07-4A13-B2C9-087BEBF49B80}"/>
    <cellStyle name="Note 2 17 3 5" xfId="25662" xr:uid="{01B11C18-8626-475E-AC7D-16398F68CD40}"/>
    <cellStyle name="Note 2 17 3 6" xfId="25663" xr:uid="{0D1C3BF5-0935-427F-BA17-20FF6DE6F959}"/>
    <cellStyle name="Note 2 17 3 7" xfId="35477" xr:uid="{BFD52653-8D3B-48FB-9ED0-DBA96A517518}"/>
    <cellStyle name="Note 2 17 3 8" xfId="7666" xr:uid="{0CFF45F6-5BF7-4818-9B11-6E2DB81805AA}"/>
    <cellStyle name="Note 2 17 4" xfId="4895" xr:uid="{DBD19FE4-AE02-4F66-8855-DC2C16206EEC}"/>
    <cellStyle name="Note 2 17 4 2" xfId="10550" xr:uid="{C74737AC-F702-4C14-A5B8-59D6D616F3C0}"/>
    <cellStyle name="Note 2 17 4 2 2" xfId="14171" xr:uid="{E70072A9-CF79-407C-ABB8-C2EF97EF6E60}"/>
    <cellStyle name="Note 2 17 4 3" xfId="25664" xr:uid="{54B6EF80-FCBE-4B62-94A7-15606C4F4C5C}"/>
    <cellStyle name="Note 2 17 4 4" xfId="25665" xr:uid="{0BBA62F0-B8EF-463C-BF0A-B13BAB90F7AA}"/>
    <cellStyle name="Note 2 17 4 5" xfId="25666" xr:uid="{436C454B-80BF-471D-A982-1FF0DA95B63F}"/>
    <cellStyle name="Note 2 17 4 6" xfId="25667" xr:uid="{D2E14CE8-BF80-4C46-A176-21664EF145CD}"/>
    <cellStyle name="Note 2 17 4 7" xfId="35863" xr:uid="{73AC9670-11F4-454F-86CB-2B6BA7083FC9}"/>
    <cellStyle name="Note 2 17 4 8" xfId="7667" xr:uid="{4A63B19A-1FE4-4EED-9FE0-60D7A64782A8}"/>
    <cellStyle name="Note 2 17 5" xfId="7668" xr:uid="{65561E63-F50D-44D8-8A2C-7E0A676FC02A}"/>
    <cellStyle name="Note 2 17 5 2" xfId="10551" xr:uid="{FD845B87-8C15-4D99-9B37-86D4A49F0997}"/>
    <cellStyle name="Note 2 17 5 2 2" xfId="14172" xr:uid="{DC0B8DC0-4B77-4541-9796-BD35FFEB5F53}"/>
    <cellStyle name="Note 2 17 5 3" xfId="25668" xr:uid="{49B0560D-790C-45F9-9910-27CE1D47CA7D}"/>
    <cellStyle name="Note 2 17 5 4" xfId="25669" xr:uid="{D2133CFC-E8D4-4676-9CB2-3513D96323F6}"/>
    <cellStyle name="Note 2 17 5 5" xfId="25670" xr:uid="{0E8D21F0-3D0E-40D6-AB7A-01794889D90B}"/>
    <cellStyle name="Note 2 17 5 6" xfId="25671" xr:uid="{DA29B14A-476D-43DE-A75F-B2593561EBE8}"/>
    <cellStyle name="Note 2 17 5 7" xfId="37929" xr:uid="{76D6D14B-78DC-41C8-AB6E-2768E9B17901}"/>
    <cellStyle name="Note 2 17 6" xfId="10545" xr:uid="{E98B82EF-9644-4743-A671-A13B8322D919}"/>
    <cellStyle name="Note 2 17 6 2" xfId="14166" xr:uid="{111AE5C6-D98C-4BE8-BC24-203DFB3D4A8A}"/>
    <cellStyle name="Note 2 17 7" xfId="25672" xr:uid="{B6055D77-E9DB-45ED-B83D-13FA045CD6B0}"/>
    <cellStyle name="Note 2 17 8" xfId="25673" xr:uid="{8CAC4990-FCEC-4F1F-B96E-EF41CD175DD1}"/>
    <cellStyle name="Note 2 17 9" xfId="25674" xr:uid="{FF90078C-E344-44A6-BA73-7BE639CB0AE4}"/>
    <cellStyle name="Note 2 18" xfId="1706" xr:uid="{A32630E1-824D-4A51-A672-35C5ADED0682}"/>
    <cellStyle name="Note 2 18 2" xfId="3958" xr:uid="{E8C627E1-2ECD-4D2B-969F-004AF094FCE7}"/>
    <cellStyle name="Note 2 18 2 2" xfId="10553" xr:uid="{E8FC36A1-0992-43FB-9974-DB796E9FAE85}"/>
    <cellStyle name="Note 2 18 2 2 2" xfId="14174" xr:uid="{D3DCB3E1-C858-46C4-A29E-DB3BF2A2DE5A}"/>
    <cellStyle name="Note 2 18 2 3" xfId="25675" xr:uid="{165A1CA0-510D-4E4D-9200-F85965D70D97}"/>
    <cellStyle name="Note 2 18 2 4" xfId="25676" xr:uid="{70799547-88DD-44FB-A216-F0118FC1A9CE}"/>
    <cellStyle name="Note 2 18 2 5" xfId="25677" xr:uid="{61743CF2-AD2E-494C-B8A5-0264FED177FA}"/>
    <cellStyle name="Note 2 18 2 6" xfId="25678" xr:uid="{BB574410-B5C1-41AD-B000-8C16A3BDBE02}"/>
    <cellStyle name="Note 2 18 3" xfId="4896" xr:uid="{54D6618E-3CEE-47DE-B9A9-E8E5DF69F7B7}"/>
    <cellStyle name="Note 2 18 3 2" xfId="14173" xr:uid="{A78B8141-455D-4D20-A316-3FE64AD7EC17}"/>
    <cellStyle name="Note 2 18 3 3" xfId="35864" xr:uid="{00766861-84A6-4DFA-B959-F710A118CD3C}"/>
    <cellStyle name="Note 2 18 3 4" xfId="10552" xr:uid="{31258735-B326-4BC7-A6C5-0A28E910D24A}"/>
    <cellStyle name="Note 2 18 4" xfId="25679" xr:uid="{FF4BC5A9-9996-4114-A399-DB92BF938042}"/>
    <cellStyle name="Note 2 18 4 2" xfId="37930" xr:uid="{ECDB315C-9421-4CF5-9C95-0DFC84710E1F}"/>
    <cellStyle name="Note 2 18 5" xfId="25680" xr:uid="{DDCDE2CC-4977-4955-9CE8-4C5074EB5E42}"/>
    <cellStyle name="Note 2 18 6" xfId="25681" xr:uid="{1E609635-2CF1-4684-A757-3F71AF02579D}"/>
    <cellStyle name="Note 2 18 7" xfId="25682" xr:uid="{E138E872-C3C1-443F-8C70-076D134547F2}"/>
    <cellStyle name="Note 2 18 8" xfId="25683" xr:uid="{9DA9D184-DB08-4ED4-B77F-44CED131D258}"/>
    <cellStyle name="Note 2 19" xfId="1707" xr:uid="{58F22F58-E828-4F8E-B20E-E8E9555274C9}"/>
    <cellStyle name="Note 2 19 2" xfId="3959" xr:uid="{BDC07E8B-1B85-4B63-9EDC-2F05454A0F13}"/>
    <cellStyle name="Note 2 19 2 2" xfId="10555" xr:uid="{EC7CFEFA-E9FA-47B0-9D8E-2A61123BBFB9}"/>
    <cellStyle name="Note 2 19 2 2 2" xfId="14176" xr:uid="{81B11B84-E51C-4120-A534-E61765FED210}"/>
    <cellStyle name="Note 2 19 2 3" xfId="25684" xr:uid="{E04DE291-37C4-414C-89CC-657707E7D27D}"/>
    <cellStyle name="Note 2 19 2 4" xfId="25685" xr:uid="{53D02CB2-28C5-4254-913A-9805A086C4E0}"/>
    <cellStyle name="Note 2 19 2 5" xfId="25686" xr:uid="{EDFCFBB1-A2D1-4843-A6FB-F67AA0BDDCC0}"/>
    <cellStyle name="Note 2 19 2 6" xfId="25687" xr:uid="{861F55B9-A723-4BF7-A100-01505167A2FE}"/>
    <cellStyle name="Note 2 19 3" xfId="4897" xr:uid="{5295047F-7126-4165-A2EB-583FD3C666C9}"/>
    <cellStyle name="Note 2 19 3 2" xfId="14175" xr:uid="{2FF3F999-87BF-43D4-A5D0-603A5069A1AF}"/>
    <cellStyle name="Note 2 19 3 3" xfId="35865" xr:uid="{4A874B5A-B7F3-4BB5-82DA-4E48E12EC240}"/>
    <cellStyle name="Note 2 19 3 4" xfId="10554" xr:uid="{2A92843C-222D-4DD6-9E4C-5A5E586AD0E7}"/>
    <cellStyle name="Note 2 19 4" xfId="25688" xr:uid="{7C018009-C1B1-4A47-BAAC-94D79DDB7937}"/>
    <cellStyle name="Note 2 19 4 2" xfId="37931" xr:uid="{C0D7A984-C5BA-4383-9DC4-A3F31A38253F}"/>
    <cellStyle name="Note 2 19 5" xfId="25689" xr:uid="{F55B7ECC-0E2E-4D90-98CB-71BFDA867A76}"/>
    <cellStyle name="Note 2 19 6" xfId="25690" xr:uid="{4FACD5FE-7E83-4316-813B-4F08D72B513B}"/>
    <cellStyle name="Note 2 19 7" xfId="25691" xr:uid="{6011EDD2-0906-4DCF-B732-0AE7C0D86ADD}"/>
    <cellStyle name="Note 2 19 8" xfId="25692" xr:uid="{99B7F9A8-E4EE-4BCA-AF09-BE08C3A0D000}"/>
    <cellStyle name="Note 2 2" xfId="1708" xr:uid="{EE644D3D-BC41-4DBD-A2A6-1CD58B66D84E}"/>
    <cellStyle name="Note 2 2 10" xfId="6731" xr:uid="{1A0E0481-045A-4066-B820-62CCFC11134E}"/>
    <cellStyle name="Note 2 2 10 2" xfId="7669" xr:uid="{8197FAF6-97D5-4F8C-8B69-56F78BF928B2}"/>
    <cellStyle name="Note 2 2 10 2 2" xfId="10558" xr:uid="{B081606E-616B-439B-BECF-C3505F62D502}"/>
    <cellStyle name="Note 2 2 10 2 2 2" xfId="14179" xr:uid="{105CCEF8-DD22-468D-81B3-1DE94BD3700E}"/>
    <cellStyle name="Note 2 2 10 2 3" xfId="25693" xr:uid="{F59E5AE5-2127-4E13-9BE5-65F2432E7DE8}"/>
    <cellStyle name="Note 2 2 10 2 4" xfId="25694" xr:uid="{EAD156BC-3BF2-40DD-AB61-5848A6BC9A10}"/>
    <cellStyle name="Note 2 2 10 2 5" xfId="25695" xr:uid="{FDC2B010-9F69-4E68-9F96-F9DE5A27FDAD}"/>
    <cellStyle name="Note 2 2 10 2 6" xfId="25696" xr:uid="{986B2741-3758-4280-BC54-45ADA5BF8E7E}"/>
    <cellStyle name="Note 2 2 10 3" xfId="10557" xr:uid="{F8354623-F2F9-42B6-960D-EE5FAFDAD772}"/>
    <cellStyle name="Note 2 2 10 3 2" xfId="14178" xr:uid="{0E1AEDDE-124B-4019-868A-7B941CABB86D}"/>
    <cellStyle name="Note 2 2 10 4" xfId="25697" xr:uid="{FC9A78EF-40A2-45FA-8706-602F3BC074C3}"/>
    <cellStyle name="Note 2 2 10 5" xfId="25698" xr:uid="{EC6525DA-7609-44F9-B8BF-8D486A124482}"/>
    <cellStyle name="Note 2 2 10 6" xfId="25699" xr:uid="{3F13509D-C16A-4443-850E-3A6944740D44}"/>
    <cellStyle name="Note 2 2 10 7" xfId="25700" xr:uid="{D0EC8DAE-FC8E-4676-9A26-4D2744FE8491}"/>
    <cellStyle name="Note 2 2 11" xfId="7670" xr:uid="{6583093D-DAB2-48D8-BB4C-976CAFE91550}"/>
    <cellStyle name="Note 2 2 11 2" xfId="10559" xr:uid="{1D5626C9-C9B6-41FE-90C7-D0DC30150110}"/>
    <cellStyle name="Note 2 2 11 2 2" xfId="14180" xr:uid="{81E4E5D0-D602-4C52-981A-F9FB231A8DE2}"/>
    <cellStyle name="Note 2 2 11 3" xfId="25701" xr:uid="{8BA754A4-3467-4CC9-8ED5-AE1E993F559B}"/>
    <cellStyle name="Note 2 2 11 4" xfId="25702" xr:uid="{B0326B8A-272D-4202-A6C0-1BAB02376D08}"/>
    <cellStyle name="Note 2 2 11 5" xfId="25703" xr:uid="{E2513BBB-DD7D-4253-A4F4-31869A743E1C}"/>
    <cellStyle name="Note 2 2 11 6" xfId="25704" xr:uid="{EA46D63A-49BE-4020-972C-3AB00D4A168E}"/>
    <cellStyle name="Note 2 2 12" xfId="7671" xr:uid="{2D8F2EA5-5010-442B-BC25-0D4227AE4DFA}"/>
    <cellStyle name="Note 2 2 12 2" xfId="10560" xr:uid="{420DE085-4EF0-4FD6-99D0-104A6F3F0741}"/>
    <cellStyle name="Note 2 2 12 2 2" xfId="14181" xr:uid="{63E0FB3C-BA56-4B08-8BBB-C17FB3FBDFE9}"/>
    <cellStyle name="Note 2 2 12 3" xfId="25705" xr:uid="{5F893AC8-5192-4E4D-B6D3-C4E7527D443C}"/>
    <cellStyle name="Note 2 2 12 4" xfId="25706" xr:uid="{0E476D62-DBBA-4D82-B3F3-44B5D5CCF32D}"/>
    <cellStyle name="Note 2 2 12 5" xfId="25707" xr:uid="{FAC06D83-EDD5-46BD-98DA-A09619D003A0}"/>
    <cellStyle name="Note 2 2 12 6" xfId="25708" xr:uid="{D4F2541B-2671-4C29-B6D6-53EBE8AF8A60}"/>
    <cellStyle name="Note 2 2 13" xfId="7672" xr:uid="{E7C9E5E9-57AE-431D-9AED-1035CD1E39C8}"/>
    <cellStyle name="Note 2 2 13 2" xfId="10561" xr:uid="{8DDE1B1A-7345-4D3D-B95A-68C713097055}"/>
    <cellStyle name="Note 2 2 13 2 2" xfId="14182" xr:uid="{5A9E7DCE-8EE8-413C-839A-578555DFD705}"/>
    <cellStyle name="Note 2 2 13 3" xfId="25709" xr:uid="{7BA0451D-F70A-4BBA-ADF6-1B64FA7C3340}"/>
    <cellStyle name="Note 2 2 13 4" xfId="25710" xr:uid="{1675C7B2-020E-4AC4-9395-E62E5C97C425}"/>
    <cellStyle name="Note 2 2 13 5" xfId="25711" xr:uid="{27F118F4-355F-49DE-B413-4C6DC23B764F}"/>
    <cellStyle name="Note 2 2 13 6" xfId="25712" xr:uid="{427BC7F6-4EEF-4164-BD7B-E91E6E2BF366}"/>
    <cellStyle name="Note 2 2 14" xfId="7673" xr:uid="{3F04316B-6F8A-4644-8D14-2FD963EB4F25}"/>
    <cellStyle name="Note 2 2 14 2" xfId="10562" xr:uid="{3F583362-7D8A-4303-BBA2-EEB93A0A5694}"/>
    <cellStyle name="Note 2 2 14 2 2" xfId="14183" xr:uid="{EB797429-3678-40A1-BADB-64A0D642D0AB}"/>
    <cellStyle name="Note 2 2 14 3" xfId="25713" xr:uid="{2ED30812-A2D0-4661-BA0A-AA115E05D5A0}"/>
    <cellStyle name="Note 2 2 14 4" xfId="25714" xr:uid="{B21AF120-69FB-4329-904C-C34379EB66C6}"/>
    <cellStyle name="Note 2 2 14 5" xfId="25715" xr:uid="{422A919A-04CB-493A-85AD-90BB3B8E9C7A}"/>
    <cellStyle name="Note 2 2 14 6" xfId="25716" xr:uid="{64A4E94E-59F3-4D08-9D61-8402CF1F16A9}"/>
    <cellStyle name="Note 2 2 15" xfId="7674" xr:uid="{A259005C-71C9-459B-885E-6D7F95B76204}"/>
    <cellStyle name="Note 2 2 15 2" xfId="10563" xr:uid="{F4ECAAA3-C99A-4600-9C76-AA19EFCCBB5B}"/>
    <cellStyle name="Note 2 2 15 2 2" xfId="14184" xr:uid="{A6844E6B-85A1-4563-BFD1-7145B844A7AA}"/>
    <cellStyle name="Note 2 2 15 3" xfId="25717" xr:uid="{69F15D64-0086-4BBC-B7B6-EE277BFA7A3F}"/>
    <cellStyle name="Note 2 2 15 4" xfId="25718" xr:uid="{3CCAE835-8E9F-4E4F-8A50-D534F7EAB2FB}"/>
    <cellStyle name="Note 2 2 15 5" xfId="25719" xr:uid="{1D947D3C-3C73-4351-A434-52384C03370B}"/>
    <cellStyle name="Note 2 2 15 6" xfId="25720" xr:uid="{02D5BC46-2FE5-4AF8-83BE-AAC211569A72}"/>
    <cellStyle name="Note 2 2 16" xfId="10556" xr:uid="{6F8FEC21-C2CE-4518-AC15-D127B2CF9902}"/>
    <cellStyle name="Note 2 2 16 2" xfId="14177" xr:uid="{E543B444-97E5-483F-B4C0-C652EDCA8840}"/>
    <cellStyle name="Note 2 2 17" xfId="25721" xr:uid="{561189BC-09B1-4D8A-949C-64034ADA99A2}"/>
    <cellStyle name="Note 2 2 18" xfId="25722" xr:uid="{DEBF7BAD-6E6B-44E5-A84F-DDA5D24D5FA6}"/>
    <cellStyle name="Note 2 2 19" xfId="25723" xr:uid="{DA2CA737-FAF5-42A2-B3B5-47B3B154948F}"/>
    <cellStyle name="Note 2 2 2" xfId="1709" xr:uid="{CEF64A1B-4950-462F-B55F-89D48775211D}"/>
    <cellStyle name="Note 2 2 2 10" xfId="3960" xr:uid="{E0F21E5B-8EA4-4A2D-8424-756D9875132F}"/>
    <cellStyle name="Note 2 2 2 10 2" xfId="10565" xr:uid="{728635DC-8ED6-4595-95E8-51FFE95C1F15}"/>
    <cellStyle name="Note 2 2 2 10 2 2" xfId="14186" xr:uid="{BFEC3AE0-7946-443B-B8ED-D69A5BBB3DF0}"/>
    <cellStyle name="Note 2 2 2 10 3" xfId="25724" xr:uid="{63EC20AE-2EF0-4376-BCFD-0E34027E7A74}"/>
    <cellStyle name="Note 2 2 2 10 4" xfId="25725" xr:uid="{3DAA2BD3-B42C-404B-A65D-3F7D4C4E713E}"/>
    <cellStyle name="Note 2 2 2 10 5" xfId="25726" xr:uid="{66692811-6ED1-40B1-AA28-9162E6E8E9E8}"/>
    <cellStyle name="Note 2 2 2 10 6" xfId="25727" xr:uid="{3064B4E0-CEBE-4865-A5E9-5C7F09D9F26E}"/>
    <cellStyle name="Note 2 2 2 10 7" xfId="35478" xr:uid="{8AC480D9-6917-4169-852F-5BF23702A144}"/>
    <cellStyle name="Note 2 2 2 10 8" xfId="7675" xr:uid="{162EF57E-3401-4DE9-83A4-0C597DC298B4}"/>
    <cellStyle name="Note 2 2 2 11" xfId="4898" xr:uid="{5FE8C079-527F-4CFE-9414-468ACFF84694}"/>
    <cellStyle name="Note 2 2 2 11 2" xfId="10566" xr:uid="{D5DFF407-D9AA-46AB-850F-F8B18F038380}"/>
    <cellStyle name="Note 2 2 2 11 2 2" xfId="14187" xr:uid="{A3C7DD63-1A2E-456B-AB23-7DCA309D4CF3}"/>
    <cellStyle name="Note 2 2 2 11 3" xfId="25728" xr:uid="{85E39864-2FEE-4F34-AAD0-6E9E1B8425FB}"/>
    <cellStyle name="Note 2 2 2 11 4" xfId="25729" xr:uid="{C1250CD2-7B62-491F-BA4B-BFFA86BCAB74}"/>
    <cellStyle name="Note 2 2 2 11 5" xfId="25730" xr:uid="{F3B39F9A-BF31-411F-B7BD-F701B0C4060D}"/>
    <cellStyle name="Note 2 2 2 11 6" xfId="25731" xr:uid="{013ED085-F9ED-4AA8-B8D6-36B7B86B6EFC}"/>
    <cellStyle name="Note 2 2 2 11 7" xfId="35866" xr:uid="{C04A892A-5CD6-4497-A4B5-D4E22DB42F44}"/>
    <cellStyle name="Note 2 2 2 11 8" xfId="7676" xr:uid="{7B3C71AF-ABEC-4CB0-87EF-4C7A9BC8B05E}"/>
    <cellStyle name="Note 2 2 2 12" xfId="10564" xr:uid="{D74D4689-5E3F-4A9A-AC56-284F9ADF640B}"/>
    <cellStyle name="Note 2 2 2 12 2" xfId="14185" xr:uid="{ED865243-9C48-4EDA-B49D-BF1D612ED7E9}"/>
    <cellStyle name="Note 2 2 2 12 3" xfId="37932" xr:uid="{68A7F050-CEF6-4277-A7BE-40A3AFF35157}"/>
    <cellStyle name="Note 2 2 2 13" xfId="25732" xr:uid="{31AB3BBC-3E4E-4E1C-9C2B-C8BB0B013133}"/>
    <cellStyle name="Note 2 2 2 14" xfId="25733" xr:uid="{30F17713-F346-47A6-92D5-B459A49E57F3}"/>
    <cellStyle name="Note 2 2 2 15" xfId="25734" xr:uid="{873D9E68-DCA1-4B92-836E-C20B76E4B527}"/>
    <cellStyle name="Note 2 2 2 16" xfId="25735" xr:uid="{8FF0A530-2282-44B3-A22A-145A5F20FE32}"/>
    <cellStyle name="Note 2 2 2 17" xfId="25736" xr:uid="{16F6AFED-BAA2-4F58-8782-735B4F43E679}"/>
    <cellStyle name="Note 2 2 2 2" xfId="1710" xr:uid="{95B3870B-CB41-46FC-8699-F16568E47D8E}"/>
    <cellStyle name="Note 2 2 2 2 10" xfId="6732" xr:uid="{32EFBED6-DDE6-4316-8488-C6A295CC8886}"/>
    <cellStyle name="Note 2 2 2 2 10 2" xfId="7677" xr:uid="{D83D6E23-1574-4311-A3B1-EB336D56C29A}"/>
    <cellStyle name="Note 2 2 2 2 10 2 2" xfId="10569" xr:uid="{1AB90CF0-8F1C-4191-9593-309FC0ABC778}"/>
    <cellStyle name="Note 2 2 2 2 10 2 2 2" xfId="14190" xr:uid="{8583677A-3037-421A-B74E-CF427651CE40}"/>
    <cellStyle name="Note 2 2 2 2 10 2 3" xfId="25737" xr:uid="{BA352A36-300B-44B0-A8A5-55DBAD2AAE72}"/>
    <cellStyle name="Note 2 2 2 2 10 2 4" xfId="25738" xr:uid="{0E3795A1-A940-4353-BFD5-F47AFFEB395E}"/>
    <cellStyle name="Note 2 2 2 2 10 2 5" xfId="25739" xr:uid="{B0613514-60EE-4543-8DC3-7DAE29680D37}"/>
    <cellStyle name="Note 2 2 2 2 10 2 6" xfId="25740" xr:uid="{5BEEC5FC-4809-4C1D-8ABC-6A6085FD09A5}"/>
    <cellStyle name="Note 2 2 2 2 10 3" xfId="10568" xr:uid="{E6F56C8A-BE5C-489A-A327-E65B23A9F538}"/>
    <cellStyle name="Note 2 2 2 2 10 3 2" xfId="14189" xr:uid="{409EC31B-2E54-4B4F-993D-5C0C9760CF59}"/>
    <cellStyle name="Note 2 2 2 2 10 4" xfId="25741" xr:uid="{D7149A8D-D530-4E7E-9A39-B29B4D5925A6}"/>
    <cellStyle name="Note 2 2 2 2 10 5" xfId="25742" xr:uid="{781CA099-AC1A-4CE1-993E-35E9529160D2}"/>
    <cellStyle name="Note 2 2 2 2 10 6" xfId="25743" xr:uid="{32DB9F5A-DA8B-4413-8F8E-419491013BF8}"/>
    <cellStyle name="Note 2 2 2 2 10 7" xfId="25744" xr:uid="{5F794659-9676-4B7D-832C-329BA3EACCD7}"/>
    <cellStyle name="Note 2 2 2 2 11" xfId="7678" xr:uid="{DAC347F7-6369-47A5-A4AC-3DD67DCB7F9F}"/>
    <cellStyle name="Note 2 2 2 2 11 2" xfId="10570" xr:uid="{64DBF1BF-9F83-4A5E-B56C-8DECE64972EB}"/>
    <cellStyle name="Note 2 2 2 2 11 2 2" xfId="14191" xr:uid="{AA0820DA-F352-441B-A644-D32268DEBE0E}"/>
    <cellStyle name="Note 2 2 2 2 11 3" xfId="25745" xr:uid="{135D6C16-8786-46C4-9D96-0BAB8677CB3C}"/>
    <cellStyle name="Note 2 2 2 2 11 4" xfId="25746" xr:uid="{BA05F032-FDCE-4E00-A092-E6FD3B9C2329}"/>
    <cellStyle name="Note 2 2 2 2 11 5" xfId="25747" xr:uid="{C3E38F11-1510-4602-ADB0-8041C29166ED}"/>
    <cellStyle name="Note 2 2 2 2 11 6" xfId="25748" xr:uid="{F8C73445-5D38-44AB-8303-DCD3D73A713D}"/>
    <cellStyle name="Note 2 2 2 2 12" xfId="7679" xr:uid="{1BB540E3-7A3F-4E09-B410-BDB73AE0BD34}"/>
    <cellStyle name="Note 2 2 2 2 12 2" xfId="10571" xr:uid="{C0FF464C-4D53-48BA-B4F3-6CFA5C852581}"/>
    <cellStyle name="Note 2 2 2 2 12 2 2" xfId="14192" xr:uid="{1A7DCBDB-6208-4525-AB0A-5033E0EB1C72}"/>
    <cellStyle name="Note 2 2 2 2 12 3" xfId="25749" xr:uid="{9E0BA1E1-62FA-47EE-8A8B-B4F5D23E04A5}"/>
    <cellStyle name="Note 2 2 2 2 12 4" xfId="25750" xr:uid="{C1E515B6-516E-45F3-85A5-AE1433B8BF46}"/>
    <cellStyle name="Note 2 2 2 2 12 5" xfId="25751" xr:uid="{7BFA6D0D-1A71-4A65-800C-A9836C00007C}"/>
    <cellStyle name="Note 2 2 2 2 12 6" xfId="25752" xr:uid="{7F9335E9-BBF4-47CE-858C-3582F03D01DE}"/>
    <cellStyle name="Note 2 2 2 2 13" xfId="7680" xr:uid="{FDE51CBF-43F2-4FDA-9848-2EBFD08F651B}"/>
    <cellStyle name="Note 2 2 2 2 13 2" xfId="10572" xr:uid="{260C95AA-562C-49F5-A87F-AD805812CC18}"/>
    <cellStyle name="Note 2 2 2 2 13 2 2" xfId="14193" xr:uid="{D2C582E2-C359-4988-9C45-C6AE3136F583}"/>
    <cellStyle name="Note 2 2 2 2 13 3" xfId="25753" xr:uid="{AC0ECF76-769D-4CCE-A9BA-8AE97DB1C3C9}"/>
    <cellStyle name="Note 2 2 2 2 13 4" xfId="25754" xr:uid="{74CE9C0F-5611-427B-8B2F-428E47C62C55}"/>
    <cellStyle name="Note 2 2 2 2 13 5" xfId="25755" xr:uid="{1F7FB221-2A39-44AF-83FD-C3547197213F}"/>
    <cellStyle name="Note 2 2 2 2 13 6" xfId="25756" xr:uid="{8CA320D2-3CE0-44DD-B4FE-A7F342D5F578}"/>
    <cellStyle name="Note 2 2 2 2 14" xfId="7681" xr:uid="{377EA42A-10F4-49AB-975E-CB121BD018EC}"/>
    <cellStyle name="Note 2 2 2 2 14 2" xfId="10573" xr:uid="{20FFDDD0-6A42-49D4-BB90-1C8945DD6A3A}"/>
    <cellStyle name="Note 2 2 2 2 14 2 2" xfId="14194" xr:uid="{AB8DEFA7-F245-446B-88D9-F76664B140C1}"/>
    <cellStyle name="Note 2 2 2 2 14 3" xfId="25757" xr:uid="{E963078D-3CDA-4A0A-947C-98E9E81F9CDE}"/>
    <cellStyle name="Note 2 2 2 2 14 4" xfId="25758" xr:uid="{56807701-4A36-453D-8F34-A550BB904532}"/>
    <cellStyle name="Note 2 2 2 2 14 5" xfId="25759" xr:uid="{15C460C9-C718-48B9-8567-DF67B4311BDF}"/>
    <cellStyle name="Note 2 2 2 2 14 6" xfId="25760" xr:uid="{C2669B5F-04C6-48EE-94B3-50AF258899EA}"/>
    <cellStyle name="Note 2 2 2 2 15" xfId="7682" xr:uid="{92180412-678C-4FAC-A017-F63DF5A32A47}"/>
    <cellStyle name="Note 2 2 2 2 15 2" xfId="10574" xr:uid="{A24D6EB3-16E5-414C-A394-BDC25311776D}"/>
    <cellStyle name="Note 2 2 2 2 15 2 2" xfId="14195" xr:uid="{D3A2F7CC-7C00-4FF6-8338-917002B8BE16}"/>
    <cellStyle name="Note 2 2 2 2 15 3" xfId="25761" xr:uid="{315CA195-4327-4A37-9D44-5404F81D4ED8}"/>
    <cellStyle name="Note 2 2 2 2 15 4" xfId="25762" xr:uid="{353F57B1-8457-4FE3-A857-EE814BC95C61}"/>
    <cellStyle name="Note 2 2 2 2 15 5" xfId="25763" xr:uid="{3FC6EA55-A874-4004-A491-68F09940A94B}"/>
    <cellStyle name="Note 2 2 2 2 15 6" xfId="25764" xr:uid="{9661DC26-681C-48C1-9F35-57791F6187E8}"/>
    <cellStyle name="Note 2 2 2 2 16" xfId="10567" xr:uid="{442E031C-255B-487D-9D02-D3216B656DE7}"/>
    <cellStyle name="Note 2 2 2 2 16 2" xfId="14188" xr:uid="{9F78703B-A665-4468-8F55-542AA23429A0}"/>
    <cellStyle name="Note 2 2 2 2 17" xfId="25765" xr:uid="{6B2ABC37-7CC4-4FAF-ADC5-DB2F83755F93}"/>
    <cellStyle name="Note 2 2 2 2 18" xfId="25766" xr:uid="{BBCF07E3-7C1B-40B7-878A-99558408C230}"/>
    <cellStyle name="Note 2 2 2 2 19" xfId="25767" xr:uid="{49F43C16-E3C8-4173-8EBA-E35FD0D7E613}"/>
    <cellStyle name="Note 2 2 2 2 2" xfId="1711" xr:uid="{3A8E43E6-AB54-4909-8910-7AF961086DD0}"/>
    <cellStyle name="Note 2 2 2 2 2 10" xfId="25768" xr:uid="{078F58FE-0B81-49C1-8405-2792B733EB29}"/>
    <cellStyle name="Note 2 2 2 2 2 10 2" xfId="37933" xr:uid="{EBB66492-B9D9-477D-B26B-772382022E6D}"/>
    <cellStyle name="Note 2 2 2 2 2 11" xfId="25769" xr:uid="{A183594E-1B5E-4A39-BC81-3F123CA47277}"/>
    <cellStyle name="Note 2 2 2 2 2 12" xfId="25770" xr:uid="{194142D5-0824-48AF-86B9-56EF763D0420}"/>
    <cellStyle name="Note 2 2 2 2 2 13" xfId="25771" xr:uid="{C83B2F71-FDC6-4E0E-A583-A0FC607A8563}"/>
    <cellStyle name="Note 2 2 2 2 2 14" xfId="25772" xr:uid="{5F68AF95-616F-4BE3-AEDF-65319A2FE5CE}"/>
    <cellStyle name="Note 2 2 2 2 2 2" xfId="1712" xr:uid="{D3402C4D-F445-40CF-9E2F-B0698076FF46}"/>
    <cellStyle name="Note 2 2 2 2 2 2 10" xfId="25773" xr:uid="{4400F758-A0F8-4198-B80D-140CC7AD2014}"/>
    <cellStyle name="Note 2 2 2 2 2 2 2" xfId="3963" xr:uid="{B585DD6D-CCB1-4902-AB13-3F46DB3DA095}"/>
    <cellStyle name="Note 2 2 2 2 2 2 2 2" xfId="3964" xr:uid="{EDE56200-0ED7-40E2-9D38-68EB3A1DAA2F}"/>
    <cellStyle name="Note 2 2 2 2 2 2 2 2 2" xfId="5534" xr:uid="{EED05906-A1B3-4C87-BE29-E82B0671914E}"/>
    <cellStyle name="Note 2 2 2 2 2 2 2 2 2 2" xfId="10579" xr:uid="{A30EF1CD-C084-4B3E-9902-062CBFFE8F66}"/>
    <cellStyle name="Note 2 2 2 2 2 2 2 2 2 2 2" xfId="14200" xr:uid="{EB0189C9-21AE-47F7-A6E1-2F165E0DC66C}"/>
    <cellStyle name="Note 2 2 2 2 2 2 2 2 2 3" xfId="25774" xr:uid="{1D226DA2-B17C-4ECA-8AEA-EF715FE36F78}"/>
    <cellStyle name="Note 2 2 2 2 2 2 2 2 2 4" xfId="25775" xr:uid="{09B163EA-161F-41C8-AAD4-FAFC5E6A72DA}"/>
    <cellStyle name="Note 2 2 2 2 2 2 2 2 2 5" xfId="25776" xr:uid="{C4E53CC8-B284-47F8-B7CC-3F669E326AE6}"/>
    <cellStyle name="Note 2 2 2 2 2 2 2 2 2 6" xfId="25777" xr:uid="{75B49125-CB39-441B-943D-4FEB348D0583}"/>
    <cellStyle name="Note 2 2 2 2 2 2 2 2 3" xfId="10578" xr:uid="{73C7F3D4-1311-49C5-80B2-4D9A302642D0}"/>
    <cellStyle name="Note 2 2 2 2 2 2 2 2 3 2" xfId="14199" xr:uid="{1D6B8E68-853B-4E24-A5EE-484775B388BD}"/>
    <cellStyle name="Note 2 2 2 2 2 2 2 2 3 3" xfId="38531" xr:uid="{8ABC8C80-1C17-4F15-B408-3ACF8FCFDC25}"/>
    <cellStyle name="Note 2 2 2 2 2 2 2 2 4" xfId="25778" xr:uid="{2A1EB108-7412-4C95-9967-6DD276E8B5B2}"/>
    <cellStyle name="Note 2 2 2 2 2 2 2 2 5" xfId="25779" xr:uid="{E207E7B5-DD2E-448B-83AE-04D5EA13994B}"/>
    <cellStyle name="Note 2 2 2 2 2 2 2 2 6" xfId="25780" xr:uid="{D1A50C07-B73F-4D11-896D-019411D47108}"/>
    <cellStyle name="Note 2 2 2 2 2 2 2 2 7" xfId="25781" xr:uid="{0D024CE4-38D6-4B9B-987A-2127355A1157}"/>
    <cellStyle name="Note 2 2 2 2 2 2 2 3" xfId="10577" xr:uid="{29FFC0DC-5023-4BC5-B313-CA73B18C3087}"/>
    <cellStyle name="Note 2 2 2 2 2 2 2 3 2" xfId="14198" xr:uid="{44E6D29E-D747-4BAD-A186-4B95B77C2D0D}"/>
    <cellStyle name="Note 2 2 2 2 2 2 2 4" xfId="25782" xr:uid="{F3761F2E-67A5-4035-9937-D785869DCCF7}"/>
    <cellStyle name="Note 2 2 2 2 2 2 2 5" xfId="25783" xr:uid="{578397C5-E66A-43F4-B088-8463717D141B}"/>
    <cellStyle name="Note 2 2 2 2 2 2 2 6" xfId="25784" xr:uid="{4CA2E64C-3B70-4FE1-A46A-6B4D2CB4E4F0}"/>
    <cellStyle name="Note 2 2 2 2 2 2 2 7" xfId="25785" xr:uid="{3E356381-25A3-431D-9C45-BAF6482B35E1}"/>
    <cellStyle name="Note 2 2 2 2 2 2 3" xfId="3962" xr:uid="{853B8F07-AB27-47D8-818E-681A6E57C7A2}"/>
    <cellStyle name="Note 2 2 2 2 2 2 3 2" xfId="10580" xr:uid="{D2596F2E-9911-4F29-968C-A8CC2737D57E}"/>
    <cellStyle name="Note 2 2 2 2 2 2 3 2 2" xfId="14201" xr:uid="{9701585F-BEF6-47A2-8C2D-6AADAFABE4EE}"/>
    <cellStyle name="Note 2 2 2 2 2 2 3 3" xfId="25786" xr:uid="{AAD07F7D-EC51-463A-8B2D-1EFA0C91EBA8}"/>
    <cellStyle name="Note 2 2 2 2 2 2 3 4" xfId="25787" xr:uid="{85C92371-7A29-4869-BBE3-52187674B9D6}"/>
    <cellStyle name="Note 2 2 2 2 2 2 3 5" xfId="25788" xr:uid="{06C726E6-8090-4622-9D4B-69068985ABBF}"/>
    <cellStyle name="Note 2 2 2 2 2 2 3 6" xfId="25789" xr:uid="{5617EEF6-71F9-4F3E-BCEB-6943FF7FB4CD}"/>
    <cellStyle name="Note 2 2 2 2 2 2 4" xfId="4900" xr:uid="{FCC11256-CE03-411A-A63D-D55F5FBFB4C2}"/>
    <cellStyle name="Note 2 2 2 2 2 2 4 2" xfId="10581" xr:uid="{2ECA9570-6ECA-46B7-8C8D-D1B5D42D86AE}"/>
    <cellStyle name="Note 2 2 2 2 2 2 4 2 2" xfId="14202" xr:uid="{0503A783-4DE0-4E14-8154-B4D60013A4C3}"/>
    <cellStyle name="Note 2 2 2 2 2 2 4 3" xfId="25790" xr:uid="{943EC339-0616-4B09-962D-EB0DFFC916FD}"/>
    <cellStyle name="Note 2 2 2 2 2 2 4 4" xfId="25791" xr:uid="{EB68AC3E-7502-4FF4-A798-A525CEF6D832}"/>
    <cellStyle name="Note 2 2 2 2 2 2 4 5" xfId="25792" xr:uid="{99EE3570-A3B0-4AE7-AA43-0663276488E8}"/>
    <cellStyle name="Note 2 2 2 2 2 2 4 6" xfId="25793" xr:uid="{3FBB6039-78D5-40C7-ADE3-9A75278221E4}"/>
    <cellStyle name="Note 2 2 2 2 2 2 5" xfId="10576" xr:uid="{925E3F33-08EF-419D-AFA9-055926E79B0C}"/>
    <cellStyle name="Note 2 2 2 2 2 2 5 2" xfId="14197" xr:uid="{BE5D144E-81BA-409D-BB84-3591AA0F80E7}"/>
    <cellStyle name="Note 2 2 2 2 2 2 5 3" xfId="37934" xr:uid="{83458999-BEB3-4AC7-97C5-68BC657BD973}"/>
    <cellStyle name="Note 2 2 2 2 2 2 6" xfId="25794" xr:uid="{7894DD35-7E80-4F20-BFC2-9D197CF33F49}"/>
    <cellStyle name="Note 2 2 2 2 2 2 7" xfId="25795" xr:uid="{28B8E239-A106-4117-B6FF-745E3AFC1B61}"/>
    <cellStyle name="Note 2 2 2 2 2 2 8" xfId="25796" xr:uid="{1F69CB93-0EBA-4E25-B634-F229D9BD90A3}"/>
    <cellStyle name="Note 2 2 2 2 2 2 9" xfId="25797" xr:uid="{11D67D2C-9263-4766-84F9-D0E0D0C23DC9}"/>
    <cellStyle name="Note 2 2 2 2 2 2_TRA" xfId="3965" xr:uid="{257D5FDB-2274-4838-BED7-84F958045B33}"/>
    <cellStyle name="Note 2 2 2 2 2 3" xfId="1713" xr:uid="{7BF88038-CADD-4867-AA46-043A20FA42C1}"/>
    <cellStyle name="Note 2 2 2 2 2 3 2" xfId="3966" xr:uid="{DF39F489-BBE0-4E72-A7D7-1BD179676B61}"/>
    <cellStyle name="Note 2 2 2 2 2 3 2 2" xfId="10583" xr:uid="{5F317B5F-782E-4538-A354-4D667BAD1B74}"/>
    <cellStyle name="Note 2 2 2 2 2 3 2 2 2" xfId="14204" xr:uid="{BB70D1D9-1FCC-4ED9-9056-8F9514002C4D}"/>
    <cellStyle name="Note 2 2 2 2 2 3 2 3" xfId="25798" xr:uid="{1E50CF7B-1027-4AE1-96E5-C74767750516}"/>
    <cellStyle name="Note 2 2 2 2 2 3 2 4" xfId="25799" xr:uid="{F4010734-36D5-410F-B250-9C4AA75A487B}"/>
    <cellStyle name="Note 2 2 2 2 2 3 2 5" xfId="25800" xr:uid="{975EEE4A-B45E-49F9-B846-59A6FF901FA4}"/>
    <cellStyle name="Note 2 2 2 2 2 3 2 6" xfId="25801" xr:uid="{427ECD41-E5CA-4BFD-9850-B90145F7D359}"/>
    <cellStyle name="Note 2 2 2 2 2 3 3" xfId="4901" xr:uid="{5CB20E82-A922-4F9E-8CFF-7ED354D31E61}"/>
    <cellStyle name="Note 2 2 2 2 2 3 3 2" xfId="14203" xr:uid="{C83E117F-4440-4723-B311-77DC970B1C9A}"/>
    <cellStyle name="Note 2 2 2 2 2 3 3 3" xfId="35868" xr:uid="{75EA282E-17F2-4F72-82EE-C8BDD0038A09}"/>
    <cellStyle name="Note 2 2 2 2 2 3 3 4" xfId="10582" xr:uid="{0633B4DA-CB06-415E-804E-A83EE68037F1}"/>
    <cellStyle name="Note 2 2 2 2 2 3 4" xfId="25802" xr:uid="{B0302F4B-79AF-45EA-898C-EC586FC2FA32}"/>
    <cellStyle name="Note 2 2 2 2 2 3 4 2" xfId="37935" xr:uid="{7878BCA8-16E1-440D-80A8-32E5D1B778D1}"/>
    <cellStyle name="Note 2 2 2 2 2 3 5" xfId="25803" xr:uid="{39FDA866-823F-48FC-9D49-F302D3F9750F}"/>
    <cellStyle name="Note 2 2 2 2 2 3 6" xfId="25804" xr:uid="{ECEAA8CC-AD3A-45B6-8D93-409D196F0CBB}"/>
    <cellStyle name="Note 2 2 2 2 2 3 7" xfId="25805" xr:uid="{3EAC52EF-012A-4888-8088-A238677AC47E}"/>
    <cellStyle name="Note 2 2 2 2 2 3 8" xfId="25806" xr:uid="{B72434FB-B1D6-487B-BAA1-DDAD1A47D749}"/>
    <cellStyle name="Note 2 2 2 2 2 4" xfId="3967" xr:uid="{6DCB7882-E612-4B41-9D5A-CA242C8FDCF2}"/>
    <cellStyle name="Note 2 2 2 2 2 4 2" xfId="5535" xr:uid="{6802CCA9-B148-4CFA-A620-C1562E736F85}"/>
    <cellStyle name="Note 2 2 2 2 2 4 2 2" xfId="10585" xr:uid="{B704AED3-07D6-4E33-BF0C-D85915271139}"/>
    <cellStyle name="Note 2 2 2 2 2 4 2 2 2" xfId="14206" xr:uid="{181C116A-CBFF-4411-861A-3D49DD36A9A8}"/>
    <cellStyle name="Note 2 2 2 2 2 4 2 3" xfId="25807" xr:uid="{E22B950F-A15A-4B24-9B61-A20C43DCA36A}"/>
    <cellStyle name="Note 2 2 2 2 2 4 2 4" xfId="25808" xr:uid="{57E38CBA-2156-46AB-83BE-28EDD5875AAE}"/>
    <cellStyle name="Note 2 2 2 2 2 4 2 5" xfId="25809" xr:uid="{4AE653BF-D5CC-4711-946A-EA4B1BC2B617}"/>
    <cellStyle name="Note 2 2 2 2 2 4 2 6" xfId="25810" xr:uid="{EFFD24B1-AB0F-418A-BEAA-6109F02A45BE}"/>
    <cellStyle name="Note 2 2 2 2 2 4 3" xfId="10584" xr:uid="{7451AE6E-2099-4460-ADC7-0000CFD07D75}"/>
    <cellStyle name="Note 2 2 2 2 2 4 3 2" xfId="14205" xr:uid="{398ABBED-1FE7-4522-AE3B-0037DDB69A74}"/>
    <cellStyle name="Note 2 2 2 2 2 4 3 3" xfId="38532" xr:uid="{B769C7A9-AD81-4DE1-A497-9C4411B7D5A3}"/>
    <cellStyle name="Note 2 2 2 2 2 4 4" xfId="25811" xr:uid="{53211C80-D3E6-4A8F-ACBF-8DEFD23D7925}"/>
    <cellStyle name="Note 2 2 2 2 2 4 5" xfId="25812" xr:uid="{6665325D-8591-4610-820A-8E118FBF9E03}"/>
    <cellStyle name="Note 2 2 2 2 2 4 6" xfId="25813" xr:uid="{04E1F3A5-D1F0-4486-8763-CF53C31ABD1D}"/>
    <cellStyle name="Note 2 2 2 2 2 4 7" xfId="25814" xr:uid="{AE9E1E74-08A1-4717-8EED-78B3246DD06A}"/>
    <cellStyle name="Note 2 2 2 2 2 5" xfId="3968" xr:uid="{A14B3A94-2FFB-4A4C-A09A-EA75AB891E67}"/>
    <cellStyle name="Note 2 2 2 2 2 5 2" xfId="5536" xr:uid="{8840EA63-113B-466C-9637-9F4FE1493493}"/>
    <cellStyle name="Note 2 2 2 2 2 5 2 2" xfId="10587" xr:uid="{0145E3F8-EC3A-4D0C-A473-CF6195876700}"/>
    <cellStyle name="Note 2 2 2 2 2 5 2 2 2" xfId="14208" xr:uid="{B6BCB57D-09AD-4732-80E2-D9FA91F3C47F}"/>
    <cellStyle name="Note 2 2 2 2 2 5 2 3" xfId="25815" xr:uid="{E5A896CC-C74F-4C52-8A60-EADD9184CBFE}"/>
    <cellStyle name="Note 2 2 2 2 2 5 2 4" xfId="25816" xr:uid="{68C73868-7AA5-45FA-A965-755E0AF1C081}"/>
    <cellStyle name="Note 2 2 2 2 2 5 2 5" xfId="25817" xr:uid="{9CD9A16D-07F8-468E-810A-D23E7FB13C1C}"/>
    <cellStyle name="Note 2 2 2 2 2 5 2 6" xfId="25818" xr:uid="{69D83F77-3121-488A-B5F0-360F600498A4}"/>
    <cellStyle name="Note 2 2 2 2 2 5 3" xfId="10586" xr:uid="{16236BAF-454A-40A2-82E7-D7321B0CA1AC}"/>
    <cellStyle name="Note 2 2 2 2 2 5 3 2" xfId="14207" xr:uid="{B03844E6-05E5-491F-AE38-9CE13AB90A7A}"/>
    <cellStyle name="Note 2 2 2 2 2 5 3 3" xfId="38533" xr:uid="{FB36CF60-0A1B-4C1E-ACF9-510A17410998}"/>
    <cellStyle name="Note 2 2 2 2 2 5 4" xfId="25819" xr:uid="{59583F99-FF60-4F61-BEAD-F6DF56430D75}"/>
    <cellStyle name="Note 2 2 2 2 2 5 5" xfId="25820" xr:uid="{812F782C-2414-43E8-A54F-4BC8F8BAFD20}"/>
    <cellStyle name="Note 2 2 2 2 2 5 6" xfId="25821" xr:uid="{7B0D1B74-F9E5-4EA5-9A82-DA0D778435B6}"/>
    <cellStyle name="Note 2 2 2 2 2 5 7" xfId="25822" xr:uid="{BD5AAC08-A6C0-4274-8445-19939FD4333C}"/>
    <cellStyle name="Note 2 2 2 2 2 6" xfId="3969" xr:uid="{C45C2FF0-18BB-445A-BD00-488B7E0D4D3B}"/>
    <cellStyle name="Note 2 2 2 2 2 6 2" xfId="5537" xr:uid="{1B1860F9-7FA7-4F43-B461-0F448678DFC5}"/>
    <cellStyle name="Note 2 2 2 2 2 6 2 2" xfId="10589" xr:uid="{906291AE-5265-4D41-A049-367FFF2BBCD0}"/>
    <cellStyle name="Note 2 2 2 2 2 6 2 2 2" xfId="14210" xr:uid="{8BBF1417-D57D-4153-9F47-EAC060A66580}"/>
    <cellStyle name="Note 2 2 2 2 2 6 2 3" xfId="25823" xr:uid="{9AE45232-BA85-48C5-A7A8-189EDBCD525D}"/>
    <cellStyle name="Note 2 2 2 2 2 6 2 4" xfId="25824" xr:uid="{C2F765AC-3FFD-414F-A9A2-D84AED6197F3}"/>
    <cellStyle name="Note 2 2 2 2 2 6 2 5" xfId="25825" xr:uid="{4B314B75-0D21-46DE-B475-7AF944CC3933}"/>
    <cellStyle name="Note 2 2 2 2 2 6 2 6" xfId="25826" xr:uid="{6D7287CC-DD60-484D-8031-B6C675BAD6AF}"/>
    <cellStyle name="Note 2 2 2 2 2 6 3" xfId="10588" xr:uid="{42BE6445-94C7-48B6-8219-F31E48D588A9}"/>
    <cellStyle name="Note 2 2 2 2 2 6 3 2" xfId="14209" xr:uid="{482C6FE8-51CF-4201-8E8E-E3E95939F54B}"/>
    <cellStyle name="Note 2 2 2 2 2 6 3 3" xfId="38534" xr:uid="{B6774AD1-8778-419D-889C-F98ABE563849}"/>
    <cellStyle name="Note 2 2 2 2 2 6 4" xfId="25827" xr:uid="{56778675-B44C-4EDB-A104-AFC772B7E28D}"/>
    <cellStyle name="Note 2 2 2 2 2 6 5" xfId="25828" xr:uid="{C011E327-0DCF-479A-B2A8-ACF15EF02A8F}"/>
    <cellStyle name="Note 2 2 2 2 2 6 6" xfId="25829" xr:uid="{0F4E985A-732D-4C8C-9E81-C98B297BE6E4}"/>
    <cellStyle name="Note 2 2 2 2 2 6 7" xfId="25830" xr:uid="{16B8DBE6-31D7-4041-B625-B6C61862018D}"/>
    <cellStyle name="Note 2 2 2 2 2 7" xfId="3970" xr:uid="{3DC1868F-06ED-4DAB-8916-9BC94CB93A40}"/>
    <cellStyle name="Note 2 2 2 2 2 7 2" xfId="10590" xr:uid="{6E57CB06-9380-4334-92A5-350C4C3FAB01}"/>
    <cellStyle name="Note 2 2 2 2 2 7 2 2" xfId="14211" xr:uid="{FC1EF505-F688-4662-8697-9F304DE6C6FC}"/>
    <cellStyle name="Note 2 2 2 2 2 7 3" xfId="25831" xr:uid="{2758D41C-15A5-45DD-BA39-A7D49434F6BB}"/>
    <cellStyle name="Note 2 2 2 2 2 7 4" xfId="25832" xr:uid="{E6E51918-DA47-4C8B-AF8A-FF68698ED627}"/>
    <cellStyle name="Note 2 2 2 2 2 7 5" xfId="25833" xr:uid="{67733DEC-879A-4484-AB71-7C080420C4F7}"/>
    <cellStyle name="Note 2 2 2 2 2 7 6" xfId="25834" xr:uid="{9E70FC56-5F96-4CFC-9AA5-722B6978DBE2}"/>
    <cellStyle name="Note 2 2 2 2 2 8" xfId="3961" xr:uid="{5C798434-E88B-4E60-AEB1-B3E416ED9BF2}"/>
    <cellStyle name="Note 2 2 2 2 2 8 2" xfId="10591" xr:uid="{EDDF4DB3-0CD9-45C8-860E-3A731CD11338}"/>
    <cellStyle name="Note 2 2 2 2 2 8 2 2" xfId="14212" xr:uid="{767A785E-2E68-48FC-8EFD-A726A85150BE}"/>
    <cellStyle name="Note 2 2 2 2 2 8 3" xfId="25835" xr:uid="{07038069-C52E-43F9-AAEF-17EF41D52B40}"/>
    <cellStyle name="Note 2 2 2 2 2 8 4" xfId="25836" xr:uid="{77EBBC57-B1A0-4898-8802-834573FB5D20}"/>
    <cellStyle name="Note 2 2 2 2 2 8 5" xfId="25837" xr:uid="{A74CF2D3-7EEF-41A8-BA2B-E408DC6130D7}"/>
    <cellStyle name="Note 2 2 2 2 2 8 6" xfId="25838" xr:uid="{9978158B-82F1-4FC4-8B2F-78C9EF0159AA}"/>
    <cellStyle name="Note 2 2 2 2 2 8 7" xfId="35479" xr:uid="{44D07506-530B-47E2-8DEA-D9749021454F}"/>
    <cellStyle name="Note 2 2 2 2 2 8 8" xfId="7683" xr:uid="{756A62B0-043A-4D02-B037-B0FEB0E54943}"/>
    <cellStyle name="Note 2 2 2 2 2 9" xfId="4899" xr:uid="{310F416F-3CCA-4356-BC7F-6701E4349DCC}"/>
    <cellStyle name="Note 2 2 2 2 2 9 2" xfId="14196" xr:uid="{61A0CCFD-0801-4B38-893E-55B782A862A9}"/>
    <cellStyle name="Note 2 2 2 2 2 9 3" xfId="35867" xr:uid="{DBA9B671-B8C3-4011-8B45-CD74C186DB0B}"/>
    <cellStyle name="Note 2 2 2 2 2 9 4" xfId="10575" xr:uid="{CEDD046B-EF8C-4289-B1C8-BA9901E3D1A4}"/>
    <cellStyle name="Note 2 2 2 2 2_IND_UC" xfId="3971" xr:uid="{5127A8DD-54C6-4CEC-8E87-0A8D062D3D17}"/>
    <cellStyle name="Note 2 2 2 2 20" xfId="25839" xr:uid="{CC753AC8-BB2D-4A11-8B8C-DE6A06B686DC}"/>
    <cellStyle name="Note 2 2 2 2 21" xfId="25840" xr:uid="{2336E6F1-C6F4-47DB-ABEA-33D45CD84659}"/>
    <cellStyle name="Note 2 2 2 2 3" xfId="1714" xr:uid="{D4FB6EB4-F5DA-41D0-8F03-058792F28A4B}"/>
    <cellStyle name="Note 2 2 2 2 3 10" xfId="10592" xr:uid="{3AA4175A-7C23-4983-B5CC-6708247462F9}"/>
    <cellStyle name="Note 2 2 2 2 3 10 2" xfId="14213" xr:uid="{71FFFDF1-073D-440A-B105-A93C94A2A52C}"/>
    <cellStyle name="Note 2 2 2 2 3 11" xfId="25841" xr:uid="{6CD8B702-F699-49C5-9CD4-E818F6F5D950}"/>
    <cellStyle name="Note 2 2 2 2 3 12" xfId="25842" xr:uid="{2962D42F-D7A1-4A5A-AAA8-6C86F4BD94F5}"/>
    <cellStyle name="Note 2 2 2 2 3 13" xfId="25843" xr:uid="{FCA9BCF8-8510-429D-B1DB-2516C093F040}"/>
    <cellStyle name="Note 2 2 2 2 3 14" xfId="25844" xr:uid="{B865046C-9842-4EB2-871A-B7B3A46EB3C4}"/>
    <cellStyle name="Note 2 2 2 2 3 15" xfId="25845" xr:uid="{1D72CC9B-4E71-4F63-A16A-E4A9E1FC244D}"/>
    <cellStyle name="Note 2 2 2 2 3 2" xfId="3973" xr:uid="{B8B0EA03-25DF-406F-81DF-F490C5BC0490}"/>
    <cellStyle name="Note 2 2 2 2 3 2 2" xfId="5538" xr:uid="{FA43305E-9F37-46DA-9825-DEC0DFC4A2EC}"/>
    <cellStyle name="Note 2 2 2 2 3 2 2 2" xfId="10594" xr:uid="{230655FD-B7A0-4BA6-A467-D8C32EED77E6}"/>
    <cellStyle name="Note 2 2 2 2 3 2 2 2 2" xfId="14215" xr:uid="{603F63DE-8AA9-42B9-8A6F-53EBB688C3FC}"/>
    <cellStyle name="Note 2 2 2 2 3 2 2 3" xfId="25846" xr:uid="{F5831875-89DF-48EC-9BEB-F29AA7F2EA32}"/>
    <cellStyle name="Note 2 2 2 2 3 2 2 4" xfId="25847" xr:uid="{C49532E6-C339-4733-A716-0EEFF179FC97}"/>
    <cellStyle name="Note 2 2 2 2 3 2 2 5" xfId="25848" xr:uid="{13F8C227-DB80-48EE-A360-A70A278C2940}"/>
    <cellStyle name="Note 2 2 2 2 3 2 2 6" xfId="25849" xr:uid="{D2ADAD93-CB1D-4AAB-BE0A-89C52B68F28B}"/>
    <cellStyle name="Note 2 2 2 2 3 2 3" xfId="10593" xr:uid="{0149A0DC-2361-4E74-975B-F6E0AB403C50}"/>
    <cellStyle name="Note 2 2 2 2 3 2 3 2" xfId="14214" xr:uid="{F0E12BD7-DA49-4B0D-BCA7-4EE5215CBF28}"/>
    <cellStyle name="Note 2 2 2 2 3 2 3 3" xfId="38535" xr:uid="{291425AE-1D4B-41BC-BE76-8BEC445A7C20}"/>
    <cellStyle name="Note 2 2 2 2 3 2 4" xfId="25850" xr:uid="{AF7CF793-CB4B-4460-ACA3-4A9E8E9F5DBB}"/>
    <cellStyle name="Note 2 2 2 2 3 2 5" xfId="25851" xr:uid="{CB0BE6A0-675F-4355-829E-AC43D7476334}"/>
    <cellStyle name="Note 2 2 2 2 3 2 6" xfId="25852" xr:uid="{B52169B8-85DA-4B39-9A02-FBB50B44A93D}"/>
    <cellStyle name="Note 2 2 2 2 3 2 7" xfId="25853" xr:uid="{46EA0271-DFD9-411D-AB4D-54F9590603ED}"/>
    <cellStyle name="Note 2 2 2 2 3 3" xfId="3974" xr:uid="{3DE5390E-D146-452F-95F9-FCFEFCE3EB21}"/>
    <cellStyle name="Note 2 2 2 2 3 3 2" xfId="5539" xr:uid="{511B0BF8-E71E-4760-8713-7875CBE7A17C}"/>
    <cellStyle name="Note 2 2 2 2 3 3 2 2" xfId="10596" xr:uid="{3A98EED4-D6A1-4567-9AF9-791C5F904452}"/>
    <cellStyle name="Note 2 2 2 2 3 3 2 2 2" xfId="14217" xr:uid="{C70DF755-7145-4CEC-A0C3-CB0359E18ABB}"/>
    <cellStyle name="Note 2 2 2 2 3 3 2 3" xfId="25854" xr:uid="{89057693-A0FB-4F59-8921-7E7DAA05AB8A}"/>
    <cellStyle name="Note 2 2 2 2 3 3 2 4" xfId="25855" xr:uid="{A9A755E0-E68D-40E1-AF61-ABCCB1B84728}"/>
    <cellStyle name="Note 2 2 2 2 3 3 2 5" xfId="25856" xr:uid="{5CB8A1E8-0523-4169-AE91-46E52E6DF53C}"/>
    <cellStyle name="Note 2 2 2 2 3 3 2 6" xfId="25857" xr:uid="{144292D4-FADB-493C-9CE6-87B01CD48603}"/>
    <cellStyle name="Note 2 2 2 2 3 3 3" xfId="10595" xr:uid="{D4F199AA-868C-4A30-9785-EBECA6A3C631}"/>
    <cellStyle name="Note 2 2 2 2 3 3 3 2" xfId="14216" xr:uid="{A81F21BC-5ABC-4D8C-A8A1-1817375C296B}"/>
    <cellStyle name="Note 2 2 2 2 3 3 3 3" xfId="38536" xr:uid="{E82CE76C-35F4-438D-A484-C06C89C3CAE2}"/>
    <cellStyle name="Note 2 2 2 2 3 3 4" xfId="25858" xr:uid="{C31B4011-65E6-462D-81F2-1B681F80705F}"/>
    <cellStyle name="Note 2 2 2 2 3 3 5" xfId="25859" xr:uid="{03328A0C-F685-4A8D-8450-7CA0CEA99B00}"/>
    <cellStyle name="Note 2 2 2 2 3 3 6" xfId="25860" xr:uid="{589459D2-A284-42D3-B6F5-69FDC60EA8D1}"/>
    <cellStyle name="Note 2 2 2 2 3 3 7" xfId="25861" xr:uid="{C038D81D-E5A2-4015-B18C-5DE251BD9E3F}"/>
    <cellStyle name="Note 2 2 2 2 3 4" xfId="3975" xr:uid="{2519EE2D-3765-48F0-9C12-B8BDB0A58903}"/>
    <cellStyle name="Note 2 2 2 2 3 4 2" xfId="5540" xr:uid="{7E485BBF-B79C-4323-9F98-47EAB92DF6E1}"/>
    <cellStyle name="Note 2 2 2 2 3 4 2 2" xfId="10598" xr:uid="{2C925BE7-A7C4-4795-85E6-D75132F31481}"/>
    <cellStyle name="Note 2 2 2 2 3 4 2 2 2" xfId="14219" xr:uid="{41C27D9D-F140-47E4-88B8-7ABE36F19AAB}"/>
    <cellStyle name="Note 2 2 2 2 3 4 2 3" xfId="25862" xr:uid="{E49A3926-3B94-4361-B972-5C34C06B2D0D}"/>
    <cellStyle name="Note 2 2 2 2 3 4 2 4" xfId="25863" xr:uid="{9F0767E0-5D81-4064-8BA2-26DD30A2C21D}"/>
    <cellStyle name="Note 2 2 2 2 3 4 2 5" xfId="25864" xr:uid="{6EE03D61-AB8F-4192-934F-5FD56F61B267}"/>
    <cellStyle name="Note 2 2 2 2 3 4 2 6" xfId="25865" xr:uid="{73F39966-02A5-4DFC-8DAB-EE0FED03D091}"/>
    <cellStyle name="Note 2 2 2 2 3 4 3" xfId="10597" xr:uid="{599F4BB8-8FFA-4ACD-BACA-100DF61A821F}"/>
    <cellStyle name="Note 2 2 2 2 3 4 3 2" xfId="14218" xr:uid="{0F53A07E-0539-4404-BF62-1204DDBFBECB}"/>
    <cellStyle name="Note 2 2 2 2 3 4 3 3" xfId="38537" xr:uid="{057350CA-81D2-42F5-A1A4-CBA32F03CDE3}"/>
    <cellStyle name="Note 2 2 2 2 3 4 4" xfId="25866" xr:uid="{B8E7158E-2B44-4BF4-9102-239B6824E0AD}"/>
    <cellStyle name="Note 2 2 2 2 3 4 5" xfId="25867" xr:uid="{6AF98E8B-C673-4564-9653-AE6B0DAC1975}"/>
    <cellStyle name="Note 2 2 2 2 3 4 6" xfId="25868" xr:uid="{EC0ED4A0-8B37-4498-B827-AEC52CE2C6A7}"/>
    <cellStyle name="Note 2 2 2 2 3 4 7" xfId="25869" xr:uid="{7EE6CF6B-AA77-45E5-9D3A-B313EEA2C277}"/>
    <cellStyle name="Note 2 2 2 2 3 5" xfId="3976" xr:uid="{5D1EA020-B1A1-4A26-A4D7-3E7FAAB6B280}"/>
    <cellStyle name="Note 2 2 2 2 3 5 2" xfId="7984" xr:uid="{D5B737AD-2053-40E4-B7CF-3416CA57C7F1}"/>
    <cellStyle name="Note 2 2 2 2 3 5 2 2" xfId="10600" xr:uid="{454BEA06-4E03-432F-BE61-A26BD371F5F9}"/>
    <cellStyle name="Note 2 2 2 2 3 5 2 2 2" xfId="14221" xr:uid="{767E697B-CD53-4E6E-8B9A-78CF945DE49B}"/>
    <cellStyle name="Note 2 2 2 2 3 5 2 3" xfId="25870" xr:uid="{947A6D90-345D-4A63-9A5B-A5BD2102739A}"/>
    <cellStyle name="Note 2 2 2 2 3 5 2 4" xfId="25871" xr:uid="{1C72F026-2E5F-40E4-8C6C-B7AA3CFF6401}"/>
    <cellStyle name="Note 2 2 2 2 3 5 2 5" xfId="25872" xr:uid="{0E59EE59-254A-4A0E-8027-AF05FF30EF86}"/>
    <cellStyle name="Note 2 2 2 2 3 5 2 6" xfId="25873" xr:uid="{03912DC5-6CD5-41D4-9E6B-5C35F9A00A75}"/>
    <cellStyle name="Note 2 2 2 2 3 5 3" xfId="10599" xr:uid="{E1679A4C-DF54-4B7A-86A3-051C49F1BC91}"/>
    <cellStyle name="Note 2 2 2 2 3 5 3 2" xfId="14220" xr:uid="{B2344DEF-8B78-4B7D-B27D-6BAD09636630}"/>
    <cellStyle name="Note 2 2 2 2 3 5 4" xfId="25874" xr:uid="{25CEB581-5AC3-4505-8351-CFC21400FFAA}"/>
    <cellStyle name="Note 2 2 2 2 3 5 5" xfId="25875" xr:uid="{446E27EA-87BD-433C-B906-892AF8744D74}"/>
    <cellStyle name="Note 2 2 2 2 3 5 6" xfId="25876" xr:uid="{36BD9D23-A51F-4928-835B-29955ACD9151}"/>
    <cellStyle name="Note 2 2 2 2 3 5 7" xfId="25877" xr:uid="{C1155E28-D83D-424B-969C-141CF4EA73A9}"/>
    <cellStyle name="Note 2 2 2 2 3 5 8" xfId="7684" xr:uid="{B012B525-48A1-4A94-879D-92708B205199}"/>
    <cellStyle name="Note 2 2 2 2 3 6" xfId="3972" xr:uid="{AA16FC2C-9871-43E6-B73D-E13A15B84856}"/>
    <cellStyle name="Note 2 2 2 2 3 6 2" xfId="10601" xr:uid="{91B3FE9C-048D-4D6F-ACCA-59F643DCC857}"/>
    <cellStyle name="Note 2 2 2 2 3 6 2 2" xfId="14222" xr:uid="{E98DAA56-A42D-49A8-8BA9-D8E320A1EC6B}"/>
    <cellStyle name="Note 2 2 2 2 3 6 3" xfId="25878" xr:uid="{5E315573-84DB-42B7-B893-7277A3C08774}"/>
    <cellStyle name="Note 2 2 2 2 3 6 4" xfId="25879" xr:uid="{C2AA1EDC-E581-4702-B8FE-F3D40B55F51E}"/>
    <cellStyle name="Note 2 2 2 2 3 6 5" xfId="25880" xr:uid="{CA3FD19D-9CCC-464E-91BE-DE41B07914C2}"/>
    <cellStyle name="Note 2 2 2 2 3 6 6" xfId="25881" xr:uid="{64223206-2CFF-4F34-AAD9-0E106E00639B}"/>
    <cellStyle name="Note 2 2 2 2 3 7" xfId="4902" xr:uid="{DED22378-B3EE-470F-AA63-5EBFFC29FEB1}"/>
    <cellStyle name="Note 2 2 2 2 3 7 2" xfId="10602" xr:uid="{2BA5932C-6470-4B69-BEBE-541CF0B98737}"/>
    <cellStyle name="Note 2 2 2 2 3 7 2 2" xfId="14223" xr:uid="{7563E20D-64C4-437A-AFFD-986D873722CA}"/>
    <cellStyle name="Note 2 2 2 2 3 7 3" xfId="25882" xr:uid="{A6247C8B-C56D-4DB8-9E6B-9704FBB3E908}"/>
    <cellStyle name="Note 2 2 2 2 3 7 4" xfId="25883" xr:uid="{A218BB61-97B7-4BB9-8F8C-BB5C1E328C08}"/>
    <cellStyle name="Note 2 2 2 2 3 7 5" xfId="25884" xr:uid="{E9C8EB7B-5766-44C3-B3ED-14FF6A4BDE55}"/>
    <cellStyle name="Note 2 2 2 2 3 7 6" xfId="25885" xr:uid="{35397A05-5D3A-4D88-A5A4-661D6AABE5AA}"/>
    <cellStyle name="Note 2 2 2 2 3 8" xfId="7685" xr:uid="{9E06BA12-5C8F-4091-AFD9-1F47015F0004}"/>
    <cellStyle name="Note 2 2 2 2 3 8 2" xfId="10603" xr:uid="{7225ADF1-7638-4878-BA3C-195519526CCE}"/>
    <cellStyle name="Note 2 2 2 2 3 8 2 2" xfId="14224" xr:uid="{8BFFC5CC-C4DE-4318-AB0C-3ACB8CB61F10}"/>
    <cellStyle name="Note 2 2 2 2 3 8 3" xfId="25886" xr:uid="{F4F13820-687C-4C57-B2B5-E847A1A19CD9}"/>
    <cellStyle name="Note 2 2 2 2 3 8 4" xfId="25887" xr:uid="{08B615E9-8FCB-42AA-98EB-99AFD2193D53}"/>
    <cellStyle name="Note 2 2 2 2 3 8 5" xfId="25888" xr:uid="{76EB0A15-6B95-49AF-8648-E525272A8BCC}"/>
    <cellStyle name="Note 2 2 2 2 3 8 6" xfId="25889" xr:uid="{7765B546-B04B-491F-9FC0-FB197BF64C4C}"/>
    <cellStyle name="Note 2 2 2 2 3 9" xfId="7686" xr:uid="{1714D816-4294-4E98-83AD-6206DDF8C5D2}"/>
    <cellStyle name="Note 2 2 2 2 3 9 2" xfId="10604" xr:uid="{F2DF40EC-0ACB-41F5-8552-4C70D3DFAD87}"/>
    <cellStyle name="Note 2 2 2 2 3 9 2 2" xfId="14225" xr:uid="{1C1F33B8-8CC0-470F-A1B5-FF64813DB4D9}"/>
    <cellStyle name="Note 2 2 2 2 3 9 3" xfId="25890" xr:uid="{C0D1F7AB-9366-4162-BCAC-5E9441A659E2}"/>
    <cellStyle name="Note 2 2 2 2 3 9 4" xfId="25891" xr:uid="{01244AEF-087B-4A48-A9E7-33296880493C}"/>
    <cellStyle name="Note 2 2 2 2 3 9 5" xfId="25892" xr:uid="{5BD78759-5EFD-48FB-BC71-EEAB9401DADC}"/>
    <cellStyle name="Note 2 2 2 2 3 9 6" xfId="25893" xr:uid="{0DF203A2-5ABB-42AC-A64C-3C08D58FBEA0}"/>
    <cellStyle name="Note 2 2 2 2 3_IND_UC" xfId="3977" xr:uid="{91CDF240-C441-43A2-B65B-6060A994C049}"/>
    <cellStyle name="Note 2 2 2 2 4" xfId="1715" xr:uid="{0C06240B-E990-4E95-8AC7-2D38EE30F465}"/>
    <cellStyle name="Note 2 2 2 2 4 10" xfId="25894" xr:uid="{0A8365AF-B7A3-4D0C-ADCB-E2C930F8D11E}"/>
    <cellStyle name="Note 2 2 2 2 4 11" xfId="25895" xr:uid="{00FE1049-09A4-4826-AD18-476C500809DD}"/>
    <cellStyle name="Note 2 2 2 2 4 12" xfId="25896" xr:uid="{FDF5A580-BDF9-4194-A664-6F4D6873212D}"/>
    <cellStyle name="Note 2 2 2 2 4 2" xfId="1716" xr:uid="{1552CCDB-DE1E-42BE-96CA-10523BC3E873}"/>
    <cellStyle name="Note 2 2 2 2 4 2 2" xfId="3979" xr:uid="{3467AFA7-AA63-4E3D-87F4-747D10391B19}"/>
    <cellStyle name="Note 2 2 2 2 4 2 2 2" xfId="10607" xr:uid="{36C527BA-B3F1-4D5C-916E-2006308E71CA}"/>
    <cellStyle name="Note 2 2 2 2 4 2 2 2 2" xfId="14228" xr:uid="{F19CD317-D42A-4716-B7CE-6512BAD3ADCF}"/>
    <cellStyle name="Note 2 2 2 2 4 2 2 3" xfId="25897" xr:uid="{DB8B5B01-3CDF-438E-B529-E7931AD26EF7}"/>
    <cellStyle name="Note 2 2 2 2 4 2 2 4" xfId="25898" xr:uid="{20304FE9-3C6B-4579-929B-6EA339212399}"/>
    <cellStyle name="Note 2 2 2 2 4 2 2 5" xfId="25899" xr:uid="{5126DE83-EE9C-436A-9899-49444C961147}"/>
    <cellStyle name="Note 2 2 2 2 4 2 2 6" xfId="25900" xr:uid="{3D53F8A7-4349-4CD5-8E9B-B8DB82220B67}"/>
    <cellStyle name="Note 2 2 2 2 4 2 3" xfId="4903" xr:uid="{95675ECC-A6C0-4984-B391-FBF883E07720}"/>
    <cellStyle name="Note 2 2 2 2 4 2 3 2" xfId="14227" xr:uid="{E5821B34-B0AC-4429-8D85-D85C8E874463}"/>
    <cellStyle name="Note 2 2 2 2 4 2 3 3" xfId="35869" xr:uid="{DEAF4FC6-4F62-4BB8-969E-383CE5D41FF8}"/>
    <cellStyle name="Note 2 2 2 2 4 2 3 4" xfId="10606" xr:uid="{ACEB2D9A-BC34-4C23-B7C1-A34DAA2765B6}"/>
    <cellStyle name="Note 2 2 2 2 4 2 4" xfId="25901" xr:uid="{F309C9B3-848A-4138-81A9-8016194C9826}"/>
    <cellStyle name="Note 2 2 2 2 4 2 4 2" xfId="37936" xr:uid="{96A95A7D-69D8-4170-998C-CA0CB6D576F6}"/>
    <cellStyle name="Note 2 2 2 2 4 2 5" xfId="25902" xr:uid="{9D01EEA6-F63E-41FC-8CC6-D137BF3941A5}"/>
    <cellStyle name="Note 2 2 2 2 4 2 6" xfId="25903" xr:uid="{4A2ECB5F-F078-45F7-A36E-641E48300B30}"/>
    <cellStyle name="Note 2 2 2 2 4 2 7" xfId="25904" xr:uid="{0D3D494C-7F63-4101-97B5-4476D27ED373}"/>
    <cellStyle name="Note 2 2 2 2 4 2 8" xfId="25905" xr:uid="{1C8B704D-B03E-421C-9589-FBD80C3AFEA7}"/>
    <cellStyle name="Note 2 2 2 2 4 3" xfId="1717" xr:uid="{5C5F81E5-314B-4818-892F-56BA1C33283A}"/>
    <cellStyle name="Note 2 2 2 2 4 3 2" xfId="3980" xr:uid="{FD6AC41B-D356-40EA-A0C0-52B22477AF10}"/>
    <cellStyle name="Note 2 2 2 2 4 3 2 2" xfId="5541" xr:uid="{7298454E-29F7-4FA4-B1D4-2D84D092392C}"/>
    <cellStyle name="Note 2 2 2 2 4 3 2 2 2" xfId="10610" xr:uid="{4F0C9AC3-F035-495F-A3C0-366D86AFEAF1}"/>
    <cellStyle name="Note 2 2 2 2 4 3 2 2 2 2" xfId="14231" xr:uid="{04FCD0E6-84D8-4D54-8AA3-A77364665679}"/>
    <cellStyle name="Note 2 2 2 2 4 3 2 2 3" xfId="25906" xr:uid="{0BBBDF1B-444C-420B-9D15-A726E1C8A029}"/>
    <cellStyle name="Note 2 2 2 2 4 3 2 2 4" xfId="25907" xr:uid="{731ECBC4-C8FF-42A5-8772-B47EF209F573}"/>
    <cellStyle name="Note 2 2 2 2 4 3 2 2 5" xfId="25908" xr:uid="{76083575-9C54-46BB-BB47-B8FEF11C1DC4}"/>
    <cellStyle name="Note 2 2 2 2 4 3 2 2 6" xfId="25909" xr:uid="{96E27223-413F-4EEC-88ED-42CE778697BD}"/>
    <cellStyle name="Note 2 2 2 2 4 3 2 3" xfId="8314" xr:uid="{CF92DC82-E37E-4837-B965-E1BE7106ABFE}"/>
    <cellStyle name="Note 2 2 2 2 4 3 2 3 2" xfId="10611" xr:uid="{7863F112-E330-4C46-B2B7-32FBD63257E8}"/>
    <cellStyle name="Note 2 2 2 2 4 3 2 3 2 2" xfId="14232" xr:uid="{D191374B-6570-4ADD-BAE2-35A3966F1761}"/>
    <cellStyle name="Note 2 2 2 2 4 3 2 3 3" xfId="25910" xr:uid="{47027295-453C-4A96-9E3A-2D04CD7ED360}"/>
    <cellStyle name="Note 2 2 2 2 4 3 2 3 4" xfId="25911" xr:uid="{61126DA3-974B-4EB0-80B9-EA291C3C6196}"/>
    <cellStyle name="Note 2 2 2 2 4 3 2 3 5" xfId="25912" xr:uid="{6B1F03FA-4D33-4696-B55C-559F715651EA}"/>
    <cellStyle name="Note 2 2 2 2 4 3 2 3 6" xfId="25913" xr:uid="{C5951631-9EF8-4BB1-9F58-B3BA32E006F8}"/>
    <cellStyle name="Note 2 2 2 2 4 3 2 3 7" xfId="38538" xr:uid="{A9302522-AE89-41CD-994E-774DE9BFE494}"/>
    <cellStyle name="Note 2 2 2 2 4 3 2 4" xfId="10609" xr:uid="{0735CB95-5560-4A78-86DC-3E285BFCCC13}"/>
    <cellStyle name="Note 2 2 2 2 4 3 2 4 2" xfId="14230" xr:uid="{9648AB1B-3CAA-4B97-A449-2DAB75B2554F}"/>
    <cellStyle name="Note 2 2 2 2 4 3 2 5" xfId="25914" xr:uid="{CB3A05E5-CBC1-4C59-A174-7BD3F159D471}"/>
    <cellStyle name="Note 2 2 2 2 4 3 2 6" xfId="25915" xr:uid="{D486D174-CC76-4703-862B-DD1E945FB9A4}"/>
    <cellStyle name="Note 2 2 2 2 4 3 2 7" xfId="25916" xr:uid="{7637E40D-CBB4-440D-9E9F-C87245E554E3}"/>
    <cellStyle name="Note 2 2 2 2 4 3 2 8" xfId="25917" xr:uid="{BC847BEE-B82E-4ABE-93C7-F6063CB50A34}"/>
    <cellStyle name="Note 2 2 2 2 4 3 3" xfId="10608" xr:uid="{178D3D71-95DD-4AA8-8F82-5ADAC4F42A8E}"/>
    <cellStyle name="Note 2 2 2 2 4 3 3 2" xfId="14229" xr:uid="{0A6F48FC-99D4-48F4-A306-6EE204F0F68C}"/>
    <cellStyle name="Note 2 2 2 2 4 3 4" xfId="25918" xr:uid="{1A9FADC0-B8DB-4C1B-9835-C70AA3FED522}"/>
    <cellStyle name="Note 2 2 2 2 4 3 5" xfId="25919" xr:uid="{86CF4A2F-290E-4F96-A2D1-A984883ED157}"/>
    <cellStyle name="Note 2 2 2 2 4 3 6" xfId="25920" xr:uid="{F9437B8D-70C7-4ED4-B136-A760FBA1D0B0}"/>
    <cellStyle name="Note 2 2 2 2 4 3 7" xfId="25921" xr:uid="{7A6126E4-1ED1-42B5-B47C-F3D90087FE4B}"/>
    <cellStyle name="Note 2 2 2 2 4 3 8" xfId="25922" xr:uid="{7743322E-B339-499A-81E1-E344DBA9541F}"/>
    <cellStyle name="Note 2 2 2 2 4 4" xfId="3981" xr:uid="{B3223026-1359-4B53-9B0F-905EF11B6A15}"/>
    <cellStyle name="Note 2 2 2 2 4 4 2" xfId="5542" xr:uid="{44FF9F01-8F00-471C-9E8E-F034667CE515}"/>
    <cellStyle name="Note 2 2 2 2 4 4 2 2" xfId="10613" xr:uid="{FC90054F-33B4-4F78-8D9F-C6DA8EDDB296}"/>
    <cellStyle name="Note 2 2 2 2 4 4 2 2 2" xfId="14234" xr:uid="{BC497A2B-95B1-4848-9007-5D7E166A4048}"/>
    <cellStyle name="Note 2 2 2 2 4 4 2 3" xfId="25923" xr:uid="{31E55530-FF72-4E7D-AFF1-A9D51BDE8F44}"/>
    <cellStyle name="Note 2 2 2 2 4 4 2 4" xfId="25924" xr:uid="{9EEEFAE4-4B66-446E-B483-2CE9637351D3}"/>
    <cellStyle name="Note 2 2 2 2 4 4 2 5" xfId="25925" xr:uid="{5C5F05A0-8895-422F-BA50-20DA53B56172}"/>
    <cellStyle name="Note 2 2 2 2 4 4 2 6" xfId="25926" xr:uid="{8E241B97-D27F-4D7A-B855-7C2841C1D83E}"/>
    <cellStyle name="Note 2 2 2 2 4 4 3" xfId="10612" xr:uid="{D8A01EEB-1A71-479C-A137-8BD571369198}"/>
    <cellStyle name="Note 2 2 2 2 4 4 3 2" xfId="14233" xr:uid="{EC139C87-EC9B-4492-BA5F-89F19B15E813}"/>
    <cellStyle name="Note 2 2 2 2 4 4 3 3" xfId="38539" xr:uid="{E7ED1024-F0E1-4659-ADCB-9A753C4CEC80}"/>
    <cellStyle name="Note 2 2 2 2 4 4 4" xfId="25927" xr:uid="{15617D74-1493-41B0-8E75-FDB867FD4A55}"/>
    <cellStyle name="Note 2 2 2 2 4 4 5" xfId="25928" xr:uid="{08A697FA-01DD-45F5-9400-9874583B8F08}"/>
    <cellStyle name="Note 2 2 2 2 4 4 6" xfId="25929" xr:uid="{B7BEABFA-DA3F-432D-A08A-5D56209E646D}"/>
    <cellStyle name="Note 2 2 2 2 4 4 7" xfId="25930" xr:uid="{CCA51775-B791-4BCA-B1B1-C7C05487F005}"/>
    <cellStyle name="Note 2 2 2 2 4 5" xfId="3978" xr:uid="{B8352058-EBAA-45FE-B8E3-42E47E469023}"/>
    <cellStyle name="Note 2 2 2 2 4 5 2" xfId="10614" xr:uid="{3033C252-0CEE-4753-A779-3B1E490643EF}"/>
    <cellStyle name="Note 2 2 2 2 4 5 2 2" xfId="14235" xr:uid="{30D92776-7C58-4B83-A747-3517F1704D7A}"/>
    <cellStyle name="Note 2 2 2 2 4 5 3" xfId="25931" xr:uid="{2EDC3EB2-DAAA-4C4C-BEE1-1BA31ABA1CFD}"/>
    <cellStyle name="Note 2 2 2 2 4 5 4" xfId="25932" xr:uid="{47EB1F35-3E44-4206-A074-4F5DEC796122}"/>
    <cellStyle name="Note 2 2 2 2 4 5 5" xfId="25933" xr:uid="{DD523FA4-354E-442A-B363-44F40ADB56A3}"/>
    <cellStyle name="Note 2 2 2 2 4 5 6" xfId="25934" xr:uid="{DEE983ED-DF02-4C4D-85AF-476E68064057}"/>
    <cellStyle name="Note 2 2 2 2 4 6" xfId="10615" xr:uid="{D0F24716-B4FF-44D1-870E-9006E4FB8090}"/>
    <cellStyle name="Note 2 2 2 2 4 6 2" xfId="14236" xr:uid="{000A110D-A87A-4973-8DE5-804ABEA65B20}"/>
    <cellStyle name="Note 2 2 2 2 4 6 3" xfId="39217" xr:uid="{B45C6453-F6C1-44A9-B21B-BBAA09029B8D}"/>
    <cellStyle name="Note 2 2 2 2 4 7" xfId="10605" xr:uid="{35591641-89FA-44FD-BEA7-E654EB1B1C01}"/>
    <cellStyle name="Note 2 2 2 2 4 7 2" xfId="14226" xr:uid="{2E59D9B2-BAB5-4D67-853E-50254E38B83F}"/>
    <cellStyle name="Note 2 2 2 2 4 8" xfId="25935" xr:uid="{69F67D9C-1282-4D5A-A0D6-335E0994A021}"/>
    <cellStyle name="Note 2 2 2 2 4 9" xfId="25936" xr:uid="{B4768CE9-8AD7-47BB-97FA-AA80A6AA7628}"/>
    <cellStyle name="Note 2 2 2 2 4_IND_UC" xfId="3982" xr:uid="{7AF63D5A-6486-4694-A974-D67AC87F2A32}"/>
    <cellStyle name="Note 2 2 2 2 5" xfId="1718" xr:uid="{68EAD842-017D-4851-907D-9C2F725C01BF}"/>
    <cellStyle name="Note 2 2 2 2 5 10" xfId="25937" xr:uid="{DE804365-C4A7-4564-A8C9-0448DBF32963}"/>
    <cellStyle name="Note 2 2 2 2 5 11" xfId="25938" xr:uid="{6C2EB1D8-0940-4376-9D98-868C04C71588}"/>
    <cellStyle name="Note 2 2 2 2 5 2" xfId="3983" xr:uid="{A4CF9221-BCAE-4EF0-9284-37766F2864BB}"/>
    <cellStyle name="Note 2 2 2 2 5 2 2" xfId="10617" xr:uid="{EC54E5CB-DAAE-4A45-8C79-44EF5FF52BB3}"/>
    <cellStyle name="Note 2 2 2 2 5 2 2 2" xfId="14238" xr:uid="{1292A00D-FBAE-4F4C-B965-051CD823E064}"/>
    <cellStyle name="Note 2 2 2 2 5 2 3" xfId="25939" xr:uid="{113BB320-323E-4809-A9DD-B2F4DB78EEC3}"/>
    <cellStyle name="Note 2 2 2 2 5 2 4" xfId="25940" xr:uid="{707E9D0F-E7AD-4AD5-9721-6E7748BAB78B}"/>
    <cellStyle name="Note 2 2 2 2 5 2 5" xfId="25941" xr:uid="{ED356E48-791D-4995-8806-8B48640DBA1B}"/>
    <cellStyle name="Note 2 2 2 2 5 2 6" xfId="25942" xr:uid="{CE91F08F-813D-418A-AF00-8AE316FE7EB5}"/>
    <cellStyle name="Note 2 2 2 2 5 3" xfId="4904" xr:uid="{B55BE5E2-D40E-42EC-8D3B-EA0F23449F39}"/>
    <cellStyle name="Note 2 2 2 2 5 3 2" xfId="10618" xr:uid="{F457AD27-1D52-4A2F-B7F8-F01B39C785D6}"/>
    <cellStyle name="Note 2 2 2 2 5 3 2 2" xfId="14239" xr:uid="{9BE7D8B7-52BA-4E69-A8B1-AADBF5D78C8F}"/>
    <cellStyle name="Note 2 2 2 2 5 3 3" xfId="25943" xr:uid="{7F69FFBE-1FFF-4847-8063-8D6574087A59}"/>
    <cellStyle name="Note 2 2 2 2 5 3 4" xfId="25944" xr:uid="{1BF28C8E-90F9-40C6-B585-7B2819E4A56F}"/>
    <cellStyle name="Note 2 2 2 2 5 3 5" xfId="25945" xr:uid="{DD778A9F-6400-4753-88EC-38955207A5E2}"/>
    <cellStyle name="Note 2 2 2 2 5 3 6" xfId="25946" xr:uid="{23E2D931-25D5-41D1-BBB7-CD80452DCB45}"/>
    <cellStyle name="Note 2 2 2 2 5 4" xfId="7688" xr:uid="{5A6DABDB-9E73-49BD-AFC2-6CFBADEBE10D}"/>
    <cellStyle name="Note 2 2 2 2 5 4 2" xfId="10619" xr:uid="{79213616-6038-4992-86E4-1BFF16205562}"/>
    <cellStyle name="Note 2 2 2 2 5 4 2 2" xfId="14240" xr:uid="{A92694C5-E4EF-439F-8A11-8FBEFB20B5BB}"/>
    <cellStyle name="Note 2 2 2 2 5 4 3" xfId="25947" xr:uid="{19852CB1-92C6-436E-926F-D812B012E4FD}"/>
    <cellStyle name="Note 2 2 2 2 5 4 4" xfId="25948" xr:uid="{D4D0DBCC-BE6E-4D0E-A751-1D65C7A122D5}"/>
    <cellStyle name="Note 2 2 2 2 5 4 5" xfId="25949" xr:uid="{50E79E23-44F6-4B79-B620-7B2782AE840C}"/>
    <cellStyle name="Note 2 2 2 2 5 4 6" xfId="25950" xr:uid="{1E0D5BCA-3196-4A73-80F8-F1170CB89199}"/>
    <cellStyle name="Note 2 2 2 2 5 5" xfId="7687" xr:uid="{601C0073-610A-4BA2-BAC6-8209FFB02846}"/>
    <cellStyle name="Note 2 2 2 2 5 5 2" xfId="10620" xr:uid="{C14DD3AC-B9FF-4D32-82EC-CFDCEDB17FFC}"/>
    <cellStyle name="Note 2 2 2 2 5 5 2 2" xfId="14241" xr:uid="{B39E0013-6492-47E6-9FAD-0A84191BD33E}"/>
    <cellStyle name="Note 2 2 2 2 5 5 3" xfId="25951" xr:uid="{8C79A28E-3227-4D74-97C8-8EA233926563}"/>
    <cellStyle name="Note 2 2 2 2 5 5 4" xfId="25952" xr:uid="{D39EDBFB-1DCF-476E-BBC5-1D175C19CD31}"/>
    <cellStyle name="Note 2 2 2 2 5 5 5" xfId="25953" xr:uid="{2347A42A-7523-4C90-BA97-F8F3D88D7975}"/>
    <cellStyle name="Note 2 2 2 2 5 5 6" xfId="25954" xr:uid="{8ABF2FF8-E327-41FC-865E-8A041E1E4C25}"/>
    <cellStyle name="Note 2 2 2 2 5 6" xfId="10616" xr:uid="{04478EFB-DEC7-4DB5-871C-E3E3D6D329A0}"/>
    <cellStyle name="Note 2 2 2 2 5 6 2" xfId="14237" xr:uid="{819A18B0-F7CB-452F-8552-4B8843B995B9}"/>
    <cellStyle name="Note 2 2 2 2 5 7" xfId="25955" xr:uid="{4D182FF2-B9C9-48A1-B995-9D5C17313D8C}"/>
    <cellStyle name="Note 2 2 2 2 5 8" xfId="25956" xr:uid="{8E210C7B-0009-44C3-9A86-060C73628DB3}"/>
    <cellStyle name="Note 2 2 2 2 5 9" xfId="25957" xr:uid="{8FD639B5-12D6-47D3-B16B-978D31750BE0}"/>
    <cellStyle name="Note 2 2 2 2 6" xfId="1719" xr:uid="{A8B34B9A-245C-4CB6-B8DF-FE824AA0B35D}"/>
    <cellStyle name="Note 2 2 2 2 6 10" xfId="25958" xr:uid="{9E770387-D297-4FE7-978F-1BEAAB9F9AE0}"/>
    <cellStyle name="Note 2 2 2 2 6 11" xfId="25959" xr:uid="{2920C909-B646-4261-B9A1-EC125BBF3358}"/>
    <cellStyle name="Note 2 2 2 2 6 2" xfId="3984" xr:uid="{D6A9BEFE-BBDD-40C9-B79F-C742CEE06EF5}"/>
    <cellStyle name="Note 2 2 2 2 6 2 2" xfId="10622" xr:uid="{B5FFEA77-B968-46CE-8C56-A49828259DF8}"/>
    <cellStyle name="Note 2 2 2 2 6 2 2 2" xfId="14243" xr:uid="{72635357-4A75-4990-A0C2-BFE0ABAD2E99}"/>
    <cellStyle name="Note 2 2 2 2 6 2 3" xfId="25960" xr:uid="{E98E5755-ABC0-4506-8049-4EC4662A6B09}"/>
    <cellStyle name="Note 2 2 2 2 6 2 4" xfId="25961" xr:uid="{8BD70538-4523-4ECE-888A-6012095E0D67}"/>
    <cellStyle name="Note 2 2 2 2 6 2 5" xfId="25962" xr:uid="{0A130B53-AA55-4380-97F3-B4005B4B23EC}"/>
    <cellStyle name="Note 2 2 2 2 6 2 6" xfId="25963" xr:uid="{8CDA95C0-6023-4E84-A127-0ED1B585F3B5}"/>
    <cellStyle name="Note 2 2 2 2 6 3" xfId="4905" xr:uid="{DEEFDBB4-A911-4A93-9171-D7AF65C06EBB}"/>
    <cellStyle name="Note 2 2 2 2 6 3 2" xfId="10623" xr:uid="{5C1638DA-13E6-4160-8B73-607756C11891}"/>
    <cellStyle name="Note 2 2 2 2 6 3 2 2" xfId="14244" xr:uid="{B847E308-B93E-4099-8B00-21F70D6A55F0}"/>
    <cellStyle name="Note 2 2 2 2 6 3 3" xfId="25964" xr:uid="{C8C240A1-9427-4CEC-AE04-B0F681F31D2E}"/>
    <cellStyle name="Note 2 2 2 2 6 3 4" xfId="25965" xr:uid="{BCA665C6-03D4-4925-B22D-64DC4F94DE51}"/>
    <cellStyle name="Note 2 2 2 2 6 3 5" xfId="25966" xr:uid="{AB2E5135-23C0-4862-BE6C-F73207285F3B}"/>
    <cellStyle name="Note 2 2 2 2 6 3 6" xfId="25967" xr:uid="{E92543EF-E8CC-4FD0-95F0-A36079620098}"/>
    <cellStyle name="Note 2 2 2 2 6 4" xfId="7690" xr:uid="{397B759F-1FA0-4142-A928-688326E1728C}"/>
    <cellStyle name="Note 2 2 2 2 6 4 2" xfId="10624" xr:uid="{95B69611-ED1D-4C4C-B52B-63EDB97ECDC7}"/>
    <cellStyle name="Note 2 2 2 2 6 4 2 2" xfId="14245" xr:uid="{2186C931-1266-4854-9D72-9854DCFAF095}"/>
    <cellStyle name="Note 2 2 2 2 6 4 3" xfId="25968" xr:uid="{2EA428A2-477D-4CC1-95C4-74FE8AF188E7}"/>
    <cellStyle name="Note 2 2 2 2 6 4 4" xfId="25969" xr:uid="{04CBEBB1-623C-4C3C-B028-FEA327F87175}"/>
    <cellStyle name="Note 2 2 2 2 6 4 5" xfId="25970" xr:uid="{5CA153F4-6DC6-44F2-9CDE-F06B0A2D0C75}"/>
    <cellStyle name="Note 2 2 2 2 6 4 6" xfId="25971" xr:uid="{4B8E361C-A858-49C3-B004-8173DBBDAAA6}"/>
    <cellStyle name="Note 2 2 2 2 6 5" xfId="7689" xr:uid="{6E99591B-6DE3-4C6E-A227-CA054189A823}"/>
    <cellStyle name="Note 2 2 2 2 6 5 2" xfId="10625" xr:uid="{6D1150E2-9C39-479F-BB42-D1A287290F8F}"/>
    <cellStyle name="Note 2 2 2 2 6 5 2 2" xfId="14246" xr:uid="{327E1642-7CF4-4406-8FA4-A0392A2AA3DF}"/>
    <cellStyle name="Note 2 2 2 2 6 5 3" xfId="25972" xr:uid="{2B4E5026-103D-431E-8231-8501470965E7}"/>
    <cellStyle name="Note 2 2 2 2 6 5 4" xfId="25973" xr:uid="{78888E6F-3BFD-4B72-9BC0-DF2F4AB5E4CA}"/>
    <cellStyle name="Note 2 2 2 2 6 5 5" xfId="25974" xr:uid="{E0E0B636-A8BC-4146-BC2C-1AA88F34CE9E}"/>
    <cellStyle name="Note 2 2 2 2 6 5 6" xfId="25975" xr:uid="{6E92BFD2-0F7C-4D84-B288-940B387354EF}"/>
    <cellStyle name="Note 2 2 2 2 6 6" xfId="10621" xr:uid="{A5E9C8EE-372C-4595-98E6-E92C7792E2E9}"/>
    <cellStyle name="Note 2 2 2 2 6 6 2" xfId="14242" xr:uid="{8964B5BA-4106-47C7-A49C-90CB4C0557C0}"/>
    <cellStyle name="Note 2 2 2 2 6 7" xfId="25976" xr:uid="{092C0630-0A0B-4866-B786-D7922F3F47D8}"/>
    <cellStyle name="Note 2 2 2 2 6 8" xfId="25977" xr:uid="{5654A653-F821-43DE-89B1-EDF9DC3A4C6B}"/>
    <cellStyle name="Note 2 2 2 2 6 9" xfId="25978" xr:uid="{7CED08E5-8E2E-419A-9EEF-B098C73FBDFC}"/>
    <cellStyle name="Note 2 2 2 2 7" xfId="1720" xr:uid="{8DCC2B79-282E-43A6-B948-14ECDEDE500A}"/>
    <cellStyle name="Note 2 2 2 2 7 10" xfId="25979" xr:uid="{B3CE95E4-05B6-4D55-B3C9-94051CD1D3DC}"/>
    <cellStyle name="Note 2 2 2 2 7 11" xfId="25980" xr:uid="{12FFD6D7-D5A3-40AD-80E3-E78CB4E87C2C}"/>
    <cellStyle name="Note 2 2 2 2 7 2" xfId="3985" xr:uid="{4A19A529-23A9-4B45-A638-1A3248077ECF}"/>
    <cellStyle name="Note 2 2 2 2 7 2 2" xfId="10627" xr:uid="{9C20B18C-85FF-4489-922A-57E3169D21CC}"/>
    <cellStyle name="Note 2 2 2 2 7 2 2 2" xfId="14248" xr:uid="{7A12BA95-9F3E-4A19-82D1-416943D395CE}"/>
    <cellStyle name="Note 2 2 2 2 7 2 3" xfId="25981" xr:uid="{29758F50-E847-4C5B-9E09-FCA70AE55886}"/>
    <cellStyle name="Note 2 2 2 2 7 2 4" xfId="25982" xr:uid="{B1A5585E-B4B4-4B8A-B26D-13D6DD86710A}"/>
    <cellStyle name="Note 2 2 2 2 7 2 5" xfId="25983" xr:uid="{776EE030-5A0B-4DB4-A200-27D30D621D2E}"/>
    <cellStyle name="Note 2 2 2 2 7 2 6" xfId="25984" xr:uid="{27D2E7FB-B68A-4BB3-AAE7-4C854D53A990}"/>
    <cellStyle name="Note 2 2 2 2 7 3" xfId="4906" xr:uid="{3B37549C-9AE6-4369-850E-582BA488991E}"/>
    <cellStyle name="Note 2 2 2 2 7 3 2" xfId="10628" xr:uid="{74FA8BA1-62E3-4B1E-A527-DBE60EEB6EA0}"/>
    <cellStyle name="Note 2 2 2 2 7 3 2 2" xfId="14249" xr:uid="{BC31687E-37F7-4D3B-84B1-1199ED149EED}"/>
    <cellStyle name="Note 2 2 2 2 7 3 3" xfId="25985" xr:uid="{EE24484A-A59C-4B0C-970C-C427DB27CC56}"/>
    <cellStyle name="Note 2 2 2 2 7 3 4" xfId="25986" xr:uid="{69FFF06C-8C84-4A2B-8F82-5373249FC5CB}"/>
    <cellStyle name="Note 2 2 2 2 7 3 5" xfId="25987" xr:uid="{26D0941C-5A48-41D1-8FA5-24919981521B}"/>
    <cellStyle name="Note 2 2 2 2 7 3 6" xfId="25988" xr:uid="{53B143DA-AD49-48A4-A130-2001570A57B5}"/>
    <cellStyle name="Note 2 2 2 2 7 4" xfId="7692" xr:uid="{9834AE47-56C4-43F9-AEA9-6D10DD49E374}"/>
    <cellStyle name="Note 2 2 2 2 7 4 2" xfId="10629" xr:uid="{DFA6BFBC-0B8A-4A91-8CB8-A386A811E29B}"/>
    <cellStyle name="Note 2 2 2 2 7 4 2 2" xfId="14250" xr:uid="{3F77A3F8-7D8A-479F-98C7-B65815AE09B5}"/>
    <cellStyle name="Note 2 2 2 2 7 4 3" xfId="25989" xr:uid="{660F769C-52F7-4E8E-80DF-110EF49C72F0}"/>
    <cellStyle name="Note 2 2 2 2 7 4 4" xfId="25990" xr:uid="{F0FF450D-2989-4885-91D2-2D28DBDEAC0D}"/>
    <cellStyle name="Note 2 2 2 2 7 4 5" xfId="25991" xr:uid="{0D2E0672-8226-4AC0-8AC9-9A583A04026A}"/>
    <cellStyle name="Note 2 2 2 2 7 4 6" xfId="25992" xr:uid="{5CA0D1CC-F2F1-46C3-8CF6-D7A6B236C809}"/>
    <cellStyle name="Note 2 2 2 2 7 5" xfId="7691" xr:uid="{48729F4E-FF57-477E-BDC0-BC22D459241E}"/>
    <cellStyle name="Note 2 2 2 2 7 5 2" xfId="10630" xr:uid="{3CFBAAD3-3674-4804-AE9D-19978A111A61}"/>
    <cellStyle name="Note 2 2 2 2 7 5 2 2" xfId="14251" xr:uid="{53FEA722-A804-4BB0-95C0-492168DC0EA9}"/>
    <cellStyle name="Note 2 2 2 2 7 5 3" xfId="25993" xr:uid="{AD0AF815-EFE9-4614-A81C-BA514D92189C}"/>
    <cellStyle name="Note 2 2 2 2 7 5 4" xfId="25994" xr:uid="{0EBA8D21-5C98-40AB-AD54-856B46F87535}"/>
    <cellStyle name="Note 2 2 2 2 7 5 5" xfId="25995" xr:uid="{7A26161E-FEA8-48F0-8AF6-53EAA10CF369}"/>
    <cellStyle name="Note 2 2 2 2 7 5 6" xfId="25996" xr:uid="{A79F2B8E-A60E-4703-894D-E5D9C689E523}"/>
    <cellStyle name="Note 2 2 2 2 7 6" xfId="10626" xr:uid="{025EB534-E23C-47B2-91AC-96D4C6E86377}"/>
    <cellStyle name="Note 2 2 2 2 7 6 2" xfId="14247" xr:uid="{B14FFCCB-CBCA-473D-872F-CC21371C6365}"/>
    <cellStyle name="Note 2 2 2 2 7 7" xfId="25997" xr:uid="{B5680837-30BD-40EB-B5D6-F79659CC21F6}"/>
    <cellStyle name="Note 2 2 2 2 7 8" xfId="25998" xr:uid="{443921D3-254B-4C01-86CA-002DC04F2EB5}"/>
    <cellStyle name="Note 2 2 2 2 7 9" xfId="25999" xr:uid="{8881A191-46AA-47D9-893B-3264483D8946}"/>
    <cellStyle name="Note 2 2 2 2 8" xfId="3986" xr:uid="{B4C769E1-031E-4269-9A07-8C4FD6F48CD9}"/>
    <cellStyle name="Note 2 2 2 2 8 2" xfId="10631" xr:uid="{0A6FB541-AF84-4177-BA8E-9A707EC251C1}"/>
    <cellStyle name="Note 2 2 2 2 8 2 2" xfId="14252" xr:uid="{72AE901A-B74D-4657-BD91-C85F2ABA5995}"/>
    <cellStyle name="Note 2 2 2 2 8 3" xfId="26000" xr:uid="{9031F810-E642-4DF4-BA36-9E2C768DEBED}"/>
    <cellStyle name="Note 2 2 2 2 8 4" xfId="26001" xr:uid="{8D120363-2D48-4DFF-89D2-CCC66A7B83F2}"/>
    <cellStyle name="Note 2 2 2 2 8 5" xfId="26002" xr:uid="{CA2D3B72-A109-4742-992B-2CC58FE01728}"/>
    <cellStyle name="Note 2 2 2 2 8 6" xfId="26003" xr:uid="{6EC6D822-5BF9-4C2E-9EB8-BDDAB622F457}"/>
    <cellStyle name="Note 2 2 2 2 9" xfId="3987" xr:uid="{CAC34F43-A173-48C7-8597-6CE685CCD01C}"/>
    <cellStyle name="Note 2 2 2 2 9 2" xfId="10632" xr:uid="{E532C054-7BC9-4CC5-A5B4-9558B547BFAF}"/>
    <cellStyle name="Note 2 2 2 2 9 2 2" xfId="14253" xr:uid="{C384C60A-E4F6-48C0-86E7-98F240C32D7B}"/>
    <cellStyle name="Note 2 2 2 2 9 3" xfId="26004" xr:uid="{88A2BBF5-74D6-451F-8B3B-4E544E1A9467}"/>
    <cellStyle name="Note 2 2 2 2 9 4" xfId="26005" xr:uid="{003E727F-9028-4147-B54F-E26D4E88E21D}"/>
    <cellStyle name="Note 2 2 2 2 9 5" xfId="26006" xr:uid="{80F4AA17-E214-4E9D-B32F-103A146535F9}"/>
    <cellStyle name="Note 2 2 2 2 9 6" xfId="26007" xr:uid="{7A63F09A-8CB6-4A96-BC01-101C7CD614AD}"/>
    <cellStyle name="Note 2 2 2 2_IND_UC" xfId="3988" xr:uid="{1266D651-4981-42B6-BEF7-EA76A18C94C3}"/>
    <cellStyle name="Note 2 2 2 3" xfId="1721" xr:uid="{D09A96B2-5DCF-440B-BD61-33392973EB2E}"/>
    <cellStyle name="Note 2 2 2 3 10" xfId="26008" xr:uid="{EFCBF886-B0C8-4020-9407-EB79F07EAC5B}"/>
    <cellStyle name="Note 2 2 2 3 11" xfId="26009" xr:uid="{A1B823B6-FE6E-48CC-B960-39CEB90FB116}"/>
    <cellStyle name="Note 2 2 2 3 12" xfId="26010" xr:uid="{6FFBD733-AB10-46A6-8060-A514E26BC679}"/>
    <cellStyle name="Note 2 2 2 3 2" xfId="1722" xr:uid="{9675F832-3848-404F-B679-E520F4801F48}"/>
    <cellStyle name="Note 2 2 2 3 2 10" xfId="26011" xr:uid="{C8FB2D4F-73E9-40DA-AF7A-D3EF37740070}"/>
    <cellStyle name="Note 2 2 2 3 2 11" xfId="26012" xr:uid="{6DF8383A-58EC-49DE-BCC0-8809426FF23D}"/>
    <cellStyle name="Note 2 2 2 3 2 2" xfId="7694" xr:uid="{E76C9CC0-784C-4CC3-8D3F-06B722F59440}"/>
    <cellStyle name="Note 2 2 2 3 2 2 2" xfId="10635" xr:uid="{A7EBB403-6F33-43BE-9D85-2CCFBC14CF49}"/>
    <cellStyle name="Note 2 2 2 3 2 2 2 2" xfId="14256" xr:uid="{EECA2CCC-364E-4307-9A32-DD6164D60A8D}"/>
    <cellStyle name="Note 2 2 2 3 2 2 3" xfId="26013" xr:uid="{37091234-DCF0-4B4F-B2BD-8404A0DE7424}"/>
    <cellStyle name="Note 2 2 2 3 2 2 4" xfId="26014" xr:uid="{097A0F0D-B63A-496A-A6E3-A664C1F3A849}"/>
    <cellStyle name="Note 2 2 2 3 2 2 5" xfId="26015" xr:uid="{229436F9-7D97-4327-9972-54D8DB6FED7B}"/>
    <cellStyle name="Note 2 2 2 3 2 2 6" xfId="26016" xr:uid="{F190F16A-8D47-4D23-94BA-ED2FEE80692B}"/>
    <cellStyle name="Note 2 2 2 3 2 3" xfId="7695" xr:uid="{DA4A9F2C-1B81-416C-98D4-011D1CB5EF88}"/>
    <cellStyle name="Note 2 2 2 3 2 3 2" xfId="10636" xr:uid="{4A7A5662-D3C4-4727-8299-2A26FEF3096B}"/>
    <cellStyle name="Note 2 2 2 3 2 3 2 2" xfId="14257" xr:uid="{2FC80216-7787-4213-AB51-3BC716F6F26F}"/>
    <cellStyle name="Note 2 2 2 3 2 3 3" xfId="26017" xr:uid="{C9E161C0-9EEF-476F-99FC-58665A7BEF86}"/>
    <cellStyle name="Note 2 2 2 3 2 3 4" xfId="26018" xr:uid="{8EEC3F76-172B-48F9-A4AA-F5BEA6CE4A53}"/>
    <cellStyle name="Note 2 2 2 3 2 3 5" xfId="26019" xr:uid="{2888CBC1-5A01-46C3-8C88-BA78675BF71E}"/>
    <cellStyle name="Note 2 2 2 3 2 3 6" xfId="26020" xr:uid="{9F93CA01-82EA-4B16-85F8-365C531EC971}"/>
    <cellStyle name="Note 2 2 2 3 2 4" xfId="7696" xr:uid="{42183E41-D07F-49A9-82CD-7B1BF78E4B48}"/>
    <cellStyle name="Note 2 2 2 3 2 4 2" xfId="10637" xr:uid="{2D9BD35F-AA34-4A92-9A4A-EE1D1EBBFB6B}"/>
    <cellStyle name="Note 2 2 2 3 2 4 2 2" xfId="14258" xr:uid="{0A9F7A1E-A7A8-4C4A-8042-FA25C4847EAA}"/>
    <cellStyle name="Note 2 2 2 3 2 4 3" xfId="26021" xr:uid="{EF105D44-C366-48CD-8698-1AEA4C832CBE}"/>
    <cellStyle name="Note 2 2 2 3 2 4 4" xfId="26022" xr:uid="{B2E95C8B-ABC6-468E-917A-EF145727F151}"/>
    <cellStyle name="Note 2 2 2 3 2 4 5" xfId="26023" xr:uid="{37C7245C-5FBE-4135-89C0-8745E7064746}"/>
    <cellStyle name="Note 2 2 2 3 2 4 6" xfId="26024" xr:uid="{4D34A5D4-83C6-4A2F-979B-F3ED1436E489}"/>
    <cellStyle name="Note 2 2 2 3 2 5" xfId="7693" xr:uid="{17C34AF1-F527-4F77-8887-B265BB5CACFF}"/>
    <cellStyle name="Note 2 2 2 3 2 5 2" xfId="10638" xr:uid="{1F7EFEC7-3403-4993-A339-14AFDA1935B2}"/>
    <cellStyle name="Note 2 2 2 3 2 5 2 2" xfId="14259" xr:uid="{FDBAE835-9D7B-4F12-8296-A50637D900BA}"/>
    <cellStyle name="Note 2 2 2 3 2 5 3" xfId="26025" xr:uid="{B2ADA671-5060-47B4-9524-698CC6460C5D}"/>
    <cellStyle name="Note 2 2 2 3 2 5 4" xfId="26026" xr:uid="{EB756298-6506-4CB3-8D5A-AF9208EDCBB6}"/>
    <cellStyle name="Note 2 2 2 3 2 5 5" xfId="26027" xr:uid="{0223A2D0-DD4A-4C1A-A794-D3863EFA7F1A}"/>
    <cellStyle name="Note 2 2 2 3 2 5 6" xfId="26028" xr:uid="{C8FA7C4D-AF9C-4125-87E5-4379C0F65CBE}"/>
    <cellStyle name="Note 2 2 2 3 2 6" xfId="10634" xr:uid="{8711D630-8B16-4643-93C9-0F366AEEF5EF}"/>
    <cellStyle name="Note 2 2 2 3 2 6 2" xfId="14255" xr:uid="{66F3B61F-B9E2-476E-9DDD-47629D085ADA}"/>
    <cellStyle name="Note 2 2 2 3 2 7" xfId="26029" xr:uid="{84BF7C59-E2F0-4515-B7AD-9A9157A2FD56}"/>
    <cellStyle name="Note 2 2 2 3 2 8" xfId="26030" xr:uid="{857B460C-8F68-40C6-B5D7-4AA7AF7F83BD}"/>
    <cellStyle name="Note 2 2 2 3 2 9" xfId="26031" xr:uid="{B2F66795-8253-43ED-B987-3B3CBD4ADBEA}"/>
    <cellStyle name="Note 2 2 2 3 3" xfId="1723" xr:uid="{BB1DDED6-F04D-4CD8-9E73-240CB7AF3D63}"/>
    <cellStyle name="Note 2 2 2 3 3 2" xfId="3990" xr:uid="{B0C0D317-5428-41C8-BE41-C51B7E7C63A9}"/>
    <cellStyle name="Note 2 2 2 3 3 2 2" xfId="7983" xr:uid="{69BAAFB5-3D04-4736-90C6-5ED893F907D3}"/>
    <cellStyle name="Note 2 2 2 3 3 2 2 2" xfId="10641" xr:uid="{62F53433-E42E-4985-AB10-CE0D9FD6C6CA}"/>
    <cellStyle name="Note 2 2 2 3 3 2 2 2 2" xfId="14262" xr:uid="{BDAF6199-075E-465C-A6CE-40F567185790}"/>
    <cellStyle name="Note 2 2 2 3 3 2 2 3" xfId="26032" xr:uid="{8D402379-6E76-42F7-A260-6829B59A0832}"/>
    <cellStyle name="Note 2 2 2 3 3 2 2 4" xfId="26033" xr:uid="{E05BC923-215B-49C5-9D27-9D55B19BA995}"/>
    <cellStyle name="Note 2 2 2 3 3 2 2 5" xfId="26034" xr:uid="{3A877AB3-6B16-486D-96FD-FB670789CFDF}"/>
    <cellStyle name="Note 2 2 2 3 3 2 2 6" xfId="26035" xr:uid="{F97643A2-5C09-41E5-B990-9DE37BAB4986}"/>
    <cellStyle name="Note 2 2 2 3 3 2 3" xfId="10640" xr:uid="{9762C042-81DB-4A73-ABD5-B85C39005CD8}"/>
    <cellStyle name="Note 2 2 2 3 3 2 3 2" xfId="14261" xr:uid="{C58444BA-8C37-4C34-9348-C454138DA762}"/>
    <cellStyle name="Note 2 2 2 3 3 2 4" xfId="26036" xr:uid="{BE7B281C-60DB-4AA9-BFCE-C0A3986DA898}"/>
    <cellStyle name="Note 2 2 2 3 3 2 5" xfId="26037" xr:uid="{0E0E33F9-74B6-45EF-9183-6EE6C746D32B}"/>
    <cellStyle name="Note 2 2 2 3 3 2 6" xfId="26038" xr:uid="{A5C1A665-18AF-4D38-8DBF-C01C0D3F8188}"/>
    <cellStyle name="Note 2 2 2 3 3 2 7" xfId="26039" xr:uid="{0EC90088-EDF9-45DA-96BA-42BEFC61FF04}"/>
    <cellStyle name="Note 2 2 2 3 3 2 8" xfId="8315" xr:uid="{612F8A35-00A7-4E19-8C45-95D8FDD96485}"/>
    <cellStyle name="Note 2 2 2 3 3 3" xfId="3989" xr:uid="{05C8DA38-248C-4507-8F3D-C772AC2DCE52}"/>
    <cellStyle name="Note 2 2 2 3 3 3 2" xfId="14260" xr:uid="{6C3C2AD0-F5E2-46EB-A2D3-AA41B684BCA0}"/>
    <cellStyle name="Note 2 2 2 3 3 3 3" xfId="35480" xr:uid="{3F439763-CC3D-46E1-95CC-BB347A043F54}"/>
    <cellStyle name="Note 2 2 2 3 3 3 4" xfId="10639" xr:uid="{C54171C6-B3BB-46CD-B12D-92459E9629A2}"/>
    <cellStyle name="Note 2 2 2 3 3 4" xfId="4908" xr:uid="{859FCCBC-7936-4A42-B73E-787F9E61D5E5}"/>
    <cellStyle name="Note 2 2 2 3 3 4 2" xfId="35870" xr:uid="{29CE113E-F817-45F5-8241-0F64EE44B482}"/>
    <cellStyle name="Note 2 2 2 3 3 4 3" xfId="26040" xr:uid="{48671440-49DA-418E-992F-A568DC74D804}"/>
    <cellStyle name="Note 2 2 2 3 3 5" xfId="26041" xr:uid="{9791F9AD-28BA-422E-B6D5-5768EE3357FC}"/>
    <cellStyle name="Note 2 2 2 3 3 5 2" xfId="37937" xr:uid="{652383BC-B54D-4F16-8AAD-B142BBF94B7E}"/>
    <cellStyle name="Note 2 2 2 3 3 6" xfId="26042" xr:uid="{4ADE705B-508D-4A95-B89D-FC0B91702924}"/>
    <cellStyle name="Note 2 2 2 3 3 7" xfId="26043" xr:uid="{A21BEEFB-776C-401C-ACB6-320CC2328D2E}"/>
    <cellStyle name="Note 2 2 2 3 3 8" xfId="26044" xr:uid="{FEC5526F-3665-43B6-B26F-C6A60606C7C5}"/>
    <cellStyle name="Note 2 2 2 3 4" xfId="3991" xr:uid="{233E92DC-3A74-4FB4-9FC8-49F8CD63036C}"/>
    <cellStyle name="Note 2 2 2 3 4 2" xfId="10642" xr:uid="{185EC734-E35A-4665-946C-C6CE1CC75C8D}"/>
    <cellStyle name="Note 2 2 2 3 4 2 2" xfId="14263" xr:uid="{BFEBB3D8-F773-4F41-9E14-5291A59ECA4A}"/>
    <cellStyle name="Note 2 2 2 3 4 3" xfId="26045" xr:uid="{F3D52E05-10CA-4FC0-8551-8311A5D1922F}"/>
    <cellStyle name="Note 2 2 2 3 4 4" xfId="26046" xr:uid="{592D7346-C314-4B4E-95BF-9F287D0424AD}"/>
    <cellStyle name="Note 2 2 2 3 4 5" xfId="26047" xr:uid="{290C3D84-6D2A-4AED-AC17-0128BB039B7D}"/>
    <cellStyle name="Note 2 2 2 3 4 6" xfId="26048" xr:uid="{AFD858E0-B5FB-4D1D-A26B-A36736AD7BBC}"/>
    <cellStyle name="Note 2 2 2 3 5" xfId="4907" xr:uid="{80293F34-25FF-4999-9F0E-B4716E74A91F}"/>
    <cellStyle name="Note 2 2 2 3 5 2" xfId="10643" xr:uid="{70FD6B4B-4246-41D5-A52A-4E255F5349E3}"/>
    <cellStyle name="Note 2 2 2 3 5 2 2" xfId="14264" xr:uid="{6F2FEFFA-6D6F-4A89-9F85-BE461B8E6220}"/>
    <cellStyle name="Note 2 2 2 3 5 3" xfId="26049" xr:uid="{B06CA1B8-DB51-4FF1-B23A-3125E5D4C80F}"/>
    <cellStyle name="Note 2 2 2 3 5 4" xfId="26050" xr:uid="{88559B7C-F7BA-4180-B396-7649E45E3E30}"/>
    <cellStyle name="Note 2 2 2 3 5 5" xfId="26051" xr:uid="{444CC93B-D4F2-4F1C-A5DC-38963559B184}"/>
    <cellStyle name="Note 2 2 2 3 5 6" xfId="26052" xr:uid="{8376BC7D-A223-4B96-9FBE-9BD02001E15F}"/>
    <cellStyle name="Note 2 2 2 3 6" xfId="7697" xr:uid="{5BBA9762-D16D-4711-B5AB-8D8480D7AED4}"/>
    <cellStyle name="Note 2 2 2 3 6 2" xfId="10644" xr:uid="{E822390D-A959-46D1-8C0E-B65D70BF3A9C}"/>
    <cellStyle name="Note 2 2 2 3 6 2 2" xfId="14265" xr:uid="{A7359E09-D82C-448F-8EEC-FE051C9D0ED9}"/>
    <cellStyle name="Note 2 2 2 3 6 3" xfId="26053" xr:uid="{745D7F89-3589-4CD4-AC54-E95C3FD5ECDA}"/>
    <cellStyle name="Note 2 2 2 3 6 4" xfId="26054" xr:uid="{F2E3CF11-B031-469A-A404-01DEFF0763E6}"/>
    <cellStyle name="Note 2 2 2 3 6 5" xfId="26055" xr:uid="{7A6B19C7-7459-46A9-B6A9-9BD3510826FB}"/>
    <cellStyle name="Note 2 2 2 3 6 6" xfId="26056" xr:uid="{5BD85BC8-1561-4572-92BE-482BAC4F59FB}"/>
    <cellStyle name="Note 2 2 2 3 7" xfId="10633" xr:uid="{2491B506-101D-4289-997D-9C2713834184}"/>
    <cellStyle name="Note 2 2 2 3 7 2" xfId="14254" xr:uid="{09405A6E-3CD1-4A09-BC30-0BCDF987748F}"/>
    <cellStyle name="Note 2 2 2 3 8" xfId="26057" xr:uid="{230326F0-EB9F-4418-85C1-B9877E8C045B}"/>
    <cellStyle name="Note 2 2 2 3 9" xfId="26058" xr:uid="{597F5585-7904-43F2-8DEE-3264EC9B201A}"/>
    <cellStyle name="Note 2 2 2 3_IND_UC" xfId="3992" xr:uid="{F48D6E9A-38DC-4DB8-AD39-5C8ADF77F09C}"/>
    <cellStyle name="Note 2 2 2 4" xfId="1724" xr:uid="{E244A5D6-5D06-4398-991D-209B29F4A42A}"/>
    <cellStyle name="Note 2 2 2 4 10" xfId="26059" xr:uid="{374B5C70-8237-4E4D-9479-5DC5B3E44FF2}"/>
    <cellStyle name="Note 2 2 2 4 11" xfId="26060" xr:uid="{4F95EC20-4B91-4BB0-8A87-3BD6FB570448}"/>
    <cellStyle name="Note 2 2 2 4 12" xfId="26061" xr:uid="{1343D949-6655-435A-82B5-C0E6A726D0B4}"/>
    <cellStyle name="Note 2 2 2 4 13" xfId="26062" xr:uid="{57E993BC-9D97-4C26-BB88-0DBF855C6E3E}"/>
    <cellStyle name="Note 2 2 2 4 2" xfId="1725" xr:uid="{65C24B2E-DAD5-4686-BE68-42535F926588}"/>
    <cellStyle name="Note 2 2 2 4 2 10" xfId="26063" xr:uid="{1CAF1BBE-16A0-435C-A070-5AEA99745D59}"/>
    <cellStyle name="Note 2 2 2 4 2 11" xfId="26064" xr:uid="{213B8D0C-D51E-496F-8007-A9018143A8A6}"/>
    <cellStyle name="Note 2 2 2 4 2 2" xfId="7699" xr:uid="{0956F7BF-E0CA-45CF-BCD6-41512175F8FC}"/>
    <cellStyle name="Note 2 2 2 4 2 2 2" xfId="10647" xr:uid="{228267C0-4FC4-4E08-866F-C661878B5DBC}"/>
    <cellStyle name="Note 2 2 2 4 2 2 2 2" xfId="14268" xr:uid="{6E69EDE9-4871-4541-A5F4-4C59E4E8D97F}"/>
    <cellStyle name="Note 2 2 2 4 2 2 3" xfId="26065" xr:uid="{C8292B8A-16A8-480A-9318-9F1A54A59166}"/>
    <cellStyle name="Note 2 2 2 4 2 2 4" xfId="26066" xr:uid="{F1716895-766D-43B0-B57D-A9C0DC562FE2}"/>
    <cellStyle name="Note 2 2 2 4 2 2 5" xfId="26067" xr:uid="{1C0D40BF-DDA6-4A55-8518-219DD031AF75}"/>
    <cellStyle name="Note 2 2 2 4 2 2 6" xfId="26068" xr:uid="{F97486A2-0320-44E6-9C72-BC7F6D03BB59}"/>
    <cellStyle name="Note 2 2 2 4 2 3" xfId="7700" xr:uid="{894FB76E-25EA-444D-8DAD-58D5727DB771}"/>
    <cellStyle name="Note 2 2 2 4 2 3 2" xfId="10648" xr:uid="{73287CE3-F149-4402-91CF-68B37C4BD7A5}"/>
    <cellStyle name="Note 2 2 2 4 2 3 2 2" xfId="14269" xr:uid="{A7451EB3-A2EF-4925-8705-8C53B067D76B}"/>
    <cellStyle name="Note 2 2 2 4 2 3 3" xfId="26069" xr:uid="{0B49969E-B48B-4533-90E8-3BBB01D4AA25}"/>
    <cellStyle name="Note 2 2 2 4 2 3 4" xfId="26070" xr:uid="{10B37F09-DD51-4DC8-9452-F28813A06870}"/>
    <cellStyle name="Note 2 2 2 4 2 3 5" xfId="26071" xr:uid="{CC94B5ED-E40D-4941-9BBE-1D54DD33A611}"/>
    <cellStyle name="Note 2 2 2 4 2 3 6" xfId="26072" xr:uid="{DFCB1853-B19B-4507-B2E9-5CAB4F49BBE6}"/>
    <cellStyle name="Note 2 2 2 4 2 4" xfId="7701" xr:uid="{9912193A-2DFA-4115-B3C1-517CA00D2F13}"/>
    <cellStyle name="Note 2 2 2 4 2 4 2" xfId="10649" xr:uid="{CFF61904-ABEC-451B-9C9B-5CE31FCF010F}"/>
    <cellStyle name="Note 2 2 2 4 2 4 2 2" xfId="14270" xr:uid="{D736E8A6-0951-4A0A-AB64-899B3935E43A}"/>
    <cellStyle name="Note 2 2 2 4 2 4 3" xfId="26073" xr:uid="{99882C0D-132C-4A45-8ED6-2F65AEA6239B}"/>
    <cellStyle name="Note 2 2 2 4 2 4 4" xfId="26074" xr:uid="{75D02BB3-E2CA-45BC-84E0-3D8EADEBBEFC}"/>
    <cellStyle name="Note 2 2 2 4 2 4 5" xfId="26075" xr:uid="{77280EA4-FEB9-4502-97E9-27CEEF39EB1B}"/>
    <cellStyle name="Note 2 2 2 4 2 4 6" xfId="26076" xr:uid="{AD992478-62F6-4403-A7BD-C29B2893B7BF}"/>
    <cellStyle name="Note 2 2 2 4 2 5" xfId="7698" xr:uid="{024535B4-30FD-4C47-9A12-4BE868753EB3}"/>
    <cellStyle name="Note 2 2 2 4 2 5 2" xfId="10650" xr:uid="{4534814D-11D5-45F1-AD55-72AEBFAC5FC1}"/>
    <cellStyle name="Note 2 2 2 4 2 5 2 2" xfId="14271" xr:uid="{B1B0C021-C452-4133-B4FA-68CA307E128A}"/>
    <cellStyle name="Note 2 2 2 4 2 5 3" xfId="26077" xr:uid="{AA80E1BD-5A22-4067-A3B4-81D3385242B7}"/>
    <cellStyle name="Note 2 2 2 4 2 5 4" xfId="26078" xr:uid="{8A6DAE81-7739-4641-AC2D-F3E4998FD8D3}"/>
    <cellStyle name="Note 2 2 2 4 2 5 5" xfId="26079" xr:uid="{1CC0F6C0-8DBD-4E17-83B3-5D6D1AC2B080}"/>
    <cellStyle name="Note 2 2 2 4 2 5 6" xfId="26080" xr:uid="{048F285A-618D-4BF4-8AD7-044D80D6C000}"/>
    <cellStyle name="Note 2 2 2 4 2 6" xfId="10646" xr:uid="{41FCA170-989B-4B7E-AAAC-3103CFB9F320}"/>
    <cellStyle name="Note 2 2 2 4 2 6 2" xfId="14267" xr:uid="{1CB79896-52A6-4AA7-BC43-DD9FF45C95FE}"/>
    <cellStyle name="Note 2 2 2 4 2 7" xfId="26081" xr:uid="{B02A82D0-8CBA-4BCD-8A27-DF903E0C0A77}"/>
    <cellStyle name="Note 2 2 2 4 2 8" xfId="26082" xr:uid="{93A46C76-900B-474B-B05D-9DEBF027E665}"/>
    <cellStyle name="Note 2 2 2 4 2 9" xfId="26083" xr:uid="{B78D802D-150E-4C29-AC35-E1A4AC6AAC2A}"/>
    <cellStyle name="Note 2 2 2 4 3" xfId="1726" xr:uid="{DDE47ACC-9DD0-469B-9676-A93AE67F74CE}"/>
    <cellStyle name="Note 2 2 2 4 3 2" xfId="3994" xr:uid="{0D375D1F-C7F6-40B6-B214-D97B415D6EBE}"/>
    <cellStyle name="Note 2 2 2 4 3 2 2" xfId="7981" xr:uid="{902A1563-9715-423E-9794-F4D3A8676FB2}"/>
    <cellStyle name="Note 2 2 2 4 3 2 2 2" xfId="10653" xr:uid="{92071993-6EA8-4431-903D-7A64222FED9F}"/>
    <cellStyle name="Note 2 2 2 4 3 2 2 2 2" xfId="14274" xr:uid="{EE8FF98F-572C-471E-8596-91CF1C55FEB4}"/>
    <cellStyle name="Note 2 2 2 4 3 2 2 3" xfId="26084" xr:uid="{02C3DE3F-0961-4A00-A602-C3379E9104B2}"/>
    <cellStyle name="Note 2 2 2 4 3 2 2 4" xfId="26085" xr:uid="{342EB894-491A-42A8-B3E7-46CA8A9D766A}"/>
    <cellStyle name="Note 2 2 2 4 3 2 2 5" xfId="26086" xr:uid="{E54AB8D4-1CCB-491F-9B65-A11E5F71B35F}"/>
    <cellStyle name="Note 2 2 2 4 3 2 2 6" xfId="26087" xr:uid="{A6F5B1FD-BECE-4312-A3A2-36AE5EA53251}"/>
    <cellStyle name="Note 2 2 2 4 3 2 3" xfId="10652" xr:uid="{ECBD9288-3F92-453A-BD98-9095051B2FFF}"/>
    <cellStyle name="Note 2 2 2 4 3 2 3 2" xfId="14273" xr:uid="{714C23D4-406B-47A1-BBE5-81AF2CB997F2}"/>
    <cellStyle name="Note 2 2 2 4 3 2 4" xfId="26088" xr:uid="{FDF9153F-BC35-49FB-853F-927502A3CF04}"/>
    <cellStyle name="Note 2 2 2 4 3 2 5" xfId="26089" xr:uid="{C47CDC3F-11DD-4F0E-9157-FAFEA483973D}"/>
    <cellStyle name="Note 2 2 2 4 3 2 6" xfId="26090" xr:uid="{1BCF6C9E-2A62-4DBA-86FC-FD9A998138A1}"/>
    <cellStyle name="Note 2 2 2 4 3 2 7" xfId="26091" xr:uid="{E865ADAA-46A1-4294-A7F7-9C7C1D78114C}"/>
    <cellStyle name="Note 2 2 2 4 3 2 8" xfId="8316" xr:uid="{FBD74283-76E4-41E6-9CCD-38B5340120F2}"/>
    <cellStyle name="Note 2 2 2 4 3 3" xfId="3993" xr:uid="{79F5DC9F-D2FF-44CD-B311-CCBFB9B44BA5}"/>
    <cellStyle name="Note 2 2 2 4 3 3 2" xfId="14272" xr:uid="{418EE104-4C5B-4472-8205-02B7B5448150}"/>
    <cellStyle name="Note 2 2 2 4 3 3 3" xfId="35481" xr:uid="{673115C0-3AB6-49BE-A500-BED222DD32AA}"/>
    <cellStyle name="Note 2 2 2 4 3 3 4" xfId="10651" xr:uid="{8CE05B02-E9A4-48D1-BC8B-28BC5AF431BA}"/>
    <cellStyle name="Note 2 2 2 4 3 4" xfId="4910" xr:uid="{22CAC860-8030-4130-89BA-1F7291A592D1}"/>
    <cellStyle name="Note 2 2 2 4 3 4 2" xfId="35871" xr:uid="{0BBEB77A-04C5-4FA3-8571-6B5E1943ADB1}"/>
    <cellStyle name="Note 2 2 2 4 3 4 3" xfId="26092" xr:uid="{1BAAC549-23B4-408E-921C-99206661E1F1}"/>
    <cellStyle name="Note 2 2 2 4 3 5" xfId="26093" xr:uid="{5436F6F8-8E0A-469D-9EA0-D7B82A770CB8}"/>
    <cellStyle name="Note 2 2 2 4 3 5 2" xfId="37938" xr:uid="{A4E12F0B-0ADE-488B-98F6-5A7827DE466F}"/>
    <cellStyle name="Note 2 2 2 4 3 6" xfId="26094" xr:uid="{3B439955-A596-4FF3-ABED-C87E64EB349A}"/>
    <cellStyle name="Note 2 2 2 4 3 7" xfId="26095" xr:uid="{DF1E2D77-EDB3-41E6-9635-0493366FBAAB}"/>
    <cellStyle name="Note 2 2 2 4 3 8" xfId="26096" xr:uid="{2E9D892C-09F1-4C0E-BFC1-D085D8FF4363}"/>
    <cellStyle name="Note 2 2 2 4 4" xfId="3995" xr:uid="{0514C2B9-6B0A-436C-8EDD-4D6F6C14B8A1}"/>
    <cellStyle name="Note 2 2 2 4 4 2" xfId="10654" xr:uid="{F1882D17-E7C2-49A7-8682-9CB596E5C9D8}"/>
    <cellStyle name="Note 2 2 2 4 4 2 2" xfId="14275" xr:uid="{8C7BBAD2-E197-48C7-8DA2-DAC650296A75}"/>
    <cellStyle name="Note 2 2 2 4 4 3" xfId="26097" xr:uid="{5A7A92B8-0869-4EE8-B09E-5B876188A6BC}"/>
    <cellStyle name="Note 2 2 2 4 4 4" xfId="26098" xr:uid="{AB9719C6-B5D4-45A1-BEE1-7372B2D20FB2}"/>
    <cellStyle name="Note 2 2 2 4 4 5" xfId="26099" xr:uid="{FA38B379-F342-47CE-BC93-937BF3F7424F}"/>
    <cellStyle name="Note 2 2 2 4 4 6" xfId="26100" xr:uid="{AC57279E-3A4E-470F-98D3-3B6DE31A6A8A}"/>
    <cellStyle name="Note 2 2 2 4 5" xfId="4909" xr:uid="{81718690-314C-4241-9F42-53E0D5A06FF6}"/>
    <cellStyle name="Note 2 2 2 4 5 2" xfId="10655" xr:uid="{EC1E7D74-CEF4-4180-8830-AD70920D8EE1}"/>
    <cellStyle name="Note 2 2 2 4 5 2 2" xfId="14276" xr:uid="{732DCC56-2250-48DE-9635-7C48AD7A0939}"/>
    <cellStyle name="Note 2 2 2 4 5 3" xfId="26101" xr:uid="{9A4E8ACD-AD42-48E1-B01F-7657400702B8}"/>
    <cellStyle name="Note 2 2 2 4 5 4" xfId="26102" xr:uid="{413899F4-3E4C-4B0E-A363-E1AB4045C58C}"/>
    <cellStyle name="Note 2 2 2 4 5 5" xfId="26103" xr:uid="{D22BB172-6AAD-4036-B977-FB5BCF208517}"/>
    <cellStyle name="Note 2 2 2 4 5 6" xfId="26104" xr:uid="{24AD99A2-C731-470A-877D-80BE9A02F30B}"/>
    <cellStyle name="Note 2 2 2 4 6" xfId="7702" xr:uid="{E877A9A6-494C-4770-8D99-CCE78BE196A5}"/>
    <cellStyle name="Note 2 2 2 4 6 2" xfId="10656" xr:uid="{D1B9E2B6-901C-456B-AB2B-39A248740E9A}"/>
    <cellStyle name="Note 2 2 2 4 6 2 2" xfId="14277" xr:uid="{07E5270C-DB9C-42A1-BE45-8EBEADD8C3A4}"/>
    <cellStyle name="Note 2 2 2 4 6 3" xfId="26105" xr:uid="{185EC8D8-A91E-4C06-88F4-9AE654B03A2F}"/>
    <cellStyle name="Note 2 2 2 4 6 4" xfId="26106" xr:uid="{BDA8C707-2910-4960-853A-6ED67B9E4AC6}"/>
    <cellStyle name="Note 2 2 2 4 6 5" xfId="26107" xr:uid="{E6257FB0-AFD8-461C-A68F-C8F14999703A}"/>
    <cellStyle name="Note 2 2 2 4 6 6" xfId="26108" xr:uid="{50C9B5D7-21D4-43D4-83CE-1E4C01D2B159}"/>
    <cellStyle name="Note 2 2 2 4 7" xfId="10657" xr:uid="{C207936B-07EB-4507-B937-101DF050D325}"/>
    <cellStyle name="Note 2 2 2 4 7 2" xfId="14278" xr:uid="{53CC6432-E9DB-40DB-9568-4A6722BAB254}"/>
    <cellStyle name="Note 2 2 2 4 8" xfId="10645" xr:uid="{4FFE3D96-1517-40B1-B0C8-CE4DEBC5FBC6}"/>
    <cellStyle name="Note 2 2 2 4 8 2" xfId="14266" xr:uid="{2F43CFA0-4FC4-483C-847C-A5574114B543}"/>
    <cellStyle name="Note 2 2 2 4 9" xfId="26109" xr:uid="{45DC5A5D-B1AD-4AB2-927E-FE34AACD3890}"/>
    <cellStyle name="Note 2 2 2 4_IND_UC" xfId="3996" xr:uid="{9323AEBE-4F2A-46A3-AD5E-25079070AF4F}"/>
    <cellStyle name="Note 2 2 2 5" xfId="1727" xr:uid="{F77E055B-4D58-45FB-99E8-5D5CD0370279}"/>
    <cellStyle name="Note 2 2 2 5 10" xfId="26110" xr:uid="{5CEC1D2E-C1FD-4B6A-9260-0D4E01862446}"/>
    <cellStyle name="Note 2 2 2 5 11" xfId="26111" xr:uid="{3DC3042B-018B-44EE-810A-B50688E666DF}"/>
    <cellStyle name="Note 2 2 2 5 12" xfId="26112" xr:uid="{01CD261C-3542-407E-A0FB-F4BFF9FA473E}"/>
    <cellStyle name="Note 2 2 2 5 2" xfId="3997" xr:uid="{7AF74706-30F7-468F-9454-59AA7FA27D45}"/>
    <cellStyle name="Note 2 2 2 5 2 2" xfId="10659" xr:uid="{397FF634-8A94-4683-925A-A7B40C1F2FD5}"/>
    <cellStyle name="Note 2 2 2 5 2 2 2" xfId="14280" xr:uid="{A0FD64BC-BB9A-4F73-9B62-871C8EBECEBC}"/>
    <cellStyle name="Note 2 2 2 5 2 3" xfId="26113" xr:uid="{54DF1443-CBA6-4A53-9322-E754F40EF8F3}"/>
    <cellStyle name="Note 2 2 2 5 2 4" xfId="26114" xr:uid="{D6593142-74D3-454D-9C50-F89B8BC70F00}"/>
    <cellStyle name="Note 2 2 2 5 2 5" xfId="26115" xr:uid="{36A982B4-E6DF-4D0F-BABE-804810E99392}"/>
    <cellStyle name="Note 2 2 2 5 2 6" xfId="26116" xr:uid="{E4D94BC1-B087-4017-9CE4-F88289E584F5}"/>
    <cellStyle name="Note 2 2 2 5 3" xfId="3998" xr:uid="{E102466C-DE74-4EEA-A81A-884B88E08F53}"/>
    <cellStyle name="Note 2 2 2 5 3 2" xfId="10660" xr:uid="{03B88C79-73FF-47F3-937F-736FE8DEE132}"/>
    <cellStyle name="Note 2 2 2 5 3 2 2" xfId="14281" xr:uid="{11DA0906-EB46-4E2E-906E-1D72634A7307}"/>
    <cellStyle name="Note 2 2 2 5 3 3" xfId="26117" xr:uid="{538E42AE-152C-4299-AB61-6CEAA6FD4AB0}"/>
    <cellStyle name="Note 2 2 2 5 3 4" xfId="26118" xr:uid="{60EFF256-D411-454F-B4D7-6F09FDDEA002}"/>
    <cellStyle name="Note 2 2 2 5 3 5" xfId="26119" xr:uid="{DE7080DF-09DB-4A1D-87FD-4C1AF015EF7F}"/>
    <cellStyle name="Note 2 2 2 5 3 6" xfId="26120" xr:uid="{71ADBB06-7295-41B2-964F-51FB95BAC42F}"/>
    <cellStyle name="Note 2 2 2 5 4" xfId="3999" xr:uid="{D828D475-B624-43AF-8EE2-64236E002DE9}"/>
    <cellStyle name="Note 2 2 2 5 4 2" xfId="10661" xr:uid="{4D8019AF-CC56-4766-B68F-7187C22F5117}"/>
    <cellStyle name="Note 2 2 2 5 4 2 2" xfId="14282" xr:uid="{014B9385-3D7D-4E89-ADA9-D2F4B075002E}"/>
    <cellStyle name="Note 2 2 2 5 4 3" xfId="26121" xr:uid="{B09DA87D-AE17-408B-8FD9-C4DD040F2070}"/>
    <cellStyle name="Note 2 2 2 5 4 4" xfId="26122" xr:uid="{C8B56A50-1718-48B8-80A1-5566B50EB2C3}"/>
    <cellStyle name="Note 2 2 2 5 4 5" xfId="26123" xr:uid="{0C7CD380-C5E3-49FC-9833-7C52170B730F}"/>
    <cellStyle name="Note 2 2 2 5 4 6" xfId="26124" xr:uid="{29C3C504-EFAC-4A3E-8262-66ABD344298F}"/>
    <cellStyle name="Note 2 2 2 5 5" xfId="4000" xr:uid="{6E4AF910-1FB1-482F-98DA-8EE3BD6CEE83}"/>
    <cellStyle name="Note 2 2 2 5 5 2" xfId="5543" xr:uid="{29A781AD-F674-4A34-A5F0-CAED591ADBE2}"/>
    <cellStyle name="Note 2 2 2 5 5 2 2" xfId="10663" xr:uid="{1A1F1A46-B00F-479A-90B5-FD6DF35A7B1B}"/>
    <cellStyle name="Note 2 2 2 5 5 2 2 2" xfId="14284" xr:uid="{363521E1-B5C7-4C49-ADE3-C39F06A3186E}"/>
    <cellStyle name="Note 2 2 2 5 5 2 3" xfId="26125" xr:uid="{1BC03DB2-DE07-4CAB-BC40-7C87BFB3685D}"/>
    <cellStyle name="Note 2 2 2 5 5 2 4" xfId="26126" xr:uid="{8B7F7B86-034F-4728-9B70-AEA52B0F35FA}"/>
    <cellStyle name="Note 2 2 2 5 5 2 5" xfId="26127" xr:uid="{F2987F49-D30D-4539-8B89-71DE67B1A58C}"/>
    <cellStyle name="Note 2 2 2 5 5 2 6" xfId="26128" xr:uid="{F62F6BF9-4086-4E9E-85CD-B44C81E4605E}"/>
    <cellStyle name="Note 2 2 2 5 5 2 7" xfId="36138" xr:uid="{2CB899FA-7293-429F-8A00-7D796889F8B9}"/>
    <cellStyle name="Note 2 2 2 5 5 2 8" xfId="7703" xr:uid="{881FA1E2-5BDE-4728-AA1F-E6841588DED6}"/>
    <cellStyle name="Note 2 2 2 5 5 3" xfId="10662" xr:uid="{87CA92DA-2415-4AE2-BD7E-E9F24E32277C}"/>
    <cellStyle name="Note 2 2 2 5 5 3 2" xfId="14283" xr:uid="{5279AAD2-ED02-4A03-A0C1-5F591D565952}"/>
    <cellStyle name="Note 2 2 2 5 5 3 3" xfId="38540" xr:uid="{7DFF2437-1CC6-47BF-90A8-AD307E0D84AE}"/>
    <cellStyle name="Note 2 2 2 5 5 4" xfId="26129" xr:uid="{2C0F1C3F-A8C9-4C75-8B14-B73BC28F67DB}"/>
    <cellStyle name="Note 2 2 2 5 5 5" xfId="26130" xr:uid="{747061A3-356E-416B-BD63-61C30F5CC9A0}"/>
    <cellStyle name="Note 2 2 2 5 5 6" xfId="26131" xr:uid="{DA92ADB8-611B-48A8-91C5-3EE15432C81D}"/>
    <cellStyle name="Note 2 2 2 5 5 7" xfId="26132" xr:uid="{156F363A-D403-4344-AA68-1C6EAC9C699D}"/>
    <cellStyle name="Note 2 2 2 5 6" xfId="10664" xr:uid="{663EA627-5B5D-467D-9393-ABC340ADED01}"/>
    <cellStyle name="Note 2 2 2 5 6 2" xfId="14285" xr:uid="{E0B54817-F426-4A08-9F43-0D30FA7DDA21}"/>
    <cellStyle name="Note 2 2 2 5 7" xfId="10658" xr:uid="{DAF8F61F-A538-44E8-BCEE-CB28033711C6}"/>
    <cellStyle name="Note 2 2 2 5 7 2" xfId="14279" xr:uid="{9E5D2A11-D84B-42A1-A2E9-BDA5B8D875FD}"/>
    <cellStyle name="Note 2 2 2 5 8" xfId="26133" xr:uid="{E3BA2CF3-A106-412B-B92E-3050E02072A9}"/>
    <cellStyle name="Note 2 2 2 5 9" xfId="26134" xr:uid="{03B88B27-479B-4EF6-BB97-A19B3ACFA92A}"/>
    <cellStyle name="Note 2 2 2 5_IND_UC" xfId="4001" xr:uid="{288FB3FE-4006-4D69-BF74-0D72730C1769}"/>
    <cellStyle name="Note 2 2 2 6" xfId="1728" xr:uid="{ACF3EBA7-9AEF-47FC-9169-9350F05B9745}"/>
    <cellStyle name="Note 2 2 2 6 2" xfId="10665" xr:uid="{5EDBECE3-80E7-491C-89CE-C0C6825A6218}"/>
    <cellStyle name="Note 2 2 2 6 2 2" xfId="14286" xr:uid="{DF2B5DF4-462E-4B63-9964-4DBC87709960}"/>
    <cellStyle name="Note 2 2 2 6 3" xfId="26135" xr:uid="{AE744966-117E-4063-BD85-A27B2AF78C68}"/>
    <cellStyle name="Note 2 2 2 6 4" xfId="26136" xr:uid="{F5FAADC7-D1B1-40B9-9D84-DC1DD012C621}"/>
    <cellStyle name="Note 2 2 2 6 5" xfId="26137" xr:uid="{78E6EB75-BB63-4E8D-B9AD-81EAD220A165}"/>
    <cellStyle name="Note 2 2 2 6 6" xfId="26138" xr:uid="{ADA3EDB7-9A1A-4538-9D6C-711F6A29E2A4}"/>
    <cellStyle name="Note 2 2 2 6 7" xfId="26139" xr:uid="{0F8B9D8F-D1A5-4F4F-9054-3108294B29AD}"/>
    <cellStyle name="Note 2 2 2 7" xfId="1729" xr:uid="{D1B5A873-CA99-4302-9A8C-B4694EEF0B83}"/>
    <cellStyle name="Note 2 2 2 7 2" xfId="10666" xr:uid="{96B28F4E-F539-45CB-87CE-D182FA98F26A}"/>
    <cellStyle name="Note 2 2 2 7 2 2" xfId="14287" xr:uid="{1BFAA8BD-7B97-4820-8942-F259320A81F8}"/>
    <cellStyle name="Note 2 2 2 7 3" xfId="26140" xr:uid="{136F0E84-E437-407B-8FA1-A721B1EF7978}"/>
    <cellStyle name="Note 2 2 2 7 4" xfId="26141" xr:uid="{AE9B462F-5902-4788-B15C-8040D3DDB6BD}"/>
    <cellStyle name="Note 2 2 2 7 5" xfId="26142" xr:uid="{560DEFEE-8BF6-4308-AAFD-9EC813777D4A}"/>
    <cellStyle name="Note 2 2 2 7 6" xfId="26143" xr:uid="{0AD8819E-A4BB-4A2D-9C06-22CFAC3EB963}"/>
    <cellStyle name="Note 2 2 2 7 7" xfId="26144" xr:uid="{0D4F6B34-2E72-4850-AB28-AA7345B600FA}"/>
    <cellStyle name="Note 2 2 2 8" xfId="4002" xr:uid="{839BBCDE-57CC-4E03-B6B1-18345AECEB0F}"/>
    <cellStyle name="Note 2 2 2 8 2" xfId="5544" xr:uid="{275C29EC-280C-4F7A-9350-77EE9325E532}"/>
    <cellStyle name="Note 2 2 2 8 2 2" xfId="10668" xr:uid="{DDD53D1E-8EAF-4CBF-9B99-1431C0951855}"/>
    <cellStyle name="Note 2 2 2 8 2 2 2" xfId="14289" xr:uid="{C6DE07C5-6D30-45AF-8968-0290F2B67ACB}"/>
    <cellStyle name="Note 2 2 2 8 2 3" xfId="26145" xr:uid="{E044EF81-08F0-49A5-A2CF-FC904815AF1D}"/>
    <cellStyle name="Note 2 2 2 8 2 4" xfId="26146" xr:uid="{9A63E5C7-6147-4A78-BC79-F67FAADCFAE1}"/>
    <cellStyle name="Note 2 2 2 8 2 5" xfId="26147" xr:uid="{F0BDA70F-19EC-4D28-A8EA-77253D5B5E2A}"/>
    <cellStyle name="Note 2 2 2 8 2 6" xfId="26148" xr:uid="{D33F3770-4C7E-45CB-BD0F-B74FDA04E1F1}"/>
    <cellStyle name="Note 2 2 2 8 3" xfId="10667" xr:uid="{EB3E67A1-FF49-4087-9D1A-175DD459DB8B}"/>
    <cellStyle name="Note 2 2 2 8 3 2" xfId="14288" xr:uid="{E2DA97F3-CD63-49D9-B640-2DAAFEC97343}"/>
    <cellStyle name="Note 2 2 2 8 3 3" xfId="38541" xr:uid="{9F618562-A295-46CE-A6DF-D5ED8CB2DFEE}"/>
    <cellStyle name="Note 2 2 2 8 4" xfId="26149" xr:uid="{EEDB2092-8B1C-497E-BCF2-204167A2083C}"/>
    <cellStyle name="Note 2 2 2 8 5" xfId="26150" xr:uid="{E8EDA0CD-7378-4704-9740-C04087D941DC}"/>
    <cellStyle name="Note 2 2 2 8 6" xfId="26151" xr:uid="{AF1980F2-2111-4427-8087-31E531799687}"/>
    <cellStyle name="Note 2 2 2 8 7" xfId="26152" xr:uid="{93748BF6-0041-4B65-A0BA-664D66656F1B}"/>
    <cellStyle name="Note 2 2 2 9" xfId="4003" xr:uid="{5CB1AC72-DA24-43DD-98A2-C56A90311121}"/>
    <cellStyle name="Note 2 2 2 9 2" xfId="5545" xr:uid="{4F437C7C-8B2C-4086-A4E4-B687CF36AA75}"/>
    <cellStyle name="Note 2 2 2 9 2 2" xfId="10670" xr:uid="{4710E839-AA91-44BD-B087-82167F84938F}"/>
    <cellStyle name="Note 2 2 2 9 2 2 2" xfId="14291" xr:uid="{39F46CA8-0905-4B63-9675-6EE4E08AFDD9}"/>
    <cellStyle name="Note 2 2 2 9 2 3" xfId="26153" xr:uid="{0D06A725-23EE-43C4-A314-5DC8820735D9}"/>
    <cellStyle name="Note 2 2 2 9 2 4" xfId="26154" xr:uid="{396C9A5C-8D20-4F2D-A195-2746A01E8ADF}"/>
    <cellStyle name="Note 2 2 2 9 2 5" xfId="26155" xr:uid="{7CCFA4C1-DD6B-41D6-AC73-9038F82F8C27}"/>
    <cellStyle name="Note 2 2 2 9 2 6" xfId="26156" xr:uid="{4BCB74BE-62F9-412C-8B87-15825D436938}"/>
    <cellStyle name="Note 2 2 2 9 3" xfId="10669" xr:uid="{C7397BD1-38FE-4487-93E7-E6B8C615F45F}"/>
    <cellStyle name="Note 2 2 2 9 3 2" xfId="14290" xr:uid="{0E3B5C32-CAB4-4306-9F32-474A32968B2D}"/>
    <cellStyle name="Note 2 2 2 9 3 3" xfId="38542" xr:uid="{45A810E1-1094-4D60-9E71-24476763F452}"/>
    <cellStyle name="Note 2 2 2 9 4" xfId="26157" xr:uid="{0EA789DF-6AB9-4578-BBE8-BD93C077FB76}"/>
    <cellStyle name="Note 2 2 2 9 5" xfId="26158" xr:uid="{6DD279B3-AB86-4765-B5A1-BBA7FD1731C6}"/>
    <cellStyle name="Note 2 2 2 9 6" xfId="26159" xr:uid="{1F0928C8-3E28-45D9-A1F8-B368AE528C33}"/>
    <cellStyle name="Note 2 2 2 9 7" xfId="26160" xr:uid="{012A521C-729A-4D87-91CC-48EE58B77381}"/>
    <cellStyle name="Note 2 2 2_IND_UC" xfId="4004" xr:uid="{9EF6E2F0-200F-407C-85A9-7944CABA3B40}"/>
    <cellStyle name="Note 2 2 20" xfId="26161" xr:uid="{EC00AA3B-2188-4A01-AAE0-5E96A03EC3C3}"/>
    <cellStyle name="Note 2 2 21" xfId="26162" xr:uid="{6BCFD194-E861-4C3F-953A-3AE6BB4D5401}"/>
    <cellStyle name="Note 2 2 3" xfId="1730" xr:uid="{9EDC7EC1-1C72-4272-8DEA-E7D53403373A}"/>
    <cellStyle name="Note 2 2 3 10" xfId="10671" xr:uid="{5BA98404-A1B6-4844-B97A-7B4257878321}"/>
    <cellStyle name="Note 2 2 3 10 2" xfId="14292" xr:uid="{39DDA704-19B6-44A6-8F60-26B9A6DAF628}"/>
    <cellStyle name="Note 2 2 3 11" xfId="26163" xr:uid="{4EB1A4C2-3C15-44F0-8DCF-3BC7ABDAF367}"/>
    <cellStyle name="Note 2 2 3 12" xfId="26164" xr:uid="{65999849-1809-4FF2-B222-4E10572DD4C6}"/>
    <cellStyle name="Note 2 2 3 13" xfId="26165" xr:uid="{0365A681-51A4-4E24-958F-5E52899B0451}"/>
    <cellStyle name="Note 2 2 3 14" xfId="26166" xr:uid="{7D73CF4C-2F7B-4C4F-8014-5DF9F95A4443}"/>
    <cellStyle name="Note 2 2 3 15" xfId="26167" xr:uid="{772DDE0C-8509-401D-AAC1-438846ADF45A}"/>
    <cellStyle name="Note 2 2 3 2" xfId="4006" xr:uid="{FBEB75D1-14AA-4209-8C72-F11BC56EB96C}"/>
    <cellStyle name="Note 2 2 3 2 2" xfId="5546" xr:uid="{7D60A157-6156-4AD0-9F65-A7F511EC8961}"/>
    <cellStyle name="Note 2 2 3 2 2 2" xfId="10673" xr:uid="{902651A4-06F3-4DAF-9B6D-F7727247C273}"/>
    <cellStyle name="Note 2 2 3 2 2 2 2" xfId="14294" xr:uid="{FC033CF4-8B92-47C1-BAE1-43F0E21F749C}"/>
    <cellStyle name="Note 2 2 3 2 2 3" xfId="26168" xr:uid="{8615206D-D072-446B-8EDA-C598A47FE98F}"/>
    <cellStyle name="Note 2 2 3 2 2 4" xfId="26169" xr:uid="{0DD0DF56-50BB-45E1-A32A-BF1F673ADBFB}"/>
    <cellStyle name="Note 2 2 3 2 2 5" xfId="26170" xr:uid="{65F217C7-E771-4184-9244-4F59A2A376A1}"/>
    <cellStyle name="Note 2 2 3 2 2 6" xfId="26171" xr:uid="{C7573B44-7DA1-4F24-9AE0-17F6496BD405}"/>
    <cellStyle name="Note 2 2 3 2 3" xfId="10674" xr:uid="{F20275EB-F176-46B7-A2CA-E85A6E5EE58D}"/>
    <cellStyle name="Note 2 2 3 2 3 2" xfId="14295" xr:uid="{627DB8A8-13D2-4030-92FA-6DF62BE5278D}"/>
    <cellStyle name="Note 2 2 3 2 3 3" xfId="38543" xr:uid="{C20A4F81-7DB1-4D14-8E56-C3F58940467B}"/>
    <cellStyle name="Note 2 2 3 2 4" xfId="10672" xr:uid="{38432823-E8F5-4641-9750-9B2BC7EB6E8F}"/>
    <cellStyle name="Note 2 2 3 2 4 2" xfId="14293" xr:uid="{B3ED3B4D-9A58-46A4-9F4D-60F1E11C0259}"/>
    <cellStyle name="Note 2 2 3 2 5" xfId="26172" xr:uid="{1ED2C948-791B-46BD-B80C-47575243A88F}"/>
    <cellStyle name="Note 2 2 3 2 6" xfId="26173" xr:uid="{A901DB14-44B2-47BB-A03A-F2835FDEF72B}"/>
    <cellStyle name="Note 2 2 3 2 7" xfId="26174" xr:uid="{749C0121-6C76-44D6-A416-C7BF0FA65435}"/>
    <cellStyle name="Note 2 2 3 2 8" xfId="26175" xr:uid="{5D1EE6D6-D9B6-4B70-983D-CF5CFDC39A9A}"/>
    <cellStyle name="Note 2 2 3 3" xfId="4007" xr:uid="{635434D0-763E-4407-9152-8C975537C16B}"/>
    <cellStyle name="Note 2 2 3 3 2" xfId="5547" xr:uid="{50F1DC97-F2FA-4D83-AD00-3E18ADBBD80F}"/>
    <cellStyle name="Note 2 2 3 3 2 2" xfId="10676" xr:uid="{8235859A-AFB4-410D-A203-2ACC8BB6002B}"/>
    <cellStyle name="Note 2 2 3 3 2 2 2" xfId="14297" xr:uid="{E823B342-7E83-4C38-A7CC-FFDED2CBBBCF}"/>
    <cellStyle name="Note 2 2 3 3 2 3" xfId="26176" xr:uid="{9BBEE5A4-5730-4D60-9D8E-52CBDABF0E33}"/>
    <cellStyle name="Note 2 2 3 3 2 4" xfId="26177" xr:uid="{EE01707D-E306-40F0-A3BD-3F2E31CA8F82}"/>
    <cellStyle name="Note 2 2 3 3 2 5" xfId="26178" xr:uid="{BB12044A-2AAC-469D-B1BF-53949B61123D}"/>
    <cellStyle name="Note 2 2 3 3 2 6" xfId="26179" xr:uid="{B014681A-A7C8-414B-8091-196B1B7FC862}"/>
    <cellStyle name="Note 2 2 3 3 3" xfId="10675" xr:uid="{FB87BE1E-D362-4FD7-9A51-9CAC9A50CB44}"/>
    <cellStyle name="Note 2 2 3 3 3 2" xfId="14296" xr:uid="{E0BDE9A4-3BD5-4035-9745-48B346AA5C92}"/>
    <cellStyle name="Note 2 2 3 3 3 3" xfId="38544" xr:uid="{08C9804B-AD5F-4CE8-B8D9-3BF6ACAC0288}"/>
    <cellStyle name="Note 2 2 3 3 4" xfId="26180" xr:uid="{12021A25-6A6C-46F2-90FF-67BA0D605C27}"/>
    <cellStyle name="Note 2 2 3 3 5" xfId="26181" xr:uid="{C1441B64-BFE4-414F-A609-85B15E09DCA7}"/>
    <cellStyle name="Note 2 2 3 3 6" xfId="26182" xr:uid="{7B9AC77F-38C7-4D70-885A-B57B6F5D8C8A}"/>
    <cellStyle name="Note 2 2 3 3 7" xfId="26183" xr:uid="{BA13EB6E-6763-4E8B-A61D-ACDC75EE0AA9}"/>
    <cellStyle name="Note 2 2 3 4" xfId="4008" xr:uid="{47904326-B3C5-47D6-9565-7DA4D99B1742}"/>
    <cellStyle name="Note 2 2 3 4 2" xfId="5548" xr:uid="{0E4FA73A-BC0D-4E46-913D-E7F47CB819C6}"/>
    <cellStyle name="Note 2 2 3 4 2 2" xfId="10678" xr:uid="{C6328FB5-7E60-4AD1-9E44-C59ABF4C639E}"/>
    <cellStyle name="Note 2 2 3 4 2 2 2" xfId="14299" xr:uid="{5042A376-40AF-4C6D-B981-6B88256E9AC4}"/>
    <cellStyle name="Note 2 2 3 4 2 3" xfId="26184" xr:uid="{711CC965-02B2-46B3-A474-AFBC9D17E7F4}"/>
    <cellStyle name="Note 2 2 3 4 2 4" xfId="26185" xr:uid="{FC616DB6-02E4-4687-962F-268412E66B20}"/>
    <cellStyle name="Note 2 2 3 4 2 5" xfId="26186" xr:uid="{76E30515-DDE6-4DDE-8739-DEE0692F6BE5}"/>
    <cellStyle name="Note 2 2 3 4 2 6" xfId="26187" xr:uid="{90A221F6-8EE8-4C18-9108-248AA3D961A2}"/>
    <cellStyle name="Note 2 2 3 4 3" xfId="10679" xr:uid="{D24534C7-D91D-473C-AE7B-1107CFAF3B15}"/>
    <cellStyle name="Note 2 2 3 4 3 2" xfId="14300" xr:uid="{D28071C4-A29F-4769-B808-200D8CCC65B5}"/>
    <cellStyle name="Note 2 2 3 4 3 3" xfId="38545" xr:uid="{DE6CF5C8-9F0A-4A38-91A6-5AAC6C18B2AA}"/>
    <cellStyle name="Note 2 2 3 4 4" xfId="10677" xr:uid="{7378715D-171E-47B7-A6CB-E113A4A66B52}"/>
    <cellStyle name="Note 2 2 3 4 4 2" xfId="14298" xr:uid="{F82B6C8E-C52D-4738-B946-17182432D1BF}"/>
    <cellStyle name="Note 2 2 3 4 5" xfId="26188" xr:uid="{CAFF3722-3DB7-4BB6-838D-F90788041914}"/>
    <cellStyle name="Note 2 2 3 4 6" xfId="26189" xr:uid="{CBCF2878-F861-463C-A171-61B235204454}"/>
    <cellStyle name="Note 2 2 3 4 7" xfId="26190" xr:uid="{CA0E9464-EE3C-44A0-BC7A-F493CB4F9D34}"/>
    <cellStyle name="Note 2 2 3 4 8" xfId="26191" xr:uid="{CB5EF94E-345E-4725-BA6B-F68CF53B6F20}"/>
    <cellStyle name="Note 2 2 3 5" xfId="4009" xr:uid="{09972BAF-C409-42D7-BE4C-634998203616}"/>
    <cellStyle name="Note 2 2 3 5 10" xfId="26192" xr:uid="{123F2EAA-DE9A-49C6-A313-DA1406767430}"/>
    <cellStyle name="Note 2 2 3 5 11" xfId="7704" xr:uid="{64C706B8-55E1-4B90-B61F-985FD6C75EBD}"/>
    <cellStyle name="Note 2 2 3 5 2" xfId="8667" xr:uid="{EEDC8D55-7051-458C-BA9D-26E227F149C5}"/>
    <cellStyle name="Note 2 2 3 5 2 2" xfId="10681" xr:uid="{E3773ACB-9D55-4A31-A092-0B4FFDF92AFA}"/>
    <cellStyle name="Note 2 2 3 5 2 2 2" xfId="14302" xr:uid="{249B70A0-FB4F-43BD-B4C0-D8063CBB0177}"/>
    <cellStyle name="Note 2 2 3 5 2 3" xfId="26193" xr:uid="{30ADF72F-D99A-4412-81A7-ABA3B857EA92}"/>
    <cellStyle name="Note 2 2 3 5 2 4" xfId="26194" xr:uid="{BE565987-7ACC-4641-9266-30B67456D0F6}"/>
    <cellStyle name="Note 2 2 3 5 2 5" xfId="26195" xr:uid="{95E917A7-4D97-404E-93F1-440BC80455C0}"/>
    <cellStyle name="Note 2 2 3 5 2 6" xfId="26196" xr:uid="{66C35A48-1310-4ED0-ACBE-7B73267641C2}"/>
    <cellStyle name="Note 2 2 3 5 3" xfId="8393" xr:uid="{5FC390DA-1B0A-4A2A-B348-85B100EE8A5A}"/>
    <cellStyle name="Note 2 2 3 5 3 2" xfId="10682" xr:uid="{6E8F78E3-9278-410D-8FBF-F6D0E789F81B}"/>
    <cellStyle name="Note 2 2 3 5 3 2 2" xfId="14303" xr:uid="{2435A8DD-8F79-4486-BC79-6DED56219296}"/>
    <cellStyle name="Note 2 2 3 5 3 3" xfId="12509" xr:uid="{7C900779-150C-4D2D-A229-5EFC8F329A9A}"/>
    <cellStyle name="Note 2 2 3 5 3 3 2" xfId="26197" xr:uid="{BFBD84AA-BC84-430C-B022-424879DD104E}"/>
    <cellStyle name="Note 2 2 3 5 3 4" xfId="26198" xr:uid="{6A2EBCD3-E9D9-418D-B111-9B08E53720A4}"/>
    <cellStyle name="Note 2 2 3 5 3 5" xfId="26199" xr:uid="{F5E17FDE-3FBE-4B08-B6B1-42328E27CC97}"/>
    <cellStyle name="Note 2 2 3 5 3 6" xfId="26200" xr:uid="{028E9EED-5BA5-4E82-931E-9A7A649E2E39}"/>
    <cellStyle name="Note 2 2 3 5 3 7" xfId="26201" xr:uid="{4DFE026F-A2A7-4297-974E-7CBEBD61CC62}"/>
    <cellStyle name="Note 2 2 3 5 4" xfId="7972" xr:uid="{EEF0D537-67E5-4888-AF05-2DEACC0D16E6}"/>
    <cellStyle name="Note 2 2 3 5 4 2" xfId="10683" xr:uid="{A59E4D95-5931-49C4-8FEA-D83FCD45D307}"/>
    <cellStyle name="Note 2 2 3 5 4 2 2" xfId="14304" xr:uid="{EEAD878F-2A4F-412E-B602-2F07B54D1A51}"/>
    <cellStyle name="Note 2 2 3 5 4 3" xfId="26202" xr:uid="{A8100A7D-10C9-45F6-ABE3-A8FAD903EE0F}"/>
    <cellStyle name="Note 2 2 3 5 4 4" xfId="26203" xr:uid="{E1D33E87-FF95-4E3A-9337-9FB25BCA7D14}"/>
    <cellStyle name="Note 2 2 3 5 4 5" xfId="26204" xr:uid="{D0218D2A-9A0A-4D64-BB56-C563B0B27F6A}"/>
    <cellStyle name="Note 2 2 3 5 4 6" xfId="26205" xr:uid="{7F8F0105-50FD-4E29-9C8B-AB815C71425D}"/>
    <cellStyle name="Note 2 2 3 5 5" xfId="10684" xr:uid="{33315907-6043-4723-8FD1-9D85C89021FF}"/>
    <cellStyle name="Note 2 2 3 5 5 2" xfId="14305" xr:uid="{8A1191F2-8701-46F6-B609-7D9C626FB8F1}"/>
    <cellStyle name="Note 2 2 3 5 6" xfId="10680" xr:uid="{AD83B566-047F-4B69-9305-4850A8C2EA3F}"/>
    <cellStyle name="Note 2 2 3 5 6 2" xfId="14301" xr:uid="{BF70C947-668F-4AB0-A608-A2E74E2AE278}"/>
    <cellStyle name="Note 2 2 3 5 7" xfId="26206" xr:uid="{2E747A52-C856-4D4D-9CB4-0293263C52D4}"/>
    <cellStyle name="Note 2 2 3 5 8" xfId="26207" xr:uid="{FE8DEA26-7F67-439E-8102-A452F10A1E99}"/>
    <cellStyle name="Note 2 2 3 5 9" xfId="26208" xr:uid="{982F9C96-20F0-4C62-A51B-702B1F91D9E9}"/>
    <cellStyle name="Note 2 2 3 6" xfId="4005" xr:uid="{CEB7C84C-EA05-4926-85E6-DC0FF617BFC4}"/>
    <cellStyle name="Note 2 2 3 6 2" xfId="10685" xr:uid="{0FD84924-A674-4207-A4E9-C7B15A02BC60}"/>
    <cellStyle name="Note 2 2 3 6 2 2" xfId="14306" xr:uid="{E8F89FDC-6345-4FC5-A632-06927C06C2F6}"/>
    <cellStyle name="Note 2 2 3 6 3" xfId="26209" xr:uid="{689C95B5-BCFE-421C-A5BA-5789C52D751B}"/>
    <cellStyle name="Note 2 2 3 6 4" xfId="26210" xr:uid="{0706BA45-5CC7-4F14-8303-0A405E071273}"/>
    <cellStyle name="Note 2 2 3 6 5" xfId="26211" xr:uid="{BC9C2C43-A0C2-4084-8261-E70B4ED7CCBB}"/>
    <cellStyle name="Note 2 2 3 6 6" xfId="26212" xr:uid="{6EBC3E83-4A44-4C66-B24C-4A96B6865FB2}"/>
    <cellStyle name="Note 2 2 3 7" xfId="4911" xr:uid="{1B934BB7-2348-4360-AA69-1B554F6F89B8}"/>
    <cellStyle name="Note 2 2 3 7 2" xfId="10686" xr:uid="{F73033E1-D459-40AE-A04D-99CE711B8910}"/>
    <cellStyle name="Note 2 2 3 7 2 2" xfId="14307" xr:uid="{5E1E9759-A5EF-4987-825F-72A5CCD48B84}"/>
    <cellStyle name="Note 2 2 3 7 3" xfId="26213" xr:uid="{9CA28430-F290-4556-83FC-784CBE050047}"/>
    <cellStyle name="Note 2 2 3 7 4" xfId="26214" xr:uid="{7D75231E-4BF2-43F8-91C0-DC9BD28AC6A9}"/>
    <cellStyle name="Note 2 2 3 7 5" xfId="26215" xr:uid="{614BB073-368C-4751-A97C-F81B46F6AF9C}"/>
    <cellStyle name="Note 2 2 3 7 6" xfId="26216" xr:uid="{A4E7BB7C-628D-41A9-B561-4007178111F6}"/>
    <cellStyle name="Note 2 2 3 8" xfId="7705" xr:uid="{6B06D4CE-F5CE-4DF1-9A29-E4E8B27074EC}"/>
    <cellStyle name="Note 2 2 3 8 2" xfId="10687" xr:uid="{56509A9D-C926-4B35-8D4B-69D8984F46D2}"/>
    <cellStyle name="Note 2 2 3 8 2 2" xfId="14308" xr:uid="{EE05AA46-D94F-4C8A-9472-F24F78262B9E}"/>
    <cellStyle name="Note 2 2 3 8 3" xfId="26217" xr:uid="{93255F33-529E-468B-92C8-BABC6D05BE07}"/>
    <cellStyle name="Note 2 2 3 8 4" xfId="26218" xr:uid="{9345303C-DBC4-4018-B380-A98A8CB50462}"/>
    <cellStyle name="Note 2 2 3 8 5" xfId="26219" xr:uid="{4737C274-D9C8-461B-AC7B-27D93C516EAD}"/>
    <cellStyle name="Note 2 2 3 8 6" xfId="26220" xr:uid="{4ABC4F50-C0B5-434D-901B-55B0E94EAC50}"/>
    <cellStyle name="Note 2 2 3 9" xfId="7706" xr:uid="{42AD8A9E-CA80-4513-B74D-6AA8B9F0F2CE}"/>
    <cellStyle name="Note 2 2 3 9 2" xfId="10688" xr:uid="{AED40212-8749-421E-8D20-4590901C58EF}"/>
    <cellStyle name="Note 2 2 3 9 2 2" xfId="14309" xr:uid="{F9586A3C-95D4-453B-8AE2-0B54759FC279}"/>
    <cellStyle name="Note 2 2 3 9 3" xfId="26221" xr:uid="{748FA912-4698-4F80-808E-655D9BBA1454}"/>
    <cellStyle name="Note 2 2 3 9 4" xfId="26222" xr:uid="{F66CCFF1-B17B-4C61-96AC-F42548ABEB97}"/>
    <cellStyle name="Note 2 2 3 9 5" xfId="26223" xr:uid="{033AFC04-7110-4D2A-8DD1-BAB69CDA8CC3}"/>
    <cellStyle name="Note 2 2 3 9 6" xfId="26224" xr:uid="{B741A438-B9BC-46B9-B046-04A0D81325D4}"/>
    <cellStyle name="Note 2 2 3_IND_UC" xfId="4010" xr:uid="{A9F56DA1-41A5-4C20-9A6C-BD10948CD5F9}"/>
    <cellStyle name="Note 2 2 4" xfId="1731" xr:uid="{FD2DF54F-E01F-4303-8245-BA639DBD0B4F}"/>
    <cellStyle name="Note 2 2 4 10" xfId="26225" xr:uid="{85AC809C-D469-415D-A71B-EEE31D07D900}"/>
    <cellStyle name="Note 2 2 4 11" xfId="26226" xr:uid="{813066D8-6B38-4A93-9C70-7608E5B99F9C}"/>
    <cellStyle name="Note 2 2 4 12" xfId="26227" xr:uid="{5DFE5961-09F1-4583-B89C-6E36B422C11E}"/>
    <cellStyle name="Note 2 2 4 2" xfId="1732" xr:uid="{20B65662-4D9D-4A86-9EB6-C4915D848FBC}"/>
    <cellStyle name="Note 2 2 4 2 2" xfId="4012" xr:uid="{52866E4B-E3E7-4244-9ACA-FB09749E5BA1}"/>
    <cellStyle name="Note 2 2 4 2 2 2" xfId="10691" xr:uid="{FB0927E1-197D-4295-9A01-715BC9AA4029}"/>
    <cellStyle name="Note 2 2 4 2 2 2 2" xfId="14312" xr:uid="{E6DB6DFD-64CC-4C43-A6BE-ADA6B4FE14F0}"/>
    <cellStyle name="Note 2 2 4 2 2 3" xfId="26228" xr:uid="{9211CA51-8EEA-4A27-AB4F-C98B12E945B0}"/>
    <cellStyle name="Note 2 2 4 2 2 4" xfId="26229" xr:uid="{F921A780-2E55-495F-8C17-BFA613830F67}"/>
    <cellStyle name="Note 2 2 4 2 2 5" xfId="26230" xr:uid="{6ED8E9D1-61EB-419F-B884-59FF10294E29}"/>
    <cellStyle name="Note 2 2 4 2 2 6" xfId="26231" xr:uid="{253099FE-3439-4639-A31F-26430ABEF9E6}"/>
    <cellStyle name="Note 2 2 4 2 3" xfId="4912" xr:uid="{9EB30470-C59C-4C50-A790-8F20BC83C90B}"/>
    <cellStyle name="Note 2 2 4 2 3 2" xfId="14311" xr:uid="{8411A1A8-F002-427C-8148-110EE09DA90E}"/>
    <cellStyle name="Note 2 2 4 2 3 3" xfId="35872" xr:uid="{E3405C5E-653F-48DA-8367-A26BB7FCFD05}"/>
    <cellStyle name="Note 2 2 4 2 3 4" xfId="10690" xr:uid="{3030F00B-3611-40D9-B3A9-1F4D5DE59861}"/>
    <cellStyle name="Note 2 2 4 2 4" xfId="26232" xr:uid="{8A3D5164-BE02-49A4-BA7D-7C74A619DFAB}"/>
    <cellStyle name="Note 2 2 4 2 4 2" xfId="37939" xr:uid="{BB05BFAE-4F61-4101-AE5C-99DAE76E8EBD}"/>
    <cellStyle name="Note 2 2 4 2 5" xfId="26233" xr:uid="{058B0584-8CA9-4F4B-A454-6CBD124E58DA}"/>
    <cellStyle name="Note 2 2 4 2 6" xfId="26234" xr:uid="{9F7C8437-151A-489B-97A0-7FACF8FD1DDF}"/>
    <cellStyle name="Note 2 2 4 2 7" xfId="26235" xr:uid="{E0C1F435-1AF1-489E-B5BB-92C6BF0A0A91}"/>
    <cellStyle name="Note 2 2 4 2 8" xfId="26236" xr:uid="{066C60C6-CC86-4469-A471-0F077E9B0E16}"/>
    <cellStyle name="Note 2 2 4 3" xfId="1733" xr:uid="{9BC800EB-E53E-419D-B469-99F5CF2D6CB8}"/>
    <cellStyle name="Note 2 2 4 3 2" xfId="4013" xr:uid="{DB2B948C-AC7F-4878-A807-978BA99EA97F}"/>
    <cellStyle name="Note 2 2 4 3 2 2" xfId="5549" xr:uid="{D4E29704-4B62-466F-B7F5-5EB67D25B21D}"/>
    <cellStyle name="Note 2 2 4 3 2 2 2" xfId="10694" xr:uid="{1C3DA923-3659-430A-B6B3-6AE56FC4D35F}"/>
    <cellStyle name="Note 2 2 4 3 2 2 2 2" xfId="14315" xr:uid="{AE14B929-3043-448B-A70C-0980A5F5D694}"/>
    <cellStyle name="Note 2 2 4 3 2 2 3" xfId="26237" xr:uid="{A849D139-00C6-4CBF-A624-0D3AC0D0DD65}"/>
    <cellStyle name="Note 2 2 4 3 2 2 4" xfId="26238" xr:uid="{D16ACE96-E99F-4E69-A932-91BA89F88172}"/>
    <cellStyle name="Note 2 2 4 3 2 2 5" xfId="26239" xr:uid="{D76BDF4F-CD7B-4B63-BC1E-E9D7C0B3E53A}"/>
    <cellStyle name="Note 2 2 4 3 2 2 6" xfId="26240" xr:uid="{0B4A2CB4-5773-439D-9C0E-A5ED05EC4134}"/>
    <cellStyle name="Note 2 2 4 3 2 3" xfId="8317" xr:uid="{98273301-CC88-466C-8F0C-795F915BFD31}"/>
    <cellStyle name="Note 2 2 4 3 2 3 2" xfId="10695" xr:uid="{7D8E69B0-0BEA-443C-A2F2-B794E5A620C6}"/>
    <cellStyle name="Note 2 2 4 3 2 3 2 2" xfId="14316" xr:uid="{CC1122C3-5E05-4F91-BBF5-4A7A5BCAC378}"/>
    <cellStyle name="Note 2 2 4 3 2 3 3" xfId="26241" xr:uid="{390DED4A-B8A6-4B65-AB64-5301D7F62445}"/>
    <cellStyle name="Note 2 2 4 3 2 3 4" xfId="26242" xr:uid="{B9FF79F0-29C9-46A5-8C73-F79422FB567F}"/>
    <cellStyle name="Note 2 2 4 3 2 3 5" xfId="26243" xr:uid="{A14F85F1-42E8-4E2A-AF7E-3846AAEB8844}"/>
    <cellStyle name="Note 2 2 4 3 2 3 6" xfId="26244" xr:uid="{14E651B5-77A7-4574-8943-9FA4932C30B7}"/>
    <cellStyle name="Note 2 2 4 3 2 3 7" xfId="38546" xr:uid="{1EEBAFF6-58A5-4507-919F-4C00502FD3CE}"/>
    <cellStyle name="Note 2 2 4 3 2 4" xfId="10693" xr:uid="{BCD781DE-DF32-4FCB-ABA3-E6F461ACFBD9}"/>
    <cellStyle name="Note 2 2 4 3 2 4 2" xfId="14314" xr:uid="{FC966D51-9854-4185-95FB-CB35C835E808}"/>
    <cellStyle name="Note 2 2 4 3 2 5" xfId="26245" xr:uid="{FF1D305D-D48F-4E26-80BB-7546C0B85845}"/>
    <cellStyle name="Note 2 2 4 3 2 6" xfId="26246" xr:uid="{C5524620-113F-438C-95FF-2DD53CE4029B}"/>
    <cellStyle name="Note 2 2 4 3 2 7" xfId="26247" xr:uid="{6E177E79-3631-4D03-A51C-29EB941404B1}"/>
    <cellStyle name="Note 2 2 4 3 2 8" xfId="26248" xr:uid="{6B230063-06BC-43C1-AEB3-34AA2A1B5049}"/>
    <cellStyle name="Note 2 2 4 3 3" xfId="10692" xr:uid="{E1492EE1-6916-4D36-9B18-2BE26B478BA2}"/>
    <cellStyle name="Note 2 2 4 3 3 2" xfId="14313" xr:uid="{BD840C9E-5D39-455F-ABDA-3E543A3E0CEB}"/>
    <cellStyle name="Note 2 2 4 3 4" xfId="26249" xr:uid="{D41A52DC-88EE-4F87-BC76-9BBEFC84F316}"/>
    <cellStyle name="Note 2 2 4 3 5" xfId="26250" xr:uid="{46766EDA-FFDC-4159-9364-0E3B210B1608}"/>
    <cellStyle name="Note 2 2 4 3 6" xfId="26251" xr:uid="{32263B2F-86B9-4515-87D6-C0B8A000698D}"/>
    <cellStyle name="Note 2 2 4 3 7" xfId="26252" xr:uid="{3F3B1F36-8030-45AA-9E6C-C52D62B262BA}"/>
    <cellStyle name="Note 2 2 4 3 8" xfId="26253" xr:uid="{481C9F9A-9DFF-444D-9EB1-7217DD4C1F74}"/>
    <cellStyle name="Note 2 2 4 4" xfId="4014" xr:uid="{8099C3F1-C156-48F5-A398-A6A8CD5E038E}"/>
    <cellStyle name="Note 2 2 4 4 2" xfId="5550" xr:uid="{C551D890-0B22-47CA-8B37-F729C66F1205}"/>
    <cellStyle name="Note 2 2 4 4 2 2" xfId="10697" xr:uid="{72A1CCF5-1D86-4D86-B388-78C70A393CD6}"/>
    <cellStyle name="Note 2 2 4 4 2 2 2" xfId="14318" xr:uid="{8A508E0B-F6D8-4337-90BD-B4D1E1DB73F2}"/>
    <cellStyle name="Note 2 2 4 4 2 3" xfId="26254" xr:uid="{D58F78F4-ED6C-47C2-A752-45F8B2AF8709}"/>
    <cellStyle name="Note 2 2 4 4 2 4" xfId="26255" xr:uid="{0D7BC508-940F-4886-9FE3-0D7C84E508B4}"/>
    <cellStyle name="Note 2 2 4 4 2 5" xfId="26256" xr:uid="{06ABC0F4-AFEC-46DA-B527-9FC7321DBB15}"/>
    <cellStyle name="Note 2 2 4 4 2 6" xfId="26257" xr:uid="{683314C6-1BE4-4913-9F13-3531D2CDEAD5}"/>
    <cellStyle name="Note 2 2 4 4 3" xfId="10696" xr:uid="{2543F640-A664-41F5-B35B-BFFE1A13E8D2}"/>
    <cellStyle name="Note 2 2 4 4 3 2" xfId="14317" xr:uid="{22B32B05-502B-4DC2-A0D3-F97AB355160A}"/>
    <cellStyle name="Note 2 2 4 4 3 3" xfId="38547" xr:uid="{051F735D-BD3A-48E9-A09D-E8E8046BC3B0}"/>
    <cellStyle name="Note 2 2 4 4 4" xfId="26258" xr:uid="{23021FA8-9119-4CBF-8CB5-448296E16491}"/>
    <cellStyle name="Note 2 2 4 4 5" xfId="26259" xr:uid="{853C1605-8AD8-4B40-A481-1F47EE60F08E}"/>
    <cellStyle name="Note 2 2 4 4 6" xfId="26260" xr:uid="{23E54DDF-B466-4A2E-AB11-356F983BDF2B}"/>
    <cellStyle name="Note 2 2 4 4 7" xfId="26261" xr:uid="{B1E320F0-0E55-44CA-B779-4C67CE54EE88}"/>
    <cellStyle name="Note 2 2 4 5" xfId="4011" xr:uid="{61452B17-841B-4F4A-AF3E-0FBE172446B4}"/>
    <cellStyle name="Note 2 2 4 5 2" xfId="10698" xr:uid="{7F8267D9-1B8E-4A15-A335-556B8BEB5FC7}"/>
    <cellStyle name="Note 2 2 4 5 2 2" xfId="14319" xr:uid="{0F9C1195-9ACD-4B4F-BACC-3074C4E75BF3}"/>
    <cellStyle name="Note 2 2 4 5 3" xfId="26262" xr:uid="{EEEDEEC7-5097-48F2-AA3F-2B7A9BD6DA1A}"/>
    <cellStyle name="Note 2 2 4 5 4" xfId="26263" xr:uid="{A7FC467A-9F8C-4FD5-AF5B-6E3641F06160}"/>
    <cellStyle name="Note 2 2 4 5 5" xfId="26264" xr:uid="{EEF1CAFE-C69D-425D-9DF5-754C04FB4FBB}"/>
    <cellStyle name="Note 2 2 4 5 6" xfId="26265" xr:uid="{16E261F7-C7BF-409C-9E3F-EC3A6DCDF9FD}"/>
    <cellStyle name="Note 2 2 4 6" xfId="10699" xr:uid="{666627BF-F874-4663-9FE6-9E7B56A9BB2A}"/>
    <cellStyle name="Note 2 2 4 6 2" xfId="14320" xr:uid="{7DEC6C1C-E34E-446C-9083-2390AA348145}"/>
    <cellStyle name="Note 2 2 4 6 3" xfId="39218" xr:uid="{A6DD6CE1-B27A-43A3-9B87-45688BDFBCE4}"/>
    <cellStyle name="Note 2 2 4 7" xfId="10689" xr:uid="{ADE0852E-2174-4A51-8158-31C4F75F583F}"/>
    <cellStyle name="Note 2 2 4 7 2" xfId="14310" xr:uid="{6B2269D2-5CBE-48C2-AEF3-85533C334995}"/>
    <cellStyle name="Note 2 2 4 8" xfId="26266" xr:uid="{8B9A5922-05E4-40FA-A729-DD4346A0F635}"/>
    <cellStyle name="Note 2 2 4 9" xfId="26267" xr:uid="{7A5BD48A-9205-46B8-A0BD-8A3DADEC5937}"/>
    <cellStyle name="Note 2 2 4_IND_UC" xfId="4015" xr:uid="{97B4725A-41A7-4D43-9134-CB4F0A205B1D}"/>
    <cellStyle name="Note 2 2 5" xfId="1734" xr:uid="{DE3DEA5E-E08A-4AC7-BA62-49CB419998E1}"/>
    <cellStyle name="Note 2 2 5 10" xfId="26268" xr:uid="{B9CB99B5-2BED-4482-835A-A2D5251C3DD9}"/>
    <cellStyle name="Note 2 2 5 11" xfId="26269" xr:uid="{1AE7F693-C7B6-41EC-9859-BB2EBE70E9FD}"/>
    <cellStyle name="Note 2 2 5 12" xfId="26270" xr:uid="{44CD38C0-5299-4CA8-910B-58BA41A9830C}"/>
    <cellStyle name="Note 2 2 5 2" xfId="4017" xr:uid="{5F9D9E1A-600F-47E0-9891-E91D6CD168B5}"/>
    <cellStyle name="Note 2 2 5 2 2" xfId="5551" xr:uid="{402D3946-EB5F-4C7D-9923-2097BC4815E3}"/>
    <cellStyle name="Note 2 2 5 2 2 2" xfId="10702" xr:uid="{851C10B4-04D6-409D-8BE5-580CB8987807}"/>
    <cellStyle name="Note 2 2 5 2 2 2 2" xfId="14323" xr:uid="{C46190EA-BD54-4504-92BE-D85882684D27}"/>
    <cellStyle name="Note 2 2 5 2 2 3" xfId="26271" xr:uid="{9D944676-04DE-4796-9C07-0D5D3DC06CAC}"/>
    <cellStyle name="Note 2 2 5 2 2 4" xfId="26272" xr:uid="{1E54A4B7-5A85-4032-B29E-3A4B2241DA46}"/>
    <cellStyle name="Note 2 2 5 2 2 5" xfId="26273" xr:uid="{6BCCF32C-9B51-49DA-A178-EA1C1F36E0EC}"/>
    <cellStyle name="Note 2 2 5 2 2 6" xfId="26274" xr:uid="{12522AFC-FACA-473F-BE08-D1C355700D57}"/>
    <cellStyle name="Note 2 2 5 2 3" xfId="10701" xr:uid="{8FA27AB6-8556-4C76-A9AE-87DF2254444D}"/>
    <cellStyle name="Note 2 2 5 2 3 2" xfId="14322" xr:uid="{3684C2D8-19BE-4B06-8A60-E7862682C8AF}"/>
    <cellStyle name="Note 2 2 5 2 3 3" xfId="38548" xr:uid="{4B779CAD-FB15-47AE-833C-2CC70975862D}"/>
    <cellStyle name="Note 2 2 5 2 4" xfId="26275" xr:uid="{6D551464-B711-4D87-9055-CC7AC90A28E3}"/>
    <cellStyle name="Note 2 2 5 2 5" xfId="26276" xr:uid="{CA8B69BB-2841-4788-9DC1-4D3D441C0AE5}"/>
    <cellStyle name="Note 2 2 5 2 6" xfId="26277" xr:uid="{384417D0-5F19-42F3-B2C9-BA8A0A4B7EBC}"/>
    <cellStyle name="Note 2 2 5 2 7" xfId="26278" xr:uid="{B2D019A2-C05B-47EC-9EDE-C5A92C78F255}"/>
    <cellStyle name="Note 2 2 5 3" xfId="4018" xr:uid="{7324C5C6-4EE0-4401-A708-29C8E3C85F1E}"/>
    <cellStyle name="Note 2 2 5 3 2" xfId="5552" xr:uid="{3E43CFD6-F7E9-4384-A18F-A92306EA47C4}"/>
    <cellStyle name="Note 2 2 5 3 2 2" xfId="10704" xr:uid="{8A22B90E-0E73-4917-88EB-02B1D6BEFA2C}"/>
    <cellStyle name="Note 2 2 5 3 2 2 2" xfId="14325" xr:uid="{DC41B9E5-F558-4F92-9EE8-767B9DEC809E}"/>
    <cellStyle name="Note 2 2 5 3 2 3" xfId="26279" xr:uid="{F3664BB5-97FB-418F-AE13-7B2F1A8929D7}"/>
    <cellStyle name="Note 2 2 5 3 2 4" xfId="26280" xr:uid="{3A0F68FC-D9F6-4E92-B8E8-026C6EA1CA77}"/>
    <cellStyle name="Note 2 2 5 3 2 5" xfId="26281" xr:uid="{3C188C00-84D8-4069-8DD5-175F7AE0DC1E}"/>
    <cellStyle name="Note 2 2 5 3 2 6" xfId="26282" xr:uid="{9DEC4568-4DAE-44CE-9FCF-2ADC3C058153}"/>
    <cellStyle name="Note 2 2 5 3 3" xfId="10703" xr:uid="{A0F86752-2438-43C7-98C3-4C98E940D869}"/>
    <cellStyle name="Note 2 2 5 3 3 2" xfId="14324" xr:uid="{2483E71D-B15F-488A-9FE2-DFBE4FE4BC70}"/>
    <cellStyle name="Note 2 2 5 3 3 3" xfId="38549" xr:uid="{5715748A-198C-4048-8FC4-23448504B518}"/>
    <cellStyle name="Note 2 2 5 3 4" xfId="26283" xr:uid="{0EB5D597-59D5-4176-94D3-6C2ACFD9C4CA}"/>
    <cellStyle name="Note 2 2 5 3 5" xfId="26284" xr:uid="{261E4CE4-DB3D-4446-8C64-70DD424B7310}"/>
    <cellStyle name="Note 2 2 5 3 6" xfId="26285" xr:uid="{688B2265-9A1A-4E44-A14C-E46BE7F7B4D2}"/>
    <cellStyle name="Note 2 2 5 3 7" xfId="26286" xr:uid="{49625063-95B6-48FD-BF15-E0179DBC4A7E}"/>
    <cellStyle name="Note 2 2 5 4" xfId="4019" xr:uid="{53AB757A-9E38-44E4-84B4-103668BD0F25}"/>
    <cellStyle name="Note 2 2 5 4 2" xfId="5553" xr:uid="{F544BAAD-11FC-445A-8029-546B44599F48}"/>
    <cellStyle name="Note 2 2 5 4 2 2" xfId="10706" xr:uid="{F278C8BF-82C2-4476-8491-9CA3BF38A163}"/>
    <cellStyle name="Note 2 2 5 4 2 2 2" xfId="14327" xr:uid="{B6E09034-7B19-4BD4-82CF-168FB0CA2057}"/>
    <cellStyle name="Note 2 2 5 4 2 3" xfId="26287" xr:uid="{04A63B1D-6D73-4541-B17A-03612DFE2CB4}"/>
    <cellStyle name="Note 2 2 5 4 2 4" xfId="26288" xr:uid="{BCF8CA48-7066-4577-B876-3F842D9AE706}"/>
    <cellStyle name="Note 2 2 5 4 2 5" xfId="26289" xr:uid="{B75008D3-92DB-48DA-90DF-8096ECEE0FA1}"/>
    <cellStyle name="Note 2 2 5 4 2 6" xfId="26290" xr:uid="{D1A15AFF-3ABA-4A40-A096-CCF9AB118BCB}"/>
    <cellStyle name="Note 2 2 5 4 3" xfId="10705" xr:uid="{B8526B9C-FAC7-4F88-8725-1C713892243E}"/>
    <cellStyle name="Note 2 2 5 4 3 2" xfId="14326" xr:uid="{6619D578-794B-46B4-816F-C1AEBF14416F}"/>
    <cellStyle name="Note 2 2 5 4 3 3" xfId="38550" xr:uid="{145F737D-AE3A-46FF-839E-111EB64322AB}"/>
    <cellStyle name="Note 2 2 5 4 4" xfId="26291" xr:uid="{FA38B5C4-24BE-41B5-91C2-7219D0089B0D}"/>
    <cellStyle name="Note 2 2 5 4 5" xfId="26292" xr:uid="{460633CC-9784-440E-904A-F4F2E8CEA808}"/>
    <cellStyle name="Note 2 2 5 4 6" xfId="26293" xr:uid="{DB7C7A33-28BA-49D1-9D9B-A661670B728E}"/>
    <cellStyle name="Note 2 2 5 4 7" xfId="26294" xr:uid="{7D26314F-AC29-4C3A-8C40-5BD8F2B3C0FA}"/>
    <cellStyle name="Note 2 2 5 5" xfId="4020" xr:uid="{3BB08972-9F7C-4FBB-A874-20D7383261B8}"/>
    <cellStyle name="Note 2 2 5 5 2" xfId="8398" xr:uid="{135D650D-B773-48C9-B281-A0F53FA99205}"/>
    <cellStyle name="Note 2 2 5 5 2 2" xfId="10708" xr:uid="{1C3E14B6-5CF8-4BE8-B91C-B1029CF9B5D5}"/>
    <cellStyle name="Note 2 2 5 5 2 2 2" xfId="14329" xr:uid="{FAF36048-11DF-4B85-B367-674CED0CA648}"/>
    <cellStyle name="Note 2 2 5 5 2 3" xfId="26295" xr:uid="{EDD88453-EDFF-4717-B811-48DB6F8A15BB}"/>
    <cellStyle name="Note 2 2 5 5 2 4" xfId="26296" xr:uid="{5C30E85F-A1A7-4429-A09F-40A2BEDCCA14}"/>
    <cellStyle name="Note 2 2 5 5 2 5" xfId="26297" xr:uid="{EB2784E8-79BE-4B13-B47A-69970B1F1BCD}"/>
    <cellStyle name="Note 2 2 5 5 2 6" xfId="26298" xr:uid="{E5F48A62-392D-4242-922E-149382C001E1}"/>
    <cellStyle name="Note 2 2 5 5 3" xfId="10707" xr:uid="{BF3870E9-B5EC-4908-979D-0A9AF77C3F59}"/>
    <cellStyle name="Note 2 2 5 5 3 2" xfId="14328" xr:uid="{4E915ACD-DA9C-4B31-A5EE-A6F36937DA36}"/>
    <cellStyle name="Note 2 2 5 5 4" xfId="26299" xr:uid="{27B58757-A01F-4029-BBA9-F39BB20B7AAD}"/>
    <cellStyle name="Note 2 2 5 5 5" xfId="26300" xr:uid="{9A7C204E-6BFF-4C85-A970-FFA63E1A1A84}"/>
    <cellStyle name="Note 2 2 5 5 6" xfId="26301" xr:uid="{61019967-4668-4151-B097-1CA74594E8A3}"/>
    <cellStyle name="Note 2 2 5 5 7" xfId="26302" xr:uid="{D16B99A6-10E3-4C5D-9636-196175915995}"/>
    <cellStyle name="Note 2 2 5 5 8" xfId="7707" xr:uid="{6E86CCC4-C037-47CD-9B4C-0872440082CB}"/>
    <cellStyle name="Note 2 2 5 6" xfId="4016" xr:uid="{30A17297-7DE0-4F0C-8B34-CC9A32B8356E}"/>
    <cellStyle name="Note 2 2 5 6 2" xfId="14330" xr:uid="{2D1270C2-1BE5-4DF0-A212-5436D4F4781D}"/>
    <cellStyle name="Note 2 2 5 6 3" xfId="35482" xr:uid="{741A3257-229A-4BD5-9D5A-B770662D1F57}"/>
    <cellStyle name="Note 2 2 5 6 4" xfId="10709" xr:uid="{28D091C0-EEA3-4618-8D3C-31E21902EFB3}"/>
    <cellStyle name="Note 2 2 5 7" xfId="4913" xr:uid="{F7587723-E29E-4467-A407-5B0B2AB8E18A}"/>
    <cellStyle name="Note 2 2 5 7 2" xfId="14321" xr:uid="{6145A2D4-8ECD-4483-8DF4-8FC5980CB215}"/>
    <cellStyle name="Note 2 2 5 7 3" xfId="35873" xr:uid="{6D6E3726-9EF3-4B01-B744-CCFBADF34E52}"/>
    <cellStyle name="Note 2 2 5 7 4" xfId="10700" xr:uid="{8E6F83CF-4892-4CB1-AF18-8F676B09C326}"/>
    <cellStyle name="Note 2 2 5 8" xfId="26303" xr:uid="{E98FF23D-F5FF-4DD7-AD2D-44AFBB0B4973}"/>
    <cellStyle name="Note 2 2 5 8 2" xfId="37940" xr:uid="{6196F01D-3F01-4A3A-9807-769C7713E8C3}"/>
    <cellStyle name="Note 2 2 5 9" xfId="26304" xr:uid="{F879CBB6-5147-4C46-8EF0-ABD4D21A4D53}"/>
    <cellStyle name="Note 2 2 5_IND_UC" xfId="4021" xr:uid="{1C9FC19A-9DD2-4842-A55B-D4E3BAA408E3}"/>
    <cellStyle name="Note 2 2 6" xfId="1735" xr:uid="{16C6F314-C32B-47AC-97DF-A50AE7B77009}"/>
    <cellStyle name="Note 2 2 6 10" xfId="26305" xr:uid="{8E45BD22-4F65-4737-B287-F59CF6D55714}"/>
    <cellStyle name="Note 2 2 6 11" xfId="26306" xr:uid="{AB85A3CF-C93C-424D-BC40-4FE1E3A23991}"/>
    <cellStyle name="Note 2 2 6 2" xfId="4022" xr:uid="{5F004D8E-97EA-4DCB-9E7E-255AC2165696}"/>
    <cellStyle name="Note 2 2 6 2 2" xfId="10711" xr:uid="{BD22BCC3-71C9-4FED-AF8F-32BE09EDF3BC}"/>
    <cellStyle name="Note 2 2 6 2 2 2" xfId="14332" xr:uid="{7E8C17C7-E90F-45DC-8BA4-B6907419C37F}"/>
    <cellStyle name="Note 2 2 6 2 3" xfId="26307" xr:uid="{F4D1C16C-A98E-4BFC-A18C-0DC0704DC27D}"/>
    <cellStyle name="Note 2 2 6 2 4" xfId="26308" xr:uid="{67DFC088-D769-48CD-A6DB-BAE057D3CB47}"/>
    <cellStyle name="Note 2 2 6 2 5" xfId="26309" xr:uid="{BE9B9207-48FB-4DC4-A8B5-402AC32A2FC2}"/>
    <cellStyle name="Note 2 2 6 2 6" xfId="26310" xr:uid="{16DD38FB-B79E-4655-A7FD-93E6BCB149D3}"/>
    <cellStyle name="Note 2 2 6 3" xfId="4914" xr:uid="{E94A224C-EEC2-4AD5-883E-A47A8945BBA1}"/>
    <cellStyle name="Note 2 2 6 3 2" xfId="10712" xr:uid="{19D8BA66-E9F9-483D-AB05-D91D365FD4F0}"/>
    <cellStyle name="Note 2 2 6 3 2 2" xfId="14333" xr:uid="{B08FDCD8-A92F-4A2A-87A9-5CA1E81FB80D}"/>
    <cellStyle name="Note 2 2 6 3 3" xfId="26311" xr:uid="{D722A47F-9CCB-4617-9764-7C62BA967626}"/>
    <cellStyle name="Note 2 2 6 3 4" xfId="26312" xr:uid="{DE596889-47FF-4147-9D4C-B5ECC745EAF4}"/>
    <cellStyle name="Note 2 2 6 3 5" xfId="26313" xr:uid="{B1636A91-56AC-4576-8DE3-D863DE538150}"/>
    <cellStyle name="Note 2 2 6 3 6" xfId="26314" xr:uid="{84F011CF-892D-4026-89CA-816787CDFADD}"/>
    <cellStyle name="Note 2 2 6 4" xfId="7709" xr:uid="{01D55A29-08A3-4F44-A633-539C776B5497}"/>
    <cellStyle name="Note 2 2 6 4 2" xfId="10713" xr:uid="{6BDE416D-1FF1-4A4B-9DF9-E140753B4BBB}"/>
    <cellStyle name="Note 2 2 6 4 2 2" xfId="14334" xr:uid="{8DACC19F-8480-4B89-98B9-0DBB719661D6}"/>
    <cellStyle name="Note 2 2 6 4 3" xfId="26315" xr:uid="{2F7CD219-D954-4B98-A1DA-B7906C99217B}"/>
    <cellStyle name="Note 2 2 6 4 4" xfId="26316" xr:uid="{EE479D25-5A59-4B1C-BAED-359EB48C1CA7}"/>
    <cellStyle name="Note 2 2 6 4 5" xfId="26317" xr:uid="{80B0BFD2-A370-4424-AA6E-985847F51FC4}"/>
    <cellStyle name="Note 2 2 6 4 6" xfId="26318" xr:uid="{B269BA32-E6F9-4F20-AEFC-064D8AFF6CB0}"/>
    <cellStyle name="Note 2 2 6 5" xfId="7708" xr:uid="{48741679-DFB0-4252-B732-5B9C23D2720C}"/>
    <cellStyle name="Note 2 2 6 5 2" xfId="10714" xr:uid="{CC424D1A-6D0D-4D56-8C3B-FDF261B9004B}"/>
    <cellStyle name="Note 2 2 6 5 2 2" xfId="14335" xr:uid="{6A2B752E-0AE6-493B-8E94-D100B9547430}"/>
    <cellStyle name="Note 2 2 6 5 3" xfId="26319" xr:uid="{77BF5E7A-1E43-4771-AFE3-434FF91FA590}"/>
    <cellStyle name="Note 2 2 6 5 4" xfId="26320" xr:uid="{4617B844-DF4D-4DF5-A730-173B11DA56A1}"/>
    <cellStyle name="Note 2 2 6 5 5" xfId="26321" xr:uid="{238CBEE6-8023-402A-A1A9-24A136BBA325}"/>
    <cellStyle name="Note 2 2 6 5 6" xfId="26322" xr:uid="{3C8D642F-6BEC-41AB-B65D-AEB49277210C}"/>
    <cellStyle name="Note 2 2 6 6" xfId="10710" xr:uid="{A2690E57-A1EC-433E-BEEE-68D659E03256}"/>
    <cellStyle name="Note 2 2 6 6 2" xfId="14331" xr:uid="{436E543E-DFD3-4BCE-9C5B-4D669848DC03}"/>
    <cellStyle name="Note 2 2 6 7" xfId="26323" xr:uid="{60AA791A-8DFE-477F-BC32-423A28EC0627}"/>
    <cellStyle name="Note 2 2 6 8" xfId="26324" xr:uid="{B3B3B748-68AE-45ED-9F89-F1A95E504F06}"/>
    <cellStyle name="Note 2 2 6 9" xfId="26325" xr:uid="{A81A782F-0A55-4049-82C7-BA3067E2155A}"/>
    <cellStyle name="Note 2 2 7" xfId="1736" xr:uid="{612441E2-1F27-4C88-A8EB-420A88B60556}"/>
    <cellStyle name="Note 2 2 7 10" xfId="26326" xr:uid="{D869C88F-CF56-47EE-AB11-A87203EC7876}"/>
    <cellStyle name="Note 2 2 7 11" xfId="26327" xr:uid="{BE049E48-9D08-441B-8221-9921994E4D17}"/>
    <cellStyle name="Note 2 2 7 2" xfId="4023" xr:uid="{E54A9DBF-4706-4607-8968-B405185D3BBA}"/>
    <cellStyle name="Note 2 2 7 2 2" xfId="10716" xr:uid="{F1187FBA-40CE-4AB1-96E4-CCAD5C96445C}"/>
    <cellStyle name="Note 2 2 7 2 2 2" xfId="14337" xr:uid="{276D218A-C905-4C96-9B61-0B68AF7A4D48}"/>
    <cellStyle name="Note 2 2 7 2 3" xfId="26328" xr:uid="{DEACFA50-273D-4AC6-8B05-BE70FED7D5AC}"/>
    <cellStyle name="Note 2 2 7 2 4" xfId="26329" xr:uid="{1A3B17B2-2F7C-4C39-88A7-8882603C82E9}"/>
    <cellStyle name="Note 2 2 7 2 5" xfId="26330" xr:uid="{CBB772E9-AB47-491C-AC6E-4A2636FD7D1F}"/>
    <cellStyle name="Note 2 2 7 2 6" xfId="26331" xr:uid="{6195F8A5-8ECC-471B-8DEC-2F2D532C28C3}"/>
    <cellStyle name="Note 2 2 7 3" xfId="4915" xr:uid="{F2D02E24-7D4D-492C-9E6A-7C6B9DEDD590}"/>
    <cellStyle name="Note 2 2 7 3 2" xfId="10717" xr:uid="{D3BE905D-B20E-4E14-8D4A-E90AE393ADAA}"/>
    <cellStyle name="Note 2 2 7 3 2 2" xfId="14338" xr:uid="{EEFDB88D-E3D4-4455-9AB1-C3A546A07E43}"/>
    <cellStyle name="Note 2 2 7 3 3" xfId="26332" xr:uid="{A00312B1-9DE0-4553-9141-09E123E41619}"/>
    <cellStyle name="Note 2 2 7 3 4" xfId="26333" xr:uid="{1DF991FE-F028-4D16-A49F-BD915FA617DF}"/>
    <cellStyle name="Note 2 2 7 3 5" xfId="26334" xr:uid="{05F630E1-4B20-4F82-B0F1-150767F6818E}"/>
    <cellStyle name="Note 2 2 7 3 6" xfId="26335" xr:uid="{EBB9F85D-0A27-4B01-8AA9-B669F8AB0217}"/>
    <cellStyle name="Note 2 2 7 4" xfId="7711" xr:uid="{30D89E5F-1F46-4BBF-A9B1-196893EF81B6}"/>
    <cellStyle name="Note 2 2 7 4 2" xfId="10718" xr:uid="{79AC28AA-5E1B-4916-8BD9-2EF5FCE344BF}"/>
    <cellStyle name="Note 2 2 7 4 2 2" xfId="14339" xr:uid="{D86D8072-E6F3-4075-97D4-F9CED6067E0F}"/>
    <cellStyle name="Note 2 2 7 4 3" xfId="26336" xr:uid="{0E7ED57C-5DF6-449F-B398-D6C48611E30E}"/>
    <cellStyle name="Note 2 2 7 4 4" xfId="26337" xr:uid="{AD69D9B9-9080-48B0-AD5F-6CB77DDEBCF9}"/>
    <cellStyle name="Note 2 2 7 4 5" xfId="26338" xr:uid="{7C064C38-42F1-4807-AB76-62237BCABF9E}"/>
    <cellStyle name="Note 2 2 7 4 6" xfId="26339" xr:uid="{8E5C4801-35E5-4016-A19E-6631D900AD7C}"/>
    <cellStyle name="Note 2 2 7 5" xfId="7710" xr:uid="{F804FCF5-1ADF-44D5-A1D1-E35A69112660}"/>
    <cellStyle name="Note 2 2 7 5 2" xfId="10719" xr:uid="{520DB2AD-80CA-42FE-B8C2-E43E0CAB7060}"/>
    <cellStyle name="Note 2 2 7 5 2 2" xfId="14340" xr:uid="{B017C3B0-FC6C-4D80-AC08-65D63B5B4AD2}"/>
    <cellStyle name="Note 2 2 7 5 3" xfId="26340" xr:uid="{190CA007-54AF-4E58-A47B-69BE9636E39A}"/>
    <cellStyle name="Note 2 2 7 5 4" xfId="26341" xr:uid="{03778AF2-6341-4833-AEAF-17D9A473293B}"/>
    <cellStyle name="Note 2 2 7 5 5" xfId="26342" xr:uid="{BF54F8D9-EF69-4FBF-9E4A-CAC63551B2EA}"/>
    <cellStyle name="Note 2 2 7 5 6" xfId="26343" xr:uid="{776EB1DF-D8F8-4599-9D97-CED2F16E0B05}"/>
    <cellStyle name="Note 2 2 7 6" xfId="10715" xr:uid="{D00274DF-6E4A-4DB0-9426-716AC9F835B1}"/>
    <cellStyle name="Note 2 2 7 6 2" xfId="14336" xr:uid="{34939070-4687-45A7-82F8-C4EE313BD830}"/>
    <cellStyle name="Note 2 2 7 7" xfId="26344" xr:uid="{E1C074C3-1672-4F83-B7DF-88AE02C04CAB}"/>
    <cellStyle name="Note 2 2 7 8" xfId="26345" xr:uid="{5B903DD9-878A-4599-B515-8D713AF703CE}"/>
    <cellStyle name="Note 2 2 7 9" xfId="26346" xr:uid="{BD9A22EC-E2D1-4201-9222-A09850B3AD3F}"/>
    <cellStyle name="Note 2 2 8" xfId="4024" xr:uid="{BE300747-ED6F-43FD-9DE3-5E5A858E285D}"/>
    <cellStyle name="Note 2 2 8 2" xfId="10720" xr:uid="{86C2B79D-E888-4A1C-954D-C5FC4D9FC413}"/>
    <cellStyle name="Note 2 2 8 2 2" xfId="14341" xr:uid="{7157B101-5F6B-4DDD-B74F-12D8E74000C2}"/>
    <cellStyle name="Note 2 2 8 3" xfId="26347" xr:uid="{1C7BB21E-F60E-400A-B8C3-F73A80F02315}"/>
    <cellStyle name="Note 2 2 8 4" xfId="26348" xr:uid="{B8DFA12E-767F-4544-AA7E-48451F4869E1}"/>
    <cellStyle name="Note 2 2 8 5" xfId="26349" xr:uid="{7F13269E-489B-4A56-9E0F-6371B1A16509}"/>
    <cellStyle name="Note 2 2 8 6" xfId="26350" xr:uid="{1918D911-FDCE-4FDE-B66D-C7B6EAB9BA31}"/>
    <cellStyle name="Note 2 2 9" xfId="4025" xr:uid="{C08A54B9-A0EC-452A-AC8F-12EE92044609}"/>
    <cellStyle name="Note 2 2 9 2" xfId="10721" xr:uid="{75808A72-D896-4273-9F61-DDFC6D0AC596}"/>
    <cellStyle name="Note 2 2 9 2 2" xfId="14342" xr:uid="{174E38B4-72B5-4348-A85C-280F412E2338}"/>
    <cellStyle name="Note 2 2 9 3" xfId="26351" xr:uid="{01370722-FFAD-4B55-8023-C996A83EC3E4}"/>
    <cellStyle name="Note 2 2 9 4" xfId="26352" xr:uid="{01BA9920-9D61-4E43-AA68-7305BF4BFA2C}"/>
    <cellStyle name="Note 2 2 9 5" xfId="26353" xr:uid="{750FBF52-21CE-4E76-A5A5-F42CC65FCA43}"/>
    <cellStyle name="Note 2 2 9 6" xfId="26354" xr:uid="{FD6B2D3D-924F-42EF-9546-D4066AE3B10C}"/>
    <cellStyle name="Note 2 2_IND_UC" xfId="4026" xr:uid="{1EDDF645-EEF3-4B6B-AA9B-65C801982689}"/>
    <cellStyle name="Note 2 20" xfId="1737" xr:uid="{E0016B8F-0022-4F11-BE4A-7933936EFBB1}"/>
    <cellStyle name="Note 2 20 2" xfId="4027" xr:uid="{88F3AA0A-0D92-4378-B93B-3D82D049DE71}"/>
    <cellStyle name="Note 2 20 2 2" xfId="10723" xr:uid="{F1F2E347-1414-45E7-9061-864DD71CDFF6}"/>
    <cellStyle name="Note 2 20 2 2 2" xfId="14344" xr:uid="{7AA5FBAA-9CA8-435D-9F0E-A1246BE89F13}"/>
    <cellStyle name="Note 2 20 2 3" xfId="26355" xr:uid="{E868C76C-94AF-4C7D-875D-31BAA7E6EFC4}"/>
    <cellStyle name="Note 2 20 2 4" xfId="26356" xr:uid="{B56093C6-DC91-4DCD-B3A8-8B956E64F6E3}"/>
    <cellStyle name="Note 2 20 2 5" xfId="26357" xr:uid="{498ACA07-3E71-47B5-8AE6-A982B7AD30A4}"/>
    <cellStyle name="Note 2 20 2 6" xfId="26358" xr:uid="{7EF00DC2-3847-48C7-B17D-A8CB102FB66B}"/>
    <cellStyle name="Note 2 20 3" xfId="4916" xr:uid="{2342C587-556F-4141-AA14-FBADF90ED33A}"/>
    <cellStyle name="Note 2 20 3 2" xfId="14343" xr:uid="{D783B438-B56C-4EFE-ACAF-478BBC0E4078}"/>
    <cellStyle name="Note 2 20 3 3" xfId="35874" xr:uid="{550D5C19-08C0-46B2-8AC7-B387FB33FD32}"/>
    <cellStyle name="Note 2 20 3 4" xfId="10722" xr:uid="{F566AF45-436F-4E3F-8ECC-AA1E2F842410}"/>
    <cellStyle name="Note 2 20 4" xfId="26359" xr:uid="{1F9EBF81-4C0F-4E76-B9FD-D68B84561A18}"/>
    <cellStyle name="Note 2 20 4 2" xfId="37941" xr:uid="{65F929D3-2E7A-4B2F-BEFC-892A6813EC49}"/>
    <cellStyle name="Note 2 20 5" xfId="26360" xr:uid="{8BFE6D63-F6CE-4BF1-B344-15AD6E67E5C9}"/>
    <cellStyle name="Note 2 20 6" xfId="26361" xr:uid="{67941F80-74BE-472D-B800-6E8E6F39B4B5}"/>
    <cellStyle name="Note 2 20 7" xfId="26362" xr:uid="{D6D85EB0-5D58-418F-ABE1-48D5DCD8E960}"/>
    <cellStyle name="Note 2 20 8" xfId="26363" xr:uid="{1BD17E11-D97E-4AE2-A92E-AFDE2C6F6518}"/>
    <cellStyle name="Note 2 21" xfId="1738" xr:uid="{2A9FF6F2-C667-4B83-B418-9960EBD9F095}"/>
    <cellStyle name="Note 2 21 2" xfId="1739" xr:uid="{36A60714-61D8-4423-B5AF-E4540FC931F1}"/>
    <cellStyle name="Note 2 21 2 2" xfId="1740" xr:uid="{D32A7831-B9ED-48BC-9A55-7A6E6385B1E6}"/>
    <cellStyle name="Note 2 21 2 2 2" xfId="4029" xr:uid="{FE543B84-02A8-4BB8-8D27-74144E98E2EB}"/>
    <cellStyle name="Note 2 21 2 2 2 2" xfId="14347" xr:uid="{1063E838-A5F4-4FDA-93C2-DBCBDE62D04F}"/>
    <cellStyle name="Note 2 21 2 2 2 3" xfId="35484" xr:uid="{A80FB388-23DE-40BD-8CAA-791B7CE8546E}"/>
    <cellStyle name="Note 2 21 2 2 2 4" xfId="10726" xr:uid="{72C1358B-0787-4C9B-A0C3-70D0E9BA86C4}"/>
    <cellStyle name="Note 2 21 2 2 3" xfId="4918" xr:uid="{AD423A51-BD81-4AEC-8774-40A3AA8E2BD4}"/>
    <cellStyle name="Note 2 21 2 2 3 2" xfId="35876" xr:uid="{F797A3E8-B06C-4844-97BF-B6D8C406BA68}"/>
    <cellStyle name="Note 2 21 2 2 3 3" xfId="26364" xr:uid="{45FE99F8-806F-46BD-8483-E0D64691F4E5}"/>
    <cellStyle name="Note 2 21 2 2 4" xfId="26365" xr:uid="{EBE42BF5-912B-41E0-A13C-63F35B5DC435}"/>
    <cellStyle name="Note 2 21 2 2 4 2" xfId="37943" xr:uid="{7C10F733-B3F7-4445-8823-F21EE0B4DB81}"/>
    <cellStyle name="Note 2 21 2 2 5" xfId="26366" xr:uid="{09D7730E-F2A5-4040-945D-916A2A74CA63}"/>
    <cellStyle name="Note 2 21 2 2 6" xfId="26367" xr:uid="{E11EF6D7-462F-4E50-805A-615E15328053}"/>
    <cellStyle name="Note 2 21 2 2 7" xfId="26368" xr:uid="{2B9959FD-8EC9-4ACB-B483-FEFD64DAEC2E}"/>
    <cellStyle name="Note 2 21 2 3" xfId="8318" xr:uid="{422C487D-472D-4993-83AE-A289D652B105}"/>
    <cellStyle name="Note 2 21 2 3 2" xfId="10727" xr:uid="{D80014C3-D85B-4BB8-9251-DF10B6A6C1FE}"/>
    <cellStyle name="Note 2 21 2 3 2 2" xfId="14348" xr:uid="{DA0F83E5-46DE-4CAE-8AA2-799E3A092054}"/>
    <cellStyle name="Note 2 21 2 3 3" xfId="26369" xr:uid="{622C9096-66D7-438F-A557-E4D33F31655B}"/>
    <cellStyle name="Note 2 21 2 3 4" xfId="26370" xr:uid="{103F6928-2137-46CF-AE7E-73022288DB43}"/>
    <cellStyle name="Note 2 21 2 3 5" xfId="26371" xr:uid="{57BA5358-AF18-4F43-B45B-5A7B9364AAB7}"/>
    <cellStyle name="Note 2 21 2 3 6" xfId="26372" xr:uid="{3A9BD3EA-2D67-428F-B5CE-768AB002D2C6}"/>
    <cellStyle name="Note 2 21 2 4" xfId="10725" xr:uid="{EEF45EEF-EAAC-4962-B966-08FCCD381D54}"/>
    <cellStyle name="Note 2 21 2 4 2" xfId="14346" xr:uid="{E4FCFFB8-E92A-4D83-B033-B171D6B0AB21}"/>
    <cellStyle name="Note 2 21 2 5" xfId="26373" xr:uid="{DE716055-6091-4F88-BCA5-01CC9380A686}"/>
    <cellStyle name="Note 2 21 2 6" xfId="26374" xr:uid="{434B635D-EE76-4640-AF4B-5F30671FA12A}"/>
    <cellStyle name="Note 2 21 2 7" xfId="26375" xr:uid="{EAF654B1-D910-4E07-9C0F-4AFB51AED848}"/>
    <cellStyle name="Note 2 21 2 8" xfId="26376" xr:uid="{EE0A209D-B60E-47DF-8BF1-B4B183347EC7}"/>
    <cellStyle name="Note 2 21 2 9" xfId="26377" xr:uid="{72C8BA9A-2C04-4115-9A46-5515C154EA79}"/>
    <cellStyle name="Note 2 21 3" xfId="1741" xr:uid="{9379A9EA-3C6F-42B3-85F8-0FB0E21FD713}"/>
    <cellStyle name="Note 2 21 3 2" xfId="4030" xr:uid="{FD173580-A754-4F17-9145-90B33CBF2696}"/>
    <cellStyle name="Note 2 21 3 2 2" xfId="14349" xr:uid="{0A4F0502-3140-4FA2-87BC-3BAFB2828BA0}"/>
    <cellStyle name="Note 2 21 3 2 3" xfId="35485" xr:uid="{5E2A2945-4A7B-4B8A-8D96-A538C2794D0E}"/>
    <cellStyle name="Note 2 21 3 2 4" xfId="10728" xr:uid="{8B56A65B-066A-415C-A66E-29648D370283}"/>
    <cellStyle name="Note 2 21 3 3" xfId="4919" xr:uid="{44B3D68F-9A0B-4F2F-B65D-1F36FEDC612D}"/>
    <cellStyle name="Note 2 21 3 3 2" xfId="35877" xr:uid="{AB3383E3-A8CD-4447-9475-2DB385E6D140}"/>
    <cellStyle name="Note 2 21 3 3 3" xfId="26378" xr:uid="{FFAB55A8-CD6D-4816-AF31-737BAE5E0613}"/>
    <cellStyle name="Note 2 21 3 4" xfId="26379" xr:uid="{50A7E3A9-D377-4A83-9ABC-20545878D752}"/>
    <cellStyle name="Note 2 21 3 4 2" xfId="37944" xr:uid="{3C501A67-0DB1-4EE3-A55A-0896F3BDD87B}"/>
    <cellStyle name="Note 2 21 3 5" xfId="26380" xr:uid="{48C67761-C23D-46CC-8272-8B15CE81DDE7}"/>
    <cellStyle name="Note 2 21 3 6" xfId="26381" xr:uid="{7D395F97-B7D6-4B6A-A57F-E1263A47B748}"/>
    <cellStyle name="Note 2 21 3 7" xfId="26382" xr:uid="{F10AA7F0-05BA-402A-A0EC-ED6A03C212AF}"/>
    <cellStyle name="Note 2 21 4" xfId="4028" xr:uid="{14F5990D-C1AA-413E-A84D-F0971ADB4060}"/>
    <cellStyle name="Note 2 21 4 2" xfId="14345" xr:uid="{9D44E56C-415B-4FA8-B502-FD8CC199F8AD}"/>
    <cellStyle name="Note 2 21 4 3" xfId="35483" xr:uid="{AA898075-3356-47B6-8F02-9C29AB95094C}"/>
    <cellStyle name="Note 2 21 4 4" xfId="10724" xr:uid="{079480F2-6E00-4B89-8B96-97DC7F1AC390}"/>
    <cellStyle name="Note 2 21 5" xfId="4917" xr:uid="{D0381227-6B3D-4841-B182-D40B7FD2B840}"/>
    <cellStyle name="Note 2 21 5 2" xfId="35875" xr:uid="{5AAA1FB1-5FB7-4FF2-9DBA-76FCB3792A00}"/>
    <cellStyle name="Note 2 21 5 3" xfId="26383" xr:uid="{EF4A7000-362F-4020-90BE-554D4DFC0514}"/>
    <cellStyle name="Note 2 21 6" xfId="26384" xr:uid="{B81D2A52-F48A-45F5-BEA4-EADA1AB1218A}"/>
    <cellStyle name="Note 2 21 6 2" xfId="37942" xr:uid="{74214305-BE67-4047-88AC-351F0525AEEF}"/>
    <cellStyle name="Note 2 21 7" xfId="26385" xr:uid="{0755B84D-2DEC-4CB9-B7FB-54356FFD89AD}"/>
    <cellStyle name="Note 2 21 8" xfId="26386" xr:uid="{416EA69C-CF97-4816-8C6A-3D0CD4E810F5}"/>
    <cellStyle name="Note 2 21 9" xfId="26387" xr:uid="{144479BC-FAD8-4CF9-ACEC-84CF5FD3472E}"/>
    <cellStyle name="Note 2 22" xfId="1742" xr:uid="{EFA799CB-FD4B-43D0-AF86-4316F859C4A4}"/>
    <cellStyle name="Note 2 22 2" xfId="4031" xr:uid="{1B123B7A-C053-4F78-B144-E16977A70BF3}"/>
    <cellStyle name="Note 2 22 2 2" xfId="10730" xr:uid="{5A36B810-8284-4B2F-A953-00094F5BB4C6}"/>
    <cellStyle name="Note 2 22 2 2 2" xfId="14351" xr:uid="{B0FA38A3-4E5C-45FD-9BBB-3B28F452FABE}"/>
    <cellStyle name="Note 2 22 2 3" xfId="26388" xr:uid="{ADA1EBB7-8C48-4063-9B8E-6922329E75BE}"/>
    <cellStyle name="Note 2 22 2 4" xfId="26389" xr:uid="{3DEB3DE6-3DB0-4831-A6F4-E62CCF2A07FB}"/>
    <cellStyle name="Note 2 22 2 5" xfId="26390" xr:uid="{2B803992-9250-4A4D-929C-C7D61593A687}"/>
    <cellStyle name="Note 2 22 2 6" xfId="26391" xr:uid="{D80BA31A-4AB4-4B4B-8482-FF7F170DF9E7}"/>
    <cellStyle name="Note 2 22 3" xfId="4920" xr:uid="{6693B405-840B-4DC5-93B5-1DC079E4AA85}"/>
    <cellStyle name="Note 2 22 3 2" xfId="14350" xr:uid="{FE01FC98-D48E-4D09-ABA8-11576436787F}"/>
    <cellStyle name="Note 2 22 3 3" xfId="35878" xr:uid="{E373CF5A-19AB-4202-8780-8C06E55BAFF6}"/>
    <cellStyle name="Note 2 22 3 4" xfId="10729" xr:uid="{AFEEFB6C-3DE4-44A2-BA14-265EA30D71BC}"/>
    <cellStyle name="Note 2 22 4" xfId="26392" xr:uid="{8A1CECB7-4C82-4A09-ACFA-1AE54868A6DD}"/>
    <cellStyle name="Note 2 22 4 2" xfId="37945" xr:uid="{1A503DFF-7832-4BF8-B4F1-D7140D03EBAE}"/>
    <cellStyle name="Note 2 22 5" xfId="26393" xr:uid="{469A61FF-8FAC-491E-949B-DEB25EBBE991}"/>
    <cellStyle name="Note 2 22 6" xfId="26394" xr:uid="{0A5EBC7A-ABD8-4EFE-8A9C-3929C4F6DC8D}"/>
    <cellStyle name="Note 2 22 7" xfId="26395" xr:uid="{20F6468C-C193-4BBE-B3FD-CB24E142E88F}"/>
    <cellStyle name="Note 2 22 8" xfId="26396" xr:uid="{797919B4-A2CA-434F-8987-0630285E3F13}"/>
    <cellStyle name="Note 2 23" xfId="1743" xr:uid="{9F8FFAD6-B67C-43AA-A4D2-2F69D28901D7}"/>
    <cellStyle name="Note 2 23 2" xfId="4032" xr:uid="{99F1D32C-B296-4CAE-BEB7-41FE31E0571D}"/>
    <cellStyle name="Note 2 23 2 2" xfId="10732" xr:uid="{0D676425-94FB-41FC-B67B-FC0215B5957E}"/>
    <cellStyle name="Note 2 23 2 2 2" xfId="14353" xr:uid="{BBE2AC9A-C48D-440C-A0F3-50D49707556B}"/>
    <cellStyle name="Note 2 23 2 3" xfId="26397" xr:uid="{C826A6EA-A075-40CB-A20C-5564B972F1C4}"/>
    <cellStyle name="Note 2 23 2 4" xfId="26398" xr:uid="{0EA5E901-FAC8-47F5-8B3A-2AB35485EA81}"/>
    <cellStyle name="Note 2 23 2 5" xfId="26399" xr:uid="{FB0C28A8-2CEF-4693-89B5-2B9163F410D4}"/>
    <cellStyle name="Note 2 23 2 6" xfId="26400" xr:uid="{F9F722DA-B90A-420E-988D-9DAFD4EFA644}"/>
    <cellStyle name="Note 2 23 3" xfId="4921" xr:uid="{A376DCDC-F5D9-42C4-8587-720545CEC2BE}"/>
    <cellStyle name="Note 2 23 3 2" xfId="14352" xr:uid="{377B8A20-7A5B-4F8F-B61B-3DE87580781E}"/>
    <cellStyle name="Note 2 23 3 3" xfId="35879" xr:uid="{A2186CC3-E118-4676-97C1-91FCD5613F55}"/>
    <cellStyle name="Note 2 23 3 4" xfId="10731" xr:uid="{3DDB3C9F-3DBB-450A-A055-D3E1470A08C0}"/>
    <cellStyle name="Note 2 23 4" xfId="26401" xr:uid="{C9BA36B9-98F7-4472-9DB5-FC583C354E3D}"/>
    <cellStyle name="Note 2 23 4 2" xfId="37946" xr:uid="{5A5CC08C-6E6C-4C16-BA08-AEBE28B50DE0}"/>
    <cellStyle name="Note 2 23 5" xfId="26402" xr:uid="{8D28D2D2-54FC-48B0-BB58-E5AF2F59A62F}"/>
    <cellStyle name="Note 2 23 6" xfId="26403" xr:uid="{E7E07A5E-F5DE-416E-8D17-311ED1AFA8D1}"/>
    <cellStyle name="Note 2 23 7" xfId="26404" xr:uid="{F3D4E287-8420-4F98-AC79-5226A441632A}"/>
    <cellStyle name="Note 2 23 8" xfId="26405" xr:uid="{34A5CE28-838D-4324-98B2-986707EDCD99}"/>
    <cellStyle name="Note 2 24" xfId="1744" xr:uid="{5D56E7AD-9C61-481C-BA26-037B850B8B0B}"/>
    <cellStyle name="Note 2 24 10" xfId="26406" xr:uid="{43427052-9915-4D62-8EF4-50B834097954}"/>
    <cellStyle name="Note 2 24 11" xfId="26407" xr:uid="{DAF2A2F3-5C1F-40D1-94D3-8F5B106D0548}"/>
    <cellStyle name="Note 2 24 2" xfId="4033" xr:uid="{7FBC13E5-650A-4CA3-8C0F-504DA88C936A}"/>
    <cellStyle name="Note 2 24 2 2" xfId="10734" xr:uid="{D0FDDEED-63CF-4220-8505-9088E8C37666}"/>
    <cellStyle name="Note 2 24 2 2 2" xfId="14355" xr:uid="{C4E29DF7-390F-410F-8DA4-DF66400BC863}"/>
    <cellStyle name="Note 2 24 2 3" xfId="26408" xr:uid="{E6A365CE-80B8-40C8-AA4B-0E32167B6A16}"/>
    <cellStyle name="Note 2 24 2 4" xfId="26409" xr:uid="{6B080ED5-96D1-4474-8AC8-DF4CBE810055}"/>
    <cellStyle name="Note 2 24 2 5" xfId="26410" xr:uid="{CE2F9EA0-F13B-4A78-86AE-C480EDEEE90C}"/>
    <cellStyle name="Note 2 24 2 6" xfId="26411" xr:uid="{4992571A-E817-4D36-A98D-6AD59D4DC0D9}"/>
    <cellStyle name="Note 2 24 3" xfId="4922" xr:uid="{BC0D8604-5F28-4666-8406-771E265C6E7B}"/>
    <cellStyle name="Note 2 24 3 2" xfId="10735" xr:uid="{DDD20F9D-981C-4104-8961-E0EFC0C78396}"/>
    <cellStyle name="Note 2 24 3 2 2" xfId="14356" xr:uid="{8E864EB2-0A5D-439E-8B14-7E2E7E9B11B6}"/>
    <cellStyle name="Note 2 24 3 3" xfId="26412" xr:uid="{7B208106-9C93-4677-9E09-2E994C6E041A}"/>
    <cellStyle name="Note 2 24 3 4" xfId="26413" xr:uid="{F68FB9E3-DC18-47A7-8BC7-BBB163D792F5}"/>
    <cellStyle name="Note 2 24 3 5" xfId="26414" xr:uid="{2E63E4F3-AE40-4EB1-9F64-87CB7493DEDE}"/>
    <cellStyle name="Note 2 24 3 6" xfId="26415" xr:uid="{F03B7DCB-F89D-4AC4-B1D0-6B1868FE3E17}"/>
    <cellStyle name="Note 2 24 4" xfId="7713" xr:uid="{DEA386D4-047A-40DB-933D-5898799F93FD}"/>
    <cellStyle name="Note 2 24 4 2" xfId="10736" xr:uid="{BD1FB600-0361-4E07-8350-8CEBEA8A0A29}"/>
    <cellStyle name="Note 2 24 4 2 2" xfId="14357" xr:uid="{A64352F3-0796-4807-955C-6771BA641609}"/>
    <cellStyle name="Note 2 24 4 3" xfId="26416" xr:uid="{1831AECE-E536-4157-8F8F-343DAC19602F}"/>
    <cellStyle name="Note 2 24 4 4" xfId="26417" xr:uid="{31A98CED-315D-4B20-955E-D28528DF8EFC}"/>
    <cellStyle name="Note 2 24 4 5" xfId="26418" xr:uid="{E486DB47-B06C-4A26-BD2F-0EF5E223AA31}"/>
    <cellStyle name="Note 2 24 4 6" xfId="26419" xr:uid="{B69F9617-8506-4F85-A793-002E395979A4}"/>
    <cellStyle name="Note 2 24 5" xfId="7712" xr:uid="{3E9F9C8D-65F4-4550-9FE6-750B74A8608D}"/>
    <cellStyle name="Note 2 24 5 2" xfId="10737" xr:uid="{CC718EA3-6EFE-432A-A5FE-96AD0EAACC2F}"/>
    <cellStyle name="Note 2 24 5 2 2" xfId="14358" xr:uid="{DCFA94F9-1BA2-440B-A6AD-6E112ED833BC}"/>
    <cellStyle name="Note 2 24 5 3" xfId="26420" xr:uid="{EC2EBD1E-8120-4595-967D-0F31D0DB0062}"/>
    <cellStyle name="Note 2 24 5 4" xfId="26421" xr:uid="{E1C12851-1B2E-46D0-8F9D-8430D136D905}"/>
    <cellStyle name="Note 2 24 5 5" xfId="26422" xr:uid="{4AE356EB-3D5B-4BD4-81F5-E84B80E672EA}"/>
    <cellStyle name="Note 2 24 5 6" xfId="26423" xr:uid="{557A78AC-559C-4CE7-9BA2-375C3446A201}"/>
    <cellStyle name="Note 2 24 6" xfId="10733" xr:uid="{B583D14C-6793-4F38-9415-63EC81172296}"/>
    <cellStyle name="Note 2 24 6 2" xfId="14354" xr:uid="{9AE280DE-393B-4155-8073-C99EF23E1F2D}"/>
    <cellStyle name="Note 2 24 7" xfId="26424" xr:uid="{7C901EE8-699F-44DD-A7CE-44EB31298E9F}"/>
    <cellStyle name="Note 2 24 8" xfId="26425" xr:uid="{F3E28529-7A66-4FA1-ABA0-B7947251DB5D}"/>
    <cellStyle name="Note 2 24 9" xfId="26426" xr:uid="{25B60FFB-BF94-49C0-AAE0-2721582272A9}"/>
    <cellStyle name="Note 2 25" xfId="1745" xr:uid="{94A0457F-97D9-4876-AC86-7179B01CBADA}"/>
    <cellStyle name="Note 2 25 2" xfId="4034" xr:uid="{DE7490E9-6219-4056-84C5-B7ED82CEDA5C}"/>
    <cellStyle name="Note 2 25 2 2" xfId="10739" xr:uid="{AC4F84D2-20D7-4E58-A59E-B081545E9FC4}"/>
    <cellStyle name="Note 2 25 2 2 2" xfId="14360" xr:uid="{3251844B-D6EC-475F-BCC9-CAFFD1D7FBAB}"/>
    <cellStyle name="Note 2 25 2 3" xfId="26427" xr:uid="{79F57361-6264-45AD-81E1-2A48F82A2854}"/>
    <cellStyle name="Note 2 25 2 4" xfId="26428" xr:uid="{9C7C6763-04BD-4CF9-9145-C0EE2ED8270E}"/>
    <cellStyle name="Note 2 25 2 5" xfId="26429" xr:uid="{B333860D-274E-4780-BA25-D5C31A99C54C}"/>
    <cellStyle name="Note 2 25 2 6" xfId="26430" xr:uid="{7B6ACD88-C549-4E9D-9047-A18CBDE88AF0}"/>
    <cellStyle name="Note 2 25 3" xfId="4923" xr:uid="{FF1F0C80-4DB7-4702-A55B-E972E52F18D4}"/>
    <cellStyle name="Note 2 25 3 2" xfId="14359" xr:uid="{D37D6B42-A407-457B-B9C2-4B215AB24908}"/>
    <cellStyle name="Note 2 25 3 3" xfId="35880" xr:uid="{FE5D258A-9352-4916-A1AA-42C05E8A30EA}"/>
    <cellStyle name="Note 2 25 3 4" xfId="10738" xr:uid="{D9B9A3C5-C356-470F-A76F-C915C7924AD5}"/>
    <cellStyle name="Note 2 25 4" xfId="26431" xr:uid="{C5254BC8-63C8-4108-A5EA-0A9549A70F00}"/>
    <cellStyle name="Note 2 25 4 2" xfId="37947" xr:uid="{3F56DE0D-B211-443C-8BFB-5B463BB6618D}"/>
    <cellStyle name="Note 2 25 5" xfId="26432" xr:uid="{84F516A1-093E-4492-81DC-D23C74FE9CF4}"/>
    <cellStyle name="Note 2 25 6" xfId="26433" xr:uid="{FA4C971D-45AE-4807-A738-3963CABEC164}"/>
    <cellStyle name="Note 2 25 7" xfId="26434" xr:uid="{DDFFFB38-F2AE-4A73-81CD-C08A4CD6B925}"/>
    <cellStyle name="Note 2 25 8" xfId="26435" xr:uid="{EC70B7BE-17CA-4954-9E65-9DDF1D855B23}"/>
    <cellStyle name="Note 2 26" xfId="1746" xr:uid="{0FF62259-8404-4EF2-A802-5B5B5466E7F3}"/>
    <cellStyle name="Note 2 26 2" xfId="4035" xr:uid="{72B8E20E-88D4-4E1C-B386-A3E869710585}"/>
    <cellStyle name="Note 2 26 2 2" xfId="10741" xr:uid="{3E6F947A-E566-49CC-95C4-AEC5FFD38CFC}"/>
    <cellStyle name="Note 2 26 2 2 2" xfId="14362" xr:uid="{1052F77C-A41C-429B-8FE4-499D2DF3D034}"/>
    <cellStyle name="Note 2 26 2 3" xfId="26436" xr:uid="{58589610-BA6E-423B-B3FC-E711199E0E90}"/>
    <cellStyle name="Note 2 26 2 4" xfId="26437" xr:uid="{C9B94F1C-A6CB-4085-8DA2-DC2EB8D72548}"/>
    <cellStyle name="Note 2 26 2 5" xfId="26438" xr:uid="{639803F3-A33F-4F56-A0AE-CEAB9E680214}"/>
    <cellStyle name="Note 2 26 2 6" xfId="26439" xr:uid="{840ED74C-2721-488A-9B7E-C03CECF5AE39}"/>
    <cellStyle name="Note 2 26 3" xfId="4924" xr:uid="{45EF6FEE-BF06-4D28-8CF2-F1D17E564B6C}"/>
    <cellStyle name="Note 2 26 3 2" xfId="14361" xr:uid="{D9EA6E04-3920-41BF-B815-1B0975E3018E}"/>
    <cellStyle name="Note 2 26 3 3" xfId="35881" xr:uid="{2A2AB9F4-F5B4-41BD-8FB2-10400BD66532}"/>
    <cellStyle name="Note 2 26 3 4" xfId="10740" xr:uid="{1552F923-5F1F-4B86-B12F-283317083B67}"/>
    <cellStyle name="Note 2 26 4" xfId="26440" xr:uid="{963A07AA-785B-460A-9A37-C0AC8F2E840F}"/>
    <cellStyle name="Note 2 26 4 2" xfId="37948" xr:uid="{35A03737-073B-4DEE-A660-0E79DD90D7DA}"/>
    <cellStyle name="Note 2 26 5" xfId="26441" xr:uid="{A13DC2F0-D279-4A14-9901-E26CB1AAC707}"/>
    <cellStyle name="Note 2 26 6" xfId="26442" xr:uid="{D73C5EB9-E2B0-4608-92A1-30EB1F02F4A7}"/>
    <cellStyle name="Note 2 26 7" xfId="26443" xr:uid="{790C20C2-D5EA-45D2-A542-134A44582375}"/>
    <cellStyle name="Note 2 26 8" xfId="26444" xr:uid="{F6F7CFD1-134D-4D42-AB74-C9DAF2DB0E00}"/>
    <cellStyle name="Note 2 27" xfId="1747" xr:uid="{7BFBD73A-0637-4B44-819E-AF7075F82077}"/>
    <cellStyle name="Note 2 27 2" xfId="4036" xr:uid="{2121088A-FBEC-4C2A-8A66-5478C0C8C7AF}"/>
    <cellStyle name="Note 2 27 2 2" xfId="10743" xr:uid="{3B608820-8B15-482F-A84D-42E26B75F4F1}"/>
    <cellStyle name="Note 2 27 2 2 2" xfId="14364" xr:uid="{73AD7083-16C7-4257-A39B-59CBC63BB85E}"/>
    <cellStyle name="Note 2 27 2 3" xfId="26445" xr:uid="{57A09143-DE1C-488F-9362-2D1F9E6075E7}"/>
    <cellStyle name="Note 2 27 2 4" xfId="26446" xr:uid="{2B2CD3F9-7561-40B5-97AC-A83606EA0998}"/>
    <cellStyle name="Note 2 27 2 5" xfId="26447" xr:uid="{E0935636-AB5B-4EA5-8E08-F2D2E6458E63}"/>
    <cellStyle name="Note 2 27 2 6" xfId="26448" xr:uid="{8061F602-4710-4587-81DB-6BB81510C279}"/>
    <cellStyle name="Note 2 27 3" xfId="4925" xr:uid="{37F6714F-58EB-464C-AF33-331CD99CB26E}"/>
    <cellStyle name="Note 2 27 3 2" xfId="14363" xr:uid="{2E9969E4-B6BB-4AB6-A8FE-78F853EF2BB3}"/>
    <cellStyle name="Note 2 27 3 3" xfId="35882" xr:uid="{5B8E7E6F-0488-4F3C-804C-32CE7C7EDD7A}"/>
    <cellStyle name="Note 2 27 3 4" xfId="10742" xr:uid="{FB753A12-A57B-408D-AA49-A650332D409E}"/>
    <cellStyle name="Note 2 27 4" xfId="26449" xr:uid="{9D29E1AC-809B-41E2-B085-47A318C6FCD3}"/>
    <cellStyle name="Note 2 27 4 2" xfId="37949" xr:uid="{A590FC88-4081-4A3A-B810-EAEEDF5DD992}"/>
    <cellStyle name="Note 2 27 5" xfId="26450" xr:uid="{AE80E8E2-AF22-4818-9744-768A74235B6B}"/>
    <cellStyle name="Note 2 27 6" xfId="26451" xr:uid="{302D9217-EB63-415F-8106-22E2C0E90D6A}"/>
    <cellStyle name="Note 2 27 7" xfId="26452" xr:uid="{258EBB54-D70C-4599-9428-991A1EA40745}"/>
    <cellStyle name="Note 2 27 8" xfId="26453" xr:uid="{B4596298-7513-49CC-9E78-5EA28E46C670}"/>
    <cellStyle name="Note 2 28" xfId="1748" xr:uid="{A636FC57-143C-4236-B98B-9BA9CABB13EB}"/>
    <cellStyle name="Note 2 28 2" xfId="4037" xr:uid="{183BAC46-C18C-40A6-9C11-E6F74FC928A9}"/>
    <cellStyle name="Note 2 28 2 2" xfId="10745" xr:uid="{7FAC5840-9BE9-4CC2-B8F6-E98EB4585D72}"/>
    <cellStyle name="Note 2 28 2 2 2" xfId="14366" xr:uid="{7C019412-7A69-4E5A-8272-C1A67AA0AEB7}"/>
    <cellStyle name="Note 2 28 2 3" xfId="26454" xr:uid="{2C3DCA4A-F577-4E97-9D7A-24F97BD77560}"/>
    <cellStyle name="Note 2 28 2 4" xfId="26455" xr:uid="{A967562A-1E88-46E1-869F-806F100B77BA}"/>
    <cellStyle name="Note 2 28 2 5" xfId="26456" xr:uid="{9A489DD5-021C-42E8-8E1B-450FC73AC7C5}"/>
    <cellStyle name="Note 2 28 2 6" xfId="26457" xr:uid="{528EDFDB-7274-4FBE-9AF3-23DC7167F9F8}"/>
    <cellStyle name="Note 2 28 3" xfId="4926" xr:uid="{8875EBAD-DAF6-4E32-A1AE-AF0D1797C7C8}"/>
    <cellStyle name="Note 2 28 3 2" xfId="14365" xr:uid="{327A5475-4ACD-4539-880B-A09B236F2286}"/>
    <cellStyle name="Note 2 28 3 3" xfId="35883" xr:uid="{6BD2B7E6-6F2A-4B5B-95C2-616DAC5D621C}"/>
    <cellStyle name="Note 2 28 3 4" xfId="10744" xr:uid="{228D792E-E8F0-43ED-9948-9E044176CA3A}"/>
    <cellStyle name="Note 2 28 4" xfId="26458" xr:uid="{FB44F124-6CDE-4C9D-A020-1EDFB058D424}"/>
    <cellStyle name="Note 2 28 4 2" xfId="37950" xr:uid="{61FA1A7F-4E99-4B1A-9989-39E4315943D7}"/>
    <cellStyle name="Note 2 28 5" xfId="26459" xr:uid="{E794D6F7-BBEE-4140-A10A-8577D1F730C3}"/>
    <cellStyle name="Note 2 28 6" xfId="26460" xr:uid="{820F8B58-71CE-4440-9E8C-84C1FCEE2EC8}"/>
    <cellStyle name="Note 2 28 7" xfId="26461" xr:uid="{287F1133-33C6-48AB-BE5C-AF2D03007031}"/>
    <cellStyle name="Note 2 28 8" xfId="26462" xr:uid="{CB27E347-E7F9-4E5B-B117-DA107733957D}"/>
    <cellStyle name="Note 2 29" xfId="1749" xr:uid="{1770BF13-5AEA-4F75-8B5A-2149F1A8F6C5}"/>
    <cellStyle name="Note 2 29 2" xfId="4038" xr:uid="{E991EA21-7D89-44BB-B3EF-ECC224EC400C}"/>
    <cellStyle name="Note 2 29 2 2" xfId="10747" xr:uid="{6C51CB21-DADD-4546-B539-94625583C3A9}"/>
    <cellStyle name="Note 2 29 2 2 2" xfId="14368" xr:uid="{71F666AD-492D-4622-92B9-267871514142}"/>
    <cellStyle name="Note 2 29 2 3" xfId="26463" xr:uid="{C5D809EE-4C7B-452C-B517-1009E77A9C24}"/>
    <cellStyle name="Note 2 29 2 4" xfId="26464" xr:uid="{562E3E9C-C794-4BAC-AEDB-438F3A3AA2D3}"/>
    <cellStyle name="Note 2 29 2 5" xfId="26465" xr:uid="{5FFC81D8-CBD5-4B03-97CB-B53989376682}"/>
    <cellStyle name="Note 2 29 2 6" xfId="26466" xr:uid="{73407BBA-DD34-44CB-95DB-69DE7F731420}"/>
    <cellStyle name="Note 2 29 3" xfId="4927" xr:uid="{1CD7A123-6683-4826-A653-DD1E9DE22204}"/>
    <cellStyle name="Note 2 29 3 2" xfId="14367" xr:uid="{C3DC714D-DD4E-47D6-B3C8-B93A8E9CCC09}"/>
    <cellStyle name="Note 2 29 3 3" xfId="35884" xr:uid="{02D5DA6B-7553-47F9-8EDE-B5EDE0F4B426}"/>
    <cellStyle name="Note 2 29 3 4" xfId="10746" xr:uid="{A6EF672C-CC1B-45FD-9064-570125431AA2}"/>
    <cellStyle name="Note 2 29 4" xfId="26467" xr:uid="{ADDFA2EB-A8BF-4843-B4A4-52B221453E22}"/>
    <cellStyle name="Note 2 29 4 2" xfId="37951" xr:uid="{75350AAF-C74C-487D-BD01-6E9E33583682}"/>
    <cellStyle name="Note 2 29 5" xfId="26468" xr:uid="{7476FF39-6A84-4CDD-B2D1-80F63694EC73}"/>
    <cellStyle name="Note 2 29 6" xfId="26469" xr:uid="{374DEC36-1118-4692-B532-91E0DBEC9745}"/>
    <cellStyle name="Note 2 29 7" xfId="26470" xr:uid="{BCA77A62-E9C1-4DE0-9C4E-6BF22E46C11F}"/>
    <cellStyle name="Note 2 29 8" xfId="26471" xr:uid="{E131777E-B965-45FF-8974-7738012E0D10}"/>
    <cellStyle name="Note 2 3" xfId="1750" xr:uid="{04362BA0-3247-4512-BA8C-32E93E35002F}"/>
    <cellStyle name="Note 2 3 10" xfId="26472" xr:uid="{0CBB12C4-2D15-429E-B6EE-F05C35B5451C}"/>
    <cellStyle name="Note 2 3 2" xfId="1751" xr:uid="{8D8541E6-7BE5-4245-9039-D1495502A248}"/>
    <cellStyle name="Note 2 3 2 2" xfId="4040" xr:uid="{71DB08AD-D5E7-4F51-98D3-A3CE5AE00943}"/>
    <cellStyle name="Note 2 3 2 2 2" xfId="14370" xr:uid="{8C3C8200-01E0-4237-B396-2E452FB9C691}"/>
    <cellStyle name="Note 2 3 2 2 3" xfId="35487" xr:uid="{040BCA6E-CE46-43AC-B549-E6F374DFB527}"/>
    <cellStyle name="Note 2 3 2 2 4" xfId="10749" xr:uid="{7FF0693E-A2E1-4E11-A399-5021D35FC21D}"/>
    <cellStyle name="Note 2 3 2 3" xfId="4929" xr:uid="{D4910111-5130-43CC-9253-2AC06AB1BE29}"/>
    <cellStyle name="Note 2 3 2 3 2" xfId="35886" xr:uid="{2D5820FD-D269-45BA-9482-36538A66F4F0}"/>
    <cellStyle name="Note 2 3 2 3 3" xfId="26473" xr:uid="{8C6B5623-C5C0-43DA-83D4-DDA06640F945}"/>
    <cellStyle name="Note 2 3 2 4" xfId="26474" xr:uid="{BA826E6A-BB76-450D-8428-38CD97D0F5F3}"/>
    <cellStyle name="Note 2 3 2 4 2" xfId="37953" xr:uid="{EFD6DED5-EA81-4D0B-A586-690AEC736948}"/>
    <cellStyle name="Note 2 3 2 5" xfId="26475" xr:uid="{7C596D23-CA10-40F8-8741-E59898919E21}"/>
    <cellStyle name="Note 2 3 2 6" xfId="26476" xr:uid="{ED20E0B7-57E1-4F29-9A12-CB52434E1123}"/>
    <cellStyle name="Note 2 3 2 7" xfId="26477" xr:uid="{89A390FB-1ECD-4917-959F-BF4E00DB0DE2}"/>
    <cellStyle name="Note 2 3 3" xfId="1752" xr:uid="{69A32469-28A3-4844-972D-150108AA1640}"/>
    <cellStyle name="Note 2 3 3 2" xfId="4041" xr:uid="{8204F30E-66CF-444D-8F5A-F828D75C004F}"/>
    <cellStyle name="Note 2 3 3 2 2" xfId="14371" xr:uid="{C122910D-CAFF-447E-8E9B-8AE7472CE63F}"/>
    <cellStyle name="Note 2 3 3 2 3" xfId="35488" xr:uid="{5CA5331C-2E0B-40DF-B440-8450B49FF537}"/>
    <cellStyle name="Note 2 3 3 2 4" xfId="10750" xr:uid="{AC03AA94-1D3D-4F59-B8C0-4D9F3ACD7304}"/>
    <cellStyle name="Note 2 3 3 3" xfId="4930" xr:uid="{30E4FF9F-4248-467C-A703-C0E76BA62776}"/>
    <cellStyle name="Note 2 3 3 3 2" xfId="35887" xr:uid="{E4181638-9997-48FC-B2C1-5BCEFE3B1485}"/>
    <cellStyle name="Note 2 3 3 3 3" xfId="26478" xr:uid="{D2EB71EF-AD96-4485-AFDC-19666F9CB8E6}"/>
    <cellStyle name="Note 2 3 3 4" xfId="26479" xr:uid="{31A45EAB-12B8-44A2-9928-C2D9D54DBB53}"/>
    <cellStyle name="Note 2 3 3 4 2" xfId="37954" xr:uid="{16279EFE-5829-4E63-AC01-FEE3DF8383EE}"/>
    <cellStyle name="Note 2 3 3 5" xfId="26480" xr:uid="{14AF197A-4DAA-4B06-ACC1-0C1BF9A30339}"/>
    <cellStyle name="Note 2 3 3 6" xfId="26481" xr:uid="{3F16E02A-1C63-45A4-B68F-111A5635ECE2}"/>
    <cellStyle name="Note 2 3 3 7" xfId="26482" xr:uid="{59D3ACDC-EAAC-4D59-AD14-429F09002151}"/>
    <cellStyle name="Note 2 3 4" xfId="1753" xr:uid="{10CC3EC8-F85B-468C-AB04-3DE788B7AF67}"/>
    <cellStyle name="Note 2 3 4 2" xfId="4042" xr:uid="{2692286E-68E4-4865-A061-B5D4AF10BAFD}"/>
    <cellStyle name="Note 2 3 4 2 2" xfId="14372" xr:uid="{956A695B-52B5-4BF1-A8D5-78A6D72D6B0B}"/>
    <cellStyle name="Note 2 3 4 2 3" xfId="35489" xr:uid="{53ED0903-4EB0-466D-9864-67A000B5FB46}"/>
    <cellStyle name="Note 2 3 4 2 4" xfId="10751" xr:uid="{846C8C5C-BCFE-408C-9FA5-4D8A48502D73}"/>
    <cellStyle name="Note 2 3 4 3" xfId="4931" xr:uid="{EE276D25-9190-4376-B6A1-03F02E9D5401}"/>
    <cellStyle name="Note 2 3 4 3 2" xfId="35888" xr:uid="{71042A30-E051-4B65-A4A1-6A06D5C4B3FA}"/>
    <cellStyle name="Note 2 3 4 3 3" xfId="26483" xr:uid="{42BD72DF-2CF9-4D43-B45C-0956018185A6}"/>
    <cellStyle name="Note 2 3 4 4" xfId="26484" xr:uid="{FE5B4BA0-AE2E-4748-95F6-8B516E59F12D}"/>
    <cellStyle name="Note 2 3 4 4 2" xfId="37955" xr:uid="{F4E75F60-B9DC-445F-82F4-7C0354FEEDF3}"/>
    <cellStyle name="Note 2 3 4 5" xfId="26485" xr:uid="{3120D6A2-7AF7-442A-BB0F-FF9125FFECCA}"/>
    <cellStyle name="Note 2 3 4 6" xfId="26486" xr:uid="{D2A340EF-24DE-42BD-89AD-A9968017926C}"/>
    <cellStyle name="Note 2 3 4 7" xfId="26487" xr:uid="{74C68A65-68D6-43F1-9AF3-62352080E57E}"/>
    <cellStyle name="Note 2 3 5" xfId="4039" xr:uid="{EF141A6F-A5F7-49BF-8097-41B99077C8A4}"/>
    <cellStyle name="Note 2 3 5 2" xfId="14369" xr:uid="{7D2E741B-44F8-429A-AEF9-19A13265817D}"/>
    <cellStyle name="Note 2 3 5 3" xfId="35486" xr:uid="{1E0C1A9C-0166-445C-B4FA-413978E36118}"/>
    <cellStyle name="Note 2 3 5 4" xfId="10748" xr:uid="{879DAB93-DE09-4EBA-9F36-2CB035C571BA}"/>
    <cellStyle name="Note 2 3 6" xfId="4928" xr:uid="{9CCBCAA2-520B-4507-8F14-D3C47AAD55BC}"/>
    <cellStyle name="Note 2 3 6 2" xfId="35885" xr:uid="{60957D2C-F597-4554-A093-50A99440A68E}"/>
    <cellStyle name="Note 2 3 6 3" xfId="26488" xr:uid="{60CA0DD8-1D2F-456E-9B77-01387B063A98}"/>
    <cellStyle name="Note 2 3 7" xfId="26489" xr:uid="{9E170888-0359-40F7-B2F0-381C1954CF23}"/>
    <cellStyle name="Note 2 3 7 2" xfId="37952" xr:uid="{0EACBBF4-9F36-45A2-AD4B-BBFCA30D2D9E}"/>
    <cellStyle name="Note 2 3 8" xfId="26490" xr:uid="{BDD13088-C8FA-4791-84AF-147879F45E2A}"/>
    <cellStyle name="Note 2 3 9" xfId="26491" xr:uid="{2A319D9C-4278-41B8-850E-AF8A44F19B8A}"/>
    <cellStyle name="Note 2 30" xfId="1754" xr:uid="{8B1055C9-79D2-41F5-8E52-8FF23D1E4086}"/>
    <cellStyle name="Note 2 30 2" xfId="4043" xr:uid="{7FA909C5-5579-4548-B3D5-045224428088}"/>
    <cellStyle name="Note 2 30 2 2" xfId="10753" xr:uid="{884ABE4E-9BB0-4BBF-9D19-256F8289F4E0}"/>
    <cellStyle name="Note 2 30 2 2 2" xfId="14374" xr:uid="{C5DBCB9A-1FB8-4CBC-9BB1-FC2334DECAE0}"/>
    <cellStyle name="Note 2 30 2 3" xfId="26492" xr:uid="{6D42AE3B-7588-4B63-A3B9-089E21F70062}"/>
    <cellStyle name="Note 2 30 2 4" xfId="26493" xr:uid="{B42F7FAB-F2A4-4913-80F3-B09B8779427A}"/>
    <cellStyle name="Note 2 30 2 5" xfId="26494" xr:uid="{F0035841-F0F1-49D1-B146-4290A6BB78E4}"/>
    <cellStyle name="Note 2 30 2 6" xfId="26495" xr:uid="{4E1E5174-13C1-42B1-85F8-69450AFC991E}"/>
    <cellStyle name="Note 2 30 3" xfId="4932" xr:uid="{FBDF616B-5C4C-4148-9E83-C9BC6B27F7E7}"/>
    <cellStyle name="Note 2 30 3 2" xfId="14373" xr:uid="{AB0FD9F0-A980-4593-94C7-B8386E97D2E2}"/>
    <cellStyle name="Note 2 30 3 3" xfId="35889" xr:uid="{FD0F2583-AAEC-49B1-8352-FF428A729104}"/>
    <cellStyle name="Note 2 30 3 4" xfId="10752" xr:uid="{282C3D5B-CD3C-478E-BA09-EFB754AC47D2}"/>
    <cellStyle name="Note 2 30 4" xfId="26496" xr:uid="{5ED5A858-CDD1-4ED2-A790-6759A5821C0C}"/>
    <cellStyle name="Note 2 30 4 2" xfId="37956" xr:uid="{44F0966C-97BD-4417-9A77-F82EB617F282}"/>
    <cellStyle name="Note 2 30 5" xfId="26497" xr:uid="{F859FB93-CFC4-4078-8EA0-0AC03C878022}"/>
    <cellStyle name="Note 2 30 6" xfId="26498" xr:uid="{4D5B8C88-6CD4-4D66-829A-E4874A88382F}"/>
    <cellStyle name="Note 2 30 7" xfId="26499" xr:uid="{3E941530-0DD3-4888-874B-378BD9A2F6CD}"/>
    <cellStyle name="Note 2 30 8" xfId="26500" xr:uid="{A342CAD0-3473-4B62-A9D4-93B0E06F87FF}"/>
    <cellStyle name="Note 2 31" xfId="1755" xr:uid="{51168110-00D4-47D0-8F13-7B02C23FDD97}"/>
    <cellStyle name="Note 2 31 2" xfId="4044" xr:uid="{DC3E23B4-53D8-413F-8CDF-F50FBCF20624}"/>
    <cellStyle name="Note 2 31 2 2" xfId="10755" xr:uid="{B6103123-A831-4B43-B07C-F48B7CBDE33E}"/>
    <cellStyle name="Note 2 31 2 2 2" xfId="14376" xr:uid="{F132058F-BD83-4F2E-A048-0FC91BF905D0}"/>
    <cellStyle name="Note 2 31 2 3" xfId="26501" xr:uid="{7D593A65-D6C3-4818-A3FC-4A074F7F769D}"/>
    <cellStyle name="Note 2 31 2 4" xfId="26502" xr:uid="{8E1725B7-CED4-4A12-9390-AADC025D7A5B}"/>
    <cellStyle name="Note 2 31 2 5" xfId="26503" xr:uid="{7E5CDA4F-B546-4FC4-A251-A4E31ACD2BF8}"/>
    <cellStyle name="Note 2 31 2 6" xfId="26504" xr:uid="{B4642E17-D61D-451C-B5B3-DE0C84EC260B}"/>
    <cellStyle name="Note 2 31 3" xfId="4933" xr:uid="{093D3AAC-5E38-4CD9-A4CF-0DF09A7D2034}"/>
    <cellStyle name="Note 2 31 3 2" xfId="14375" xr:uid="{43C4D5E8-E9F8-421C-9C8C-18A6E60190B4}"/>
    <cellStyle name="Note 2 31 3 3" xfId="35890" xr:uid="{A866DAE3-DF0F-480B-A4F1-9A7AFC5BE095}"/>
    <cellStyle name="Note 2 31 3 4" xfId="10754" xr:uid="{5FDC9247-DAD2-45FE-9036-ED0F28EB1E54}"/>
    <cellStyle name="Note 2 31 4" xfId="26505" xr:uid="{C1F7068B-FA0C-4334-9D3D-FFF5DA014CC3}"/>
    <cellStyle name="Note 2 31 4 2" xfId="37957" xr:uid="{20D55766-6998-4477-A2BC-6F1E6DED89D6}"/>
    <cellStyle name="Note 2 31 5" xfId="26506" xr:uid="{AFDD5EA0-E417-424A-A745-A1BFCBB48BA1}"/>
    <cellStyle name="Note 2 31 6" xfId="26507" xr:uid="{800907F9-572C-432E-87B5-855A92224BA8}"/>
    <cellStyle name="Note 2 31 7" xfId="26508" xr:uid="{CFB63EEA-64D5-494F-9753-FD4826551103}"/>
    <cellStyle name="Note 2 31 8" xfId="26509" xr:uid="{050BDB38-89F2-4948-AC96-36A2993E8629}"/>
    <cellStyle name="Note 2 32" xfId="1756" xr:uid="{1D23BD44-CCF4-48A6-AE6A-53F92A3D1BCD}"/>
    <cellStyle name="Note 2 32 2" xfId="4045" xr:uid="{1289C035-CF47-40E8-9B92-2ABB25EFCB1C}"/>
    <cellStyle name="Note 2 32 2 2" xfId="10757" xr:uid="{91190891-B76F-4B84-BD2F-05C2A1291323}"/>
    <cellStyle name="Note 2 32 2 2 2" xfId="14378" xr:uid="{6025B242-257D-4FC4-8DC3-CD04BC401618}"/>
    <cellStyle name="Note 2 32 2 3" xfId="26510" xr:uid="{BF46A0AA-6309-4B4D-8EB9-8FBAF481CA02}"/>
    <cellStyle name="Note 2 32 2 4" xfId="26511" xr:uid="{8C79103E-196D-4827-BF14-D572C8D9D4AB}"/>
    <cellStyle name="Note 2 32 2 5" xfId="26512" xr:uid="{481ACEA7-3E22-4401-8D2A-E03CD31AFCE2}"/>
    <cellStyle name="Note 2 32 2 6" xfId="26513" xr:uid="{2A0EBC92-1513-4DE8-97DE-8307B51E54DA}"/>
    <cellStyle name="Note 2 32 3" xfId="4934" xr:uid="{07CFF399-BAA6-493D-A652-172147A8E776}"/>
    <cellStyle name="Note 2 32 3 2" xfId="14377" xr:uid="{F7DD6DA6-78F1-4CB5-A80B-DC2E25C5EDAC}"/>
    <cellStyle name="Note 2 32 3 3" xfId="35891" xr:uid="{C5994EE4-2380-4626-B716-E54B4CD7881C}"/>
    <cellStyle name="Note 2 32 3 4" xfId="10756" xr:uid="{31136B82-2206-46EF-A884-86BB38F0B6A6}"/>
    <cellStyle name="Note 2 32 4" xfId="26514" xr:uid="{99747B65-ABD0-4FDA-B860-4DE6718646B1}"/>
    <cellStyle name="Note 2 32 4 2" xfId="37958" xr:uid="{AEAE2588-02C8-49E2-8AFA-D05C533BA05F}"/>
    <cellStyle name="Note 2 32 5" xfId="26515" xr:uid="{DF256353-4335-458C-9084-58EEAAE9FC41}"/>
    <cellStyle name="Note 2 32 6" xfId="26516" xr:uid="{C298E11C-364A-4304-B107-D7155B1FE38F}"/>
    <cellStyle name="Note 2 32 7" xfId="26517" xr:uid="{45F93762-9E0C-45FE-B3A7-45CC79DE67D5}"/>
    <cellStyle name="Note 2 32 8" xfId="26518" xr:uid="{9A9EA94D-829C-423B-A785-74AE2C27B899}"/>
    <cellStyle name="Note 2 33" xfId="1757" xr:uid="{5DDD5F92-34F6-4BA2-B0FD-B7813D1D4409}"/>
    <cellStyle name="Note 2 33 10" xfId="26519" xr:uid="{3D30DAC3-E23B-46B1-A2DA-CAE6A5E61677}"/>
    <cellStyle name="Note 2 33 11" xfId="26520" xr:uid="{234562D7-0F66-4F65-A1D9-442E988AF9ED}"/>
    <cellStyle name="Note 2 33 12" xfId="26521" xr:uid="{1708925E-2605-4174-AC8F-33011186957A}"/>
    <cellStyle name="Note 2 33 2" xfId="4046" xr:uid="{E69BAEF1-B124-4C19-B306-D8B84D33E8C7}"/>
    <cellStyle name="Note 2 33 2 2" xfId="10759" xr:uid="{10DBEDD4-0BD6-4D6C-ACCE-971D554BD1CA}"/>
    <cellStyle name="Note 2 33 2 2 2" xfId="14380" xr:uid="{A0A83636-9731-4FD9-B492-FD4DDEF0A54F}"/>
    <cellStyle name="Note 2 33 2 3" xfId="26522" xr:uid="{25D127BC-A584-4173-AD43-0C659CAE3994}"/>
    <cellStyle name="Note 2 33 2 4" xfId="26523" xr:uid="{52BC37B2-6A3B-46FB-8D8F-461C2CD18531}"/>
    <cellStyle name="Note 2 33 2 5" xfId="26524" xr:uid="{4F5A037E-D1AF-46E5-936F-74A8CF967046}"/>
    <cellStyle name="Note 2 33 2 6" xfId="26525" xr:uid="{C720FF72-B182-45E2-9234-5D9188342C54}"/>
    <cellStyle name="Note 2 33 3" xfId="4047" xr:uid="{BB5FD327-2E3E-4FD2-82B6-58A428E52438}"/>
    <cellStyle name="Note 2 33 3 2" xfId="10760" xr:uid="{FF4BD00C-5A47-4798-8A88-7C6DFB7ABD66}"/>
    <cellStyle name="Note 2 33 3 2 2" xfId="14381" xr:uid="{C5E1D62A-EB69-467E-B01F-A9005EB59DEA}"/>
    <cellStyle name="Note 2 33 3 3" xfId="26526" xr:uid="{D3FA6516-3FDF-466B-937F-B6517BD3419F}"/>
    <cellStyle name="Note 2 33 3 4" xfId="26527" xr:uid="{F5E02CDD-8B52-472E-9EFB-CC73F98C4298}"/>
    <cellStyle name="Note 2 33 3 5" xfId="26528" xr:uid="{AC96065E-0172-415F-95A6-2303C806B0F7}"/>
    <cellStyle name="Note 2 33 3 6" xfId="26529" xr:uid="{CB491605-DD66-4D46-B84E-AE5C767316F8}"/>
    <cellStyle name="Note 2 33 4" xfId="4048" xr:uid="{AEF6C4CB-55D6-4A61-B861-4110053AC0AA}"/>
    <cellStyle name="Note 2 33 4 2" xfId="10761" xr:uid="{F3C39AC6-DF3C-4380-A976-CC82FDBE4B81}"/>
    <cellStyle name="Note 2 33 4 2 2" xfId="14382" xr:uid="{BC46D7D8-962D-41E3-9A36-39A711F3D173}"/>
    <cellStyle name="Note 2 33 4 3" xfId="26530" xr:uid="{8981BD39-FA8D-4384-A756-F6D47F05EA49}"/>
    <cellStyle name="Note 2 33 4 4" xfId="26531" xr:uid="{27146E02-7455-4710-A3B7-EAA18E357209}"/>
    <cellStyle name="Note 2 33 4 5" xfId="26532" xr:uid="{697243B8-591D-4EDD-AB5E-49B89BD632C6}"/>
    <cellStyle name="Note 2 33 4 6" xfId="26533" xr:uid="{E42143DD-0D4A-4DE9-9BA7-C34F996FCE31}"/>
    <cellStyle name="Note 2 33 5" xfId="4049" xr:uid="{56B44018-CBEB-4235-9623-398B093EB483}"/>
    <cellStyle name="Note 2 33 5 2" xfId="5554" xr:uid="{E96926C3-8619-437D-A1CB-4CF4CB7C33EB}"/>
    <cellStyle name="Note 2 33 5 2 2" xfId="10763" xr:uid="{91FC4F02-43BB-4CF1-A289-05C9A32621D6}"/>
    <cellStyle name="Note 2 33 5 2 2 2" xfId="14384" xr:uid="{3EA4DBF7-CDD3-4B41-9FC9-0666203C2274}"/>
    <cellStyle name="Note 2 33 5 2 3" xfId="26534" xr:uid="{472C56D7-1B7C-402A-B2D8-C479DB9A2FB9}"/>
    <cellStyle name="Note 2 33 5 2 4" xfId="26535" xr:uid="{A51806A4-C606-41AF-A435-330FF45215AA}"/>
    <cellStyle name="Note 2 33 5 2 5" xfId="26536" xr:uid="{B1C45FB4-C9A5-4EE4-8D84-9E63C19C4DB1}"/>
    <cellStyle name="Note 2 33 5 2 6" xfId="26537" xr:uid="{7A9525C3-0376-45D5-A5BC-8322C2A2C902}"/>
    <cellStyle name="Note 2 33 5 2 7" xfId="36139" xr:uid="{910CB69A-6C1E-470C-A2A0-C91A3805974D}"/>
    <cellStyle name="Note 2 33 5 2 8" xfId="7714" xr:uid="{27BD18EA-CBC5-4739-9666-3901415AB73F}"/>
    <cellStyle name="Note 2 33 5 3" xfId="10762" xr:uid="{555C503F-F48A-4082-9249-92A28CAA8CF9}"/>
    <cellStyle name="Note 2 33 5 3 2" xfId="14383" xr:uid="{39359C3B-4C2D-450A-B237-1AD82FE2B79C}"/>
    <cellStyle name="Note 2 33 5 3 3" xfId="38551" xr:uid="{DA8A7745-99C0-432D-83A2-09E9E84B9B3C}"/>
    <cellStyle name="Note 2 33 5 4" xfId="26538" xr:uid="{0F20AEA0-64C1-4A00-AA56-6A43EC5C9931}"/>
    <cellStyle name="Note 2 33 5 5" xfId="26539" xr:uid="{E36FFD36-E207-4D54-A9C5-634D98424C18}"/>
    <cellStyle name="Note 2 33 5 6" xfId="26540" xr:uid="{FD4DE6BC-7C94-4670-AF00-1EF83E931102}"/>
    <cellStyle name="Note 2 33 5 7" xfId="26541" xr:uid="{BB3225EC-224C-41F9-A7C5-D7624416AA60}"/>
    <cellStyle name="Note 2 33 6" xfId="10764" xr:uid="{8D43417F-9199-4315-B06E-EEAB3BA5D6ED}"/>
    <cellStyle name="Note 2 33 6 2" xfId="14385" xr:uid="{E08DC43E-A783-4E3A-84AF-89208032E66D}"/>
    <cellStyle name="Note 2 33 7" xfId="10758" xr:uid="{D27FDD80-779E-4322-9B89-5F59C49D5300}"/>
    <cellStyle name="Note 2 33 7 2" xfId="14379" xr:uid="{02AF1F36-F16B-468E-96D8-965B5C460984}"/>
    <cellStyle name="Note 2 33 8" xfId="26542" xr:uid="{620ACEE6-8EB8-4F41-A0F3-6C849C876699}"/>
    <cellStyle name="Note 2 33 9" xfId="26543" xr:uid="{71EEFF9E-95EC-426E-8AD6-DC195EAC2D00}"/>
    <cellStyle name="Note 2 33_IND_UC" xfId="4050" xr:uid="{767CBA2F-BA8D-4DA1-8B37-6AF893EEDF3D}"/>
    <cellStyle name="Note 2 34" xfId="1758" xr:uid="{04504FC2-ED68-43FD-A762-90B1F26C9817}"/>
    <cellStyle name="Note 2 34 10" xfId="26544" xr:uid="{942757F8-D86F-4DB3-A375-81CD7766E0ED}"/>
    <cellStyle name="Note 2 34 11" xfId="26545" xr:uid="{6268A3B1-124A-4708-BD78-4DD83F81D2F0}"/>
    <cellStyle name="Note 2 34 12" xfId="26546" xr:uid="{DC5731DA-A3D0-4DF9-B394-AD2FF5628EDD}"/>
    <cellStyle name="Note 2 34 2" xfId="4051" xr:uid="{85550A26-F989-43C2-A44F-8419807660A0}"/>
    <cellStyle name="Note 2 34 2 2" xfId="10766" xr:uid="{3A9FF6FB-652C-4BF4-BBE4-1FD941EE7D32}"/>
    <cellStyle name="Note 2 34 2 2 2" xfId="14387" xr:uid="{FBEB280F-5129-45BF-913C-83BC4C8DEF01}"/>
    <cellStyle name="Note 2 34 2 3" xfId="26547" xr:uid="{6EFE8091-F7CC-4FEE-B0FD-C7E41018F0D4}"/>
    <cellStyle name="Note 2 34 2 4" xfId="26548" xr:uid="{B97F3FA4-806B-45DA-8103-9EAE362D1899}"/>
    <cellStyle name="Note 2 34 2 5" xfId="26549" xr:uid="{275BCE46-D46A-41D1-9AEA-E3FE37582540}"/>
    <cellStyle name="Note 2 34 2 6" xfId="26550" xr:uid="{04D17404-6F7B-414F-AF1D-9E5C0F7BF2A0}"/>
    <cellStyle name="Note 2 34 3" xfId="4052" xr:uid="{94D9F515-6DE2-4EC4-8F91-64EC6718697D}"/>
    <cellStyle name="Note 2 34 3 2" xfId="10767" xr:uid="{29240CCB-A3D0-49D7-8583-8ACEEDC895D7}"/>
    <cellStyle name="Note 2 34 3 2 2" xfId="14388" xr:uid="{71D05E94-3A34-4383-B53B-2B9DDB56B607}"/>
    <cellStyle name="Note 2 34 3 3" xfId="26551" xr:uid="{04650121-50B0-414B-9C89-309997DB9499}"/>
    <cellStyle name="Note 2 34 3 4" xfId="26552" xr:uid="{3ED81D35-9C53-46F7-9F1B-EFC63ABA3AF1}"/>
    <cellStyle name="Note 2 34 3 5" xfId="26553" xr:uid="{87C92622-EEB9-42C3-8F46-B0DF91F6C467}"/>
    <cellStyle name="Note 2 34 3 6" xfId="26554" xr:uid="{852F727C-9730-435D-BB23-AD016BD92491}"/>
    <cellStyle name="Note 2 34 4" xfId="4053" xr:uid="{F754C96C-C643-44FB-8771-9F7EAA6806A9}"/>
    <cellStyle name="Note 2 34 4 2" xfId="10768" xr:uid="{AAD85550-1FF0-450C-92FF-FA7AC20B14E7}"/>
    <cellStyle name="Note 2 34 4 2 2" xfId="14389" xr:uid="{50E4A50E-5F43-46F8-9A53-1D400BE5C533}"/>
    <cellStyle name="Note 2 34 4 3" xfId="26555" xr:uid="{CE98B727-8707-40A5-A1CD-7291B8B37742}"/>
    <cellStyle name="Note 2 34 4 4" xfId="26556" xr:uid="{EF5E4728-BE72-4857-91BD-3613B74B35CA}"/>
    <cellStyle name="Note 2 34 4 5" xfId="26557" xr:uid="{BE8FF10B-9DF8-447A-AFDB-3A407C091839}"/>
    <cellStyle name="Note 2 34 4 6" xfId="26558" xr:uid="{6A483DF3-CB0D-4F1D-8673-763C94DCECFF}"/>
    <cellStyle name="Note 2 34 5" xfId="4054" xr:uid="{ECA05E3B-5831-4528-9C3C-7ED58B10A6A8}"/>
    <cellStyle name="Note 2 34 5 2" xfId="5555" xr:uid="{8BF8E79D-FDEE-479E-9A71-F95986AD5FE6}"/>
    <cellStyle name="Note 2 34 5 2 2" xfId="10770" xr:uid="{58D38B20-00EC-49FB-8CEF-1178F9066995}"/>
    <cellStyle name="Note 2 34 5 2 2 2" xfId="14391" xr:uid="{9FF0C242-8128-4768-BA27-F635D1A8B570}"/>
    <cellStyle name="Note 2 34 5 2 3" xfId="26559" xr:uid="{5353AFAD-AD81-47D3-BC7F-8E786004AD89}"/>
    <cellStyle name="Note 2 34 5 2 4" xfId="26560" xr:uid="{62691BA0-2868-4363-BD35-F42864A797C0}"/>
    <cellStyle name="Note 2 34 5 2 5" xfId="26561" xr:uid="{2B1D9180-2D68-487C-A0A2-61112CC73E8C}"/>
    <cellStyle name="Note 2 34 5 2 6" xfId="26562" xr:uid="{5FC848FF-3C40-4495-B06F-F48A17FEFD70}"/>
    <cellStyle name="Note 2 34 5 2 7" xfId="36140" xr:uid="{8FDDDD51-0EE9-4C2B-9874-DEDB2225D0AF}"/>
    <cellStyle name="Note 2 34 5 2 8" xfId="7715" xr:uid="{CF6040EF-120E-4EB2-9E01-8440556CDBED}"/>
    <cellStyle name="Note 2 34 5 3" xfId="10769" xr:uid="{BF1E18FD-8A45-4508-BA2C-A60BA22954B0}"/>
    <cellStyle name="Note 2 34 5 3 2" xfId="14390" xr:uid="{BAD3AE35-9F2E-4CC2-B2B6-73DEC4461204}"/>
    <cellStyle name="Note 2 34 5 3 3" xfId="38552" xr:uid="{6A1860AD-EAD1-4BB2-8454-08736CBC201D}"/>
    <cellStyle name="Note 2 34 5 4" xfId="26563" xr:uid="{E6464AFD-212C-4198-8942-E0E0831B7C18}"/>
    <cellStyle name="Note 2 34 5 5" xfId="26564" xr:uid="{35D361C2-9A49-47B9-B8ED-BE918937A7F8}"/>
    <cellStyle name="Note 2 34 5 6" xfId="26565" xr:uid="{D6A6DB03-8092-4271-8E6E-DD1A62C0BF7C}"/>
    <cellStyle name="Note 2 34 5 7" xfId="26566" xr:uid="{9A163DC0-02FC-4FC1-87ED-28A9BEAA9FA0}"/>
    <cellStyle name="Note 2 34 6" xfId="10771" xr:uid="{B2F40E39-A08E-4322-814A-C0BFF07BAC47}"/>
    <cellStyle name="Note 2 34 6 2" xfId="14392" xr:uid="{7714650C-6A5E-4A82-8852-A6AC123922E4}"/>
    <cellStyle name="Note 2 34 7" xfId="10765" xr:uid="{18F2E4FC-77A1-4E8D-B1A1-2971DC2942DA}"/>
    <cellStyle name="Note 2 34 7 2" xfId="14386" xr:uid="{A9A6883E-25F0-49D5-A677-8AC40BFF0260}"/>
    <cellStyle name="Note 2 34 8" xfId="26567" xr:uid="{EC9C6648-C3A7-41AA-8046-507062004F0C}"/>
    <cellStyle name="Note 2 34 9" xfId="26568" xr:uid="{7655A309-A7E9-4BC5-B87C-DDBF81DF2012}"/>
    <cellStyle name="Note 2 34_IND_UC" xfId="4055" xr:uid="{9D7E4EF1-243A-4C3B-90C2-7EAD4DAF31CD}"/>
    <cellStyle name="Note 2 35" xfId="1759" xr:uid="{FBDDB108-875F-4384-8B64-B86E32B6C86E}"/>
    <cellStyle name="Note 2 35 10" xfId="26569" xr:uid="{124C236E-6ABD-4FD7-8733-045F613BAC1E}"/>
    <cellStyle name="Note 2 35 11" xfId="26570" xr:uid="{1037B359-F975-4096-9B88-391D5F16BC80}"/>
    <cellStyle name="Note 2 35 12" xfId="26571" xr:uid="{F55EEBAC-6F75-42ED-983C-DEFA8A7AA3D5}"/>
    <cellStyle name="Note 2 35 2" xfId="4056" xr:uid="{7261616F-F9BA-479C-AB7E-CC03B675ED65}"/>
    <cellStyle name="Note 2 35 2 2" xfId="10773" xr:uid="{F1F5C3F1-08AA-4328-8E58-C91AC59F5801}"/>
    <cellStyle name="Note 2 35 2 2 2" xfId="14394" xr:uid="{B1609A64-4939-4130-B395-7F3DFECD2A4A}"/>
    <cellStyle name="Note 2 35 2 3" xfId="26572" xr:uid="{5F3A9DE9-63C9-42D7-A5B6-67C144D28E4F}"/>
    <cellStyle name="Note 2 35 2 4" xfId="26573" xr:uid="{F0A16CEC-3AC3-4056-8CC8-F62E741A0E7D}"/>
    <cellStyle name="Note 2 35 2 5" xfId="26574" xr:uid="{8C623488-7F2E-4639-8865-202F782C8E46}"/>
    <cellStyle name="Note 2 35 2 6" xfId="26575" xr:uid="{AD47648E-C429-47B6-A353-17500FFAD63C}"/>
    <cellStyle name="Note 2 35 3" xfId="4057" xr:uid="{2C8E0C8A-A67D-45CA-89A7-577FF5756667}"/>
    <cellStyle name="Note 2 35 3 2" xfId="10774" xr:uid="{ECA8E275-87E4-4126-9D15-E5197B8E1EC4}"/>
    <cellStyle name="Note 2 35 3 2 2" xfId="14395" xr:uid="{2E603617-4773-432F-8EFA-317BD455703D}"/>
    <cellStyle name="Note 2 35 3 3" xfId="26576" xr:uid="{0ED17C8C-02A5-4A9E-A1A1-CB5A64657E2E}"/>
    <cellStyle name="Note 2 35 3 4" xfId="26577" xr:uid="{F66CD0A9-7041-4D91-92A0-C3206A6FBDB5}"/>
    <cellStyle name="Note 2 35 3 5" xfId="26578" xr:uid="{E76DBED4-752D-42BD-BBBA-F925A78644E9}"/>
    <cellStyle name="Note 2 35 3 6" xfId="26579" xr:uid="{607AE3BB-22E3-4E58-B5F9-4C75861A5B9D}"/>
    <cellStyle name="Note 2 35 4" xfId="4058" xr:uid="{61DF6A92-A314-4FC2-AD51-B56F44701CB9}"/>
    <cellStyle name="Note 2 35 4 2" xfId="10775" xr:uid="{E0E0F018-7078-46FF-9EF7-25A5B0C77826}"/>
    <cellStyle name="Note 2 35 4 2 2" xfId="14396" xr:uid="{F98E42AD-8466-4768-9541-136D8AB41D7E}"/>
    <cellStyle name="Note 2 35 4 3" xfId="26580" xr:uid="{E152AFF2-C339-4D07-8CEB-51C14326E57E}"/>
    <cellStyle name="Note 2 35 4 4" xfId="26581" xr:uid="{859AB439-4D3C-41EF-8CBD-7D13C3EC1061}"/>
    <cellStyle name="Note 2 35 4 5" xfId="26582" xr:uid="{3DC36F3F-AA14-4021-936A-BE734CF9E24B}"/>
    <cellStyle name="Note 2 35 4 6" xfId="26583" xr:uid="{A2788A9B-943B-4D39-A05D-3639AA487B10}"/>
    <cellStyle name="Note 2 35 5" xfId="4059" xr:uid="{CCA22E32-4BBF-444A-97CC-E03D17DFB970}"/>
    <cellStyle name="Note 2 35 5 2" xfId="5556" xr:uid="{C1D8038E-081B-46C0-9F34-B6817FF582A8}"/>
    <cellStyle name="Note 2 35 5 2 2" xfId="10777" xr:uid="{926EC4F4-82DF-480E-9B39-C296063BE93D}"/>
    <cellStyle name="Note 2 35 5 2 2 2" xfId="14398" xr:uid="{6DD0C92B-61AD-4028-9558-534C7C81873E}"/>
    <cellStyle name="Note 2 35 5 2 3" xfId="26584" xr:uid="{6BE0FA89-7BF3-440A-BCD1-83A3B2FF6B76}"/>
    <cellStyle name="Note 2 35 5 2 4" xfId="26585" xr:uid="{3FEFF554-3066-405D-969E-C9D82F61DE08}"/>
    <cellStyle name="Note 2 35 5 2 5" xfId="26586" xr:uid="{0DF84CE8-3B13-4F67-9466-E45ED117416D}"/>
    <cellStyle name="Note 2 35 5 2 6" xfId="26587" xr:uid="{F8DE5074-D93F-4587-910F-D66BA0F778DB}"/>
    <cellStyle name="Note 2 35 5 2 7" xfId="36141" xr:uid="{5CE137B8-6191-406B-8774-725E918B90C7}"/>
    <cellStyle name="Note 2 35 5 2 8" xfId="7716" xr:uid="{87997C71-FBC9-4C3E-B2F6-DCF0EAAD3E3D}"/>
    <cellStyle name="Note 2 35 5 3" xfId="10776" xr:uid="{C2E6A553-184A-46AD-9EE5-78B16A88342F}"/>
    <cellStyle name="Note 2 35 5 3 2" xfId="14397" xr:uid="{3CF67D3A-A135-4625-854B-FBF6F4D5C0D1}"/>
    <cellStyle name="Note 2 35 5 3 3" xfId="38553" xr:uid="{3D6EC8D7-FD92-4852-B4F9-590A0B58A15E}"/>
    <cellStyle name="Note 2 35 5 4" xfId="26588" xr:uid="{AEAD2977-3BB8-4C49-87AA-7108C6F413B3}"/>
    <cellStyle name="Note 2 35 5 5" xfId="26589" xr:uid="{FF35F772-AA32-46CD-ACB4-A77751C36F46}"/>
    <cellStyle name="Note 2 35 5 6" xfId="26590" xr:uid="{FAFD8D5C-0BEF-478B-99A7-3375B9EFD25E}"/>
    <cellStyle name="Note 2 35 5 7" xfId="26591" xr:uid="{AA5671A2-25A0-4777-BA1C-62972783C073}"/>
    <cellStyle name="Note 2 35 6" xfId="10778" xr:uid="{07AD1EED-EF1B-4381-A9F2-BC16B565AB62}"/>
    <cellStyle name="Note 2 35 6 2" xfId="14399" xr:uid="{8B4CF23B-7BC7-4094-B719-9EBDF52E943E}"/>
    <cellStyle name="Note 2 35 7" xfId="10772" xr:uid="{AF21C7B4-01F8-4737-928D-AB6469ED3168}"/>
    <cellStyle name="Note 2 35 7 2" xfId="14393" xr:uid="{0745DDC4-88ED-4CAF-B39C-874DCC488983}"/>
    <cellStyle name="Note 2 35 8" xfId="26592" xr:uid="{9BC1A305-9B31-469A-94DB-6B586325DC63}"/>
    <cellStyle name="Note 2 35 9" xfId="26593" xr:uid="{2ED77B23-2934-497F-983E-C6C9CBCDB7F7}"/>
    <cellStyle name="Note 2 35_IND_UC" xfId="4060" xr:uid="{66427073-CB45-4148-888D-11671B2DF7CE}"/>
    <cellStyle name="Note 2 36" xfId="1760" xr:uid="{6F25532A-F4B3-41EB-9907-93EEE06BADB1}"/>
    <cellStyle name="Note 2 36 2" xfId="10779" xr:uid="{8F9EF006-1BD3-4DB0-9BBA-A9A3C91B3DB6}"/>
    <cellStyle name="Note 2 36 2 2" xfId="14400" xr:uid="{850EE55B-7BA4-4E7E-8DBB-B5DB7C0E4867}"/>
    <cellStyle name="Note 2 36 3" xfId="26594" xr:uid="{537FB782-AFC4-427D-A909-F52DB76B48A7}"/>
    <cellStyle name="Note 2 36 4" xfId="26595" xr:uid="{88CBA499-F0B5-4070-9A70-B92D6F4609F0}"/>
    <cellStyle name="Note 2 36 5" xfId="26596" xr:uid="{FA70A388-3458-4989-B84D-0C0E8283DD1C}"/>
    <cellStyle name="Note 2 36 6" xfId="26597" xr:uid="{43360082-3EE1-4573-B7E8-F728A22BA6AA}"/>
    <cellStyle name="Note 2 36 7" xfId="26598" xr:uid="{C5677DB6-4B54-4903-8D0D-5D3ECFA735FB}"/>
    <cellStyle name="Note 2 37" xfId="1761" xr:uid="{DD638C04-21F6-4418-8063-A945A0CC6422}"/>
    <cellStyle name="Note 2 37 2" xfId="10780" xr:uid="{39D36D2D-85EC-42F6-BD3A-1EE32C320788}"/>
    <cellStyle name="Note 2 37 2 2" xfId="14401" xr:uid="{5477F559-895D-4C47-B6C9-06C9E2D3202D}"/>
    <cellStyle name="Note 2 37 3" xfId="26599" xr:uid="{8DAAC058-A03B-4D3F-B695-663C39FEA0D3}"/>
    <cellStyle name="Note 2 37 4" xfId="26600" xr:uid="{5497CF81-02C5-4F4C-824C-3ED1505CE221}"/>
    <cellStyle name="Note 2 37 5" xfId="26601" xr:uid="{FCA32050-2D7A-4F81-8225-7657AB849262}"/>
    <cellStyle name="Note 2 37 6" xfId="26602" xr:uid="{28BAA932-22F2-4621-9F76-570CCA20A72D}"/>
    <cellStyle name="Note 2 37 7" xfId="26603" xr:uid="{C398E6E7-021D-43C9-B0AD-4122747C5A58}"/>
    <cellStyle name="Note 2 38" xfId="1762" xr:uid="{B2E9C511-51B6-4D61-B6B8-7143D0F2762E}"/>
    <cellStyle name="Note 2 38 2" xfId="4061" xr:uid="{B72A43CD-15FE-4165-A6C2-AF2EBDF9E288}"/>
    <cellStyle name="Note 2 38 2 2" xfId="10782" xr:uid="{A394B5B0-BACE-45E3-B8B7-FFA3029917C5}"/>
    <cellStyle name="Note 2 38 2 2 2" xfId="14403" xr:uid="{E29D34D7-4BC7-4686-8BF0-F3BB5C2E6DEB}"/>
    <cellStyle name="Note 2 38 2 3" xfId="26604" xr:uid="{D92C0DB2-FF72-435E-B8EC-E7C92177BC7A}"/>
    <cellStyle name="Note 2 38 2 4" xfId="26605" xr:uid="{59D669B4-1F79-455E-ACEF-A546F422F3E2}"/>
    <cellStyle name="Note 2 38 2 5" xfId="26606" xr:uid="{523464DD-F73A-4C7B-8E3C-A095C9223FAA}"/>
    <cellStyle name="Note 2 38 2 6" xfId="26607" xr:uid="{461F1818-5303-4A52-A7EA-A6B38665BDB9}"/>
    <cellStyle name="Note 2 38 3" xfId="4935" xr:uid="{6EB39AAF-540A-4BCE-BBD3-0A3C238E7C15}"/>
    <cellStyle name="Note 2 38 3 2" xfId="14404" xr:uid="{204536B7-D285-429B-9BE1-975F5A7F7FF5}"/>
    <cellStyle name="Note 2 38 3 3" xfId="35892" xr:uid="{C2E31159-1C00-4517-A424-04D73BD0EA3A}"/>
    <cellStyle name="Note 2 38 3 4" xfId="10783" xr:uid="{FE89DED1-5947-46EC-8019-40B7FE4269B5}"/>
    <cellStyle name="Note 2 38 4" xfId="10781" xr:uid="{32A00D2A-141A-4F38-975A-8148F1A8BF02}"/>
    <cellStyle name="Note 2 38 4 2" xfId="14402" xr:uid="{9EB19328-DA15-4CFF-8548-5411C5CFE727}"/>
    <cellStyle name="Note 2 38 4 3" xfId="37959" xr:uid="{E88828F3-CC94-4E70-A633-6E244AED4E91}"/>
    <cellStyle name="Note 2 38 5" xfId="26608" xr:uid="{41E49C5B-6B26-4198-AC33-1E306EAACA33}"/>
    <cellStyle name="Note 2 38 6" xfId="26609" xr:uid="{6E48F629-9DAA-433A-B4C9-395C9A9FF64D}"/>
    <cellStyle name="Note 2 38 7" xfId="26610" xr:uid="{FE8DF853-7F9C-4BD4-89E8-22B256859416}"/>
    <cellStyle name="Note 2 38 8" xfId="26611" xr:uid="{C1A36563-8CD0-4D5A-BF08-21A5D965C05E}"/>
    <cellStyle name="Note 2 38 9" xfId="26612" xr:uid="{4AF42FE7-1F31-4A6A-892B-77F6B0383C07}"/>
    <cellStyle name="Note 2 39" xfId="4062" xr:uid="{6FA2DA8D-CB4E-490E-A32E-6872C555C83E}"/>
    <cellStyle name="Note 2 39 2" xfId="5557" xr:uid="{BF656B37-A1F0-4DBD-8B2E-043EF4CE9E35}"/>
    <cellStyle name="Note 2 39 2 2" xfId="8584" xr:uid="{42E61A50-E600-4390-881F-E2C34447AEB0}"/>
    <cellStyle name="Note 2 39 2 2 2" xfId="10786" xr:uid="{36AE92AC-F8D8-4A83-828E-67784E5BE149}"/>
    <cellStyle name="Note 2 39 2 2 2 2" xfId="14407" xr:uid="{D72BC068-1F6D-4540-9BAA-1A8C89671163}"/>
    <cellStyle name="Note 2 39 2 2 3" xfId="26613" xr:uid="{0E046B13-B57A-4895-B366-1A667B268BBC}"/>
    <cellStyle name="Note 2 39 2 2 4" xfId="26614" xr:uid="{8C78643D-E176-428F-B6F5-78ABAEE311CE}"/>
    <cellStyle name="Note 2 39 2 2 5" xfId="26615" xr:uid="{97B5946A-869E-418F-AB20-A52FCBF5EAEA}"/>
    <cellStyle name="Note 2 39 2 2 6" xfId="26616" xr:uid="{61091167-B9A9-4BC4-AF9C-FBC97F47AA90}"/>
    <cellStyle name="Note 2 39 2 3" xfId="8394" xr:uid="{890F7A8F-CD35-4182-91F5-E37452EA1AF9}"/>
    <cellStyle name="Note 2 39 2 3 2" xfId="10787" xr:uid="{62EFF1DA-9B98-4AA5-A355-F7417F22616F}"/>
    <cellStyle name="Note 2 39 2 3 2 2" xfId="14408" xr:uid="{2E4BC4A4-3C9B-4220-AAC9-9FFE17756315}"/>
    <cellStyle name="Note 2 39 2 3 3" xfId="12510" xr:uid="{F4AE5DEF-3C27-4338-B5E4-310E354E48D1}"/>
    <cellStyle name="Note 2 39 2 3 3 2" xfId="26617" xr:uid="{7D0538E6-FC33-4E25-9C9C-1C35757101BD}"/>
    <cellStyle name="Note 2 39 2 3 4" xfId="26618" xr:uid="{4FE0C862-528E-4F2F-9A49-EE436842EFBB}"/>
    <cellStyle name="Note 2 39 2 3 5" xfId="26619" xr:uid="{2180DC89-158D-4C71-B1E7-E18176046B5F}"/>
    <cellStyle name="Note 2 39 2 3 6" xfId="26620" xr:uid="{3B64EDB6-2C8A-4C2B-A219-E484179A32B3}"/>
    <cellStyle name="Note 2 39 2 3 7" xfId="26621" xr:uid="{1812EBA2-D8B9-4FF1-846E-8E954B73E5AD}"/>
    <cellStyle name="Note 2 39 2 4" xfId="10785" xr:uid="{F2F4A555-5940-4DD4-A1FB-6EED56D21C1E}"/>
    <cellStyle name="Note 2 39 2 4 2" xfId="14406" xr:uid="{AF81F645-212B-478A-BECC-55C1B42419E4}"/>
    <cellStyle name="Note 2 39 2 5" xfId="26622" xr:uid="{F4ECF96C-40E7-4010-B1C2-F72653213FD3}"/>
    <cellStyle name="Note 2 39 2 6" xfId="26623" xr:uid="{7E3B0456-F3A4-4F92-BFA7-9EC8303BDBFD}"/>
    <cellStyle name="Note 2 39 2 7" xfId="26624" xr:uid="{10BDEBDE-7B3F-41DE-8F3C-D753B25C26D1}"/>
    <cellStyle name="Note 2 39 2 8" xfId="26625" xr:uid="{B5E6399D-8B4D-413B-848F-2447DAF1B8E0}"/>
    <cellStyle name="Note 2 39 3" xfId="10788" xr:uid="{C129B461-C8A9-4227-8807-1F624552194B}"/>
    <cellStyle name="Note 2 39 3 2" xfId="14409" xr:uid="{C98CDD61-50C9-466F-8794-43189DA0E694}"/>
    <cellStyle name="Note 2 39 3 3" xfId="38554" xr:uid="{214559F7-6920-443A-8EFF-54CCB99FA1E7}"/>
    <cellStyle name="Note 2 39 4" xfId="10784" xr:uid="{3BE4F229-E423-4F57-87FA-098D9EEF175D}"/>
    <cellStyle name="Note 2 39 4 2" xfId="14405" xr:uid="{E438DC56-C2ED-4DF3-BB57-3FABACC8A714}"/>
    <cellStyle name="Note 2 39 5" xfId="26626" xr:uid="{D03480D9-E13A-4890-9E04-FB7824F37DF3}"/>
    <cellStyle name="Note 2 39 6" xfId="26627" xr:uid="{CDD8A8B7-8E23-4605-B6AC-5C5733044620}"/>
    <cellStyle name="Note 2 39 7" xfId="26628" xr:uid="{61C7D880-1134-4B43-8AA4-CB0EAE525065}"/>
    <cellStyle name="Note 2 39 8" xfId="26629" xr:uid="{AB2E4C30-FDB4-4B26-B30D-273E45B2BAB3}"/>
    <cellStyle name="Note 2 4" xfId="1763" xr:uid="{A1AAC4D7-F676-42AC-B1AD-0B7461A607DB}"/>
    <cellStyle name="Note 2 4 10" xfId="26630" xr:uid="{601DDF56-AF9F-4681-BBDE-E10066CE76CA}"/>
    <cellStyle name="Note 2 4 2" xfId="1764" xr:uid="{9A8347A5-4FAA-4214-8461-34BCCDF88598}"/>
    <cellStyle name="Note 2 4 2 2" xfId="4064" xr:uid="{0DA9E79D-93FF-4053-8B01-48A93B5B0CF5}"/>
    <cellStyle name="Note 2 4 2 2 2" xfId="14411" xr:uid="{AEEA91C1-0ECF-49FE-A61B-BEA33CD7DEDD}"/>
    <cellStyle name="Note 2 4 2 2 3" xfId="35491" xr:uid="{AA914A91-A881-4CB6-95A1-995B69628E47}"/>
    <cellStyle name="Note 2 4 2 2 4" xfId="10790" xr:uid="{28C3729F-B7E1-4F29-8D59-F967E7D24378}"/>
    <cellStyle name="Note 2 4 2 3" xfId="4937" xr:uid="{0B739E8B-EBBE-436E-98E8-F4B3D82D176F}"/>
    <cellStyle name="Note 2 4 2 3 2" xfId="35894" xr:uid="{D6C9E367-02DB-4582-8854-970131EF3C8B}"/>
    <cellStyle name="Note 2 4 2 3 3" xfId="26631" xr:uid="{AC987CD0-9A2A-4F2B-AE50-0D5C292F8C5B}"/>
    <cellStyle name="Note 2 4 2 4" xfId="26632" xr:uid="{C904AC29-EBB4-46EA-A688-88429E8A79CE}"/>
    <cellStyle name="Note 2 4 2 4 2" xfId="37961" xr:uid="{1C41CD67-7796-4636-B625-4A80067C1997}"/>
    <cellStyle name="Note 2 4 2 5" xfId="26633" xr:uid="{A9540FF3-AE50-4CF2-B090-FE2F7134334A}"/>
    <cellStyle name="Note 2 4 2 6" xfId="26634" xr:uid="{7C2428F1-70ED-4AD4-B9CF-6899EE8A5338}"/>
    <cellStyle name="Note 2 4 2 7" xfId="26635" xr:uid="{74B079F7-9EEE-4419-8556-30BD86A927CC}"/>
    <cellStyle name="Note 2 4 3" xfId="1765" xr:uid="{4707E5D0-6EB0-4518-ADDD-31C94C46509A}"/>
    <cellStyle name="Note 2 4 3 2" xfId="4065" xr:uid="{1FE954A0-D5F4-4CEB-AE26-6B9A3AF9A5CE}"/>
    <cellStyle name="Note 2 4 3 2 2" xfId="14412" xr:uid="{277A6B8C-036A-4DD5-9CFF-27C966FAA01F}"/>
    <cellStyle name="Note 2 4 3 2 3" xfId="35492" xr:uid="{3AD68178-B466-4FD1-81F3-2F8E616035B3}"/>
    <cellStyle name="Note 2 4 3 2 4" xfId="10791" xr:uid="{67571432-E9B6-4423-AB4C-000A8DA2682D}"/>
    <cellStyle name="Note 2 4 3 3" xfId="4938" xr:uid="{47FA6ACA-B0C9-4C98-A7BC-473A929F855C}"/>
    <cellStyle name="Note 2 4 3 3 2" xfId="35895" xr:uid="{E3961F9A-39C4-41AC-9583-76993B94F4AC}"/>
    <cellStyle name="Note 2 4 3 3 3" xfId="26636" xr:uid="{1D821BFA-AE85-479E-B5FC-8013F4F20A2C}"/>
    <cellStyle name="Note 2 4 3 4" xfId="26637" xr:uid="{19DF2F83-8B7A-4090-8832-AD5E1E55EF50}"/>
    <cellStyle name="Note 2 4 3 4 2" xfId="37962" xr:uid="{4770DE01-F930-4AD9-A40B-25A69351C5E5}"/>
    <cellStyle name="Note 2 4 3 5" xfId="26638" xr:uid="{CB8D4569-177C-4266-B12D-20604E1F09D7}"/>
    <cellStyle name="Note 2 4 3 6" xfId="26639" xr:uid="{E0C89CE8-4A6F-45FB-96D0-27782BA39BEB}"/>
    <cellStyle name="Note 2 4 3 7" xfId="26640" xr:uid="{E4A5C459-F6D7-44BC-8034-18B952A02571}"/>
    <cellStyle name="Note 2 4 4" xfId="1766" xr:uid="{7B46BD62-2156-446A-B3DA-EAB484795C12}"/>
    <cellStyle name="Note 2 4 4 2" xfId="4066" xr:uid="{E32C3D19-0603-4E1A-B94D-0E01797DC4EA}"/>
    <cellStyle name="Note 2 4 4 2 2" xfId="14413" xr:uid="{B7A6C754-F212-4533-8545-D16DCA52060E}"/>
    <cellStyle name="Note 2 4 4 2 3" xfId="35493" xr:uid="{5BB56AA0-8BD7-4B01-80EA-81DEA99C4E5B}"/>
    <cellStyle name="Note 2 4 4 2 4" xfId="10792" xr:uid="{38AFCCAE-BBFF-4000-8369-6C2E6280542B}"/>
    <cellStyle name="Note 2 4 4 3" xfId="4939" xr:uid="{23545112-3A91-4EC6-8367-4DD4AA78AE27}"/>
    <cellStyle name="Note 2 4 4 3 2" xfId="35896" xr:uid="{A59AC9B0-1EC1-425E-924D-09A7E8846B20}"/>
    <cellStyle name="Note 2 4 4 3 3" xfId="26641" xr:uid="{2A73460A-9509-46DC-8103-83A07F4465F0}"/>
    <cellStyle name="Note 2 4 4 4" xfId="26642" xr:uid="{8C818D27-5FF9-4B70-A1D1-EAC65B35A5B6}"/>
    <cellStyle name="Note 2 4 4 4 2" xfId="37963" xr:uid="{E03FACC4-D1FF-46AD-9FDB-AD42B0DAD2D7}"/>
    <cellStyle name="Note 2 4 4 5" xfId="26643" xr:uid="{2AEC6AD8-A208-4106-B715-4CBD3CDC0EBC}"/>
    <cellStyle name="Note 2 4 4 6" xfId="26644" xr:uid="{71B8DBE2-6679-459A-AD9B-548E9A05DBC9}"/>
    <cellStyle name="Note 2 4 4 7" xfId="26645" xr:uid="{323BEEC7-D1CF-4855-AA55-29E5A8B4B476}"/>
    <cellStyle name="Note 2 4 5" xfId="4063" xr:uid="{65006E9D-F0D0-439D-89B5-A03B87E9B7A5}"/>
    <cellStyle name="Note 2 4 5 2" xfId="14410" xr:uid="{9D2467B8-343E-4EF9-8CF8-A3D3EC6C9E5B}"/>
    <cellStyle name="Note 2 4 5 3" xfId="35490" xr:uid="{2704D132-D40A-4678-B611-182C092497A8}"/>
    <cellStyle name="Note 2 4 5 4" xfId="10789" xr:uid="{A4E62A6D-A55F-4BB9-AFBE-FAB341854760}"/>
    <cellStyle name="Note 2 4 6" xfId="4936" xr:uid="{9B788D81-D3E1-4508-9374-0D31C7AA4A2C}"/>
    <cellStyle name="Note 2 4 6 2" xfId="35893" xr:uid="{400A0685-0F18-40BB-9467-B85DB035849E}"/>
    <cellStyle name="Note 2 4 6 3" xfId="26646" xr:uid="{A3B93D40-B434-4F85-8631-7552C5EEC441}"/>
    <cellStyle name="Note 2 4 7" xfId="26647" xr:uid="{A3E44B6A-CCBE-4DED-8B2D-070FF5832BB6}"/>
    <cellStyle name="Note 2 4 7 2" xfId="37960" xr:uid="{B1D8EDB6-1094-48F5-9C83-3A91B89A3ADE}"/>
    <cellStyle name="Note 2 4 8" xfId="26648" xr:uid="{EF5B0EFE-B5C6-4349-8A45-5696E99B3B0E}"/>
    <cellStyle name="Note 2 4 9" xfId="26649" xr:uid="{42F9280D-992D-4E25-AE71-27AF69D7C222}"/>
    <cellStyle name="Note 2 40" xfId="3919" xr:uid="{5067A3E9-E94F-4A50-BD5B-B0ADBD2677E7}"/>
    <cellStyle name="Note 2 40 2" xfId="10793" xr:uid="{F4449F19-028C-45FF-A376-D6C652001931}"/>
    <cellStyle name="Note 2 40 2 2" xfId="14414" xr:uid="{EA3D4E92-A97D-4F96-B09F-D429183BB7AE}"/>
    <cellStyle name="Note 2 40 3" xfId="26650" xr:uid="{CB8D89EC-918A-4D91-AC4A-0891135BE4BF}"/>
    <cellStyle name="Note 2 40 4" xfId="26651" xr:uid="{4F3F8EA6-8BC7-4C88-969A-C88265E4560E}"/>
    <cellStyle name="Note 2 40 5" xfId="26652" xr:uid="{FC827882-02FB-4FAC-8F4E-D87B4BAAB8E1}"/>
    <cellStyle name="Note 2 40 6" xfId="26653" xr:uid="{2C26ADB7-AB74-4336-A67E-81DFD9C4B4E0}"/>
    <cellStyle name="Note 2 40 7" xfId="35452" xr:uid="{4C537266-7E93-4CF4-943F-0AA0F6181743}"/>
    <cellStyle name="Note 2 40 8" xfId="7717" xr:uid="{40C6AD54-23F9-4C27-91A9-922C71B159E2}"/>
    <cellStyle name="Note 2 41" xfId="4866" xr:uid="{F24DD0DD-ACA5-497D-A436-CA168DB44FB5}"/>
    <cellStyle name="Note 2 41 2" xfId="10794" xr:uid="{2C8F713A-D437-469C-A130-CF5BA08B768D}"/>
    <cellStyle name="Note 2 41 2 2" xfId="14415" xr:uid="{2E7AD093-9F98-4689-8EC2-1420C780DC53}"/>
    <cellStyle name="Note 2 41 3" xfId="26654" xr:uid="{094B2697-32F9-4EB8-A43D-280194B2275F}"/>
    <cellStyle name="Note 2 41 4" xfId="26655" xr:uid="{8AB76173-9EEF-4C5D-9E69-5DB1928CC1D0}"/>
    <cellStyle name="Note 2 41 5" xfId="26656" xr:uid="{2434EB1D-64BF-472A-A467-C678C716B533}"/>
    <cellStyle name="Note 2 41 6" xfId="26657" xr:uid="{67FDA7E8-5443-4FFA-9556-5C41779980F9}"/>
    <cellStyle name="Note 2 41 7" xfId="35834" xr:uid="{7645A7BE-58BC-4C01-B912-15A74D48A47E}"/>
    <cellStyle name="Note 2 41 8" xfId="7718" xr:uid="{D3FE6A1A-3A06-4C29-BC19-8E6F986EA7A8}"/>
    <cellStyle name="Note 2 42" xfId="10496" xr:uid="{0A0E18C9-8CF0-4D4D-8036-9865CF584856}"/>
    <cellStyle name="Note 2 42 2" xfId="14117" xr:uid="{E42CD8EB-7898-48F8-8679-BBDDF02BF69E}"/>
    <cellStyle name="Note 2 42 3" xfId="37900" xr:uid="{9B36B23B-4098-40F2-9994-F15D93D311B0}"/>
    <cellStyle name="Note 2 43" xfId="26658" xr:uid="{9384054F-9055-49B6-9BB0-8AE88364E478}"/>
    <cellStyle name="Note 2 44" xfId="26659" xr:uid="{E069D1A1-F4DA-4BB1-8EB2-311C21F867B0}"/>
    <cellStyle name="Note 2 45" xfId="26660" xr:uid="{75D8085F-D480-4948-B6F5-9EB817C16C2A}"/>
    <cellStyle name="Note 2 46" xfId="26661" xr:uid="{436C2BE0-CF26-46FE-8B4B-8801B70EFD5B}"/>
    <cellStyle name="Note 2 47" xfId="26662" xr:uid="{C8F424B0-E0EF-408E-9A63-8F45C5FDAAD9}"/>
    <cellStyle name="Note 2 48" xfId="26663" xr:uid="{C31A90E2-FB1A-43BE-91BC-1620C30990AA}"/>
    <cellStyle name="Note 2 49" xfId="26664" xr:uid="{3B8588C9-14F6-4D0D-AAFC-3E8940551311}"/>
    <cellStyle name="Note 2 5" xfId="1767" xr:uid="{D595D712-2F68-4F63-97F1-EADE803D3481}"/>
    <cellStyle name="Note 2 5 10" xfId="26665" xr:uid="{6E3878C4-611A-4CBE-8670-04D29B4EA2F2}"/>
    <cellStyle name="Note 2 5 2" xfId="1768" xr:uid="{F4A3840D-0257-4F61-9AB2-8797B3AD1ED7}"/>
    <cellStyle name="Note 2 5 2 2" xfId="4068" xr:uid="{C6F2589A-5D0E-407D-9F11-2632EC89161A}"/>
    <cellStyle name="Note 2 5 2 2 2" xfId="14417" xr:uid="{976A6026-8660-4A64-949F-ACF7E7E3F959}"/>
    <cellStyle name="Note 2 5 2 2 3" xfId="35495" xr:uid="{7DDA2F0C-8E56-40EB-8346-A6441C1CD5AD}"/>
    <cellStyle name="Note 2 5 2 2 4" xfId="10796" xr:uid="{9D22E7A3-2271-40BD-873F-514DC9927619}"/>
    <cellStyle name="Note 2 5 2 3" xfId="4941" xr:uid="{BF444B6B-E200-407E-A438-AA1C430384DA}"/>
    <cellStyle name="Note 2 5 2 3 2" xfId="35898" xr:uid="{AB0E4CEC-98D8-4880-A4B8-E2448B9B131C}"/>
    <cellStyle name="Note 2 5 2 3 3" xfId="26666" xr:uid="{66CCB059-085E-4AC7-BF3C-6094630E5AE3}"/>
    <cellStyle name="Note 2 5 2 4" xfId="26667" xr:uid="{12F79137-6504-471E-BB56-4AD8BB22320B}"/>
    <cellStyle name="Note 2 5 2 4 2" xfId="37965" xr:uid="{4B274EC7-C7FC-404A-84B1-1069C4BB2FB5}"/>
    <cellStyle name="Note 2 5 2 5" xfId="26668" xr:uid="{54CE65D8-0AA6-43EF-B42A-AE57DE10DC96}"/>
    <cellStyle name="Note 2 5 2 6" xfId="26669" xr:uid="{2EEC2D37-2C08-428D-94A8-7A84AF9FCAAA}"/>
    <cellStyle name="Note 2 5 2 7" xfId="26670" xr:uid="{FC777836-C98C-464E-8A82-FBF758DD2184}"/>
    <cellStyle name="Note 2 5 3" xfId="1769" xr:uid="{8B49A417-7CE0-4D36-B8D3-2EBD7B4E45C6}"/>
    <cellStyle name="Note 2 5 3 2" xfId="4069" xr:uid="{16DA62C5-55F9-401D-BAA6-815BA640736C}"/>
    <cellStyle name="Note 2 5 3 2 2" xfId="14418" xr:uid="{F75C6A72-BB4E-4EE3-8573-7BED78A68A46}"/>
    <cellStyle name="Note 2 5 3 2 3" xfId="35496" xr:uid="{AC32D0FE-B858-4DC8-B519-F5CDFC092B47}"/>
    <cellStyle name="Note 2 5 3 2 4" xfId="10797" xr:uid="{C3F38A1F-7D78-4D2A-B3C0-AABAD4E4D3D7}"/>
    <cellStyle name="Note 2 5 3 3" xfId="4942" xr:uid="{64F5F05F-B4B0-40F9-B6EF-D768D146E334}"/>
    <cellStyle name="Note 2 5 3 3 2" xfId="35899" xr:uid="{3F70FA14-734E-44CE-9234-83D7E0B75283}"/>
    <cellStyle name="Note 2 5 3 3 3" xfId="26671" xr:uid="{9D87FC4E-B1E2-4E46-9181-7B306F057FB4}"/>
    <cellStyle name="Note 2 5 3 4" xfId="26672" xr:uid="{07EED54C-82EE-4121-9E35-4A0CF9FC1026}"/>
    <cellStyle name="Note 2 5 3 4 2" xfId="37966" xr:uid="{659B5B1B-4BB4-4CE9-AB97-221444F9C02D}"/>
    <cellStyle name="Note 2 5 3 5" xfId="26673" xr:uid="{9AB000F1-CB12-47B4-97D3-AE873CA393EC}"/>
    <cellStyle name="Note 2 5 3 6" xfId="26674" xr:uid="{B715B54C-7190-4A2B-AC38-0544E2521D1B}"/>
    <cellStyle name="Note 2 5 3 7" xfId="26675" xr:uid="{9F6BAF63-1021-48EF-B26A-2B443B8E086A}"/>
    <cellStyle name="Note 2 5 4" xfId="1770" xr:uid="{8A6391BD-FE02-423E-B7BF-240E51A48A6B}"/>
    <cellStyle name="Note 2 5 4 2" xfId="4070" xr:uid="{DF62AA52-D51B-4FC5-B64F-0F8D0C4DF469}"/>
    <cellStyle name="Note 2 5 4 2 2" xfId="14419" xr:uid="{8354ABED-41FF-494E-93EA-E8987E820C27}"/>
    <cellStyle name="Note 2 5 4 2 3" xfId="35497" xr:uid="{FB4A95D0-8A4B-48A0-890A-834522CFDD98}"/>
    <cellStyle name="Note 2 5 4 2 4" xfId="10798" xr:uid="{D08227B7-C612-400F-89D8-663737517B09}"/>
    <cellStyle name="Note 2 5 4 3" xfId="4943" xr:uid="{E0287FA5-165F-4ECB-9C78-F231EFC5B395}"/>
    <cellStyle name="Note 2 5 4 3 2" xfId="35900" xr:uid="{F46A5ADB-2D66-43EF-91A0-883F903A245D}"/>
    <cellStyle name="Note 2 5 4 3 3" xfId="26676" xr:uid="{321F66AB-E772-4977-A26B-50D4EBFFF7DB}"/>
    <cellStyle name="Note 2 5 4 4" xfId="26677" xr:uid="{A8714BDE-F9B0-44CB-9A16-76CB6A3C4178}"/>
    <cellStyle name="Note 2 5 4 4 2" xfId="37967" xr:uid="{5B620192-D499-4ADA-B2D5-98489FF205C1}"/>
    <cellStyle name="Note 2 5 4 5" xfId="26678" xr:uid="{158798F4-D822-4614-A7D8-876605E70A9B}"/>
    <cellStyle name="Note 2 5 4 6" xfId="26679" xr:uid="{D4FD9332-45FB-4091-B8F3-8886941F0A71}"/>
    <cellStyle name="Note 2 5 4 7" xfId="26680" xr:uid="{4F31D1DF-BE16-4792-B34A-57D309910735}"/>
    <cellStyle name="Note 2 5 5" xfId="4067" xr:uid="{38145C3D-26A1-4210-AD38-6E4C5E36E53F}"/>
    <cellStyle name="Note 2 5 5 2" xfId="14416" xr:uid="{7DA8E491-3D58-4E8E-8511-80121F5F85DA}"/>
    <cellStyle name="Note 2 5 5 3" xfId="35494" xr:uid="{410A9CA5-0064-4555-9DB5-958A489FEB55}"/>
    <cellStyle name="Note 2 5 5 4" xfId="10795" xr:uid="{77BB5756-6B5F-49C3-9F05-E862918BDF84}"/>
    <cellStyle name="Note 2 5 6" xfId="4940" xr:uid="{8B5D84E3-50FE-41AF-8AE2-185C2B913B75}"/>
    <cellStyle name="Note 2 5 6 2" xfId="35897" xr:uid="{86D28FF4-4049-4E74-A77C-C6EB71292EA8}"/>
    <cellStyle name="Note 2 5 6 3" xfId="26681" xr:uid="{2D1B2057-591F-4E99-B722-F331606F1924}"/>
    <cellStyle name="Note 2 5 7" xfId="26682" xr:uid="{22BEBCA5-40C1-42CE-AC04-574940EE3E31}"/>
    <cellStyle name="Note 2 5 7 2" xfId="37964" xr:uid="{ECEE2AE8-A89B-408D-B9C0-F9DB070BF9EF}"/>
    <cellStyle name="Note 2 5 8" xfId="26683" xr:uid="{B8454C28-20FA-4BB2-BC07-8B782EA98110}"/>
    <cellStyle name="Note 2 5 9" xfId="26684" xr:uid="{BAC98AE4-A2AE-4827-BC89-A2A3003B24F8}"/>
    <cellStyle name="Note 2 50" xfId="26685" xr:uid="{C9615156-4828-4C9A-B186-D2E7D918B3A0}"/>
    <cellStyle name="Note 2 51" xfId="26686" xr:uid="{9B1FAC67-3BA2-40B5-A827-874E1F2D3FFA}"/>
    <cellStyle name="Note 2 52" xfId="26687" xr:uid="{50273943-3B4D-4ADB-84F9-7E73CA82243C}"/>
    <cellStyle name="Note 2 53" xfId="26688" xr:uid="{BC2B829F-8F91-478A-9F19-9329BFD88CB9}"/>
    <cellStyle name="Note 2 54" xfId="26689" xr:uid="{65E1644B-6CC1-441B-9BEE-74F1CBA54EA4}"/>
    <cellStyle name="Note 2 55" xfId="26690" xr:uid="{B16F9145-C918-4084-A1B0-F9A47283BACC}"/>
    <cellStyle name="Note 2 56" xfId="26691" xr:uid="{2AAD1196-72A6-4DAB-A906-FBADB52801FC}"/>
    <cellStyle name="Note 2 57" xfId="6601" xr:uid="{0FDBDF48-54C5-431B-8918-FF8A2CA4AA4F}"/>
    <cellStyle name="Note 2 6" xfId="1771" xr:uid="{CB247F7D-083B-4540-9497-1FDBB28E5F48}"/>
    <cellStyle name="Note 2 6 10" xfId="26692" xr:uid="{D6920E0F-4A6E-496B-9357-1E4C077A194B}"/>
    <cellStyle name="Note 2 6 2" xfId="1772" xr:uid="{31FCBABC-7DAA-40D5-AC77-7B38A08C9939}"/>
    <cellStyle name="Note 2 6 2 2" xfId="4072" xr:uid="{D25DFDED-2697-4FF9-B26A-69E2A5A7044D}"/>
    <cellStyle name="Note 2 6 2 2 2" xfId="14421" xr:uid="{6AB8707E-26EB-440D-B271-93E56AEC162B}"/>
    <cellStyle name="Note 2 6 2 2 3" xfId="35499" xr:uid="{CC0322E1-F80B-4ACD-87EB-E1E2CCA4A432}"/>
    <cellStyle name="Note 2 6 2 2 4" xfId="10800" xr:uid="{C23091EB-0854-4508-B4E5-06DFCD533038}"/>
    <cellStyle name="Note 2 6 2 3" xfId="4945" xr:uid="{3F6E03D7-27F4-49B0-A453-A9CB0CFC08FA}"/>
    <cellStyle name="Note 2 6 2 3 2" xfId="35902" xr:uid="{F90594A1-C28B-4CB8-858D-BA06754EEA35}"/>
    <cellStyle name="Note 2 6 2 3 3" xfId="26693" xr:uid="{F14DC17D-F6C1-4B77-A96E-25C748FC8BE6}"/>
    <cellStyle name="Note 2 6 2 4" xfId="26694" xr:uid="{A1B08B7B-A24E-4F38-B695-AC6971D58FB2}"/>
    <cellStyle name="Note 2 6 2 4 2" xfId="37969" xr:uid="{70D978D9-732C-49A1-AC03-9586BFED6B5E}"/>
    <cellStyle name="Note 2 6 2 5" xfId="26695" xr:uid="{D4ECB7ED-155F-4BB2-9A4D-76A6B70D9BC9}"/>
    <cellStyle name="Note 2 6 2 6" xfId="26696" xr:uid="{F2BD651C-CABB-47A8-9415-4D38DC6288BE}"/>
    <cellStyle name="Note 2 6 2 7" xfId="26697" xr:uid="{8EFD6850-54F2-43D2-8BE3-EC33FED6D023}"/>
    <cellStyle name="Note 2 6 3" xfId="1773" xr:uid="{FADEC90B-3375-4E41-A54B-CC38A0D57B53}"/>
    <cellStyle name="Note 2 6 3 2" xfId="4073" xr:uid="{C557AD60-87EA-4EA5-ADD1-93F14501B87B}"/>
    <cellStyle name="Note 2 6 3 2 2" xfId="14422" xr:uid="{68BA8474-9657-48DF-B22A-CC23244DFF29}"/>
    <cellStyle name="Note 2 6 3 2 3" xfId="35500" xr:uid="{42FBE760-65CB-4BD4-932E-D97724228EBA}"/>
    <cellStyle name="Note 2 6 3 2 4" xfId="10801" xr:uid="{08CA166E-E24C-490D-AF1E-5DCC47DE4294}"/>
    <cellStyle name="Note 2 6 3 3" xfId="4946" xr:uid="{4CB9B5B4-DBA0-4BB5-9786-C7E490AE76AA}"/>
    <cellStyle name="Note 2 6 3 3 2" xfId="35903" xr:uid="{94BF48E9-A9C3-4394-BF08-57404E09C300}"/>
    <cellStyle name="Note 2 6 3 3 3" xfId="26698" xr:uid="{37857381-B95E-4237-9CD9-5BB4A297EF6F}"/>
    <cellStyle name="Note 2 6 3 4" xfId="26699" xr:uid="{BAD5061A-DD20-4A0B-AFEB-A0E863A0C987}"/>
    <cellStyle name="Note 2 6 3 4 2" xfId="37970" xr:uid="{37150D30-C506-4A47-8A27-5B77CE4ACFE6}"/>
    <cellStyle name="Note 2 6 3 5" xfId="26700" xr:uid="{8A7EDD79-3503-4B01-A120-FE0952A742C8}"/>
    <cellStyle name="Note 2 6 3 6" xfId="26701" xr:uid="{2BC85582-7328-439D-AA67-430933B1B1CC}"/>
    <cellStyle name="Note 2 6 3 7" xfId="26702" xr:uid="{9E0EC787-9BD1-4235-AF53-F29BED22D00F}"/>
    <cellStyle name="Note 2 6 4" xfId="1774" xr:uid="{AAD24292-E105-4080-AAAB-55A556E8BE1F}"/>
    <cellStyle name="Note 2 6 4 2" xfId="4074" xr:uid="{AC83BFC3-5067-4B6B-8D6A-FE2C509D43BC}"/>
    <cellStyle name="Note 2 6 4 2 2" xfId="14423" xr:uid="{8550DA59-69B9-4F34-9D8B-67703C748F5F}"/>
    <cellStyle name="Note 2 6 4 2 3" xfId="35501" xr:uid="{3F98849B-EC21-4300-BB09-C4A1704E144F}"/>
    <cellStyle name="Note 2 6 4 2 4" xfId="10802" xr:uid="{1E8981F3-CCCC-4024-B3BC-7696161DF831}"/>
    <cellStyle name="Note 2 6 4 3" xfId="4947" xr:uid="{C2DA3438-7704-4239-9B03-910E1E524C64}"/>
    <cellStyle name="Note 2 6 4 3 2" xfId="35904" xr:uid="{7CE0E385-21FE-4570-A329-A41F08683893}"/>
    <cellStyle name="Note 2 6 4 3 3" xfId="26703" xr:uid="{6D4BBE13-9C4E-4237-B771-2E334089E009}"/>
    <cellStyle name="Note 2 6 4 4" xfId="26704" xr:uid="{0E8CB18D-2919-4D44-81B1-A062FD013CE1}"/>
    <cellStyle name="Note 2 6 4 4 2" xfId="37971" xr:uid="{23B48ECB-D12F-4629-8494-72997001E8F5}"/>
    <cellStyle name="Note 2 6 4 5" xfId="26705" xr:uid="{A659D416-487D-4EED-B930-163C62D60CD9}"/>
    <cellStyle name="Note 2 6 4 6" xfId="26706" xr:uid="{93B79AA6-FD4C-4C5D-BE97-AD200C39E9D3}"/>
    <cellStyle name="Note 2 6 4 7" xfId="26707" xr:uid="{7C608759-7668-4365-BE6E-029DBEA19539}"/>
    <cellStyle name="Note 2 6 5" xfId="4071" xr:uid="{339FCFBF-8662-46B0-879C-806ABB618623}"/>
    <cellStyle name="Note 2 6 5 2" xfId="14420" xr:uid="{7F237D46-382C-4C94-B681-77C08449916B}"/>
    <cellStyle name="Note 2 6 5 3" xfId="35498" xr:uid="{EAEACFAB-56AA-4550-8768-A07CF4316E8A}"/>
    <cellStyle name="Note 2 6 5 4" xfId="10799" xr:uid="{230F8E68-E679-4DB1-8924-4CC71E9004BE}"/>
    <cellStyle name="Note 2 6 6" xfId="4944" xr:uid="{73CB4D10-D857-4ACC-91E5-2880B0544248}"/>
    <cellStyle name="Note 2 6 6 2" xfId="35901" xr:uid="{801DA6AE-AFB4-4516-A8DE-F2741377E939}"/>
    <cellStyle name="Note 2 6 6 3" xfId="26708" xr:uid="{1FE91ABB-BF62-4828-8B79-97A4BAE23B2B}"/>
    <cellStyle name="Note 2 6 7" xfId="26709" xr:uid="{49A1BBC3-421D-4402-8E15-552A693E85AF}"/>
    <cellStyle name="Note 2 6 7 2" xfId="37968" xr:uid="{CC5E7E4C-8551-4A38-A550-729EE38FA6D8}"/>
    <cellStyle name="Note 2 6 8" xfId="26710" xr:uid="{0EE06CAA-A39A-4BD9-A143-6313097B23E0}"/>
    <cellStyle name="Note 2 6 9" xfId="26711" xr:uid="{91338FB3-F963-40E4-97D3-00DE31ACF41F}"/>
    <cellStyle name="Note 2 7" xfId="1775" xr:uid="{4CB99CC6-05CE-424A-B96B-F9D6D9E17C90}"/>
    <cellStyle name="Note 2 7 10" xfId="26712" xr:uid="{9E537632-6476-4D20-BF99-03C381783314}"/>
    <cellStyle name="Note 2 7 2" xfId="1776" xr:uid="{34025278-0017-4631-8CA9-8DAE8899125B}"/>
    <cellStyle name="Note 2 7 2 2" xfId="4076" xr:uid="{D3CBFA12-D4E6-4757-8727-91F17FC94CBC}"/>
    <cellStyle name="Note 2 7 2 2 2" xfId="14425" xr:uid="{6AC09D2B-19F6-4C5A-9A10-82F03622C964}"/>
    <cellStyle name="Note 2 7 2 2 3" xfId="35503" xr:uid="{6FE01145-C423-4036-9908-F6ABB20E7278}"/>
    <cellStyle name="Note 2 7 2 2 4" xfId="10804" xr:uid="{87DEFF34-D30E-4E77-8AEF-82FB760F1B9A}"/>
    <cellStyle name="Note 2 7 2 3" xfId="4949" xr:uid="{71497199-1CCF-452D-B312-FD3EECCC19D8}"/>
    <cellStyle name="Note 2 7 2 3 2" xfId="35906" xr:uid="{EBD3A0CF-FFA3-43B9-8F83-07AC6744DE20}"/>
    <cellStyle name="Note 2 7 2 3 3" xfId="26713" xr:uid="{0D19A2AB-11BF-4E1A-A701-224AA294A311}"/>
    <cellStyle name="Note 2 7 2 4" xfId="26714" xr:uid="{544540CE-43C5-455A-A822-67BC4D9CD6FC}"/>
    <cellStyle name="Note 2 7 2 4 2" xfId="37973" xr:uid="{A9B8C383-8283-4725-9754-56E4CD277DF3}"/>
    <cellStyle name="Note 2 7 2 5" xfId="26715" xr:uid="{74153210-CE01-4B36-BB7A-DA37F09C2CC9}"/>
    <cellStyle name="Note 2 7 2 6" xfId="26716" xr:uid="{AF560C17-00A3-455C-BCFC-B19415DE5532}"/>
    <cellStyle name="Note 2 7 2 7" xfId="26717" xr:uid="{3A0E7120-578C-48C3-A926-1C6748C3D3A0}"/>
    <cellStyle name="Note 2 7 3" xfId="1777" xr:uid="{94332E9E-A417-4F15-8ED0-E80E308CED57}"/>
    <cellStyle name="Note 2 7 3 2" xfId="4077" xr:uid="{BD51EFA9-FCE8-457A-A811-AF8640A307E8}"/>
    <cellStyle name="Note 2 7 3 2 2" xfId="14426" xr:uid="{1BACA321-F491-41F6-B1EF-BFF23CE6B05E}"/>
    <cellStyle name="Note 2 7 3 2 3" xfId="35504" xr:uid="{D889A307-37EA-4BFE-A005-6DC818217B5D}"/>
    <cellStyle name="Note 2 7 3 2 4" xfId="10805" xr:uid="{A47A585D-E4D8-40E4-823F-B22E9EF852F8}"/>
    <cellStyle name="Note 2 7 3 3" xfId="4950" xr:uid="{55A01E34-28FB-453F-90CC-73C23D94D7DE}"/>
    <cellStyle name="Note 2 7 3 3 2" xfId="35907" xr:uid="{14944132-F8F3-4AA7-AB13-2E6DCCEB1AD2}"/>
    <cellStyle name="Note 2 7 3 3 3" xfId="26718" xr:uid="{E09F86F6-4003-499D-8729-D1889E5B7E12}"/>
    <cellStyle name="Note 2 7 3 4" xfId="26719" xr:uid="{B771857C-9C55-4132-B105-87A267ADDF32}"/>
    <cellStyle name="Note 2 7 3 4 2" xfId="37974" xr:uid="{C238EFE1-B4D2-4D20-9712-F9344073EA38}"/>
    <cellStyle name="Note 2 7 3 5" xfId="26720" xr:uid="{21CA8FAD-A767-417A-B344-88C61DC1E9EE}"/>
    <cellStyle name="Note 2 7 3 6" xfId="26721" xr:uid="{B86CCC10-3BD4-4930-ADAF-FA4412C63FCF}"/>
    <cellStyle name="Note 2 7 3 7" xfId="26722" xr:uid="{3B2607C4-4B63-4B0B-9E17-5BF89784CF15}"/>
    <cellStyle name="Note 2 7 4" xfId="1778" xr:uid="{2FC0863E-BA16-44DB-A1AD-C576976635E5}"/>
    <cellStyle name="Note 2 7 4 2" xfId="4078" xr:uid="{87727511-4435-4795-87DA-4A4BC9DADC19}"/>
    <cellStyle name="Note 2 7 4 2 2" xfId="14427" xr:uid="{89E46482-2894-49BD-BD8D-93532EB12F58}"/>
    <cellStyle name="Note 2 7 4 2 3" xfId="35505" xr:uid="{68BEBFF8-76E7-478E-B230-0AFE33AFC5BF}"/>
    <cellStyle name="Note 2 7 4 2 4" xfId="10806" xr:uid="{ABC8565D-9BDE-4225-B3C2-518BABABAFB7}"/>
    <cellStyle name="Note 2 7 4 3" xfId="4951" xr:uid="{8440E6F3-01CA-44A9-84BA-9EF2C59B1FC8}"/>
    <cellStyle name="Note 2 7 4 3 2" xfId="35908" xr:uid="{2D24651C-D199-4A6A-B167-2F3EB04DE3CA}"/>
    <cellStyle name="Note 2 7 4 3 3" xfId="26723" xr:uid="{E24F3E1A-BAEF-4BE9-97B4-1F51C5B73158}"/>
    <cellStyle name="Note 2 7 4 4" xfId="26724" xr:uid="{99D8728C-05F6-4E75-AFD0-FFE066A1EAF0}"/>
    <cellStyle name="Note 2 7 4 4 2" xfId="37975" xr:uid="{AB061A9F-8F53-4BD4-BC68-B3D46B959FB3}"/>
    <cellStyle name="Note 2 7 4 5" xfId="26725" xr:uid="{3C54A590-865B-4743-A3CD-F659D2B1C777}"/>
    <cellStyle name="Note 2 7 4 6" xfId="26726" xr:uid="{5633D7C1-3021-4598-926F-B59F0417800D}"/>
    <cellStyle name="Note 2 7 4 7" xfId="26727" xr:uid="{AA7035FA-4CD2-46C4-9E59-53813C237E96}"/>
    <cellStyle name="Note 2 7 5" xfId="4075" xr:uid="{C0F0540F-4F25-4FD7-A756-0C1B3A7D4DAE}"/>
    <cellStyle name="Note 2 7 5 2" xfId="14424" xr:uid="{A5B342F6-C535-4D89-B1A0-1EB912CE9A41}"/>
    <cellStyle name="Note 2 7 5 3" xfId="35502" xr:uid="{E2866E99-1765-4E43-BBD9-2F281E5E8C8B}"/>
    <cellStyle name="Note 2 7 5 4" xfId="10803" xr:uid="{F27339AF-A054-4023-93E6-508EC8BD0D32}"/>
    <cellStyle name="Note 2 7 6" xfId="4948" xr:uid="{625A7DE5-20F9-4926-ABAA-649642162A6C}"/>
    <cellStyle name="Note 2 7 6 2" xfId="35905" xr:uid="{9BB520A1-30AC-443C-8D0E-E69288A2D5F4}"/>
    <cellStyle name="Note 2 7 6 3" xfId="26728" xr:uid="{4E6835F5-247C-49F8-9A49-B415E2625E7C}"/>
    <cellStyle name="Note 2 7 7" xfId="26729" xr:uid="{90F617F2-CA7E-4007-948C-86A4B7B0A969}"/>
    <cellStyle name="Note 2 7 7 2" xfId="37972" xr:uid="{ED83699A-EDC2-435A-8BD7-27A80CD2C6B1}"/>
    <cellStyle name="Note 2 7 8" xfId="26730" xr:uid="{F4956FB9-A6FE-450F-8398-C2446E093CA0}"/>
    <cellStyle name="Note 2 7 9" xfId="26731" xr:uid="{F934F3BA-4B3D-479E-BFF6-7D3E5B80B03C}"/>
    <cellStyle name="Note 2 8" xfId="1779" xr:uid="{1C96BD7A-3FC1-433B-8020-243BDF3A7DA9}"/>
    <cellStyle name="Note 2 8 10" xfId="26732" xr:uid="{087015D7-A967-482F-8018-E25369AF3B06}"/>
    <cellStyle name="Note 2 8 2" xfId="1780" xr:uid="{482FCA00-F7A9-4D39-A27B-596B7C5976FB}"/>
    <cellStyle name="Note 2 8 2 2" xfId="4080" xr:uid="{8AF149A4-1FFD-44D3-B879-5CC5063D9EEC}"/>
    <cellStyle name="Note 2 8 2 2 2" xfId="14429" xr:uid="{3F67115F-9372-495C-A45B-72D8F82155F8}"/>
    <cellStyle name="Note 2 8 2 2 3" xfId="35507" xr:uid="{9353D141-1234-40FA-A005-2C1437E6DFD4}"/>
    <cellStyle name="Note 2 8 2 2 4" xfId="10808" xr:uid="{98AA3709-D255-4514-9FA0-B3B8002663DD}"/>
    <cellStyle name="Note 2 8 2 3" xfId="4953" xr:uid="{EC2AEB82-C8B5-46DB-AB41-EA72E1FE9A0D}"/>
    <cellStyle name="Note 2 8 2 3 2" xfId="35910" xr:uid="{FAAE4560-97FB-4848-90BF-936973BDA03F}"/>
    <cellStyle name="Note 2 8 2 3 3" xfId="26733" xr:uid="{09B6B81A-A801-4CEC-9080-ACE11C6319E7}"/>
    <cellStyle name="Note 2 8 2 4" xfId="26734" xr:uid="{3659B117-ED01-45C9-A785-C401F6927FCB}"/>
    <cellStyle name="Note 2 8 2 4 2" xfId="37977" xr:uid="{A2B6BAE1-03AF-461F-B1F8-313D34097585}"/>
    <cellStyle name="Note 2 8 2 5" xfId="26735" xr:uid="{5D381AE6-E22A-40FE-967A-537B97541D5C}"/>
    <cellStyle name="Note 2 8 2 6" xfId="26736" xr:uid="{46E39A9E-3102-41E4-A99A-296BD68B2D28}"/>
    <cellStyle name="Note 2 8 2 7" xfId="26737" xr:uid="{21A8A67F-9110-47BB-BB71-4E8A69ACC14A}"/>
    <cellStyle name="Note 2 8 3" xfId="1781" xr:uid="{459C02BF-DD32-4B36-907F-13D416C3F2AF}"/>
    <cellStyle name="Note 2 8 3 2" xfId="4081" xr:uid="{9968D702-A573-43C8-96F1-1F7143132349}"/>
    <cellStyle name="Note 2 8 3 2 2" xfId="14430" xr:uid="{EF5EDAEF-DF3B-40D4-8943-81ADB877BBEA}"/>
    <cellStyle name="Note 2 8 3 2 3" xfId="35508" xr:uid="{76BA1C0A-527D-401E-A46D-00360EE04486}"/>
    <cellStyle name="Note 2 8 3 2 4" xfId="10809" xr:uid="{9074A1C9-0ECD-4BEA-92F7-6B3AAFD25386}"/>
    <cellStyle name="Note 2 8 3 3" xfId="4954" xr:uid="{1695BA92-4AC2-4921-81B3-4123C164FF87}"/>
    <cellStyle name="Note 2 8 3 3 2" xfId="35911" xr:uid="{3206B081-9CFD-4B09-A733-E31FF15BCB51}"/>
    <cellStyle name="Note 2 8 3 3 3" xfId="26738" xr:uid="{B39FEE27-020F-4F64-9524-9D4DB61C8581}"/>
    <cellStyle name="Note 2 8 3 4" xfId="26739" xr:uid="{8F0BBC6A-35ED-478A-B309-BC44D8CBC7E5}"/>
    <cellStyle name="Note 2 8 3 4 2" xfId="37978" xr:uid="{B4FDDD5C-4633-4B4B-A837-4ED33F3E0D99}"/>
    <cellStyle name="Note 2 8 3 5" xfId="26740" xr:uid="{18828077-C3EF-4BED-B093-BF3E89CE25B6}"/>
    <cellStyle name="Note 2 8 3 6" xfId="26741" xr:uid="{9DC66DE6-BE26-465E-BEA3-ED343FA88384}"/>
    <cellStyle name="Note 2 8 3 7" xfId="26742" xr:uid="{B7B6229F-FC28-49CD-8131-9B0EDD0454AA}"/>
    <cellStyle name="Note 2 8 4" xfId="1782" xr:uid="{58C39E3A-C218-444D-A1DE-FE186AC91A5D}"/>
    <cellStyle name="Note 2 8 4 2" xfId="4082" xr:uid="{5AE66961-D1CD-429C-A5A9-38B73C5A8ED3}"/>
    <cellStyle name="Note 2 8 4 2 2" xfId="14431" xr:uid="{2405EC55-428C-49C8-BD30-B3575DE6B6AB}"/>
    <cellStyle name="Note 2 8 4 2 3" xfId="35509" xr:uid="{DC8B4F77-E05E-4AB1-8634-3743A279F080}"/>
    <cellStyle name="Note 2 8 4 2 4" xfId="10810" xr:uid="{E4C76161-7C22-4FB7-B0B3-5E1F2448B61F}"/>
    <cellStyle name="Note 2 8 4 3" xfId="4955" xr:uid="{C0B9A031-2FB5-4F9E-AA96-A99C35D95052}"/>
    <cellStyle name="Note 2 8 4 3 2" xfId="35912" xr:uid="{5D9AFAE2-496D-4FAA-BF48-AC8E9C69CF97}"/>
    <cellStyle name="Note 2 8 4 3 3" xfId="26743" xr:uid="{0DAE59AC-5327-4F1C-986A-5815F9290CE1}"/>
    <cellStyle name="Note 2 8 4 4" xfId="26744" xr:uid="{72A1089B-B426-4954-A572-D02669B23AD5}"/>
    <cellStyle name="Note 2 8 4 4 2" xfId="37979" xr:uid="{967B1330-6A3E-4D5B-9130-7A9892A873D0}"/>
    <cellStyle name="Note 2 8 4 5" xfId="26745" xr:uid="{A4606162-30C0-4BA6-AD88-14049A5F5C87}"/>
    <cellStyle name="Note 2 8 4 6" xfId="26746" xr:uid="{47D5FC34-6D84-4C38-997E-E7325A3AF236}"/>
    <cellStyle name="Note 2 8 4 7" xfId="26747" xr:uid="{7ABD0D52-0204-40D6-84F8-CC72BF10A708}"/>
    <cellStyle name="Note 2 8 5" xfId="4079" xr:uid="{2063F04F-3735-43AD-A849-4F560F66CD4F}"/>
    <cellStyle name="Note 2 8 5 2" xfId="14428" xr:uid="{5349954A-9596-4293-8655-3F1F9F77359A}"/>
    <cellStyle name="Note 2 8 5 3" xfId="35506" xr:uid="{EDA99FE3-35AD-4FAC-9986-B4ADD5386594}"/>
    <cellStyle name="Note 2 8 5 4" xfId="10807" xr:uid="{74DA674A-8B32-42C8-8528-B0B3FA56368B}"/>
    <cellStyle name="Note 2 8 6" xfId="4952" xr:uid="{B8C028F9-EDA1-4805-B627-DC5E62C11CBE}"/>
    <cellStyle name="Note 2 8 6 2" xfId="35909" xr:uid="{5FA5F168-A18F-4C41-95F7-6F96944B3B83}"/>
    <cellStyle name="Note 2 8 6 3" xfId="26748" xr:uid="{923B909D-9095-41B8-9A44-15DD4294FCCC}"/>
    <cellStyle name="Note 2 8 7" xfId="26749" xr:uid="{C6E37BC2-C584-4F1E-B2AB-73B356A1E1D1}"/>
    <cellStyle name="Note 2 8 7 2" xfId="37976" xr:uid="{54A5D483-EBA7-4482-8841-12CF0429D26A}"/>
    <cellStyle name="Note 2 8 8" xfId="26750" xr:uid="{8F3C7AFD-9020-4D60-B30D-0A88D8205AC7}"/>
    <cellStyle name="Note 2 8 9" xfId="26751" xr:uid="{9EEFC0FD-7275-4535-9C0B-D98738FF5449}"/>
    <cellStyle name="Note 2 9" xfId="1783" xr:uid="{61EB252A-AF54-459F-9C08-DED17880544F}"/>
    <cellStyle name="Note 2 9 10" xfId="26752" xr:uid="{94A7D3D7-148F-4029-8123-9E30AB5AEDB2}"/>
    <cellStyle name="Note 2 9 2" xfId="1784" xr:uid="{FAF63843-1832-434B-AF59-42FB19FB3D7E}"/>
    <cellStyle name="Note 2 9 2 2" xfId="4084" xr:uid="{532BE6F3-3961-4721-9A35-4D49AFF458A9}"/>
    <cellStyle name="Note 2 9 2 2 2" xfId="14433" xr:uid="{508A9B42-78FC-41C6-AEB0-438427CE1EC8}"/>
    <cellStyle name="Note 2 9 2 2 3" xfId="35511" xr:uid="{640C4E03-3BE6-46AA-97C4-8F320F97D6FB}"/>
    <cellStyle name="Note 2 9 2 2 4" xfId="10812" xr:uid="{06106DB8-177F-4EF2-B59B-EB6CA0215B78}"/>
    <cellStyle name="Note 2 9 2 3" xfId="4957" xr:uid="{0E9D6B0D-25BF-43D1-8900-C4911D96FC1C}"/>
    <cellStyle name="Note 2 9 2 3 2" xfId="35914" xr:uid="{42693F22-81D8-4227-BC01-0FED9A85AB96}"/>
    <cellStyle name="Note 2 9 2 3 3" xfId="26753" xr:uid="{255A162C-B9E1-4ECD-95B0-93B5BFB08616}"/>
    <cellStyle name="Note 2 9 2 4" xfId="26754" xr:uid="{D75643C1-7A8C-4359-8617-CA0004F0EB04}"/>
    <cellStyle name="Note 2 9 2 4 2" xfId="37981" xr:uid="{658E4416-56FF-4FE3-8D39-AF471093DEC4}"/>
    <cellStyle name="Note 2 9 2 5" xfId="26755" xr:uid="{59BAE592-1FFB-4913-B6C7-CE7ECA9050C7}"/>
    <cellStyle name="Note 2 9 2 6" xfId="26756" xr:uid="{83FD6F50-ADC4-47E1-876A-9B904C8BE35E}"/>
    <cellStyle name="Note 2 9 2 7" xfId="26757" xr:uid="{02FF556E-493F-45CC-A16A-C5EA3B5F21C7}"/>
    <cellStyle name="Note 2 9 3" xfId="1785" xr:uid="{0AF088F7-7746-4ECB-8471-20113AE5F6DD}"/>
    <cellStyle name="Note 2 9 3 2" xfId="4085" xr:uid="{934242F2-2EDF-4C03-9F13-BFF0DA070633}"/>
    <cellStyle name="Note 2 9 3 2 2" xfId="14434" xr:uid="{C4B28A66-A2C6-4B29-8724-8AEF55A71040}"/>
    <cellStyle name="Note 2 9 3 2 3" xfId="35512" xr:uid="{386CD44B-F55E-42AE-9906-2E554284D6EA}"/>
    <cellStyle name="Note 2 9 3 2 4" xfId="10813" xr:uid="{6AF8E25A-57C7-4E4F-AC84-F5695F4F756A}"/>
    <cellStyle name="Note 2 9 3 3" xfId="4958" xr:uid="{F7293813-1AB5-4BAE-8C0E-F128E72D9F65}"/>
    <cellStyle name="Note 2 9 3 3 2" xfId="35915" xr:uid="{86FB48E1-02FD-40B1-9DA3-BC203547FCB5}"/>
    <cellStyle name="Note 2 9 3 3 3" xfId="26758" xr:uid="{CAAAFEE0-5B9C-41E7-9EBD-84276BA0185F}"/>
    <cellStyle name="Note 2 9 3 4" xfId="26759" xr:uid="{3F5FED57-F0DF-48AD-863F-288693781612}"/>
    <cellStyle name="Note 2 9 3 4 2" xfId="37982" xr:uid="{F6AD052B-B519-4007-87CB-25F011F1542C}"/>
    <cellStyle name="Note 2 9 3 5" xfId="26760" xr:uid="{4EF70D59-B578-445B-85BB-2F5F39AA5C83}"/>
    <cellStyle name="Note 2 9 3 6" xfId="26761" xr:uid="{046A8FF2-BA5D-455D-B8E6-B6DCDAC5AF87}"/>
    <cellStyle name="Note 2 9 3 7" xfId="26762" xr:uid="{40F58A6A-95B5-48B9-8146-CB5CED9F7E8D}"/>
    <cellStyle name="Note 2 9 4" xfId="1786" xr:uid="{A4C056BC-B32C-4FF7-80BB-6514CB9F134D}"/>
    <cellStyle name="Note 2 9 4 2" xfId="4086" xr:uid="{CE620BDB-A068-4D6F-BD33-2EC003ED77CB}"/>
    <cellStyle name="Note 2 9 4 2 2" xfId="14435" xr:uid="{45B00D99-87AC-41CB-8E2F-8DBB708CB493}"/>
    <cellStyle name="Note 2 9 4 2 3" xfId="35513" xr:uid="{C9CE76AE-5271-4599-A8D2-308BAD4FE7E6}"/>
    <cellStyle name="Note 2 9 4 2 4" xfId="10814" xr:uid="{82F4B21B-B254-4D4D-8AD1-CF35F7CEEDC9}"/>
    <cellStyle name="Note 2 9 4 3" xfId="4959" xr:uid="{A315AA1A-85A1-429C-AB0C-0D6F5699F4A1}"/>
    <cellStyle name="Note 2 9 4 3 2" xfId="35916" xr:uid="{0153C76B-31B3-4E2B-BA3D-8D4CE7B926E0}"/>
    <cellStyle name="Note 2 9 4 3 3" xfId="26763" xr:uid="{D01D52F7-5465-4D2F-8CB7-6B32B252D050}"/>
    <cellStyle name="Note 2 9 4 4" xfId="26764" xr:uid="{AC71A3F1-8955-4418-AC91-2C2036D1ADD4}"/>
    <cellStyle name="Note 2 9 4 4 2" xfId="37983" xr:uid="{BF95A33E-E351-48E1-96DD-0DF03BF50EF7}"/>
    <cellStyle name="Note 2 9 4 5" xfId="26765" xr:uid="{4E55BC7C-9E7F-4BB0-BB66-C1F1FD9342F8}"/>
    <cellStyle name="Note 2 9 4 6" xfId="26766" xr:uid="{70E568A4-0B3D-4C6A-8863-A10EE86F3EBC}"/>
    <cellStyle name="Note 2 9 4 7" xfId="26767" xr:uid="{F7663D85-B698-4F7A-971E-3BAB9463419A}"/>
    <cellStyle name="Note 2 9 5" xfId="4083" xr:uid="{6519D1D9-9B42-4B67-9EE9-9022B758FE1F}"/>
    <cellStyle name="Note 2 9 5 2" xfId="14432" xr:uid="{BB6B596A-88A6-446F-AFE6-3439FAF1CBC6}"/>
    <cellStyle name="Note 2 9 5 3" xfId="35510" xr:uid="{43DB910F-C8A7-45DD-95C7-903CF444CE22}"/>
    <cellStyle name="Note 2 9 5 4" xfId="10811" xr:uid="{2CA6FF15-88CE-43A0-83C5-B450005C7D49}"/>
    <cellStyle name="Note 2 9 6" xfId="4956" xr:uid="{5255CF37-E8FD-4E5A-A6A5-C672536ECA7D}"/>
    <cellStyle name="Note 2 9 6 2" xfId="35913" xr:uid="{E523DACC-56F4-4475-ACBA-A1BA4F02216F}"/>
    <cellStyle name="Note 2 9 6 3" xfId="26768" xr:uid="{FC722170-5B2B-4ED9-B4A2-563E9184A560}"/>
    <cellStyle name="Note 2 9 7" xfId="26769" xr:uid="{7752C9CA-95A8-49C0-8D8C-286833E69313}"/>
    <cellStyle name="Note 2 9 7 2" xfId="37980" xr:uid="{484044F0-234B-4250-AD49-5F9B265628A7}"/>
    <cellStyle name="Note 2 9 8" xfId="26770" xr:uid="{32C59673-C142-45A4-B9BF-BBF3942C6F09}"/>
    <cellStyle name="Note 2 9 9" xfId="26771" xr:uid="{F7EF239E-5DB4-4214-8E6D-A2C4FB5E38C3}"/>
    <cellStyle name="Note 2_IND_UC" xfId="6602" xr:uid="{067E78C8-C409-402A-8D3A-56A9E0DF77BA}"/>
    <cellStyle name="Note 20" xfId="1787" xr:uid="{3EF423DD-F0B5-48EC-BD2F-DB38D7CC712A}"/>
    <cellStyle name="Note 20 2" xfId="1788" xr:uid="{8B452BDB-F2D1-4443-9C0C-D0F4CB4E486A}"/>
    <cellStyle name="Note 20 2 2" xfId="4088" xr:uid="{2855A0A4-FE5E-4471-91FE-D96B4053E626}"/>
    <cellStyle name="Note 20 2 2 2" xfId="14437" xr:uid="{EC62BE34-A50D-4EF0-B821-08A6A1552A7B}"/>
    <cellStyle name="Note 20 2 2 3" xfId="35515" xr:uid="{B639C37D-562C-4217-BE71-F46A76AB404E}"/>
    <cellStyle name="Note 20 2 2 4" xfId="10816" xr:uid="{4C07A940-4BC9-44E9-8331-1C0EB17EBC46}"/>
    <cellStyle name="Note 20 2 3" xfId="4960" xr:uid="{46F53206-2E0B-4747-9CC6-C77FF5638264}"/>
    <cellStyle name="Note 20 2 3 2" xfId="35917" xr:uid="{6B70F768-9E11-4861-B287-9BED02301739}"/>
    <cellStyle name="Note 20 2 3 3" xfId="26772" xr:uid="{60CD458B-6A02-412C-82A9-D2DDE5AAA1F3}"/>
    <cellStyle name="Note 20 2 4" xfId="26773" xr:uid="{8C547FD8-1357-4EBF-9FBD-9B8BC7BD7EDE}"/>
    <cellStyle name="Note 20 2 4 2" xfId="37984" xr:uid="{6BD271B4-BA9E-491D-827A-BB2D9054D9EF}"/>
    <cellStyle name="Note 20 2 5" xfId="26774" xr:uid="{EA1F6D87-A2E1-4DFF-90A1-5E2291965BB2}"/>
    <cellStyle name="Note 20 2 6" xfId="26775" xr:uid="{60B19426-3AC9-423C-9621-9FA258D3BD81}"/>
    <cellStyle name="Note 20 2 7" xfId="26776" xr:uid="{4B18FD9F-86D4-4120-A204-62FCCD7F42B2}"/>
    <cellStyle name="Note 20 3" xfId="1789" xr:uid="{D6A60F76-9DDC-461B-8DA8-7045D2BC0E40}"/>
    <cellStyle name="Note 20 3 2" xfId="10817" xr:uid="{CEF9B4AA-E588-4A66-A7BA-6108BD411C94}"/>
    <cellStyle name="Note 20 3 2 2" xfId="14438" xr:uid="{4D628FE6-170F-4528-A74C-5F06C3D8628A}"/>
    <cellStyle name="Note 20 3 3" xfId="26777" xr:uid="{EAC0662D-66C6-4BCC-8B6D-B4BDD990071D}"/>
    <cellStyle name="Note 20 3 4" xfId="26778" xr:uid="{BE9BB846-2BE7-4925-A3DD-AA1DA155B50E}"/>
    <cellStyle name="Note 20 3 5" xfId="26779" xr:uid="{29395C59-0379-44F5-9FAE-3E9FB1575732}"/>
    <cellStyle name="Note 20 3 6" xfId="26780" xr:uid="{D1B2BC5A-9B58-4073-B6A4-9C5E74DA46A0}"/>
    <cellStyle name="Note 20 3 7" xfId="26781" xr:uid="{03B5BB16-9E0B-4702-971F-DB2680DFA592}"/>
    <cellStyle name="Note 20 4" xfId="4087" xr:uid="{344613C8-52DA-43A7-AAF4-DC0CAD6CE758}"/>
    <cellStyle name="Note 20 4 2" xfId="14436" xr:uid="{D0661DE0-15CC-4E37-97E5-EC897363FD71}"/>
    <cellStyle name="Note 20 4 3" xfId="35514" xr:uid="{2D442F02-5C41-4661-99CD-5DD9746AEC4A}"/>
    <cellStyle name="Note 20 4 4" xfId="10815" xr:uid="{D4E917CE-CCDA-4DC7-AFDA-133ABD3ABA60}"/>
    <cellStyle name="Note 20 5" xfId="26782" xr:uid="{12587165-F539-442E-87C6-F792A7647D96}"/>
    <cellStyle name="Note 20 5 2" xfId="39219" xr:uid="{09622943-E206-4552-ADF9-DDB50CDA34B2}"/>
    <cellStyle name="Note 20 6" xfId="26783" xr:uid="{184A9915-9F09-4812-9ED9-3ABB7C2E6539}"/>
    <cellStyle name="Note 20 7" xfId="26784" xr:uid="{D01EA1D3-B453-4A87-9D82-59079951DFAB}"/>
    <cellStyle name="Note 20 8" xfId="26785" xr:uid="{616868DE-374B-4CB4-88ED-1DFED5E3C7D4}"/>
    <cellStyle name="Note 20 9" xfId="26786" xr:uid="{4B0E7938-E035-40E7-B335-68122CF10D3B}"/>
    <cellStyle name="Note 21" xfId="1790" xr:uid="{F90A2B8F-7E7F-4176-BDFC-C0E76A3C8385}"/>
    <cellStyle name="Note 21 2" xfId="4090" xr:uid="{90FA39DF-C23B-4ACE-8D76-AD9E85965236}"/>
    <cellStyle name="Note 21 2 2" xfId="5558" xr:uid="{64FEFAC3-4320-4710-AAE9-D99BDCFCC89F}"/>
    <cellStyle name="Note 21 2 2 2" xfId="14440" xr:uid="{252398A3-48D0-4A8D-B61D-DF278907F88C}"/>
    <cellStyle name="Note 21 2 2 3" xfId="36142" xr:uid="{41631CF1-2015-4DB5-9B8B-CC67A8C9835D}"/>
    <cellStyle name="Note 21 2 2 4" xfId="10819" xr:uid="{80B9B09A-4F4B-4666-BCE0-AD2020ED9232}"/>
    <cellStyle name="Note 21 2 3" xfId="26787" xr:uid="{477EB3F1-F4C8-4143-9A37-33CD3D2D68E5}"/>
    <cellStyle name="Note 21 2 3 2" xfId="38555" xr:uid="{BC05BA22-6DA5-4480-8BA7-9A39B0AED917}"/>
    <cellStyle name="Note 21 2 4" xfId="26788" xr:uid="{B8AA12EF-5782-414D-98DC-8653B2591BA0}"/>
    <cellStyle name="Note 21 2 5" xfId="26789" xr:uid="{807E0AD1-4C06-4F04-BEDC-03554D108F9C}"/>
    <cellStyle name="Note 21 2 6" xfId="26790" xr:uid="{1A2719A4-61A7-47BD-96D4-287F7E8037E0}"/>
    <cellStyle name="Note 21 3" xfId="4089" xr:uid="{7C4C01B5-7B40-4938-B3B3-E7A559AA994C}"/>
    <cellStyle name="Note 21 3 2" xfId="14439" xr:uid="{4071B714-294F-4E13-83D0-47496F061DF6}"/>
    <cellStyle name="Note 21 3 3" xfId="35516" xr:uid="{0AC57284-F073-467B-9498-B2E444E8E141}"/>
    <cellStyle name="Note 21 3 4" xfId="10818" xr:uid="{6CAA87A1-D6C2-4697-990D-F4B487E1B000}"/>
    <cellStyle name="Note 21 4" xfId="4961" xr:uid="{1F614CF1-BAB3-4199-B54F-750030D96E05}"/>
    <cellStyle name="Note 21 4 2" xfId="35918" xr:uid="{3E2D6505-4CD5-47A6-B92F-2ABDDE3EBAA2}"/>
    <cellStyle name="Note 21 4 3" xfId="26791" xr:uid="{69AA951B-9ABB-4827-95EF-E93FC0BFA7FE}"/>
    <cellStyle name="Note 21 5" xfId="26792" xr:uid="{5ABA61DF-DC7D-4B76-B60A-BD465E72FD89}"/>
    <cellStyle name="Note 21 5 2" xfId="37985" xr:uid="{8BC75B4C-C57B-4503-B077-108D2CBEA203}"/>
    <cellStyle name="Note 21 6" xfId="26793" xr:uid="{0C9DE13E-95E5-42CF-A7A1-B738B9378E4D}"/>
    <cellStyle name="Note 21 7" xfId="26794" xr:uid="{7A009809-2F75-4D36-BAD2-DA1ED5AA4645}"/>
    <cellStyle name="Note 21 8" xfId="26795" xr:uid="{FF36EE30-D129-4516-B6CE-30B49D99B75C}"/>
    <cellStyle name="Note 22" xfId="1791" xr:uid="{2C914C69-E1D8-4180-8079-273D8C17C32A}"/>
    <cellStyle name="Note 22 2" xfId="4092" xr:uid="{2FCD3DA7-9FF3-40CF-AE9D-4CF78E47BCBF}"/>
    <cellStyle name="Note 22 2 2" xfId="5559" xr:uid="{B3CD9C34-34CE-430C-8AB9-6470DACA2091}"/>
    <cellStyle name="Note 22 2 2 2" xfId="14442" xr:uid="{3760E93D-28C0-407E-9517-EF2ED71F4F0C}"/>
    <cellStyle name="Note 22 2 2 3" xfId="36143" xr:uid="{7E9EC2DA-54C8-48CF-94BD-E695F8F7E2FB}"/>
    <cellStyle name="Note 22 2 2 4" xfId="10821" xr:uid="{CA8ABEAE-BF7B-41AE-9FE6-A86DFB34A928}"/>
    <cellStyle name="Note 22 2 3" xfId="26796" xr:uid="{61A952B2-C6F4-4C17-BD8C-60FCA6CC12A4}"/>
    <cellStyle name="Note 22 2 3 2" xfId="38556" xr:uid="{8BBCEC62-9FD5-4FBF-B558-BBF79512D69A}"/>
    <cellStyle name="Note 22 2 4" xfId="26797" xr:uid="{C5D10DBC-1102-4DB2-8142-FA69CFF14E08}"/>
    <cellStyle name="Note 22 2 5" xfId="26798" xr:uid="{37E1B77A-FD92-42E7-9FED-4901C3EB3723}"/>
    <cellStyle name="Note 22 2 6" xfId="26799" xr:uid="{C20F902F-5750-429A-9492-2A2A240723C4}"/>
    <cellStyle name="Note 22 3" xfId="4091" xr:uid="{11CF0831-7ACC-4242-A19C-04F81FA3F5C5}"/>
    <cellStyle name="Note 22 3 2" xfId="14441" xr:uid="{C6ADA5DC-4BFB-43F3-852F-25D027537E97}"/>
    <cellStyle name="Note 22 3 3" xfId="35517" xr:uid="{97CA177B-6625-479D-95AA-2B19B09EE442}"/>
    <cellStyle name="Note 22 3 4" xfId="10820" xr:uid="{6AFFADD8-72EF-44BB-94B1-7A15AC30ECC9}"/>
    <cellStyle name="Note 22 4" xfId="4962" xr:uid="{CB3329C4-1683-487F-AFA0-7FDE339D9D6E}"/>
    <cellStyle name="Note 22 4 2" xfId="35919" xr:uid="{F81853CB-AFE7-4996-A5C6-9D8EAA6898DE}"/>
    <cellStyle name="Note 22 4 3" xfId="26800" xr:uid="{27B4D210-06F3-4E3F-A402-DFFEB4B69238}"/>
    <cellStyle name="Note 22 5" xfId="26801" xr:uid="{57FF7162-CBC6-4615-9B8D-A689E7DFDD87}"/>
    <cellStyle name="Note 22 5 2" xfId="37986" xr:uid="{F9735030-9E6C-40DF-9854-C610A5571DAE}"/>
    <cellStyle name="Note 22 6" xfId="26802" xr:uid="{5EFBCF18-2CB6-41BD-ADB0-3D178A95C446}"/>
    <cellStyle name="Note 22 7" xfId="26803" xr:uid="{09A22903-D281-4320-B80B-8DDF2E439F6C}"/>
    <cellStyle name="Note 22 8" xfId="26804" xr:uid="{4A1396AD-7776-457F-88C4-B0B6B535D922}"/>
    <cellStyle name="Note 23" xfId="1792" xr:uid="{9B5B4883-F26C-4E4A-BEE7-1854261357D3}"/>
    <cellStyle name="Note 23 2" xfId="4094" xr:uid="{A69C73FC-34D8-40B6-BDD6-EC72E05EAF20}"/>
    <cellStyle name="Note 23 2 2" xfId="5560" xr:uid="{1BF121AF-4694-4CBF-B4FC-DE3585E0023A}"/>
    <cellStyle name="Note 23 2 2 2" xfId="14444" xr:uid="{F8D94181-90EC-48F9-8211-9BC12E2C0ABF}"/>
    <cellStyle name="Note 23 2 2 3" xfId="36144" xr:uid="{DEE0417C-CC0A-411A-BEBC-28F8C4565A11}"/>
    <cellStyle name="Note 23 2 2 4" xfId="10823" xr:uid="{0D35206A-7CA9-4523-ACC9-7439C699F55D}"/>
    <cellStyle name="Note 23 2 3" xfId="26805" xr:uid="{6B8C7F6A-B3F3-4799-9655-366CBD6A2F89}"/>
    <cellStyle name="Note 23 2 3 2" xfId="38557" xr:uid="{3524D5D5-BBBF-4D1C-9304-247960CE1E44}"/>
    <cellStyle name="Note 23 2 4" xfId="26806" xr:uid="{6C312F7D-430C-4B5C-AC2E-608C4C99B23C}"/>
    <cellStyle name="Note 23 2 5" xfId="26807" xr:uid="{86C6A3EC-9473-4899-AC73-AADB984AB900}"/>
    <cellStyle name="Note 23 2 6" xfId="26808" xr:uid="{2392123A-AC7D-4604-A4DA-5EB8C848FC94}"/>
    <cellStyle name="Note 23 3" xfId="4093" xr:uid="{E0EBDFBB-2363-4FF4-8F58-88189AC03F64}"/>
    <cellStyle name="Note 23 3 2" xfId="14443" xr:uid="{47126C50-52BC-4480-8796-616C97A448D6}"/>
    <cellStyle name="Note 23 3 3" xfId="35518" xr:uid="{E86B491E-4203-4CCC-AA93-2E12AB709A6F}"/>
    <cellStyle name="Note 23 3 4" xfId="10822" xr:uid="{685A41A2-8298-4C2A-98B1-5C6389AA70CC}"/>
    <cellStyle name="Note 23 4" xfId="4963" xr:uid="{2C86022D-2FB7-4709-84DD-DC8769F0637F}"/>
    <cellStyle name="Note 23 4 2" xfId="35920" xr:uid="{176C0844-DB49-4469-BD90-EA0144A79821}"/>
    <cellStyle name="Note 23 4 3" xfId="26809" xr:uid="{53F3BC85-039A-4A07-95A3-E14AA65915D6}"/>
    <cellStyle name="Note 23 5" xfId="26810" xr:uid="{E84C16A8-F7C0-4EFD-B7E0-1C6E92C75EDB}"/>
    <cellStyle name="Note 23 5 2" xfId="37987" xr:uid="{E0C58C0C-C470-4D60-89A0-CAFA98926B57}"/>
    <cellStyle name="Note 23 6" xfId="26811" xr:uid="{D877A31E-D884-4F09-849D-BC2C2C39A986}"/>
    <cellStyle name="Note 23 7" xfId="26812" xr:uid="{D75AA244-0828-4727-8376-EE368B818A76}"/>
    <cellStyle name="Note 23 8" xfId="26813" xr:uid="{699D61FD-FE4A-4690-93F5-A557729A4A2A}"/>
    <cellStyle name="Note 24" xfId="1793" xr:uid="{8739FF3E-14AC-4CCC-8DEC-3CD625FCD619}"/>
    <cellStyle name="Note 24 10" xfId="26814" xr:uid="{8B4C005D-CB58-482F-9997-4B594CCDC9FF}"/>
    <cellStyle name="Note 24 2" xfId="1794" xr:uid="{E11D6C76-0637-4DC0-9821-E18C8826E3D6}"/>
    <cellStyle name="Note 24 2 2" xfId="4096" xr:uid="{75B7F9E6-CF9F-4529-A974-53D97BC63673}"/>
    <cellStyle name="Note 24 2 2 2" xfId="14446" xr:uid="{ED8143F4-52DD-4C89-BB2A-457149388FEA}"/>
    <cellStyle name="Note 24 2 2 3" xfId="35520" xr:uid="{7A4FE86E-8A49-482B-99BE-ECBCDE1E4F73}"/>
    <cellStyle name="Note 24 2 2 4" xfId="10825" xr:uid="{4A183824-6F20-49E9-A181-CB329CB7B97C}"/>
    <cellStyle name="Note 24 2 3" xfId="4965" xr:uid="{DFECD1C5-FF1B-4C22-BFF2-3AA95505CD4F}"/>
    <cellStyle name="Note 24 2 3 2" xfId="35922" xr:uid="{2C535609-C45C-4F1D-85E7-B8E9EAB5C779}"/>
    <cellStyle name="Note 24 2 3 3" xfId="26815" xr:uid="{F99A2A73-ECDE-4D38-AA83-A06CBA7DAFD6}"/>
    <cellStyle name="Note 24 2 4" xfId="26816" xr:uid="{7F3DEACD-B880-40F0-87C6-62FACFD8CBCE}"/>
    <cellStyle name="Note 24 2 4 2" xfId="37989" xr:uid="{27A1413D-D065-405A-9249-FC148F5DFAED}"/>
    <cellStyle name="Note 24 2 5" xfId="26817" xr:uid="{B7888820-E26F-4E4E-90D7-67434BE60BE5}"/>
    <cellStyle name="Note 24 2 6" xfId="26818" xr:uid="{F6AD45F5-105B-4CB1-9670-122F3A4070D8}"/>
    <cellStyle name="Note 24 2 7" xfId="26819" xr:uid="{89274435-7E4A-41CD-BE75-C0F80DF2D4FC}"/>
    <cellStyle name="Note 24 3" xfId="1795" xr:uid="{5A31F857-A03B-4C7D-9244-1D1A032C4976}"/>
    <cellStyle name="Note 24 3 2" xfId="4097" xr:uid="{43D733BA-A35C-4226-83B9-C6D8FA258140}"/>
    <cellStyle name="Note 24 3 2 2" xfId="10827" xr:uid="{1839069D-6A3A-499E-9A56-71FE8AF6AEFD}"/>
    <cellStyle name="Note 24 3 2 2 2" xfId="14448" xr:uid="{EB7D3A5F-D2BB-4CDE-BB74-A4257AE829F1}"/>
    <cellStyle name="Note 24 3 2 3" xfId="26820" xr:uid="{1DFA1F92-42F6-4E1C-B0F3-F4E87B34893E}"/>
    <cellStyle name="Note 24 3 2 4" xfId="26821" xr:uid="{30F5BC62-FE31-49B9-85D3-A615A892D5D6}"/>
    <cellStyle name="Note 24 3 2 5" xfId="26822" xr:uid="{D479F265-571E-4A18-9963-15F32D72976D}"/>
    <cellStyle name="Note 24 3 2 6" xfId="26823" xr:uid="{F5EFFADD-5AC2-49D6-A768-D0A3E0E59D79}"/>
    <cellStyle name="Note 24 3 3" xfId="4966" xr:uid="{E6CDC535-4C9A-41C8-9F20-D4A79C31F901}"/>
    <cellStyle name="Note 24 3 3 2" xfId="14447" xr:uid="{34B2852E-C8EC-45C9-8499-EE1BD758B6A3}"/>
    <cellStyle name="Note 24 3 3 3" xfId="35923" xr:uid="{47715AA8-F777-4137-9D5E-D4FF0EB2DC20}"/>
    <cellStyle name="Note 24 3 3 4" xfId="10826" xr:uid="{2CF5D755-1930-4D1E-A82A-39E1C45C3E64}"/>
    <cellStyle name="Note 24 3 4" xfId="26824" xr:uid="{3EEC566F-10B8-415D-BE3E-522F62AB019B}"/>
    <cellStyle name="Note 24 3 4 2" xfId="37990" xr:uid="{BB361334-E842-4429-AC48-8DD5748B3557}"/>
    <cellStyle name="Note 24 3 5" xfId="26825" xr:uid="{2A1D5453-9FAB-4E09-8E7B-F078FEF81F38}"/>
    <cellStyle name="Note 24 3 6" xfId="26826" xr:uid="{9B43E63A-B030-4A85-9419-0E7C6DFEAE91}"/>
    <cellStyle name="Note 24 3 7" xfId="26827" xr:uid="{39B72391-7049-4B54-9D5C-71244561B65E}"/>
    <cellStyle name="Note 24 3 8" xfId="26828" xr:uid="{F8DC8779-3971-4CA0-AF7D-CDA9B9B3E604}"/>
    <cellStyle name="Note 24 3 9" xfId="26829" xr:uid="{642F0155-C10F-40C4-8237-C438E4C3ABB5}"/>
    <cellStyle name="Note 24 4" xfId="4095" xr:uid="{FE14F1C8-CEFF-4593-BB54-8483FD9A0544}"/>
    <cellStyle name="Note 24 4 2" xfId="14449" xr:uid="{0D1BB38C-EC13-4033-984A-7F6B842620BC}"/>
    <cellStyle name="Note 24 4 3" xfId="35519" xr:uid="{F951A8A3-27AD-4C99-A503-C9D0937899A4}"/>
    <cellStyle name="Note 24 4 4" xfId="10828" xr:uid="{FEC62657-6698-451B-8850-20BC5902ECA2}"/>
    <cellStyle name="Note 24 5" xfId="4964" xr:uid="{67D230E4-936F-4811-98E1-958D6B030A88}"/>
    <cellStyle name="Note 24 5 2" xfId="14445" xr:uid="{D0E81534-C0FF-4BC9-AC02-1B5A0BDF5028}"/>
    <cellStyle name="Note 24 5 3" xfId="35921" xr:uid="{D00B99F0-0D19-4BA9-8CF5-F9D6A66351F2}"/>
    <cellStyle name="Note 24 5 4" xfId="10824" xr:uid="{6AA782DE-D8DF-440E-9BC3-0E8A80C2C2BC}"/>
    <cellStyle name="Note 24 6" xfId="26830" xr:uid="{1D30A311-9369-40F3-8D1D-86892F44DEE7}"/>
    <cellStyle name="Note 24 6 2" xfId="37988" xr:uid="{7B69A574-1216-422F-9C85-A95C935A7027}"/>
    <cellStyle name="Note 24 7" xfId="26831" xr:uid="{9363AACE-DAE4-4312-8E3E-95F76146FD7F}"/>
    <cellStyle name="Note 24 8" xfId="26832" xr:uid="{8BDB4B7E-DDA5-4E8C-835B-3C256CCAF5DB}"/>
    <cellStyle name="Note 24 9" xfId="26833" xr:uid="{8E733A07-4111-43D1-A108-B0CB1084EA99}"/>
    <cellStyle name="Note 25" xfId="1796" xr:uid="{441FEF28-AC6F-4C1D-BEFF-A20E7A0D6788}"/>
    <cellStyle name="Note 25 2" xfId="7948" xr:uid="{8AE39783-D7E1-4595-AA22-36D2AEB3CD33}"/>
    <cellStyle name="Note 25 2 2" xfId="10830" xr:uid="{D6831F10-5D0E-4CC3-ACE8-39CF744E93E1}"/>
    <cellStyle name="Note 25 2 2 2" xfId="14451" xr:uid="{52540B40-3625-402F-9F7D-E4D08EB9401D}"/>
    <cellStyle name="Note 25 2 3" xfId="26834" xr:uid="{5706E3F0-84F1-4DE0-97F7-00EC70D2FA94}"/>
    <cellStyle name="Note 25 2 4" xfId="26835" xr:uid="{584EF113-FF96-413E-B664-09D4A6E94934}"/>
    <cellStyle name="Note 25 2 5" xfId="26836" xr:uid="{064B4F79-1091-4750-B3DE-E1FA2605D37D}"/>
    <cellStyle name="Note 25 2 6" xfId="26837" xr:uid="{88F0748A-229A-4D0C-BBCC-3A611214AA76}"/>
    <cellStyle name="Note 25 3" xfId="10829" xr:uid="{A9BF3921-0A0E-4BE7-95D0-53ACEC3B67CC}"/>
    <cellStyle name="Note 25 3 2" xfId="14450" xr:uid="{68A20065-0CA7-4BCA-917C-AA9AD4ED1ADE}"/>
    <cellStyle name="Note 25 4" xfId="26838" xr:uid="{BA0A69C8-40C0-4BED-9239-CF760B012071}"/>
    <cellStyle name="Note 25 5" xfId="26839" xr:uid="{44320801-6084-47E6-83AF-4E2FC02534C9}"/>
    <cellStyle name="Note 25 6" xfId="26840" xr:uid="{0E38E053-BB57-4E08-BB48-2D36B82D84EC}"/>
    <cellStyle name="Note 25 7" xfId="26841" xr:uid="{9749813F-885A-4967-9C29-D906700352F8}"/>
    <cellStyle name="Note 25 8" xfId="26842" xr:uid="{A274CFB8-8368-4457-8671-D2E1E1AC2708}"/>
    <cellStyle name="Note 25 9" xfId="7719" xr:uid="{A3581F2C-68F8-4072-AEEE-8A4409C2FED4}"/>
    <cellStyle name="Note 26" xfId="4098" xr:uid="{10A3679C-E4F8-4D1F-8A20-93F4C7DE1D81}"/>
    <cellStyle name="Note 26 2" xfId="5561" xr:uid="{A12429BC-0428-406E-9EA5-84AD2430C7AD}"/>
    <cellStyle name="Note 26 2 2" xfId="14452" xr:uid="{0E08EDE3-8F89-4649-ADCE-763C88237EFD}"/>
    <cellStyle name="Note 26 2 3" xfId="36145" xr:uid="{8C243A11-D476-4DD1-8D97-DBD6166C310F}"/>
    <cellStyle name="Note 26 2 4" xfId="10831" xr:uid="{44AEBAA5-2936-4D0D-85AD-A1C8FCE1B3FC}"/>
    <cellStyle name="Note 26 3" xfId="12386" xr:uid="{E391142C-50AC-4D84-B6A5-96416BFB548B}"/>
    <cellStyle name="Note 26 3 2" xfId="26843" xr:uid="{932727A3-161E-4601-98F1-8D5372F81E47}"/>
    <cellStyle name="Note 26 4" xfId="26844" xr:uid="{94818044-1504-441D-A2E7-487E506249DC}"/>
    <cellStyle name="Note 26 5" xfId="26845" xr:uid="{A7D456E0-B358-47A5-BFB3-ED0E3A9521E3}"/>
    <cellStyle name="Note 26 6" xfId="26846" xr:uid="{BCC4BFF0-9122-43AC-BBFC-76659E9C2D51}"/>
    <cellStyle name="Note 26 7" xfId="26847" xr:uid="{A3CD8719-06BC-445C-A925-26AC2D23C2DE}"/>
    <cellStyle name="Note 27" xfId="8331" xr:uid="{949115C1-C432-45F6-884F-133461A1BCA5}"/>
    <cellStyle name="Note 27 2" xfId="10832" xr:uid="{E8B27E60-0897-40DE-A788-A181062C0078}"/>
    <cellStyle name="Note 27 2 2" xfId="14453" xr:uid="{0772A236-30B5-4011-A669-7AFD0769B087}"/>
    <cellStyle name="Note 27 3" xfId="12494" xr:uid="{67999960-2983-42D5-BF04-8A843785E04C}"/>
    <cellStyle name="Note 27 3 2" xfId="26848" xr:uid="{DF35930A-3448-4C76-8107-7BF0340EC6E3}"/>
    <cellStyle name="Note 27 4" xfId="26849" xr:uid="{406E0E89-BC62-49BD-854D-1B9BD92E0C0F}"/>
    <cellStyle name="Note 27 5" xfId="26850" xr:uid="{B7CFCA8A-56FD-430C-BF0A-3E27FD9BCD84}"/>
    <cellStyle name="Note 27 6" xfId="26851" xr:uid="{005118C7-782C-4696-AB50-819CBFFB6F6B}"/>
    <cellStyle name="Note 27 7" xfId="26852" xr:uid="{0B116416-384B-4053-8F50-BA22812CDA71}"/>
    <cellStyle name="Note 28" xfId="8032" xr:uid="{CA3A8549-7CD8-43C8-8B60-9D3116C877FE}"/>
    <cellStyle name="Note 28 2" xfId="10833" xr:uid="{CC052EF8-0B4E-4236-8F2D-2FFB3FD5688B}"/>
    <cellStyle name="Note 28 2 2" xfId="14454" xr:uid="{8E5CA6B2-7E81-4917-9687-10A289EE0BA6}"/>
    <cellStyle name="Note 28 3" xfId="12387" xr:uid="{68FB02B5-E5AB-4995-871B-677A4210EE78}"/>
    <cellStyle name="Note 28 3 2" xfId="26853" xr:uid="{A6924A6A-6B41-4CFE-984E-39E8F02E68D7}"/>
    <cellStyle name="Note 28 4" xfId="26854" xr:uid="{F5C8C158-8CF3-49FC-AAA2-172997E8B4FF}"/>
    <cellStyle name="Note 28 5" xfId="26855" xr:uid="{A88DC9F5-00D7-4D02-B241-82DB870A0242}"/>
    <cellStyle name="Note 28 6" xfId="26856" xr:uid="{44BA8A8A-B865-4F85-A746-A69754598E84}"/>
    <cellStyle name="Note 28 7" xfId="26857" xr:uid="{73CF3B37-1BEA-4591-9879-BD4FC76BBCE0}"/>
    <cellStyle name="Note 29" xfId="6600" xr:uid="{23FEA33A-0B9D-428D-B10B-1252A68589B1}"/>
    <cellStyle name="Note 29 2" xfId="26859" xr:uid="{4991B5B4-A28E-43B3-8388-FC752A5C754B}"/>
    <cellStyle name="Note 29 3" xfId="26858" xr:uid="{90E3BBCE-C357-4B00-B083-DFD4C48D0855}"/>
    <cellStyle name="Note 3" xfId="1797" xr:uid="{E0F2AF6B-1991-4971-91A1-8338DC32C15E}"/>
    <cellStyle name="Note 3 10" xfId="4100" xr:uid="{FD46D57E-CEC1-46BC-BE6A-BDCEA69E5984}"/>
    <cellStyle name="Note 3 10 2" xfId="5562" xr:uid="{EF675FC9-0CAD-41C1-B1E6-352F01A82556}"/>
    <cellStyle name="Note 3 10 2 2" xfId="10836" xr:uid="{6931BACF-B23E-496B-8CAE-CEE96C00A3C8}"/>
    <cellStyle name="Note 3 10 2 2 2" xfId="14457" xr:uid="{E4D80813-0F8E-4658-83EC-89BF79FA695E}"/>
    <cellStyle name="Note 3 10 2 3" xfId="26860" xr:uid="{8FE1490D-46E5-4F9A-B7FB-91343D276E4D}"/>
    <cellStyle name="Note 3 10 2 4" xfId="26861" xr:uid="{82E6D529-E5D9-4887-A407-BDBAE839705E}"/>
    <cellStyle name="Note 3 10 2 5" xfId="26862" xr:uid="{609F92F8-199D-4BF9-AA11-275ACFEB5D75}"/>
    <cellStyle name="Note 3 10 2 6" xfId="26863" xr:uid="{41468F7A-4962-4CBF-A7DB-53407D5D0D6D}"/>
    <cellStyle name="Note 3 10 3" xfId="10835" xr:uid="{5C38324B-86A8-4707-9C7E-5D32CAB3CB4D}"/>
    <cellStyle name="Note 3 10 3 2" xfId="14456" xr:uid="{6C3A1067-8679-44D7-B45E-20F9FCDF96A6}"/>
    <cellStyle name="Note 3 10 3 3" xfId="38558" xr:uid="{153925A6-45A6-419B-93FE-891B9BC17759}"/>
    <cellStyle name="Note 3 10 4" xfId="26864" xr:uid="{53B5F2D3-DF9B-490D-9E4A-4EAFB750D7F9}"/>
    <cellStyle name="Note 3 10 5" xfId="26865" xr:uid="{CA2BD0A3-124E-48EE-9CC2-A1C277DA57D9}"/>
    <cellStyle name="Note 3 10 6" xfId="26866" xr:uid="{A8622D03-5C58-4231-8A5E-2C88B6B4E0E9}"/>
    <cellStyle name="Note 3 10 7" xfId="26867" xr:uid="{E57842FC-56FF-4BBC-990F-27595F1F54BA}"/>
    <cellStyle name="Note 3 11" xfId="4101" xr:uid="{E8F7EC27-C640-429E-A302-FA1968B5A53C}"/>
    <cellStyle name="Note 3 11 2" xfId="5563" xr:uid="{B65CA3EC-22AA-4828-AC5A-5BA7CAF81959}"/>
    <cellStyle name="Note 3 11 2 2" xfId="10838" xr:uid="{2584234E-F260-465C-B6D7-7A8743A2BD35}"/>
    <cellStyle name="Note 3 11 2 2 2" xfId="14459" xr:uid="{E0D596CC-C34D-41B8-8D4C-2F622F5B15E9}"/>
    <cellStyle name="Note 3 11 2 3" xfId="26868" xr:uid="{757350BE-3C3C-488B-9D66-BB59C193FA54}"/>
    <cellStyle name="Note 3 11 2 4" xfId="26869" xr:uid="{9157DD9A-7397-40E5-B74D-232D96B164D3}"/>
    <cellStyle name="Note 3 11 2 5" xfId="26870" xr:uid="{44E512F6-A8D2-4E62-8CD7-B64EF911EF8B}"/>
    <cellStyle name="Note 3 11 2 6" xfId="26871" xr:uid="{EACAE3B8-060B-4ABA-8611-7F3C5D5CA1F7}"/>
    <cellStyle name="Note 3 11 3" xfId="10837" xr:uid="{D0EC2967-8B1E-44D5-BEB1-A5FD8A9FF92B}"/>
    <cellStyle name="Note 3 11 3 2" xfId="14458" xr:uid="{8A7CA6DB-34EC-44C4-80ED-46C824528212}"/>
    <cellStyle name="Note 3 11 3 3" xfId="38559" xr:uid="{071A2B5C-7002-46E2-A48D-1FD8D9A4E948}"/>
    <cellStyle name="Note 3 11 4" xfId="26872" xr:uid="{68F4A593-0236-4E1E-9D6E-A8D416F4AB22}"/>
    <cellStyle name="Note 3 11 5" xfId="26873" xr:uid="{FA2DCD89-0FA8-4577-8F64-313418BC61EE}"/>
    <cellStyle name="Note 3 11 6" xfId="26874" xr:uid="{C73C2B3D-D3B3-40A6-8534-60BD1E4EC004}"/>
    <cellStyle name="Note 3 11 7" xfId="26875" xr:uid="{CBC15B17-4BFD-4398-A036-548EECC3533F}"/>
    <cellStyle name="Note 3 12" xfId="4102" xr:uid="{CD0D4064-2BF8-4645-86FD-763D0D123728}"/>
    <cellStyle name="Note 3 12 2" xfId="5564" xr:uid="{70968390-B11F-4056-8397-2F3A5565134B}"/>
    <cellStyle name="Note 3 12 2 2" xfId="10840" xr:uid="{A6812925-CC9E-4C02-89D9-218FC44328A5}"/>
    <cellStyle name="Note 3 12 2 2 2" xfId="14461" xr:uid="{3D282C1F-C6FD-4521-9275-E6589BE34E70}"/>
    <cellStyle name="Note 3 12 2 3" xfId="26876" xr:uid="{D779C0D0-487F-4172-9662-814232727977}"/>
    <cellStyle name="Note 3 12 2 4" xfId="26877" xr:uid="{0FA89DA6-7306-4EC9-B590-4B11B701C75D}"/>
    <cellStyle name="Note 3 12 2 5" xfId="26878" xr:uid="{3D58F9BE-9BBC-4519-ABC7-9E29E685A517}"/>
    <cellStyle name="Note 3 12 2 6" xfId="26879" xr:uid="{BD94CB64-D35A-4A24-A7E7-5B4B155CBA47}"/>
    <cellStyle name="Note 3 12 3" xfId="10839" xr:uid="{9819DF35-A791-4DE0-86E5-7C85AD88D516}"/>
    <cellStyle name="Note 3 12 3 2" xfId="14460" xr:uid="{9FC0BBA2-F8DA-40D7-A396-3F6FF12A7CDF}"/>
    <cellStyle name="Note 3 12 3 3" xfId="38560" xr:uid="{F169791E-A708-46C5-AE60-C4F445345C98}"/>
    <cellStyle name="Note 3 12 4" xfId="26880" xr:uid="{4EB74849-6176-4E63-8689-3A38913D541E}"/>
    <cellStyle name="Note 3 12 5" xfId="26881" xr:uid="{31705224-CF43-4C82-BA6A-2E3DA47BA894}"/>
    <cellStyle name="Note 3 12 6" xfId="26882" xr:uid="{D00F2C9C-4725-4F63-A377-653AD0DBA123}"/>
    <cellStyle name="Note 3 12 7" xfId="26883" xr:uid="{D6537C59-7C23-43AC-BF65-C1A4C63F5FDB}"/>
    <cellStyle name="Note 3 13" xfId="4103" xr:uid="{ACCF3F3A-DE9E-4ADC-BC11-DFE70985CBB7}"/>
    <cellStyle name="Note 3 13 2" xfId="5565" xr:uid="{F2391CEE-9024-4B6C-ADBE-4BDB9F5F4986}"/>
    <cellStyle name="Note 3 13 2 2" xfId="10842" xr:uid="{0B267C7E-8D99-448E-8B65-0C50197E16D6}"/>
    <cellStyle name="Note 3 13 2 2 2" xfId="14463" xr:uid="{724BE7F0-573B-45D0-865C-AA794737CFF6}"/>
    <cellStyle name="Note 3 13 2 3" xfId="26884" xr:uid="{9258F99E-E250-4511-A0E6-0FEC38F9FAB0}"/>
    <cellStyle name="Note 3 13 2 4" xfId="26885" xr:uid="{3BF6E2A1-76DC-4ED0-913C-E603F74EE539}"/>
    <cellStyle name="Note 3 13 2 5" xfId="26886" xr:uid="{DA5D0528-158B-46A1-BE67-7616C26380BB}"/>
    <cellStyle name="Note 3 13 2 6" xfId="26887" xr:uid="{10461172-9EE2-43BB-9F0E-C2EF6C6D0D77}"/>
    <cellStyle name="Note 3 13 3" xfId="10841" xr:uid="{63283582-7388-41EE-8581-578E37C4DE04}"/>
    <cellStyle name="Note 3 13 3 2" xfId="14462" xr:uid="{B9855973-E284-4254-B2E4-2BEE689A188D}"/>
    <cellStyle name="Note 3 13 3 3" xfId="38561" xr:uid="{9132FF6B-0836-4B56-BF70-7E125F937C36}"/>
    <cellStyle name="Note 3 13 4" xfId="26888" xr:uid="{1665B0FC-03F6-4CC0-9997-AC5E5B7BEB47}"/>
    <cellStyle name="Note 3 13 5" xfId="26889" xr:uid="{3058D82E-8DF8-478A-8844-C1CFAA947E12}"/>
    <cellStyle name="Note 3 13 6" xfId="26890" xr:uid="{B09AB591-FC2F-4954-9636-FB4F0CC518DA}"/>
    <cellStyle name="Note 3 13 7" xfId="26891" xr:uid="{C93DC4E8-18AE-4B4C-977F-499F780E0A5F}"/>
    <cellStyle name="Note 3 14" xfId="4104" xr:uid="{7E43D2A0-871C-4175-941A-A17AB4380F59}"/>
    <cellStyle name="Note 3 14 2" xfId="5566" xr:uid="{46F8B3C2-AF58-4BB4-9DD6-0EAB0885F0A3}"/>
    <cellStyle name="Note 3 14 2 2" xfId="10844" xr:uid="{EF8E7ED1-65A7-43FC-9588-A9587A54ADA6}"/>
    <cellStyle name="Note 3 14 2 2 2" xfId="14465" xr:uid="{28144FF6-2FA8-4AA7-9240-2B3B0C0170B6}"/>
    <cellStyle name="Note 3 14 2 3" xfId="26892" xr:uid="{B7E883CB-6A7B-4A3B-A639-3FB0635D0855}"/>
    <cellStyle name="Note 3 14 2 4" xfId="26893" xr:uid="{AD2F749A-E29C-4B8D-A047-E70FD63CEAB9}"/>
    <cellStyle name="Note 3 14 2 5" xfId="26894" xr:uid="{F309EB44-0DD9-4DD1-9BCA-989DB8F33604}"/>
    <cellStyle name="Note 3 14 2 6" xfId="26895" xr:uid="{8A3C8A45-45D8-4789-81B5-752DE4BABA15}"/>
    <cellStyle name="Note 3 14 3" xfId="10843" xr:uid="{079FB565-A15F-406D-ABFD-EA4FB6643B54}"/>
    <cellStyle name="Note 3 14 3 2" xfId="14464" xr:uid="{A405347C-A7AE-4AAF-997A-E1C7B50B2F9B}"/>
    <cellStyle name="Note 3 14 3 3" xfId="38562" xr:uid="{C35420DF-6171-4D83-BB23-B5DB0E34E976}"/>
    <cellStyle name="Note 3 14 4" xfId="26896" xr:uid="{DAA50BB6-44FA-412D-B8D1-4E21F8F81F2B}"/>
    <cellStyle name="Note 3 14 5" xfId="26897" xr:uid="{EFEA01EC-B339-4705-AA85-5F98C8A7C821}"/>
    <cellStyle name="Note 3 14 6" xfId="26898" xr:uid="{4ED16232-F5F3-4D07-A005-00A877BE72C2}"/>
    <cellStyle name="Note 3 14 7" xfId="26899" xr:uid="{B6B18E2E-548E-45EC-B400-8EE484F9013D}"/>
    <cellStyle name="Note 3 15" xfId="4099" xr:uid="{64C5DA1B-6209-4760-88D3-65D4CDEC999F}"/>
    <cellStyle name="Note 3 15 2" xfId="10845" xr:uid="{8D247990-3CFA-4B80-A32F-6F55DA02B58D}"/>
    <cellStyle name="Note 3 15 2 2" xfId="14466" xr:uid="{73472C35-511A-4DFC-9566-7798CB1E37C6}"/>
    <cellStyle name="Note 3 15 3" xfId="26900" xr:uid="{9DEE6ABE-BACA-4B7E-985A-4FA4B806457E}"/>
    <cellStyle name="Note 3 15 4" xfId="26901" xr:uid="{D917C392-F0A8-4E6C-B2FD-D8856D2888C0}"/>
    <cellStyle name="Note 3 15 5" xfId="26902" xr:uid="{02A910E5-0553-44EB-96B5-5D50F720B8D7}"/>
    <cellStyle name="Note 3 15 6" xfId="26903" xr:uid="{19FD2F43-BAC6-4EAA-A38F-80B1D99AF2BC}"/>
    <cellStyle name="Note 3 16" xfId="4967" xr:uid="{67D4FA95-F4FE-40E3-9D35-082EE18569D7}"/>
    <cellStyle name="Note 3 16 2" xfId="14455" xr:uid="{31399FF7-A9DB-43C4-9F84-EED8F6642741}"/>
    <cellStyle name="Note 3 16 3" xfId="35924" xr:uid="{47EB0302-CFBF-4324-85A0-F79313FD0888}"/>
    <cellStyle name="Note 3 16 4" xfId="10834" xr:uid="{8887676A-D930-46EE-BEC7-A867D1A8740B}"/>
    <cellStyle name="Note 3 17" xfId="26904" xr:uid="{AC9BF585-EE65-499F-B79B-33777EF35462}"/>
    <cellStyle name="Note 3 17 2" xfId="37991" xr:uid="{319BFE6D-2B23-42D3-870F-FEECDEBE734C}"/>
    <cellStyle name="Note 3 18" xfId="26905" xr:uid="{CB9DB8E6-3960-4A20-88D4-69FC2EAC8A63}"/>
    <cellStyle name="Note 3 19" xfId="26906" xr:uid="{28852528-F339-483F-A0EE-1ECD4BEA85A2}"/>
    <cellStyle name="Note 3 2" xfId="1798" xr:uid="{BBE08D68-BC02-4671-8CF7-BA58C367607A}"/>
    <cellStyle name="Note 3 2 2" xfId="4105" xr:uid="{32D1F14B-0DB2-4A44-AF9E-9A70B29E789B}"/>
    <cellStyle name="Note 3 2 2 2" xfId="10847" xr:uid="{08231A7F-FB05-4C84-BF64-A384B89BD33D}"/>
    <cellStyle name="Note 3 2 2 2 2" xfId="14468" xr:uid="{A6FDEF84-F04C-4C7B-B86A-86659E281B21}"/>
    <cellStyle name="Note 3 2 2 3" xfId="26907" xr:uid="{245221E6-0020-4EA2-AA03-C327397F5506}"/>
    <cellStyle name="Note 3 2 2 4" xfId="26908" xr:uid="{DEBDBEF5-8E42-4B23-8BED-9A0902FFC3DF}"/>
    <cellStyle name="Note 3 2 2 5" xfId="26909" xr:uid="{D135CEE3-EE1F-4D97-A83B-0749386B9C72}"/>
    <cellStyle name="Note 3 2 2 6" xfId="26910" xr:uid="{03BB9F2B-0B23-4DDE-9EE4-4EE41765D64F}"/>
    <cellStyle name="Note 3 2 3" xfId="4968" xr:uid="{F224F08F-5702-454D-88BF-7C95391BB48B}"/>
    <cellStyle name="Note 3 2 3 2" xfId="14467" xr:uid="{CC288087-3F9C-42AA-A6E6-B8B30BFB1D4A}"/>
    <cellStyle name="Note 3 2 3 3" xfId="35925" xr:uid="{44D96774-7A14-4DDA-8EDF-731E04B785BB}"/>
    <cellStyle name="Note 3 2 3 4" xfId="10846" xr:uid="{D35E9EA8-E922-41B2-A7B4-DE83BB954EB4}"/>
    <cellStyle name="Note 3 2 4" xfId="26911" xr:uid="{97376255-70FE-4147-8D63-409B01D87F4E}"/>
    <cellStyle name="Note 3 2 4 2" xfId="37992" xr:uid="{49A0ED6D-1F91-49BD-93AA-71AA2010582C}"/>
    <cellStyle name="Note 3 2 5" xfId="26912" xr:uid="{872E1F95-CC74-4A71-AAC3-4B6A86FA625D}"/>
    <cellStyle name="Note 3 2 6" xfId="26913" xr:uid="{82BAA3A2-C3FD-408D-B8AC-7DB8B9560101}"/>
    <cellStyle name="Note 3 2 7" xfId="26914" xr:uid="{541FA8DB-9275-4C9D-9388-06DC4C0E53DB}"/>
    <cellStyle name="Note 3 2 8" xfId="26915" xr:uid="{EFC9B4A5-509A-4AEF-A535-621156CB4B58}"/>
    <cellStyle name="Note 3 20" xfId="26916" xr:uid="{7EBD2A13-2D19-4636-8B63-7BE8729E38E0}"/>
    <cellStyle name="Note 3 21" xfId="26917" xr:uid="{1C3C6F89-9EA7-4D3A-A5AC-CFE0BC7F9817}"/>
    <cellStyle name="Note 3 3" xfId="1799" xr:uid="{48707445-3549-4390-82CD-74B94831E380}"/>
    <cellStyle name="Note 3 3 2" xfId="4106" xr:uid="{E7282CAD-7F25-4EC3-A9D3-685A29A91ABB}"/>
    <cellStyle name="Note 3 3 2 2" xfId="10849" xr:uid="{AC3F6EFE-7900-440C-BA4F-12A0284712F3}"/>
    <cellStyle name="Note 3 3 2 2 2" xfId="14470" xr:uid="{31AAC80B-E8E4-4570-9AFF-0C35DD75CA5E}"/>
    <cellStyle name="Note 3 3 2 3" xfId="26918" xr:uid="{899E9877-1D85-4957-8F23-8A8FAA47C2EB}"/>
    <cellStyle name="Note 3 3 2 4" xfId="26919" xr:uid="{9FEBC6E7-471D-4DC5-B168-2503149ED58D}"/>
    <cellStyle name="Note 3 3 2 5" xfId="26920" xr:uid="{AB359787-6E07-43FE-AE96-A27D6A40BD7E}"/>
    <cellStyle name="Note 3 3 2 6" xfId="26921" xr:uid="{065C4879-03D5-452F-BF69-054F239757E1}"/>
    <cellStyle name="Note 3 3 3" xfId="4969" xr:uid="{45D73A0A-7CC5-44D5-8ACC-6D03DCFA5E4B}"/>
    <cellStyle name="Note 3 3 3 2" xfId="14469" xr:uid="{6B9E19DC-4F21-4CB7-8D54-573C3D3DBA7E}"/>
    <cellStyle name="Note 3 3 3 3" xfId="35926" xr:uid="{C53F3431-469D-4864-AB39-C11FFD93779C}"/>
    <cellStyle name="Note 3 3 3 4" xfId="10848" xr:uid="{1BA478B5-4737-4D19-995F-BD5FBC2C2604}"/>
    <cellStyle name="Note 3 3 4" xfId="26922" xr:uid="{F6DC4F01-BE6D-42C1-B675-30515C3704CA}"/>
    <cellStyle name="Note 3 3 4 2" xfId="37993" xr:uid="{F2F4A53C-A039-4622-A088-1ED1B0CA3EA7}"/>
    <cellStyle name="Note 3 3 5" xfId="26923" xr:uid="{EF8909CD-5857-4CF1-BC70-E13B6F89F2D6}"/>
    <cellStyle name="Note 3 3 6" xfId="26924" xr:uid="{6885DACC-5427-4302-A757-E8E37A25ED59}"/>
    <cellStyle name="Note 3 3 7" xfId="26925" xr:uid="{1291A133-0BBD-4F6C-A79D-F642B1DF7930}"/>
    <cellStyle name="Note 3 3 8" xfId="26926" xr:uid="{A501D7E0-BBAC-4CF4-8371-AC5B2CC10E38}"/>
    <cellStyle name="Note 3 4" xfId="1800" xr:uid="{35E06779-8398-4939-9C1E-70CE2333746C}"/>
    <cellStyle name="Note 3 4 2" xfId="4107" xr:uid="{A5881382-BD23-4142-860B-ABB572518F6C}"/>
    <cellStyle name="Note 3 4 2 2" xfId="10851" xr:uid="{51BAF34D-3342-434A-9C20-91B71BC9C1B9}"/>
    <cellStyle name="Note 3 4 2 2 2" xfId="14472" xr:uid="{8B8C75CC-D094-40FF-A26D-F7D0C15B454D}"/>
    <cellStyle name="Note 3 4 2 3" xfId="26927" xr:uid="{05C19236-5314-48ED-BEAB-A21E16C9E604}"/>
    <cellStyle name="Note 3 4 2 4" xfId="26928" xr:uid="{6C237C32-8592-4108-B99B-50718DA458E9}"/>
    <cellStyle name="Note 3 4 2 5" xfId="26929" xr:uid="{A490D6A5-221C-4BDE-A833-D950302A81C5}"/>
    <cellStyle name="Note 3 4 2 6" xfId="26930" xr:uid="{AF93B874-E372-4AD6-8423-FD8CC74B487D}"/>
    <cellStyle name="Note 3 4 3" xfId="4970" xr:uid="{25831ED0-CCE3-41D7-A309-338F7D8F0FA6}"/>
    <cellStyle name="Note 3 4 3 2" xfId="14471" xr:uid="{5F7306FD-B25E-40EB-9397-4DDD35D97405}"/>
    <cellStyle name="Note 3 4 3 3" xfId="35927" xr:uid="{86A6E15F-F84B-40E7-80CA-8023B9844697}"/>
    <cellStyle name="Note 3 4 3 4" xfId="10850" xr:uid="{77C257B5-DCF2-4CD6-8255-37D0AAD49DEF}"/>
    <cellStyle name="Note 3 4 4" xfId="26931" xr:uid="{C461E25B-2B5E-4B3E-AEFC-E705CF8A6672}"/>
    <cellStyle name="Note 3 4 4 2" xfId="37994" xr:uid="{A99CFE02-AA17-491F-8775-6EB62762E7DF}"/>
    <cellStyle name="Note 3 4 5" xfId="26932" xr:uid="{86361EB7-353B-4FEF-AFC0-C560ECBA81A4}"/>
    <cellStyle name="Note 3 4 6" xfId="26933" xr:uid="{9718C1F6-E5AA-46D7-9099-33931B85275F}"/>
    <cellStyle name="Note 3 4 7" xfId="26934" xr:uid="{CC6BE43B-CCC8-4CBB-BFB8-400A42FB0B9D}"/>
    <cellStyle name="Note 3 4 8" xfId="26935" xr:uid="{52579D90-0D83-4B97-83AE-F10060134195}"/>
    <cellStyle name="Note 3 5" xfId="4108" xr:uid="{F271DAE7-D6E3-4310-9110-182A297A9A0F}"/>
    <cellStyle name="Note 3 5 2" xfId="5567" xr:uid="{ED7241E4-DE41-4026-ABB6-549291B9F161}"/>
    <cellStyle name="Note 3 5 2 2" xfId="10853" xr:uid="{70853B6C-E612-40D8-A0FB-17E294A85465}"/>
    <cellStyle name="Note 3 5 2 2 2" xfId="14474" xr:uid="{C33B6FD0-2A4A-4751-8F17-0066D5CDFE6C}"/>
    <cellStyle name="Note 3 5 2 3" xfId="26936" xr:uid="{DB468C82-A2EF-4D1B-ACE6-EE0C60EFCCE0}"/>
    <cellStyle name="Note 3 5 2 4" xfId="26937" xr:uid="{3969FB69-FE49-447B-84F9-64495630A7A2}"/>
    <cellStyle name="Note 3 5 2 5" xfId="26938" xr:uid="{529225D2-B679-47A2-BF05-93BB2950503F}"/>
    <cellStyle name="Note 3 5 2 6" xfId="26939" xr:uid="{B3861ED2-69FB-4CC5-B583-4C7B4CAF1E3A}"/>
    <cellStyle name="Note 3 5 3" xfId="10852" xr:uid="{84557B1A-814D-4EC1-AA1F-0F9FB907373D}"/>
    <cellStyle name="Note 3 5 3 2" xfId="14473" xr:uid="{61ADCB51-32E0-46FE-9BA4-E882E29EAD10}"/>
    <cellStyle name="Note 3 5 3 3" xfId="38563" xr:uid="{988A31F9-672E-4D52-A32F-21D85D125FDF}"/>
    <cellStyle name="Note 3 5 4" xfId="26940" xr:uid="{C23E73A4-3EEE-4DDC-BED0-6C8DA3A993F4}"/>
    <cellStyle name="Note 3 5 5" xfId="26941" xr:uid="{AAA2AB8C-704C-4657-A33A-CE4EBFBF5429}"/>
    <cellStyle name="Note 3 5 6" xfId="26942" xr:uid="{DD613780-4340-4131-BD4B-50F5C535D259}"/>
    <cellStyle name="Note 3 5 7" xfId="26943" xr:uid="{F875455B-173A-4FB7-B750-6399EF44945C}"/>
    <cellStyle name="Note 3 6" xfId="4109" xr:uid="{839C48B4-FC70-48F8-9BD5-02A894B93098}"/>
    <cellStyle name="Note 3 6 2" xfId="5568" xr:uid="{CA20A7FC-00B6-4E85-B504-6C0A9C1D8EF5}"/>
    <cellStyle name="Note 3 6 2 2" xfId="10855" xr:uid="{E1A2768E-BB40-43AD-BFCA-8DC43D366912}"/>
    <cellStyle name="Note 3 6 2 2 2" xfId="14476" xr:uid="{9BD5E907-C6F0-4BD1-9530-0F396848A610}"/>
    <cellStyle name="Note 3 6 2 3" xfId="26944" xr:uid="{7C0B3EBF-D5C3-4BD1-923C-7C8F3CD953EE}"/>
    <cellStyle name="Note 3 6 2 4" xfId="26945" xr:uid="{DF52F536-EF4C-427D-AE5A-183AA574A7F9}"/>
    <cellStyle name="Note 3 6 2 5" xfId="26946" xr:uid="{0E439632-E193-40F6-8A97-C6764C9782E9}"/>
    <cellStyle name="Note 3 6 2 6" xfId="26947" xr:uid="{DEC61574-280C-46D4-9992-830A6739BFC8}"/>
    <cellStyle name="Note 3 6 3" xfId="10854" xr:uid="{902B70C3-E463-4A64-8EC5-0E72B33EB029}"/>
    <cellStyle name="Note 3 6 3 2" xfId="14475" xr:uid="{C3646C78-4B0D-4CB8-A9AF-70055E3ADAB3}"/>
    <cellStyle name="Note 3 6 3 3" xfId="38564" xr:uid="{01FCD7D4-1ACF-4E8C-B428-3DFDCD98424F}"/>
    <cellStyle name="Note 3 6 4" xfId="26948" xr:uid="{FC1558D1-F4D3-493D-B07A-6D33216271B4}"/>
    <cellStyle name="Note 3 6 5" xfId="26949" xr:uid="{1F1D667B-DC58-4BA7-B638-448C8BFA3185}"/>
    <cellStyle name="Note 3 6 6" xfId="26950" xr:uid="{C270F788-F9C3-4544-9077-B9B7B3437345}"/>
    <cellStyle name="Note 3 6 7" xfId="26951" xr:uid="{C92CE3B6-EC89-4704-BFDA-7DD5B0E757FA}"/>
    <cellStyle name="Note 3 7" xfId="4110" xr:uid="{74373163-5591-4433-A603-71B4574FDAA7}"/>
    <cellStyle name="Note 3 7 2" xfId="5569" xr:uid="{4BB16F9F-B2D9-4FA1-9E91-8DF718D8104B}"/>
    <cellStyle name="Note 3 7 2 2" xfId="10857" xr:uid="{D6F6AA3C-536E-4C55-9EEE-2DE436EEE947}"/>
    <cellStyle name="Note 3 7 2 2 2" xfId="14478" xr:uid="{A45CE0FA-9702-46AC-B482-BC212E3D0139}"/>
    <cellStyle name="Note 3 7 2 3" xfId="26952" xr:uid="{379E12C6-36A6-4BEE-8F4A-DF772443AAD3}"/>
    <cellStyle name="Note 3 7 2 4" xfId="26953" xr:uid="{9E9B0C10-54C3-4FEE-B2BC-904586EA00DE}"/>
    <cellStyle name="Note 3 7 2 5" xfId="26954" xr:uid="{13B07964-6D48-4EB7-9B0D-C6DCCFE2DBA0}"/>
    <cellStyle name="Note 3 7 2 6" xfId="26955" xr:uid="{03810676-9243-4847-AF14-6A94653152BC}"/>
    <cellStyle name="Note 3 7 3" xfId="10856" xr:uid="{3FE60DCE-323C-4B09-BB0C-282143160AC4}"/>
    <cellStyle name="Note 3 7 3 2" xfId="14477" xr:uid="{EF353313-4E9D-4A87-A9EF-547B254C1E62}"/>
    <cellStyle name="Note 3 7 3 3" xfId="38565" xr:uid="{9047A1A7-A412-49C8-BB7E-0CF0B40780F4}"/>
    <cellStyle name="Note 3 7 4" xfId="26956" xr:uid="{005A2BFA-39CC-434F-9407-CA71EA051238}"/>
    <cellStyle name="Note 3 7 5" xfId="26957" xr:uid="{62F9CC7D-A191-4E5D-B135-C4605E74E490}"/>
    <cellStyle name="Note 3 7 6" xfId="26958" xr:uid="{236CB724-0AC4-40CB-B9F6-BA876DDF8D30}"/>
    <cellStyle name="Note 3 7 7" xfId="26959" xr:uid="{492173C0-1581-4912-8EC5-1F784BBD2E29}"/>
    <cellStyle name="Note 3 8" xfId="4111" xr:uid="{89EF2845-CFFE-429D-A717-9BE31828E2A9}"/>
    <cellStyle name="Note 3 8 2" xfId="5570" xr:uid="{55B2DF13-858A-4F13-96F2-1DF8F31170AC}"/>
    <cellStyle name="Note 3 8 2 2" xfId="10859" xr:uid="{7B5E91C6-55BD-48FC-B86E-1C3125FAF256}"/>
    <cellStyle name="Note 3 8 2 2 2" xfId="14480" xr:uid="{12444EC6-AB81-414C-AE7D-93E6EC680E4C}"/>
    <cellStyle name="Note 3 8 2 3" xfId="26960" xr:uid="{0B6EA253-1635-495F-B2C2-4C1CC2E84FED}"/>
    <cellStyle name="Note 3 8 2 4" xfId="26961" xr:uid="{BE0E2834-ADC3-47C1-8097-CBD2C3C96005}"/>
    <cellStyle name="Note 3 8 2 5" xfId="26962" xr:uid="{BB6B94C9-61BD-42E2-8EAB-390AEAD2FC00}"/>
    <cellStyle name="Note 3 8 2 6" xfId="26963" xr:uid="{93A1E744-E7C2-4264-8487-FD143C991FD2}"/>
    <cellStyle name="Note 3 8 3" xfId="10858" xr:uid="{97B0018A-0ACA-4FA9-B630-9C7F479B6A12}"/>
    <cellStyle name="Note 3 8 3 2" xfId="14479" xr:uid="{19977FC6-7E58-44DA-8201-453DB6B1E3BC}"/>
    <cellStyle name="Note 3 8 3 3" xfId="38566" xr:uid="{A4B5B4C4-1740-472B-93EA-DBDE953BCC3B}"/>
    <cellStyle name="Note 3 8 4" xfId="26964" xr:uid="{5F26DBA3-9423-4391-A2DE-9C21B32B6A9E}"/>
    <cellStyle name="Note 3 8 5" xfId="26965" xr:uid="{5BEFC60F-57A7-44A6-B5AA-4ADA48CE4551}"/>
    <cellStyle name="Note 3 8 6" xfId="26966" xr:uid="{2C082440-D159-4DDD-91C4-E311B173F153}"/>
    <cellStyle name="Note 3 8 7" xfId="26967" xr:uid="{1108F075-D9C2-4C60-878E-0141CC2B1842}"/>
    <cellStyle name="Note 3 9" xfId="4112" xr:uid="{36F7DDF1-2181-4855-BD5B-C0D8BB4A889F}"/>
    <cellStyle name="Note 3 9 2" xfId="5571" xr:uid="{D5564F90-9EDD-4B4D-AD68-AA279418AFFF}"/>
    <cellStyle name="Note 3 9 2 2" xfId="10861" xr:uid="{BF9004C4-38C9-4B76-8AE9-50471E310083}"/>
    <cellStyle name="Note 3 9 2 2 2" xfId="14482" xr:uid="{D498B556-D2A2-41F2-B7C1-D8B9A4C834CB}"/>
    <cellStyle name="Note 3 9 2 3" xfId="26968" xr:uid="{EB6D57CC-D1FB-4F84-A7CD-77518DE7ADEA}"/>
    <cellStyle name="Note 3 9 2 4" xfId="26969" xr:uid="{619CEC8B-6568-48C5-B4BA-913B9FBAF5F7}"/>
    <cellStyle name="Note 3 9 2 5" xfId="26970" xr:uid="{43F79FAF-C34C-425B-8342-D10A41F3790C}"/>
    <cellStyle name="Note 3 9 2 6" xfId="26971" xr:uid="{10EC4BE6-B39B-4C1B-965D-7CCEFA6EDB8E}"/>
    <cellStyle name="Note 3 9 3" xfId="10860" xr:uid="{3BC3337C-B4EB-4261-9A0D-A940CC62A39D}"/>
    <cellStyle name="Note 3 9 3 2" xfId="14481" xr:uid="{A795B44A-9C84-44D0-82D7-AF45B5697527}"/>
    <cellStyle name="Note 3 9 3 3" xfId="38567" xr:uid="{4B8D5A81-FC0D-4F3B-92A6-E344C924EAAE}"/>
    <cellStyle name="Note 3 9 4" xfId="26972" xr:uid="{034E6E3E-8593-473D-976F-EB27E2129F30}"/>
    <cellStyle name="Note 3 9 5" xfId="26973" xr:uid="{DD379757-6D96-4F06-9204-5C571720DFFF}"/>
    <cellStyle name="Note 3 9 6" xfId="26974" xr:uid="{461F0994-B13B-4E39-8B4F-7373D2ACF5E5}"/>
    <cellStyle name="Note 3 9 7" xfId="26975" xr:uid="{3BBA65C1-3C49-479A-82EA-F0069DD7C395}"/>
    <cellStyle name="Note 3_IND_UC" xfId="6603" xr:uid="{BFADB031-153E-462D-BA80-073B0345CDB9}"/>
    <cellStyle name="Note 30" xfId="26976" xr:uid="{BD27D65B-372F-41A1-BFF6-4BD0A4D77854}"/>
    <cellStyle name="Note 31" xfId="26977" xr:uid="{F5A6E245-9A10-493A-B018-85F1FABA2565}"/>
    <cellStyle name="Note 32" xfId="26978" xr:uid="{1BE01A1A-57AF-42C8-ABE6-052A66E2AC64}"/>
    <cellStyle name="Note 4" xfId="1801" xr:uid="{D8433EA7-8779-44EF-9D1C-9550B8185B32}"/>
    <cellStyle name="Note 4 10" xfId="26979" xr:uid="{4C0C1DA6-A442-4280-BC2C-EA6B71CFE716}"/>
    <cellStyle name="Note 4 11" xfId="26980" xr:uid="{EC4E0137-4FC0-4F1B-816A-D9A07366B130}"/>
    <cellStyle name="Note 4 2" xfId="1802" xr:uid="{85400894-8302-405D-8B42-6A9A4B9B77B7}"/>
    <cellStyle name="Note 4 2 2" xfId="4114" xr:uid="{BF6B0243-CB45-4B9E-994B-05A080456B9C}"/>
    <cellStyle name="Note 4 2 2 2" xfId="10864" xr:uid="{70EDCEE6-0DF4-449C-8726-3598B2CFFB57}"/>
    <cellStyle name="Note 4 2 2 2 2" xfId="14485" xr:uid="{B1058A1E-E3DD-4C2E-B5DC-445A2C830C87}"/>
    <cellStyle name="Note 4 2 2 3" xfId="26981" xr:uid="{0DFA501C-A12A-45ED-8580-2D0BB2744937}"/>
    <cellStyle name="Note 4 2 2 4" xfId="26982" xr:uid="{A2D69031-0F73-4173-9903-5553C1FC6A65}"/>
    <cellStyle name="Note 4 2 2 5" xfId="26983" xr:uid="{05A6EF1D-564A-4C4F-8366-F65C97B96F24}"/>
    <cellStyle name="Note 4 2 2 6" xfId="26984" xr:uid="{477735C8-DD2C-4DBF-8B6E-32C92E0B6C4D}"/>
    <cellStyle name="Note 4 2 3" xfId="4972" xr:uid="{28EC263E-4F47-470E-96F4-C425E4A685C1}"/>
    <cellStyle name="Note 4 2 3 2" xfId="14484" xr:uid="{97819DD3-8EE1-404E-8615-300D165C5B73}"/>
    <cellStyle name="Note 4 2 3 3" xfId="35929" xr:uid="{8E82E043-8F3B-4D74-B979-D01C78ED6760}"/>
    <cellStyle name="Note 4 2 3 4" xfId="10863" xr:uid="{2067048D-BDBE-4E42-9653-7EB944EAFD89}"/>
    <cellStyle name="Note 4 2 4" xfId="26985" xr:uid="{3DC7CF8F-82B4-4E41-BBA8-27D78158BDC9}"/>
    <cellStyle name="Note 4 2 4 2" xfId="37996" xr:uid="{A6FB4376-B277-450E-9A5A-28B350E46905}"/>
    <cellStyle name="Note 4 2 5" xfId="26986" xr:uid="{BFB80804-6ECD-44B7-9587-B5B327C3F7EC}"/>
    <cellStyle name="Note 4 2 6" xfId="26987" xr:uid="{3461F138-7588-4CE4-8AA4-8093961B3362}"/>
    <cellStyle name="Note 4 2 7" xfId="26988" xr:uid="{F7A3E3C7-AFD6-4480-A421-28FC68DB5F26}"/>
    <cellStyle name="Note 4 2 8" xfId="26989" xr:uid="{E0B41DB5-9E98-478C-A35A-47BBCB9E7CB7}"/>
    <cellStyle name="Note 4 3" xfId="1803" xr:uid="{475CE59A-D1F2-4809-8FBB-E03532D098BF}"/>
    <cellStyle name="Note 4 3 2" xfId="4115" xr:uid="{9224ACFF-116E-42BB-BBEF-1F07485E3320}"/>
    <cellStyle name="Note 4 3 2 2" xfId="10866" xr:uid="{8765840B-6D95-4B00-A286-8EE315501D32}"/>
    <cellStyle name="Note 4 3 2 2 2" xfId="14487" xr:uid="{B878A3FE-7741-4565-A3DE-3424BEE7A9AA}"/>
    <cellStyle name="Note 4 3 2 3" xfId="26990" xr:uid="{FB1F9CAD-69D3-4647-93D8-BC273071FB1F}"/>
    <cellStyle name="Note 4 3 2 4" xfId="26991" xr:uid="{2122C95E-F5A0-43CE-8156-77BE00A09D38}"/>
    <cellStyle name="Note 4 3 2 5" xfId="26992" xr:uid="{4F19BDDD-6D72-4FFD-9E5C-96F8E5FE992E}"/>
    <cellStyle name="Note 4 3 2 6" xfId="26993" xr:uid="{E876FEAB-ADBE-4845-8F0B-2A36A3457892}"/>
    <cellStyle name="Note 4 3 3" xfId="4973" xr:uid="{A62B0DFC-6F18-4116-ADD9-2B0687737B69}"/>
    <cellStyle name="Note 4 3 3 2" xfId="14486" xr:uid="{A381B23F-75FF-40FA-981D-A2A90881B756}"/>
    <cellStyle name="Note 4 3 3 3" xfId="35930" xr:uid="{FA5BA15F-6279-4F94-BA69-43861E908672}"/>
    <cellStyle name="Note 4 3 3 4" xfId="10865" xr:uid="{4A7AA01A-2A29-4FC4-8B40-AB3DD56C4B76}"/>
    <cellStyle name="Note 4 3 4" xfId="26994" xr:uid="{9CA72082-5941-4221-9896-B526B5015F70}"/>
    <cellStyle name="Note 4 3 4 2" xfId="37997" xr:uid="{4F7BDF14-614C-4044-A700-CFA260A31C06}"/>
    <cellStyle name="Note 4 3 5" xfId="26995" xr:uid="{E38802D8-0CC2-4326-A9F5-4B27E433AAF4}"/>
    <cellStyle name="Note 4 3 6" xfId="26996" xr:uid="{0D821EF7-FEA9-4A5F-97A9-118E44B57D37}"/>
    <cellStyle name="Note 4 3 7" xfId="26997" xr:uid="{61267F39-6C35-4DE4-82B1-B3984E05C73B}"/>
    <cellStyle name="Note 4 3 8" xfId="26998" xr:uid="{C4982642-3744-4A41-8C4B-0FFC38A16FAF}"/>
    <cellStyle name="Note 4 4" xfId="1804" xr:uid="{AFFD4DFE-74F1-48CE-8C98-5713AA1CFF93}"/>
    <cellStyle name="Note 4 4 2" xfId="4116" xr:uid="{A8022498-EB1B-4162-9DAF-2F035E7C7172}"/>
    <cellStyle name="Note 4 4 2 2" xfId="10868" xr:uid="{D712E704-D2EB-4B97-BB7C-414EB7812D8E}"/>
    <cellStyle name="Note 4 4 2 2 2" xfId="14489" xr:uid="{61F6E0F8-BE5C-4EB6-A8C1-EADF4DDE1861}"/>
    <cellStyle name="Note 4 4 2 3" xfId="26999" xr:uid="{A3E6DAE4-3A00-4919-9E9D-3B1C34BDABFD}"/>
    <cellStyle name="Note 4 4 2 4" xfId="27000" xr:uid="{813C582A-A988-451E-ACD6-C26F33179917}"/>
    <cellStyle name="Note 4 4 2 5" xfId="27001" xr:uid="{8B032F66-4067-445E-92EB-169162B53872}"/>
    <cellStyle name="Note 4 4 2 6" xfId="27002" xr:uid="{B3B39655-0D3E-427D-A4F2-9D2F3360A029}"/>
    <cellStyle name="Note 4 4 3" xfId="4974" xr:uid="{9235013A-41FF-4953-90B2-7F6B4994A4E5}"/>
    <cellStyle name="Note 4 4 3 2" xfId="14488" xr:uid="{D0884418-FFDF-48A2-A98F-5C2A28670556}"/>
    <cellStyle name="Note 4 4 3 3" xfId="35931" xr:uid="{39F1FB51-5EF3-4CA4-9624-D3B49CDC0463}"/>
    <cellStyle name="Note 4 4 3 4" xfId="10867" xr:uid="{4B379123-F3F6-4DD6-9F06-03478EBE5130}"/>
    <cellStyle name="Note 4 4 4" xfId="27003" xr:uid="{3B0F8EE1-0D3F-4F58-974F-27475E2496B3}"/>
    <cellStyle name="Note 4 4 4 2" xfId="37998" xr:uid="{01FA538C-B554-4C92-9F39-72E6B48DC0ED}"/>
    <cellStyle name="Note 4 4 5" xfId="27004" xr:uid="{708F0743-ACB5-472C-90C8-DE74AF8443A9}"/>
    <cellStyle name="Note 4 4 6" xfId="27005" xr:uid="{9AA55BAA-A77C-4DAE-8986-87C7BF169664}"/>
    <cellStyle name="Note 4 4 7" xfId="27006" xr:uid="{33B9403C-390B-426B-83D8-BCDD2E58A039}"/>
    <cellStyle name="Note 4 4 8" xfId="27007" xr:uid="{C4793CBD-385D-4B52-9CC4-E649EAE9BB7F}"/>
    <cellStyle name="Note 4 5" xfId="4113" xr:uid="{99BC980D-811E-4A7A-BC8D-FACCF0492FE1}"/>
    <cellStyle name="Note 4 5 2" xfId="10869" xr:uid="{F37FF849-B955-48B2-A912-A1D7B74EC4E9}"/>
    <cellStyle name="Note 4 5 2 2" xfId="14490" xr:uid="{175AEE7B-86D7-4A23-9501-2377002CDFBB}"/>
    <cellStyle name="Note 4 5 3" xfId="27008" xr:uid="{B032E7A2-2809-4D7C-AC3D-6DC96096F7BF}"/>
    <cellStyle name="Note 4 5 4" xfId="27009" xr:uid="{3E1A5200-2209-40AE-B1DE-0C0956E0FE1D}"/>
    <cellStyle name="Note 4 5 5" xfId="27010" xr:uid="{AB26A9B0-D8EC-4DC0-B193-4590D2947518}"/>
    <cellStyle name="Note 4 5 6" xfId="27011" xr:uid="{9D9001D7-A951-42D3-BC79-975A390B9DBC}"/>
    <cellStyle name="Note 4 6" xfId="4971" xr:uid="{CC6BEC58-2EF1-4DC8-AE5E-8F07971E77E0}"/>
    <cellStyle name="Note 4 6 2" xfId="14483" xr:uid="{F9EBD338-C419-47B6-80D2-22C8AE0DA149}"/>
    <cellStyle name="Note 4 6 3" xfId="35928" xr:uid="{22BBA64E-0769-40F9-A96C-C213D3ED8C52}"/>
    <cellStyle name="Note 4 6 4" xfId="10862" xr:uid="{E2B4FFFF-CB9F-489C-99CF-5DA774145B1F}"/>
    <cellStyle name="Note 4 7" xfId="27012" xr:uid="{513ADFF0-CB1C-4321-99F4-BB3BA616E3B1}"/>
    <cellStyle name="Note 4 7 2" xfId="37995" xr:uid="{1C9FEDBF-61FB-4A4D-9A32-FB8BC782364C}"/>
    <cellStyle name="Note 4 8" xfId="27013" xr:uid="{375DAF75-4D8D-46DE-BF1E-B4886CE219B4}"/>
    <cellStyle name="Note 4 9" xfId="27014" xr:uid="{C512C8CD-A40B-4FA2-AA24-51134231DFC6}"/>
    <cellStyle name="Note 4_IND_UC" xfId="6604" xr:uid="{17D8F797-A2D0-4500-AC88-2F87AFF5866D}"/>
    <cellStyle name="Note 5" xfId="1805" xr:uid="{BF97E086-D47D-415A-AC05-5F04BD7498FF}"/>
    <cellStyle name="Note 5 10" xfId="27015" xr:uid="{B7BDEC9F-A0CB-4878-BB9F-3374063CB148}"/>
    <cellStyle name="Note 5 2" xfId="1806" xr:uid="{25D2894E-4213-4B96-AD06-21DEB5EAE9A6}"/>
    <cellStyle name="Note 5 2 2" xfId="4118" xr:uid="{5A1BDF5F-A77D-46C6-A820-C88F03F1BD81}"/>
    <cellStyle name="Note 5 2 2 2" xfId="14492" xr:uid="{D967AF7A-8218-47CD-8F86-1DB912578099}"/>
    <cellStyle name="Note 5 2 2 3" xfId="35522" xr:uid="{8F539C51-3DB1-439C-8CE5-F80CB4B94219}"/>
    <cellStyle name="Note 5 2 2 4" xfId="10871" xr:uid="{4773B14F-397F-48E1-961F-D2C9BA631B3D}"/>
    <cellStyle name="Note 5 2 3" xfId="4976" xr:uid="{A50F780F-8752-40DD-A388-6C528EA0CE4D}"/>
    <cellStyle name="Note 5 2 3 2" xfId="35933" xr:uid="{F8351001-52D0-4283-8F91-E1A6A5C3CEBD}"/>
    <cellStyle name="Note 5 2 3 3" xfId="27016" xr:uid="{4B299F2B-A919-4A20-AA4F-D777E4C0A9A6}"/>
    <cellStyle name="Note 5 2 4" xfId="27017" xr:uid="{56CD9F8D-02B4-4077-BF50-8D4029672BB0}"/>
    <cellStyle name="Note 5 2 4 2" xfId="38000" xr:uid="{908565E0-672D-4A5D-BC6A-F3162B442D85}"/>
    <cellStyle name="Note 5 2 5" xfId="27018" xr:uid="{3D11BE14-C040-42B8-9F67-889398DDBC57}"/>
    <cellStyle name="Note 5 2 6" xfId="27019" xr:uid="{F2790E13-DBDE-4824-AB4E-4A4F798CF159}"/>
    <cellStyle name="Note 5 2 7" xfId="27020" xr:uid="{B9795E58-1989-4E0E-90B3-B6C9423BD287}"/>
    <cellStyle name="Note 5 3" xfId="1807" xr:uid="{9704F594-5504-4775-B7C9-B62525A76835}"/>
    <cellStyle name="Note 5 3 2" xfId="4119" xr:uid="{CF10E064-5C1F-40FE-B925-09D58FDD7AD1}"/>
    <cellStyle name="Note 5 3 2 2" xfId="14493" xr:uid="{FA5D66EA-3CD4-4C24-9278-98D040EA5025}"/>
    <cellStyle name="Note 5 3 2 3" xfId="35523" xr:uid="{D7513CAE-D609-4092-82E4-1177798F51DC}"/>
    <cellStyle name="Note 5 3 2 4" xfId="10872" xr:uid="{4A95AC9B-481D-4293-B73A-748AAE623DC1}"/>
    <cellStyle name="Note 5 3 3" xfId="4977" xr:uid="{0F1EA8BE-4F84-4444-B3BA-C4389F226222}"/>
    <cellStyle name="Note 5 3 3 2" xfId="35934" xr:uid="{EC5C0BA4-57D0-4AD2-A85B-C65F28C3E5AD}"/>
    <cellStyle name="Note 5 3 3 3" xfId="27021" xr:uid="{E6E819CF-7BB6-4BF4-AB3B-022C4B7E3C2A}"/>
    <cellStyle name="Note 5 3 4" xfId="27022" xr:uid="{B75502F4-697B-432E-A474-75C4DDD000EB}"/>
    <cellStyle name="Note 5 3 4 2" xfId="38001" xr:uid="{6A0B30A3-6E68-479E-8959-F639D777C60F}"/>
    <cellStyle name="Note 5 3 5" xfId="27023" xr:uid="{B1E98456-B248-4425-8B12-FCE84B46392D}"/>
    <cellStyle name="Note 5 3 6" xfId="27024" xr:uid="{0CF1B9CB-2900-4CD5-B5F9-C98B5D092D2C}"/>
    <cellStyle name="Note 5 3 7" xfId="27025" xr:uid="{B50D1369-CE75-4629-B9DD-99E858D89746}"/>
    <cellStyle name="Note 5 4" xfId="1808" xr:uid="{7167B75A-2371-4B03-BCD2-1FADF1ADD3BD}"/>
    <cellStyle name="Note 5 4 2" xfId="4120" xr:uid="{7814D26B-EBF3-4362-AD44-47FF466C0D21}"/>
    <cellStyle name="Note 5 4 2 2" xfId="14494" xr:uid="{5B5095A7-B1C6-4AAB-BCCC-CD18797467C6}"/>
    <cellStyle name="Note 5 4 2 3" xfId="35524" xr:uid="{CE4DD2E9-F2E6-4141-9E1F-347BF9500BCF}"/>
    <cellStyle name="Note 5 4 2 4" xfId="10873" xr:uid="{D9C1A7DC-10BF-41B1-BB4C-4F0F9EC16B2B}"/>
    <cellStyle name="Note 5 4 3" xfId="4978" xr:uid="{D332B294-0FE7-4B6D-85DE-02F599F8CB84}"/>
    <cellStyle name="Note 5 4 3 2" xfId="35935" xr:uid="{40BFF525-4CD5-40B0-BF0C-F020BAB53EBC}"/>
    <cellStyle name="Note 5 4 3 3" xfId="27026" xr:uid="{9F0F54FA-86AC-4C3C-B645-64EBF9108C26}"/>
    <cellStyle name="Note 5 4 4" xfId="27027" xr:uid="{80D4C764-7720-49A8-AC2F-013A5742358F}"/>
    <cellStyle name="Note 5 4 4 2" xfId="38002" xr:uid="{A4F7A971-5F41-4195-9F32-6393258A9E53}"/>
    <cellStyle name="Note 5 4 5" xfId="27028" xr:uid="{3E14C98D-3188-42D1-9BD6-41B14B14BFD6}"/>
    <cellStyle name="Note 5 4 6" xfId="27029" xr:uid="{D85E3965-570A-4A0A-9849-D6713561D57E}"/>
    <cellStyle name="Note 5 4 7" xfId="27030" xr:uid="{E6D51A88-E017-43BE-85F9-E6F42F6774D5}"/>
    <cellStyle name="Note 5 5" xfId="4117" xr:uid="{695537C9-BB89-4C6C-9E83-C6E4DCCBD852}"/>
    <cellStyle name="Note 5 5 2" xfId="14491" xr:uid="{F78DB389-36D5-4507-8A5F-A80FDB87A740}"/>
    <cellStyle name="Note 5 5 3" xfId="35521" xr:uid="{8FF61094-545A-43B0-9044-F0394AA04224}"/>
    <cellStyle name="Note 5 5 4" xfId="10870" xr:uid="{921069A9-B3FF-48BF-83FD-20E89B013688}"/>
    <cellStyle name="Note 5 6" xfId="4975" xr:uid="{8E9168BA-CF3C-4E98-8026-17C6EDAF0BEE}"/>
    <cellStyle name="Note 5 6 2" xfId="35932" xr:uid="{20A1FFD7-4F50-4A8B-B725-EC6AA053D451}"/>
    <cellStyle name="Note 5 6 3" xfId="27031" xr:uid="{5140746C-AA9F-4A78-B268-0D2C62055018}"/>
    <cellStyle name="Note 5 7" xfId="27032" xr:uid="{15A51169-A8ED-46D0-992E-D58F17DB7B8F}"/>
    <cellStyle name="Note 5 7 2" xfId="37999" xr:uid="{CA3C83D7-C669-494F-81A1-947217CC3334}"/>
    <cellStyle name="Note 5 8" xfId="27033" xr:uid="{9FF8372C-EE87-4247-9BA5-061D8F80133C}"/>
    <cellStyle name="Note 5 9" xfId="27034" xr:uid="{3B4A5B5D-9532-4AE1-BA3F-46B78C86F5DF}"/>
    <cellStyle name="Note 6" xfId="1809" xr:uid="{ADCDDEE1-EED5-4145-8F85-B8E95CF3B9AC}"/>
    <cellStyle name="Note 6 10" xfId="4121" xr:uid="{0F28E8BE-8EB2-428D-8043-D37D5ADCD2D8}"/>
    <cellStyle name="Note 6 10 2" xfId="10875" xr:uid="{1CF2D4C8-DADA-441D-A55C-B531AF148E8C}"/>
    <cellStyle name="Note 6 10 2 2" xfId="14496" xr:uid="{547EFD8A-0D0E-4753-8025-66E370BFDA80}"/>
    <cellStyle name="Note 6 10 3" xfId="27035" xr:uid="{D5F7E6DE-9A41-4501-903C-8A2688743110}"/>
    <cellStyle name="Note 6 10 4" xfId="27036" xr:uid="{91B41831-9013-4E27-92D0-21A3A899022C}"/>
    <cellStyle name="Note 6 10 5" xfId="27037" xr:uid="{83391364-F822-402A-B181-596DF929BA9C}"/>
    <cellStyle name="Note 6 10 6" xfId="27038" xr:uid="{C36657BC-D4C8-4848-9D1D-420A93B1F245}"/>
    <cellStyle name="Note 6 11" xfId="4979" xr:uid="{AE32F930-549C-446F-8957-DA6DC9E90976}"/>
    <cellStyle name="Note 6 11 2" xfId="10876" xr:uid="{1027CC1D-2968-4B14-88EE-1CA5F6FB64F6}"/>
    <cellStyle name="Note 6 11 2 2" xfId="14497" xr:uid="{7CD09695-6BB2-4D65-83D5-BA4BEDB6F899}"/>
    <cellStyle name="Note 6 11 3" xfId="27039" xr:uid="{BC084D24-D1DB-4332-8E3A-48852A499507}"/>
    <cellStyle name="Note 6 11 4" xfId="27040" xr:uid="{4EA4C815-087E-4AFE-BDBB-2F5CCF6337E9}"/>
    <cellStyle name="Note 6 11 5" xfId="27041" xr:uid="{79E3D0FB-8B8A-407F-9D17-A6835DEA33CB}"/>
    <cellStyle name="Note 6 11 6" xfId="27042" xr:uid="{79D7EC79-BC13-4BB3-ADB5-E64745F4AABD}"/>
    <cellStyle name="Note 6 11 7" xfId="35936" xr:uid="{232A62EB-5390-4D59-A060-522FF1CF658F}"/>
    <cellStyle name="Note 6 11 8" xfId="8319" xr:uid="{E3B14808-104C-4769-A434-91AC8360CDB0}"/>
    <cellStyle name="Note 6 12" xfId="10874" xr:uid="{8132F88B-F961-4BA1-A5A1-EACF8A208AA5}"/>
    <cellStyle name="Note 6 12 2" xfId="14495" xr:uid="{F5D04992-7DB8-4579-9094-6CB2ABC7294D}"/>
    <cellStyle name="Note 6 12 3" xfId="38003" xr:uid="{A1D13951-FB7C-41AC-BA90-73694FECE535}"/>
    <cellStyle name="Note 6 13" xfId="27043" xr:uid="{EDD9DF89-2A41-4EC0-8BD5-770D1DA53D34}"/>
    <cellStyle name="Note 6 14" xfId="27044" xr:uid="{DFB18E3D-C2B1-4BD3-8ADD-384C4C0EF25D}"/>
    <cellStyle name="Note 6 15" xfId="27045" xr:uid="{8E9EB671-426D-431F-A98E-F0AB95DBD1BF}"/>
    <cellStyle name="Note 6 16" xfId="27046" xr:uid="{BEE2FF53-D6F3-47E2-A5BB-BFD3A9AF434D}"/>
    <cellStyle name="Note 6 17" xfId="27047" xr:uid="{E90326C5-231C-4416-BE81-0229955D357E}"/>
    <cellStyle name="Note 6 2" xfId="1810" xr:uid="{4188AC9E-3B3B-481A-B1A9-BEA85EE31731}"/>
    <cellStyle name="Note 6 2 10" xfId="4980" xr:uid="{CF956BEC-B6EE-45A5-94D6-4820949EE429}"/>
    <cellStyle name="Note 6 2 10 2" xfId="14498" xr:uid="{0F4F363E-5ACD-4157-B973-F0221F44551C}"/>
    <cellStyle name="Note 6 2 10 3" xfId="35937" xr:uid="{5FC73193-9D3C-4956-8A4D-6B5AAED68119}"/>
    <cellStyle name="Note 6 2 10 4" xfId="10877" xr:uid="{B5A17066-5E7E-4978-95CB-0E40E28CAE8E}"/>
    <cellStyle name="Note 6 2 11" xfId="27048" xr:uid="{DA2FF7B7-A192-42E5-A10D-B306CBC8CF46}"/>
    <cellStyle name="Note 6 2 11 2" xfId="38004" xr:uid="{094CB8FD-354B-467F-B4D4-5109D692AB70}"/>
    <cellStyle name="Note 6 2 12" xfId="27049" xr:uid="{EDC3C03C-085A-4251-85C5-1F9D4E935565}"/>
    <cellStyle name="Note 6 2 13" xfId="27050" xr:uid="{06613484-9A42-4DB2-8114-C2537C698444}"/>
    <cellStyle name="Note 6 2 14" xfId="27051" xr:uid="{FD9DDABE-5F44-4F71-ADC9-8BA5830359CA}"/>
    <cellStyle name="Note 6 2 15" xfId="27052" xr:uid="{FF93D87F-832B-4259-B153-AFD6157F1323}"/>
    <cellStyle name="Note 6 2 2" xfId="1811" xr:uid="{0293BD17-2D1B-4145-A7D1-4B946C0A38E0}"/>
    <cellStyle name="Note 6 2 2 10" xfId="27053" xr:uid="{F5DFF954-D3E0-4631-A76B-715F5EE0BA03}"/>
    <cellStyle name="Note 6 2 2 2" xfId="4124" xr:uid="{738C3A88-3772-4824-9B25-C55AF40322FF}"/>
    <cellStyle name="Note 6 2 2 2 2" xfId="5572" xr:uid="{269F0F10-8E1E-4E06-BD58-090E132C7F4D}"/>
    <cellStyle name="Note 6 2 2 2 2 2" xfId="10880" xr:uid="{50BF4C58-3429-4407-97F5-468C59D8C7D1}"/>
    <cellStyle name="Note 6 2 2 2 2 2 2" xfId="14501" xr:uid="{F5550689-8092-4112-97DE-C208D4419DDE}"/>
    <cellStyle name="Note 6 2 2 2 2 3" xfId="27054" xr:uid="{65BD607F-4061-4873-9F02-B2BD27858637}"/>
    <cellStyle name="Note 6 2 2 2 2 4" xfId="27055" xr:uid="{3F97E20D-EDCB-417F-8A96-D6E145C29019}"/>
    <cellStyle name="Note 6 2 2 2 2 5" xfId="27056" xr:uid="{01BD6276-C393-4F99-B734-DBCB4082D3BE}"/>
    <cellStyle name="Note 6 2 2 2 2 6" xfId="27057" xr:uid="{ACAB3A0C-DF83-4663-95BC-4F366465593C}"/>
    <cellStyle name="Note 6 2 2 2 3" xfId="10879" xr:uid="{E80EE521-C644-4B03-A5C8-FC84B0AAF06C}"/>
    <cellStyle name="Note 6 2 2 2 3 2" xfId="14500" xr:uid="{BC584483-D518-4F63-8BAC-CE2E1B11ECCF}"/>
    <cellStyle name="Note 6 2 2 2 3 3" xfId="38568" xr:uid="{012A8A8B-B4FF-456F-8A30-AB57D7DF1A20}"/>
    <cellStyle name="Note 6 2 2 2 4" xfId="27058" xr:uid="{5D4CD40E-0A27-4047-ABFD-452353B936AB}"/>
    <cellStyle name="Note 6 2 2 2 5" xfId="27059" xr:uid="{C1627C5B-6B47-4B59-93D4-DEA633917E65}"/>
    <cellStyle name="Note 6 2 2 2 6" xfId="27060" xr:uid="{533527FF-BF7B-439C-8BC1-74C67379FF86}"/>
    <cellStyle name="Note 6 2 2 2 7" xfId="27061" xr:uid="{163B7D92-DC7C-4E70-B2CB-DCA3C7654F4B}"/>
    <cellStyle name="Note 6 2 2 3" xfId="4125" xr:uid="{086D19A8-7EC9-49EC-8579-2CE4ACD922F2}"/>
    <cellStyle name="Note 6 2 2 3 2" xfId="5573" xr:uid="{F421FD95-71B1-4967-8636-D6403D8D623F}"/>
    <cellStyle name="Note 6 2 2 3 2 2" xfId="10882" xr:uid="{BFF64E08-674E-4209-A4A0-0F04D4146B00}"/>
    <cellStyle name="Note 6 2 2 3 2 2 2" xfId="14503" xr:uid="{579E8C97-ABBC-4970-8D58-79E9E949DD3C}"/>
    <cellStyle name="Note 6 2 2 3 2 3" xfId="27062" xr:uid="{E9D498F7-B492-4900-A25B-4C7C88A1685B}"/>
    <cellStyle name="Note 6 2 2 3 2 4" xfId="27063" xr:uid="{DD59391E-75E7-4F45-AC4E-0498F918F71E}"/>
    <cellStyle name="Note 6 2 2 3 2 5" xfId="27064" xr:uid="{228352E5-6EEA-4BC2-9D50-F4964F27753D}"/>
    <cellStyle name="Note 6 2 2 3 2 6" xfId="27065" xr:uid="{1070EA0D-2F10-4142-9CE4-D752D7C8223D}"/>
    <cellStyle name="Note 6 2 2 3 3" xfId="10881" xr:uid="{8ADE15AF-19E6-4949-9A6F-366E90B5D11A}"/>
    <cellStyle name="Note 6 2 2 3 3 2" xfId="14502" xr:uid="{FA0C696B-0962-4018-B165-B47EE4431388}"/>
    <cellStyle name="Note 6 2 2 3 3 3" xfId="38569" xr:uid="{8973DB10-7CE8-4F76-BE0D-1AAC2340B789}"/>
    <cellStyle name="Note 6 2 2 3 4" xfId="27066" xr:uid="{7B5A9F7D-87B2-41D4-AC7F-6AA09186139D}"/>
    <cellStyle name="Note 6 2 2 3 5" xfId="27067" xr:uid="{FDD5BB64-FAEE-44EF-8A8F-CA61F7AF238B}"/>
    <cellStyle name="Note 6 2 2 3 6" xfId="27068" xr:uid="{A5E6AFDF-4D9C-4614-9CD9-041BB30C5723}"/>
    <cellStyle name="Note 6 2 2 3 7" xfId="27069" xr:uid="{1D45F9A0-C9AA-471F-810E-0D7AB0DDE514}"/>
    <cellStyle name="Note 6 2 2 4" xfId="4123" xr:uid="{8F9460B8-2450-4575-A07E-C44B4E378AC8}"/>
    <cellStyle name="Note 6 2 2 4 2" xfId="10883" xr:uid="{AF28E6FD-D27C-43D1-8CF8-00F150C32EB5}"/>
    <cellStyle name="Note 6 2 2 4 2 2" xfId="14504" xr:uid="{2DDE98AE-4F2E-4D09-8791-5A90E6CFD955}"/>
    <cellStyle name="Note 6 2 2 4 3" xfId="27070" xr:uid="{0E82D0D9-2F1C-4E77-8DB4-115C26780D93}"/>
    <cellStyle name="Note 6 2 2 4 4" xfId="27071" xr:uid="{7377D626-5003-4841-A617-AE82C4A60229}"/>
    <cellStyle name="Note 6 2 2 4 5" xfId="27072" xr:uid="{AD1468BF-3F1C-4359-9599-E3C205E71C5D}"/>
    <cellStyle name="Note 6 2 2 4 6" xfId="27073" xr:uid="{63FE3CBC-9C07-4793-9AF9-8AFC5E023AC0}"/>
    <cellStyle name="Note 6 2 2 5" xfId="4981" xr:uid="{D5EBF19A-868A-4420-9D25-3DA7C89B4FD5}"/>
    <cellStyle name="Note 6 2 2 5 2" xfId="14499" xr:uid="{C98D6941-19EF-46D0-833B-08B3664FA4F2}"/>
    <cellStyle name="Note 6 2 2 5 3" xfId="35938" xr:uid="{434ACEBF-9D6C-4826-BE87-C9E83C55500F}"/>
    <cellStyle name="Note 6 2 2 5 4" xfId="10878" xr:uid="{F94BFBF8-ABF3-4448-81E2-A750830D9101}"/>
    <cellStyle name="Note 6 2 2 6" xfId="27074" xr:uid="{2B0E46E6-9378-4355-BF47-B04722B92485}"/>
    <cellStyle name="Note 6 2 2 6 2" xfId="38005" xr:uid="{04D6D4F3-98B2-4355-8BC8-3EC132B128B3}"/>
    <cellStyle name="Note 6 2 2 7" xfId="27075" xr:uid="{818BB9D8-F452-48CA-B5C2-CFBC0E2064F3}"/>
    <cellStyle name="Note 6 2 2 8" xfId="27076" xr:uid="{C944686E-B54E-4699-90A1-CCD3EE2F5064}"/>
    <cellStyle name="Note 6 2 2 9" xfId="27077" xr:uid="{70064B88-F799-4E8D-96E6-AD94E4041588}"/>
    <cellStyle name="Note 6 2 3" xfId="1812" xr:uid="{957A77AD-D8F5-4A7B-853A-BA0551B789B4}"/>
    <cellStyle name="Note 6 2 3 10" xfId="27078" xr:uid="{D05B8DD9-1F5D-433A-9653-E29CC798C131}"/>
    <cellStyle name="Note 6 2 3 2" xfId="4127" xr:uid="{9B8322B6-720E-46FE-9256-3BFBB88FD551}"/>
    <cellStyle name="Note 6 2 3 2 2" xfId="5574" xr:uid="{CE093C04-70D7-4948-A00C-B6D24D9318A4}"/>
    <cellStyle name="Note 6 2 3 2 2 2" xfId="10886" xr:uid="{C5B79CB3-E1AA-4613-9DD8-9C0B48577E1B}"/>
    <cellStyle name="Note 6 2 3 2 2 2 2" xfId="14507" xr:uid="{8B30619F-5E41-426E-96CD-C1DD4F3A6EAC}"/>
    <cellStyle name="Note 6 2 3 2 2 3" xfId="27079" xr:uid="{04A68652-DAF7-4333-8614-7863F4448D5F}"/>
    <cellStyle name="Note 6 2 3 2 2 4" xfId="27080" xr:uid="{029CD5A5-60C4-44EC-9068-A36BEE0BA962}"/>
    <cellStyle name="Note 6 2 3 2 2 5" xfId="27081" xr:uid="{E8EA450A-16C4-421D-9C2D-1EE4802C5662}"/>
    <cellStyle name="Note 6 2 3 2 2 6" xfId="27082" xr:uid="{07A09FAB-97C7-4109-A30D-FEC659A87B30}"/>
    <cellStyle name="Note 6 2 3 2 3" xfId="10885" xr:uid="{4BF0D266-0DA2-4D87-A79C-3792F0634653}"/>
    <cellStyle name="Note 6 2 3 2 3 2" xfId="14506" xr:uid="{5EEC35EA-C04E-4D15-AED6-C37A709B8102}"/>
    <cellStyle name="Note 6 2 3 2 3 3" xfId="38570" xr:uid="{38E54AEB-633A-4EE4-9311-845B4975DC3A}"/>
    <cellStyle name="Note 6 2 3 2 4" xfId="27083" xr:uid="{7952D73F-442C-43E1-9678-1769825F45C9}"/>
    <cellStyle name="Note 6 2 3 2 5" xfId="27084" xr:uid="{049DE034-AC2D-4730-8158-9610518312D1}"/>
    <cellStyle name="Note 6 2 3 2 6" xfId="27085" xr:uid="{2DF01522-19B4-4339-A905-E6446B89CA16}"/>
    <cellStyle name="Note 6 2 3 2 7" xfId="27086" xr:uid="{A0FD4713-45DD-49C8-AA13-BE72BA9A1753}"/>
    <cellStyle name="Note 6 2 3 3" xfId="4128" xr:uid="{B769CFB8-1AA3-4CAF-B9DD-4D734B729206}"/>
    <cellStyle name="Note 6 2 3 3 2" xfId="5575" xr:uid="{E2D05C84-A883-4AB2-8491-1609D2A9FEB2}"/>
    <cellStyle name="Note 6 2 3 3 2 2" xfId="10888" xr:uid="{1C18003F-408F-4B0C-8388-172CC87FF157}"/>
    <cellStyle name="Note 6 2 3 3 2 2 2" xfId="14509" xr:uid="{C020B409-ED77-49CD-8D50-94E9B89E0883}"/>
    <cellStyle name="Note 6 2 3 3 2 3" xfId="27087" xr:uid="{6435FC67-FAE5-419E-874F-19CE5C38EA1A}"/>
    <cellStyle name="Note 6 2 3 3 2 4" xfId="27088" xr:uid="{0BE94155-F622-4033-BB96-17FA6F6B6529}"/>
    <cellStyle name="Note 6 2 3 3 2 5" xfId="27089" xr:uid="{B21A8C88-7892-4259-84DE-AB2E4EEE529D}"/>
    <cellStyle name="Note 6 2 3 3 2 6" xfId="27090" xr:uid="{EFBFD05F-7021-4B3E-8613-3A42C3D3B2F2}"/>
    <cellStyle name="Note 6 2 3 3 3" xfId="10887" xr:uid="{D5F5F67F-D0B2-4DD1-9833-23053B9D0D6D}"/>
    <cellStyle name="Note 6 2 3 3 3 2" xfId="14508" xr:uid="{826E21B1-BAEF-408B-A516-EA8ADE0B205C}"/>
    <cellStyle name="Note 6 2 3 3 3 3" xfId="38571" xr:uid="{0DA727A3-A296-4416-AA22-C48028A5C5D6}"/>
    <cellStyle name="Note 6 2 3 3 4" xfId="27091" xr:uid="{466020C0-78E6-4423-8CC1-08768D5A0F9D}"/>
    <cellStyle name="Note 6 2 3 3 5" xfId="27092" xr:uid="{5694BFA4-F14D-4C11-B93A-B9AA574A5570}"/>
    <cellStyle name="Note 6 2 3 3 6" xfId="27093" xr:uid="{E4D7524E-EF5A-49AA-BB7F-1EEDFD5C4612}"/>
    <cellStyle name="Note 6 2 3 3 7" xfId="27094" xr:uid="{E57B54FC-031D-4BDB-8439-D5713F78822A}"/>
    <cellStyle name="Note 6 2 3 4" xfId="4126" xr:uid="{9D5EA703-9F01-4DC8-956D-E1AABE515E75}"/>
    <cellStyle name="Note 6 2 3 4 2" xfId="10889" xr:uid="{72A9DBE7-D24E-4A04-AF70-8742DC4F9562}"/>
    <cellStyle name="Note 6 2 3 4 2 2" xfId="14510" xr:uid="{DB8286C6-5080-43EC-BD99-5ABFA3414AA9}"/>
    <cellStyle name="Note 6 2 3 4 3" xfId="27095" xr:uid="{8974881D-F2D4-4191-A45A-BDEB91FBE3ED}"/>
    <cellStyle name="Note 6 2 3 4 4" xfId="27096" xr:uid="{315A7996-02E1-468B-AFBC-9FF57986F523}"/>
    <cellStyle name="Note 6 2 3 4 5" xfId="27097" xr:uid="{7F3EF86A-E8B0-4986-AE82-F2E898A72BE1}"/>
    <cellStyle name="Note 6 2 3 4 6" xfId="27098" xr:uid="{B8434FA5-DA81-41D6-9D65-CE29500F7989}"/>
    <cellStyle name="Note 6 2 3 5" xfId="4982" xr:uid="{31427E84-4992-4FF4-BD6F-4EFBEB9EFB28}"/>
    <cellStyle name="Note 6 2 3 5 2" xfId="14505" xr:uid="{770C4F61-A916-4569-868B-800036B8DA9A}"/>
    <cellStyle name="Note 6 2 3 5 3" xfId="35939" xr:uid="{CEE4ACCF-C242-4422-A304-67B95FC4F598}"/>
    <cellStyle name="Note 6 2 3 5 4" xfId="10884" xr:uid="{E78BEC0E-B0E3-4C35-9573-802C581824AD}"/>
    <cellStyle name="Note 6 2 3 6" xfId="27099" xr:uid="{C5FFC158-010D-451A-83D6-6BD37093F2FC}"/>
    <cellStyle name="Note 6 2 3 6 2" xfId="38006" xr:uid="{42D3264D-78C9-4EB4-9AAB-1D508E5EDA08}"/>
    <cellStyle name="Note 6 2 3 7" xfId="27100" xr:uid="{F56B3CA0-28F3-4489-84EB-EF70BFE69B1D}"/>
    <cellStyle name="Note 6 2 3 8" xfId="27101" xr:uid="{D40F92C1-051F-4B1F-A6C2-006B9A800065}"/>
    <cellStyle name="Note 6 2 3 9" xfId="27102" xr:uid="{4919748F-1731-4314-85FD-1F8C393CF4DF}"/>
    <cellStyle name="Note 6 2 4" xfId="1813" xr:uid="{BFB5B94F-52C1-4E33-ADC0-E408858D46B5}"/>
    <cellStyle name="Note 6 2 4 2" xfId="4129" xr:uid="{CEF9F000-C4D2-4824-B778-EE894A11ED70}"/>
    <cellStyle name="Note 6 2 4 2 2" xfId="10891" xr:uid="{D31CB5C6-C46F-4D6E-BFE6-BE5113DEB466}"/>
    <cellStyle name="Note 6 2 4 2 2 2" xfId="14512" xr:uid="{FEC493C7-805C-4376-8490-7BDC43F7A3F8}"/>
    <cellStyle name="Note 6 2 4 2 3" xfId="27103" xr:uid="{564CA11E-E17C-4BCD-8FA3-CEBCE308B30D}"/>
    <cellStyle name="Note 6 2 4 2 4" xfId="27104" xr:uid="{7BE1AAD3-E059-456B-AC52-BF88C81CF0B3}"/>
    <cellStyle name="Note 6 2 4 2 5" xfId="27105" xr:uid="{6869D84A-1795-4478-BEB5-8A9B06D0B993}"/>
    <cellStyle name="Note 6 2 4 2 6" xfId="27106" xr:uid="{C43627FE-220B-41CF-BCBF-5BAE8DEA92BF}"/>
    <cellStyle name="Note 6 2 4 3" xfId="4983" xr:uid="{A8959683-7323-4AB4-9488-CF15283741A9}"/>
    <cellStyle name="Note 6 2 4 3 2" xfId="14511" xr:uid="{C5E763F4-D50B-4504-B4CB-CC11EFF149CC}"/>
    <cellStyle name="Note 6 2 4 3 3" xfId="35940" xr:uid="{F49C19BD-1835-4DE7-B454-C3AA43077A66}"/>
    <cellStyle name="Note 6 2 4 3 4" xfId="10890" xr:uid="{D3FC6E11-67DE-4191-A684-FC6BAF0F24BC}"/>
    <cellStyle name="Note 6 2 4 4" xfId="27107" xr:uid="{1F7B6203-BDD2-4272-8EB6-0841BF21274B}"/>
    <cellStyle name="Note 6 2 4 4 2" xfId="38007" xr:uid="{154E6271-71EE-457B-8345-575EBF5AF286}"/>
    <cellStyle name="Note 6 2 4 5" xfId="27108" xr:uid="{49CFD57A-360F-422E-9288-C97A014C8F0B}"/>
    <cellStyle name="Note 6 2 4 6" xfId="27109" xr:uid="{E12D1B6F-8B0E-41CB-B051-A38FBD3075A8}"/>
    <cellStyle name="Note 6 2 4 7" xfId="27110" xr:uid="{A4BEC1D1-3618-404E-BD81-23C825F6C5D0}"/>
    <cellStyle name="Note 6 2 4 8" xfId="27111" xr:uid="{6AE72037-3370-43C3-8DFC-D5638C7EB7FA}"/>
    <cellStyle name="Note 6 2 5" xfId="4130" xr:uid="{A51CF01D-CBBA-4AE3-9C76-525D7A15E18C}"/>
    <cellStyle name="Note 6 2 5 2" xfId="5576" xr:uid="{D4B52CF4-12BC-4E2F-951B-BC2BE66171D0}"/>
    <cellStyle name="Note 6 2 5 2 2" xfId="10893" xr:uid="{DD1E6E09-3001-4BFD-87AC-D015192A2099}"/>
    <cellStyle name="Note 6 2 5 2 2 2" xfId="14514" xr:uid="{5018FFCB-FCFA-435F-92DA-DA543C52F0C0}"/>
    <cellStyle name="Note 6 2 5 2 3" xfId="27112" xr:uid="{94C2D896-6020-4570-8BD8-4B9A6E16DDAC}"/>
    <cellStyle name="Note 6 2 5 2 4" xfId="27113" xr:uid="{A450BF05-9D3D-4C7F-969F-8D83B3EC1380}"/>
    <cellStyle name="Note 6 2 5 2 5" xfId="27114" xr:uid="{42A4E563-38E6-4BD5-9583-37D2E17322D2}"/>
    <cellStyle name="Note 6 2 5 2 6" xfId="27115" xr:uid="{B072E2D5-E556-49F1-B0C1-B6AF60DBE322}"/>
    <cellStyle name="Note 6 2 5 3" xfId="10892" xr:uid="{E6570CCB-F1B7-4C87-9F5D-055091AEAAC6}"/>
    <cellStyle name="Note 6 2 5 3 2" xfId="14513" xr:uid="{E06D2B7E-F91A-4171-B74C-A87F08E90DE1}"/>
    <cellStyle name="Note 6 2 5 3 3" xfId="38572" xr:uid="{9933C3A9-7CCE-4928-81C6-DB6108F3C185}"/>
    <cellStyle name="Note 6 2 5 4" xfId="27116" xr:uid="{348BF59D-5910-4669-90E9-69977E5A061D}"/>
    <cellStyle name="Note 6 2 5 5" xfId="27117" xr:uid="{34FC03C6-57EF-40A7-9736-6AF52675275D}"/>
    <cellStyle name="Note 6 2 5 6" xfId="27118" xr:uid="{843F9574-E084-45DA-A8D7-F202D8719A01}"/>
    <cellStyle name="Note 6 2 5 7" xfId="27119" xr:uid="{3C5588D5-6A2B-44EE-AB54-94A4D590F735}"/>
    <cellStyle name="Note 6 2 6" xfId="4131" xr:uid="{BFF7925E-204D-4CD8-98CD-988CBCED614D}"/>
    <cellStyle name="Note 6 2 6 2" xfId="5577" xr:uid="{BD776C3C-472E-41C1-AE42-3D724AF65427}"/>
    <cellStyle name="Note 6 2 6 2 2" xfId="10895" xr:uid="{44B9F77E-5584-4909-A271-32D896B5A1F5}"/>
    <cellStyle name="Note 6 2 6 2 2 2" xfId="14516" xr:uid="{8727021C-47DC-4862-B9A4-55DFAAC7A73C}"/>
    <cellStyle name="Note 6 2 6 2 3" xfId="27120" xr:uid="{6B61DED2-9020-48DF-BF5C-9A555652C8F6}"/>
    <cellStyle name="Note 6 2 6 2 4" xfId="27121" xr:uid="{35F425A8-4AEC-454E-B0FC-8623E7770017}"/>
    <cellStyle name="Note 6 2 6 2 5" xfId="27122" xr:uid="{DD21C14B-90BA-4EB3-AAF8-7EE54D4F1E0E}"/>
    <cellStyle name="Note 6 2 6 2 6" xfId="27123" xr:uid="{88B048F4-19F5-46D1-9455-7EEC9EB4D6CA}"/>
    <cellStyle name="Note 6 2 6 3" xfId="10894" xr:uid="{A86B4B17-85B4-4394-AC69-0ADE794FDF78}"/>
    <cellStyle name="Note 6 2 6 3 2" xfId="14515" xr:uid="{15CE1460-FEE4-4CDA-ABE8-7CC9407BB5F1}"/>
    <cellStyle name="Note 6 2 6 3 3" xfId="38573" xr:uid="{635E4568-AE2D-4FA6-B8C9-73D413C09C48}"/>
    <cellStyle name="Note 6 2 6 4" xfId="27124" xr:uid="{0AC8E159-E518-4059-BA8F-518AFC4F8580}"/>
    <cellStyle name="Note 6 2 6 5" xfId="27125" xr:uid="{04487A59-E037-4FA3-A06F-6C06647CD108}"/>
    <cellStyle name="Note 6 2 6 6" xfId="27126" xr:uid="{CDA94C7A-0D3D-49EA-8C80-705F506542F4}"/>
    <cellStyle name="Note 6 2 6 7" xfId="27127" xr:uid="{7A7DC29D-5C66-427D-9F9D-ACE80E7DD254}"/>
    <cellStyle name="Note 6 2 7" xfId="4132" xr:uid="{58EC4951-09D4-4086-9970-744C6E73CD90}"/>
    <cellStyle name="Note 6 2 7 2" xfId="5578" xr:uid="{1E2311DD-1383-415E-B7E2-1B788509434C}"/>
    <cellStyle name="Note 6 2 7 2 2" xfId="10897" xr:uid="{7CCAFA0B-8DE7-4A49-9956-5063AC5B29FD}"/>
    <cellStyle name="Note 6 2 7 2 2 2" xfId="14518" xr:uid="{CBF75DB7-6AD0-41ED-91EC-A1321418D5DC}"/>
    <cellStyle name="Note 6 2 7 2 3" xfId="27128" xr:uid="{86868690-FA5D-43B1-A5FC-0FB4887BFA3C}"/>
    <cellStyle name="Note 6 2 7 2 4" xfId="27129" xr:uid="{2DA7A09B-87B0-41F8-9E69-094A53D83A6D}"/>
    <cellStyle name="Note 6 2 7 2 5" xfId="27130" xr:uid="{13F639AE-55ED-4899-AFF0-57A6E746EA3F}"/>
    <cellStyle name="Note 6 2 7 2 6" xfId="27131" xr:uid="{8F849314-58CD-4B71-80B8-587F33EA88DB}"/>
    <cellStyle name="Note 6 2 7 3" xfId="10896" xr:uid="{352F36D3-3B11-4D1C-9D0B-8EF661CE94E4}"/>
    <cellStyle name="Note 6 2 7 3 2" xfId="14517" xr:uid="{4F121AAB-6267-4B3A-8B80-1120E072C888}"/>
    <cellStyle name="Note 6 2 7 3 3" xfId="38574" xr:uid="{A5AAA7A1-45BD-482D-9E63-F450F98ECE9D}"/>
    <cellStyle name="Note 6 2 7 4" xfId="27132" xr:uid="{7A6FF8FD-7174-4E12-B109-4E8CBA8C9E78}"/>
    <cellStyle name="Note 6 2 7 5" xfId="27133" xr:uid="{0C1B556D-93D4-4AE2-9282-67564104DF90}"/>
    <cellStyle name="Note 6 2 7 6" xfId="27134" xr:uid="{D7153C88-797E-426A-BCBA-869B519E0CF4}"/>
    <cellStyle name="Note 6 2 7 7" xfId="27135" xr:uid="{8E6764BA-1D45-4037-B7D2-DAD7221D08CF}"/>
    <cellStyle name="Note 6 2 8" xfId="4133" xr:uid="{1EF6E81D-CBDA-4EC4-9168-5EB2D3B1AF26}"/>
    <cellStyle name="Note 6 2 8 2" xfId="5579" xr:uid="{7AC43BD6-A25E-41CD-B10E-34C18A10A8C0}"/>
    <cellStyle name="Note 6 2 8 2 2" xfId="10899" xr:uid="{F1EB513A-0C13-49E8-8B20-85813D20D12D}"/>
    <cellStyle name="Note 6 2 8 2 2 2" xfId="14520" xr:uid="{3A2E4F37-35EA-44F0-9A0E-5016D2B61EA0}"/>
    <cellStyle name="Note 6 2 8 2 3" xfId="27136" xr:uid="{7C15AF93-E094-4C1A-B4BC-B63853DCDDA3}"/>
    <cellStyle name="Note 6 2 8 2 4" xfId="27137" xr:uid="{44554D83-020F-4080-B358-91D4EE28B40C}"/>
    <cellStyle name="Note 6 2 8 2 5" xfId="27138" xr:uid="{E3B706BE-9D41-4DD2-AF25-F49FEC37024F}"/>
    <cellStyle name="Note 6 2 8 2 6" xfId="27139" xr:uid="{9E66E70D-C674-4F61-B66C-BA6FD49B665E}"/>
    <cellStyle name="Note 6 2 8 3" xfId="10898" xr:uid="{A084ADBC-ABEA-4759-BB23-C9557C44678E}"/>
    <cellStyle name="Note 6 2 8 3 2" xfId="14519" xr:uid="{C464511E-092F-47D8-A69F-E82010782D4B}"/>
    <cellStyle name="Note 6 2 8 3 3" xfId="38575" xr:uid="{51C26A27-0050-4360-BE3E-32383C958448}"/>
    <cellStyle name="Note 6 2 8 4" xfId="27140" xr:uid="{68872407-D937-4F1A-9C3B-8BAAE16C9285}"/>
    <cellStyle name="Note 6 2 8 5" xfId="27141" xr:uid="{BD181B01-3F27-43B6-815D-28B02BDD0890}"/>
    <cellStyle name="Note 6 2 8 6" xfId="27142" xr:uid="{DDA3F799-C78B-4081-AD61-E7B97544C072}"/>
    <cellStyle name="Note 6 2 8 7" xfId="27143" xr:uid="{1A200A6A-5D58-478E-8652-2D617C09C3CF}"/>
    <cellStyle name="Note 6 2 9" xfId="4122" xr:uid="{A5773D6A-1A23-40E2-95CA-FAF32C6D58CF}"/>
    <cellStyle name="Note 6 2 9 2" xfId="10900" xr:uid="{F3460F0A-616B-410C-8D47-87868D4EDB05}"/>
    <cellStyle name="Note 6 2 9 2 2" xfId="14521" xr:uid="{132549E4-1238-46F9-AF21-ECFFBD230E0B}"/>
    <cellStyle name="Note 6 2 9 3" xfId="27144" xr:uid="{8C77CF30-B00B-4383-A3E8-56DF39ED2F21}"/>
    <cellStyle name="Note 6 2 9 4" xfId="27145" xr:uid="{5C0CC856-21CB-429E-9E01-04C9A9CC8454}"/>
    <cellStyle name="Note 6 2 9 5" xfId="27146" xr:uid="{AD11CB72-7E51-4DA8-8BDB-E25808729726}"/>
    <cellStyle name="Note 6 2 9 6" xfId="27147" xr:uid="{89554413-0306-4E94-AF00-0E20E1294689}"/>
    <cellStyle name="Note 6 2_IND_UC" xfId="4134" xr:uid="{D6031624-09B1-4A7E-BA9B-F41772966120}"/>
    <cellStyle name="Note 6 3" xfId="1814" xr:uid="{F61CF617-749E-4FE4-AA74-D90C35A2A027}"/>
    <cellStyle name="Note 6 3 10" xfId="27148" xr:uid="{330C7A63-37AC-476E-BB12-CF6D3B212C12}"/>
    <cellStyle name="Note 6 3 2" xfId="4136" xr:uid="{683707C2-D7AE-4443-816F-D9BFD7E0E21E}"/>
    <cellStyle name="Note 6 3 2 2" xfId="5580" xr:uid="{CC77FD0F-B529-4A2F-9F79-9E12CE82E90B}"/>
    <cellStyle name="Note 6 3 2 2 2" xfId="10903" xr:uid="{4EB03940-1765-40A8-8620-C8229F92856D}"/>
    <cellStyle name="Note 6 3 2 2 2 2" xfId="14524" xr:uid="{B8776863-1007-4186-AC2A-F4650BE73DFC}"/>
    <cellStyle name="Note 6 3 2 2 3" xfId="27149" xr:uid="{F8471CDC-499A-4231-B026-19E5A82DEB5E}"/>
    <cellStyle name="Note 6 3 2 2 4" xfId="27150" xr:uid="{0E835244-C0DE-4D6B-B8F8-BD5CDEF8CB29}"/>
    <cellStyle name="Note 6 3 2 2 5" xfId="27151" xr:uid="{9F61B190-3EEE-4327-B872-6444A1B86043}"/>
    <cellStyle name="Note 6 3 2 2 6" xfId="27152" xr:uid="{F4C80AF1-B80B-4927-8B38-396599A41361}"/>
    <cellStyle name="Note 6 3 2 3" xfId="10902" xr:uid="{F31F2594-6C3C-4BA0-8BDB-4AD32B2F4B5C}"/>
    <cellStyle name="Note 6 3 2 3 2" xfId="14523" xr:uid="{60025A10-3989-47F3-949A-69CAFD26201C}"/>
    <cellStyle name="Note 6 3 2 3 3" xfId="38576" xr:uid="{40F4E76C-7B1F-47DF-93F5-DA84FC470511}"/>
    <cellStyle name="Note 6 3 2 4" xfId="27153" xr:uid="{C9383D36-60C6-4C29-89C5-915C6E244563}"/>
    <cellStyle name="Note 6 3 2 5" xfId="27154" xr:uid="{4E0D12F9-C9CF-4A34-8693-6E54119F00C3}"/>
    <cellStyle name="Note 6 3 2 6" xfId="27155" xr:uid="{60608B1C-CB11-4DF2-B1C9-78729C6ED818}"/>
    <cellStyle name="Note 6 3 2 7" xfId="27156" xr:uid="{022C03EB-2103-47C2-A294-750B4A453C35}"/>
    <cellStyle name="Note 6 3 3" xfId="4137" xr:uid="{5C1F0242-13EE-4B29-BE95-1F56B5F12E18}"/>
    <cellStyle name="Note 6 3 3 2" xfId="5581" xr:uid="{0D021BFD-4B11-4E8A-9EFA-301A2B834A6A}"/>
    <cellStyle name="Note 6 3 3 2 2" xfId="10905" xr:uid="{C73BA322-8E8B-4FE0-89A8-7861BD6BA9F1}"/>
    <cellStyle name="Note 6 3 3 2 2 2" xfId="14526" xr:uid="{E5611685-AC3B-4834-8C06-CBB77CE7442C}"/>
    <cellStyle name="Note 6 3 3 2 3" xfId="27157" xr:uid="{C0152244-3EC4-4695-983A-DC778AA04818}"/>
    <cellStyle name="Note 6 3 3 2 4" xfId="27158" xr:uid="{24DEA53D-2BC6-4843-9CA2-AC047D9D1032}"/>
    <cellStyle name="Note 6 3 3 2 5" xfId="27159" xr:uid="{1B36A1E2-E1B0-4E4A-AFEA-3A6E2ECB64F7}"/>
    <cellStyle name="Note 6 3 3 2 6" xfId="27160" xr:uid="{E68F0069-5766-454D-8ECB-804D52EB3E94}"/>
    <cellStyle name="Note 6 3 3 3" xfId="10904" xr:uid="{54A2EDA3-E85B-4C16-B170-CCE6AFB55721}"/>
    <cellStyle name="Note 6 3 3 3 2" xfId="14525" xr:uid="{65CF218D-21FC-4905-BA4D-1178D36A3653}"/>
    <cellStyle name="Note 6 3 3 3 3" xfId="38577" xr:uid="{CC9CE229-63E9-42E3-B4CA-EE7119691EDB}"/>
    <cellStyle name="Note 6 3 3 4" xfId="27161" xr:uid="{0F03B9EE-A058-4A1C-AD0F-B74960161211}"/>
    <cellStyle name="Note 6 3 3 5" xfId="27162" xr:uid="{3ABFCEAB-0C00-448F-858B-08FA7AE6F992}"/>
    <cellStyle name="Note 6 3 3 6" xfId="27163" xr:uid="{1238B73E-F3BD-4E6E-A60B-19A7076FADCE}"/>
    <cellStyle name="Note 6 3 3 7" xfId="27164" xr:uid="{9A4FDE37-466E-4F62-BADD-1D9960191B21}"/>
    <cellStyle name="Note 6 3 4" xfId="4135" xr:uid="{010EF372-50B0-441B-8BC6-B62C29599975}"/>
    <cellStyle name="Note 6 3 4 2" xfId="10906" xr:uid="{7E05CEDD-381A-4483-9202-D1B48D8790C0}"/>
    <cellStyle name="Note 6 3 4 2 2" xfId="14527" xr:uid="{8F963316-11F8-4CD1-8CC4-B400EEC04F3E}"/>
    <cellStyle name="Note 6 3 4 3" xfId="27165" xr:uid="{90F04577-35A6-42E5-860E-44BD1F7BF0F4}"/>
    <cellStyle name="Note 6 3 4 4" xfId="27166" xr:uid="{DEF82403-A6EB-42E5-8694-D5D9441DFD04}"/>
    <cellStyle name="Note 6 3 4 5" xfId="27167" xr:uid="{4FC32D2C-B0F2-4D22-8372-96FCE4028CF5}"/>
    <cellStyle name="Note 6 3 4 6" xfId="27168" xr:uid="{392B1186-A97C-49F6-AA94-CBB51475B6E6}"/>
    <cellStyle name="Note 6 3 5" xfId="4984" xr:uid="{CA0E5A67-86C3-458A-9E0C-47B10CD09EAA}"/>
    <cellStyle name="Note 6 3 5 2" xfId="14522" xr:uid="{91456128-DE7B-4070-871D-AA32349E45E9}"/>
    <cellStyle name="Note 6 3 5 3" xfId="35941" xr:uid="{0FBFAD66-EC48-45A2-8F9B-5C7C0EA8340F}"/>
    <cellStyle name="Note 6 3 5 4" xfId="10901" xr:uid="{6C9072E7-DE2E-4D8D-91F4-C45D00D5B519}"/>
    <cellStyle name="Note 6 3 6" xfId="27169" xr:uid="{093FF26B-9432-4988-9A50-139BF81EB6CF}"/>
    <cellStyle name="Note 6 3 6 2" xfId="38008" xr:uid="{80830B9D-C358-41DF-A523-478898B1780B}"/>
    <cellStyle name="Note 6 3 7" xfId="27170" xr:uid="{110D8580-82FD-44CD-A4DC-DF3875E3BBEE}"/>
    <cellStyle name="Note 6 3 8" xfId="27171" xr:uid="{71F46261-F256-4EA1-9285-99DF01622357}"/>
    <cellStyle name="Note 6 3 9" xfId="27172" xr:uid="{33463F30-3524-4B12-B4D4-A14C46A03F6A}"/>
    <cellStyle name="Note 6 4" xfId="1815" xr:uid="{D682D141-E518-4E99-B746-5B8C1AA79C71}"/>
    <cellStyle name="Note 6 4 10" xfId="27173" xr:uid="{9F49D2FA-ABD1-4C55-A327-BE96B5047538}"/>
    <cellStyle name="Note 6 4 2" xfId="4139" xr:uid="{30860F2C-C0B3-4AD1-88A3-3DB3E2BEA841}"/>
    <cellStyle name="Note 6 4 2 2" xfId="5582" xr:uid="{D67B4C34-3A03-4876-9B06-9A4B5E16035E}"/>
    <cellStyle name="Note 6 4 2 2 2" xfId="10909" xr:uid="{F05A0ADE-CB70-4205-9087-AFAD4CD1B020}"/>
    <cellStyle name="Note 6 4 2 2 2 2" xfId="14530" xr:uid="{73B5C154-AAA3-421A-BF39-E11EB078C0E1}"/>
    <cellStyle name="Note 6 4 2 2 3" xfId="27174" xr:uid="{BFD8E655-E700-4A90-8512-03CC180EAA96}"/>
    <cellStyle name="Note 6 4 2 2 4" xfId="27175" xr:uid="{02A7BC02-3CEC-4369-A531-C22FB0CD8CB2}"/>
    <cellStyle name="Note 6 4 2 2 5" xfId="27176" xr:uid="{6C5D5202-2CBA-4A0A-9015-5E24AA5E6282}"/>
    <cellStyle name="Note 6 4 2 2 6" xfId="27177" xr:uid="{EBA33125-7538-489C-BCC7-5B2902B48F70}"/>
    <cellStyle name="Note 6 4 2 3" xfId="10908" xr:uid="{8452BA70-FDD8-439B-85FD-48318A1D7BC6}"/>
    <cellStyle name="Note 6 4 2 3 2" xfId="14529" xr:uid="{2D35D4FA-7060-4163-96E4-10441AFEB659}"/>
    <cellStyle name="Note 6 4 2 3 3" xfId="38578" xr:uid="{E9F26E3B-C199-4FB5-84A8-BE4D4B8D52A0}"/>
    <cellStyle name="Note 6 4 2 4" xfId="27178" xr:uid="{01BF3395-32AA-4D47-A68A-A196A5CDCAB4}"/>
    <cellStyle name="Note 6 4 2 5" xfId="27179" xr:uid="{D37AA2BE-BD6C-46A3-B2E7-4EF2AD16103D}"/>
    <cellStyle name="Note 6 4 2 6" xfId="27180" xr:uid="{B290F707-5DD2-4C1B-8C5E-3DF70E836C46}"/>
    <cellStyle name="Note 6 4 2 7" xfId="27181" xr:uid="{C11C47E6-318C-4919-8684-85AB7AD590EF}"/>
    <cellStyle name="Note 6 4 3" xfId="4140" xr:uid="{6DE258B4-531F-43AE-87DE-2427194B929F}"/>
    <cellStyle name="Note 6 4 3 2" xfId="5583" xr:uid="{BD0F5535-C596-4C92-89BC-01BD67BB6B44}"/>
    <cellStyle name="Note 6 4 3 2 2" xfId="10911" xr:uid="{E269EE95-8579-447D-A7B1-FEB8A02674DC}"/>
    <cellStyle name="Note 6 4 3 2 2 2" xfId="14532" xr:uid="{44B8B0B6-740F-4CE5-93CB-E89A8E955966}"/>
    <cellStyle name="Note 6 4 3 2 3" xfId="27182" xr:uid="{A06883E7-7566-4B98-ADC0-09FD4DA1503A}"/>
    <cellStyle name="Note 6 4 3 2 4" xfId="27183" xr:uid="{F07B4D21-4DCA-404A-8933-B916263039CA}"/>
    <cellStyle name="Note 6 4 3 2 5" xfId="27184" xr:uid="{AD9DFD66-9D36-442E-8650-4E3B68F660AE}"/>
    <cellStyle name="Note 6 4 3 2 6" xfId="27185" xr:uid="{034F83AC-5CD2-4A7D-89A0-8A4B902B287D}"/>
    <cellStyle name="Note 6 4 3 3" xfId="10910" xr:uid="{4E515EF0-A5D5-42EE-8565-9B48C00EA19C}"/>
    <cellStyle name="Note 6 4 3 3 2" xfId="14531" xr:uid="{41D22F40-0E2A-422E-AAEF-32025ACDD4D7}"/>
    <cellStyle name="Note 6 4 3 3 3" xfId="38579" xr:uid="{F6444ABD-F41A-49DF-8E8B-3401C009EFD7}"/>
    <cellStyle name="Note 6 4 3 4" xfId="27186" xr:uid="{1AD2A035-B1AC-4D91-9A03-46A6ECF8457E}"/>
    <cellStyle name="Note 6 4 3 5" xfId="27187" xr:uid="{303563D4-B3B5-4E68-A51B-8BB6EC594097}"/>
    <cellStyle name="Note 6 4 3 6" xfId="27188" xr:uid="{5335F8E1-B36F-4580-AB61-906E4D19E0BE}"/>
    <cellStyle name="Note 6 4 3 7" xfId="27189" xr:uid="{2066110D-C5C1-470A-8456-89F129BB703B}"/>
    <cellStyle name="Note 6 4 4" xfId="4138" xr:uid="{114012B4-1A54-4FD6-87FE-9E4C84DC1602}"/>
    <cellStyle name="Note 6 4 4 2" xfId="10912" xr:uid="{D160D4DA-5954-4839-8C6A-DB868055BA1A}"/>
    <cellStyle name="Note 6 4 4 2 2" xfId="14533" xr:uid="{1CC4C33B-52D7-414E-BB0B-EB5DD0C5A096}"/>
    <cellStyle name="Note 6 4 4 3" xfId="27190" xr:uid="{D67FCAF9-39E3-4AA3-B2C3-B56E8698AE55}"/>
    <cellStyle name="Note 6 4 4 4" xfId="27191" xr:uid="{FEA29E2A-A9BD-427E-9861-BEF7356CEC3E}"/>
    <cellStyle name="Note 6 4 4 5" xfId="27192" xr:uid="{9FA701FB-E7ED-4264-9CE8-137B56772D04}"/>
    <cellStyle name="Note 6 4 4 6" xfId="27193" xr:uid="{B15601D2-E6A7-44EC-9062-7DD2F824EE71}"/>
    <cellStyle name="Note 6 4 5" xfId="4985" xr:uid="{2F7B1F23-6667-4D6F-85BB-7AA99258218D}"/>
    <cellStyle name="Note 6 4 5 2" xfId="14528" xr:uid="{BA7BC8C4-329D-4DE6-902A-D3A86E4A4845}"/>
    <cellStyle name="Note 6 4 5 3" xfId="35942" xr:uid="{08054BC0-CE14-4BEE-847F-00651F5B412E}"/>
    <cellStyle name="Note 6 4 5 4" xfId="10907" xr:uid="{2F7210B7-8692-409C-AAAC-82D212DAE4E6}"/>
    <cellStyle name="Note 6 4 6" xfId="27194" xr:uid="{BDDCB39E-C4D0-471B-BB73-73F125DDAEC2}"/>
    <cellStyle name="Note 6 4 6 2" xfId="38009" xr:uid="{BCAD2D90-9D38-479F-AF87-E03CD81BCDE2}"/>
    <cellStyle name="Note 6 4 7" xfId="27195" xr:uid="{B698CE09-37EF-464B-A542-912C499EE768}"/>
    <cellStyle name="Note 6 4 8" xfId="27196" xr:uid="{7CB5714B-2CC8-45A6-9172-AA8F7B13424F}"/>
    <cellStyle name="Note 6 4 9" xfId="27197" xr:uid="{ACBDF636-478E-4C6F-8EA7-E0407BBFC794}"/>
    <cellStyle name="Note 6 5" xfId="1816" xr:uid="{3D995618-4046-4EC1-82DF-F1E210606758}"/>
    <cellStyle name="Note 6 5 2" xfId="4141" xr:uid="{1DFB1028-8A68-4012-91C8-D0AC16BE6207}"/>
    <cellStyle name="Note 6 5 2 2" xfId="10914" xr:uid="{5F81F01F-2679-463F-9F6A-C4E29E646B6A}"/>
    <cellStyle name="Note 6 5 2 2 2" xfId="14535" xr:uid="{7EBAFC93-CCA5-4867-B4E6-2183955389D1}"/>
    <cellStyle name="Note 6 5 2 3" xfId="27198" xr:uid="{3DCB9A76-4080-4C69-B858-01FBC252BC5B}"/>
    <cellStyle name="Note 6 5 2 4" xfId="27199" xr:uid="{D7034E65-8CBE-4296-9B0F-3B2B032F1E91}"/>
    <cellStyle name="Note 6 5 2 5" xfId="27200" xr:uid="{8DF67E3C-1220-4EC0-88EB-C47681FD7878}"/>
    <cellStyle name="Note 6 5 2 6" xfId="27201" xr:uid="{9B90621F-CBCF-4EC1-BFDA-F8342FC1981E}"/>
    <cellStyle name="Note 6 5 3" xfId="4986" xr:uid="{E5860FB2-017F-4AFB-9708-41BB02EC26FE}"/>
    <cellStyle name="Note 6 5 3 2" xfId="14534" xr:uid="{D9305823-7AA2-4FD4-871A-06CEFA4646CD}"/>
    <cellStyle name="Note 6 5 3 3" xfId="35943" xr:uid="{6527C714-B3F0-4134-BE81-5A09708D62E7}"/>
    <cellStyle name="Note 6 5 3 4" xfId="10913" xr:uid="{9E112C34-592A-4E7C-B43C-25BFAF94E902}"/>
    <cellStyle name="Note 6 5 4" xfId="27202" xr:uid="{9D72875A-2C38-4B4B-9891-770C0338EDF8}"/>
    <cellStyle name="Note 6 5 4 2" xfId="38010" xr:uid="{9D1503CE-26E3-47B2-9049-6EFC8DCC6264}"/>
    <cellStyle name="Note 6 5 5" xfId="27203" xr:uid="{F28A7ABC-1CFC-4C1A-86FB-5CEBE9130EBD}"/>
    <cellStyle name="Note 6 5 6" xfId="27204" xr:uid="{5BF7430B-8733-445D-B1D0-CAD88345406C}"/>
    <cellStyle name="Note 6 5 7" xfId="27205" xr:uid="{45FCE1B8-4EFB-453F-809D-A0968F4386FB}"/>
    <cellStyle name="Note 6 5 8" xfId="27206" xr:uid="{0A113EDA-E85B-4C2B-A18B-F46C7C57333D}"/>
    <cellStyle name="Note 6 6" xfId="4142" xr:uid="{2C1911BD-CD17-4BC7-A5B9-5CA68A6EAFF3}"/>
    <cellStyle name="Note 6 6 2" xfId="5584" xr:uid="{9E25984C-BEF0-44D9-828E-F78F7B6FD33F}"/>
    <cellStyle name="Note 6 6 2 2" xfId="10916" xr:uid="{D68B11D8-06DA-4829-BDBD-1D2A29F061CE}"/>
    <cellStyle name="Note 6 6 2 2 2" xfId="14537" xr:uid="{7FC455CB-E983-4AB1-BA69-05FF9B4A982A}"/>
    <cellStyle name="Note 6 6 2 3" xfId="27207" xr:uid="{9C3ECE33-AB8D-4DBE-8F66-05292A91E7C3}"/>
    <cellStyle name="Note 6 6 2 4" xfId="27208" xr:uid="{63EEECA0-CED9-48AD-8AA7-0E7EAE7E885B}"/>
    <cellStyle name="Note 6 6 2 5" xfId="27209" xr:uid="{86451900-19FB-4B13-8B5A-26EADE303AD9}"/>
    <cellStyle name="Note 6 6 2 6" xfId="27210" xr:uid="{FE10D5BD-8CDF-4CC4-9B9E-5B7C0DD68048}"/>
    <cellStyle name="Note 6 6 3" xfId="10915" xr:uid="{E6E273ED-8A4A-485C-835F-B2D27EC70E8F}"/>
    <cellStyle name="Note 6 6 3 2" xfId="14536" xr:uid="{68E3CC6F-F618-4175-A5C1-DD793228EA46}"/>
    <cellStyle name="Note 6 6 3 3" xfId="38580" xr:uid="{A53D8557-C234-4BBE-A722-90F3EA0F0856}"/>
    <cellStyle name="Note 6 6 4" xfId="27211" xr:uid="{25A9139E-2AD0-417C-A873-E2213C1BFFF3}"/>
    <cellStyle name="Note 6 6 5" xfId="27212" xr:uid="{834FB3CC-64D5-465D-91A2-BF0FBFBFB713}"/>
    <cellStyle name="Note 6 6 6" xfId="27213" xr:uid="{A38F6506-E844-4953-BC12-112055E02DA9}"/>
    <cellStyle name="Note 6 6 7" xfId="27214" xr:uid="{68192DF8-BCA8-4BF7-BDD2-8F20229BB7A0}"/>
    <cellStyle name="Note 6 7" xfId="4143" xr:uid="{F9490F52-B525-46A8-83F9-DCF49CBA16A4}"/>
    <cellStyle name="Note 6 7 2" xfId="5585" xr:uid="{9629B9D5-9363-46C8-BB31-7C5E34A0CDE4}"/>
    <cellStyle name="Note 6 7 2 2" xfId="10918" xr:uid="{C867A39D-6897-4323-8B99-41C3BBF3B35A}"/>
    <cellStyle name="Note 6 7 2 2 2" xfId="14539" xr:uid="{83153D97-E80C-43C3-BC72-7E666BD3E463}"/>
    <cellStyle name="Note 6 7 2 3" xfId="27215" xr:uid="{AE168F46-10F8-4FDD-9CDB-44D159226C4B}"/>
    <cellStyle name="Note 6 7 2 4" xfId="27216" xr:uid="{D529134E-86B8-45E2-AB0E-1D3BAA7F4B09}"/>
    <cellStyle name="Note 6 7 2 5" xfId="27217" xr:uid="{22A97777-880C-4FF6-875A-CF48B540AE72}"/>
    <cellStyle name="Note 6 7 2 6" xfId="27218" xr:uid="{1701C041-0153-4DDB-97F0-72BB66FC3272}"/>
    <cellStyle name="Note 6 7 3" xfId="10917" xr:uid="{D6071C30-CCE9-493A-BC4E-23192B6361EB}"/>
    <cellStyle name="Note 6 7 3 2" xfId="14538" xr:uid="{05E47CF5-0C16-4676-9942-C08D9BE409DB}"/>
    <cellStyle name="Note 6 7 3 3" xfId="38581" xr:uid="{C4984D56-5B14-4949-B8C4-EDF61D9CBABB}"/>
    <cellStyle name="Note 6 7 4" xfId="27219" xr:uid="{924930A1-B7F5-49E9-A585-4318E7597660}"/>
    <cellStyle name="Note 6 7 5" xfId="27220" xr:uid="{FD941EBA-2199-4075-ABE3-F65D23FFBE8D}"/>
    <cellStyle name="Note 6 7 6" xfId="27221" xr:uid="{12FEC4BF-402E-4FAC-BB9D-E252689231B6}"/>
    <cellStyle name="Note 6 7 7" xfId="27222" xr:uid="{5E31182D-2085-4CFB-BC9F-117F055E660C}"/>
    <cellStyle name="Note 6 8" xfId="4144" xr:uid="{F48A0480-BEA0-4BD1-8346-BF58ADF3BBAB}"/>
    <cellStyle name="Note 6 8 2" xfId="10919" xr:uid="{0EAF18DD-6028-4476-AAE7-A8A903D5C104}"/>
    <cellStyle name="Note 6 8 2 2" xfId="14540" xr:uid="{AF21F31F-2196-4B91-8DFC-25BF0ECCD0ED}"/>
    <cellStyle name="Note 6 8 3" xfId="27223" xr:uid="{2A7B8541-37EE-43CE-8F2B-5B2A7EEA2ACE}"/>
    <cellStyle name="Note 6 8 4" xfId="27224" xr:uid="{5FDCD995-91D4-44DA-ADE4-671ADDD73B3D}"/>
    <cellStyle name="Note 6 8 5" xfId="27225" xr:uid="{FDDEAFED-76E3-4A86-B644-687214B33DD9}"/>
    <cellStyle name="Note 6 8 6" xfId="27226" xr:uid="{7D64797C-E7E3-4B4F-97E8-62FF4D504987}"/>
    <cellStyle name="Note 6 9" xfId="4145" xr:uid="{55D15937-0641-4230-A019-3D0E9A71E83C}"/>
    <cellStyle name="Note 6 9 2" xfId="10920" xr:uid="{91A8E374-6A91-4793-9173-0B74BE12E62A}"/>
    <cellStyle name="Note 6 9 2 2" xfId="14541" xr:uid="{F7BDA053-B69D-4749-A879-62D6B793A734}"/>
    <cellStyle name="Note 6 9 3" xfId="27227" xr:uid="{2F8F54EC-C5B6-450A-8E7C-A5A1C98B1307}"/>
    <cellStyle name="Note 6 9 4" xfId="27228" xr:uid="{857F3E08-B142-47C2-960C-517D84B0947D}"/>
    <cellStyle name="Note 6 9 5" xfId="27229" xr:uid="{CA6BDAE1-E439-4A9C-8CBF-11D657CA5084}"/>
    <cellStyle name="Note 6 9 6" xfId="27230" xr:uid="{8D53D4E4-DB24-4EB9-AF62-BF5235233DE0}"/>
    <cellStyle name="Note 6_IND_UC" xfId="4146" xr:uid="{E0D739BA-AB50-4768-8BAA-2DDB2C6D1194}"/>
    <cellStyle name="Note 7" xfId="1817" xr:uid="{B8B82AC4-6612-4412-A36D-639223969085}"/>
    <cellStyle name="Note 7 10" xfId="7720" xr:uid="{C34F5F16-BEC9-47A8-BA95-DAEEAAFF1884}"/>
    <cellStyle name="Note 7 10 2" xfId="10922" xr:uid="{612510E5-0B61-4DDC-B098-305DDBD84672}"/>
    <cellStyle name="Note 7 10 2 2" xfId="14543" xr:uid="{54F423F1-925B-4A63-AAC1-B4425AEDDEA4}"/>
    <cellStyle name="Note 7 10 3" xfId="27231" xr:uid="{AC59F26F-723D-47F0-A9FC-5CDC37B60DE5}"/>
    <cellStyle name="Note 7 10 4" xfId="27232" xr:uid="{8CDA3A7E-7752-4028-933D-E49D4CCED781}"/>
    <cellStyle name="Note 7 10 5" xfId="27233" xr:uid="{10C6DF36-F969-4FF4-9C98-8A7A64964562}"/>
    <cellStyle name="Note 7 10 6" xfId="27234" xr:uid="{1F75ED41-CE8C-49E8-9EE5-D8721DACF852}"/>
    <cellStyle name="Note 7 11" xfId="7721" xr:uid="{48583645-9E79-4A81-BCD9-D6D033E25BAF}"/>
    <cellStyle name="Note 7 11 2" xfId="10923" xr:uid="{9180A275-0ED6-46D5-B6EE-5343E9413B90}"/>
    <cellStyle name="Note 7 11 2 2" xfId="14544" xr:uid="{1AAEB1E2-D540-4A07-81F3-40D537454307}"/>
    <cellStyle name="Note 7 11 3" xfId="27235" xr:uid="{1BCAC89A-3669-4668-AE1A-F6DCB5B14869}"/>
    <cellStyle name="Note 7 11 4" xfId="27236" xr:uid="{216578D5-9209-4842-B115-ABA3BB4C1489}"/>
    <cellStyle name="Note 7 11 5" xfId="27237" xr:uid="{85E96681-E643-4D63-B790-BA9B56B8F0AC}"/>
    <cellStyle name="Note 7 11 6" xfId="27238" xr:uid="{C566623E-9C9C-4744-B649-9E919D0D2C8C}"/>
    <cellStyle name="Note 7 12" xfId="7722" xr:uid="{EB819B57-0A11-49AD-B519-D9D0FAF7AFF8}"/>
    <cellStyle name="Note 7 12 2" xfId="10924" xr:uid="{5E48DFAC-570F-427F-9413-C13D4570CFAD}"/>
    <cellStyle name="Note 7 12 2 2" xfId="14545" xr:uid="{FD70114A-F576-4674-90AA-46B3AB4C5C02}"/>
    <cellStyle name="Note 7 12 3" xfId="27239" xr:uid="{7C10F561-0117-4965-95EF-149210A82DDD}"/>
    <cellStyle name="Note 7 12 4" xfId="27240" xr:uid="{BE62E163-9509-419E-A4A0-99A60C1E023D}"/>
    <cellStyle name="Note 7 12 5" xfId="27241" xr:uid="{6606A543-CFAF-445D-B682-76CC3932EE58}"/>
    <cellStyle name="Note 7 12 6" xfId="27242" xr:uid="{8BEDA2EC-708A-4BD9-A86C-CA676EFB3865}"/>
    <cellStyle name="Note 7 13" xfId="7723" xr:uid="{C3099476-BDA5-40A5-9FF7-0858BC2CE366}"/>
    <cellStyle name="Note 7 13 2" xfId="10925" xr:uid="{05C9BBCF-1AF3-4076-8D3E-6B78942B4F70}"/>
    <cellStyle name="Note 7 13 2 2" xfId="14546" xr:uid="{4E3124D9-77F0-4846-B250-5E963DFA6C11}"/>
    <cellStyle name="Note 7 13 3" xfId="27243" xr:uid="{53987AD4-463A-4495-925B-961D86D92EAC}"/>
    <cellStyle name="Note 7 13 4" xfId="27244" xr:uid="{928D6164-711C-4ACF-AFA1-323CDAE8F879}"/>
    <cellStyle name="Note 7 13 5" xfId="27245" xr:uid="{733A24F2-E52C-4477-9110-7A46B79C9095}"/>
    <cellStyle name="Note 7 13 6" xfId="27246" xr:uid="{F467A560-CB87-448D-B7B7-E4C47D9E2EBD}"/>
    <cellStyle name="Note 7 14" xfId="7724" xr:uid="{99E590B8-7442-409B-872F-856D0C28F940}"/>
    <cellStyle name="Note 7 14 2" xfId="10926" xr:uid="{38AB5A8C-E12F-4853-BCFF-769EC2A63179}"/>
    <cellStyle name="Note 7 14 2 2" xfId="14547" xr:uid="{46307975-E879-4329-AAB1-CC4F5044096D}"/>
    <cellStyle name="Note 7 14 3" xfId="27247" xr:uid="{C1A78D8B-9294-47D7-BCC9-C0D5351238ED}"/>
    <cellStyle name="Note 7 14 4" xfId="27248" xr:uid="{4DF9245C-908B-4330-9109-A545D75A033B}"/>
    <cellStyle name="Note 7 14 5" xfId="27249" xr:uid="{F448A796-9314-4752-95AB-91DB8DDDBF3A}"/>
    <cellStyle name="Note 7 14 6" xfId="27250" xr:uid="{3B7221E4-C2EF-4677-AB6C-8483CA466811}"/>
    <cellStyle name="Note 7 15" xfId="10921" xr:uid="{C189F9EF-62BA-4EEA-ACE7-2BF4D737EF34}"/>
    <cellStyle name="Note 7 15 2" xfId="14542" xr:uid="{424EE467-3B66-4048-BE4E-FE794D68BC43}"/>
    <cellStyle name="Note 7 16" xfId="27251" xr:uid="{E2B40CE4-DB8B-4AC8-AA44-0B7F78E8203B}"/>
    <cellStyle name="Note 7 17" xfId="27252" xr:uid="{A5E6F469-CE30-49C0-A885-BA4881346481}"/>
    <cellStyle name="Note 7 18" xfId="27253" xr:uid="{FF79F1C1-3224-4615-BCC1-3FD19FCA648D}"/>
    <cellStyle name="Note 7 19" xfId="27254" xr:uid="{E2C9351C-8A83-46C5-8643-79D194880320}"/>
    <cellStyle name="Note 7 2" xfId="1818" xr:uid="{AB70F92B-2A95-4E8D-A694-5285225DFBF2}"/>
    <cellStyle name="Note 7 2 2" xfId="10927" xr:uid="{CBFBA545-8479-41FE-9A96-E761EEA2E1CD}"/>
    <cellStyle name="Note 7 2 2 2" xfId="14548" xr:uid="{9B18C398-4FF8-463B-A949-9A652439DACB}"/>
    <cellStyle name="Note 7 2 3" xfId="27255" xr:uid="{68AE57C9-A930-49B3-A418-7DEC15DAAEE4}"/>
    <cellStyle name="Note 7 2 4" xfId="27256" xr:uid="{9D5764CE-A77C-45F8-8ED9-27490C7E9E9A}"/>
    <cellStyle name="Note 7 2 5" xfId="27257" xr:uid="{66CD474D-7678-42A0-ADBC-27C9C0DC14E2}"/>
    <cellStyle name="Note 7 2 6" xfId="27258" xr:uid="{9CC08407-B0BF-4DE5-9988-309F2CDDB9C0}"/>
    <cellStyle name="Note 7 2 7" xfId="27259" xr:uid="{D9E24B5F-E974-46D0-B6DD-AA1DFC435D2B}"/>
    <cellStyle name="Note 7 20" xfId="27260" xr:uid="{11E8CF3D-D0A5-4B69-8A9D-D0F81F593069}"/>
    <cellStyle name="Note 7 3" xfId="1819" xr:uid="{94A7C130-FA0D-430A-90B1-4E1685674AA4}"/>
    <cellStyle name="Note 7 3 2" xfId="10928" xr:uid="{883CE0B0-A25D-41D7-A08D-364118A81681}"/>
    <cellStyle name="Note 7 3 2 2" xfId="14549" xr:uid="{E47F9257-CBEC-40A1-8955-9E1D511E101F}"/>
    <cellStyle name="Note 7 3 3" xfId="27261" xr:uid="{31B10567-163B-4349-A96D-C96707F65F84}"/>
    <cellStyle name="Note 7 3 4" xfId="27262" xr:uid="{12599C37-95F6-4D5C-BF6B-8C9D3988C14E}"/>
    <cellStyle name="Note 7 3 5" xfId="27263" xr:uid="{936DAEB4-8CE2-45C0-BA56-D688DA050FA8}"/>
    <cellStyle name="Note 7 3 6" xfId="27264" xr:uid="{532EF765-0908-4D6D-9BBC-336DDADB1D8E}"/>
    <cellStyle name="Note 7 3 7" xfId="27265" xr:uid="{16F6778C-2DE1-4ECC-B5EE-72733623B9AE}"/>
    <cellStyle name="Note 7 4" xfId="4147" xr:uid="{68B0962D-B7C1-4A68-B9D5-DAECD814D41A}"/>
    <cellStyle name="Note 7 4 2" xfId="10929" xr:uid="{2F287759-E9EE-4423-B59F-E823148899CC}"/>
    <cellStyle name="Note 7 4 2 2" xfId="14550" xr:uid="{343718AA-5663-4414-A035-E525A6A444AA}"/>
    <cellStyle name="Note 7 4 3" xfId="27266" xr:uid="{31765761-E937-4E21-B257-3416916BCA58}"/>
    <cellStyle name="Note 7 4 4" xfId="27267" xr:uid="{4209F3CD-286B-47D5-8BB6-C02A4A9CAAF4}"/>
    <cellStyle name="Note 7 4 5" xfId="27268" xr:uid="{1BC03C75-8C64-4E3F-890F-23C9094DE4A6}"/>
    <cellStyle name="Note 7 4 6" xfId="27269" xr:uid="{B6011252-0BA7-4ECA-AC76-AD504F64A473}"/>
    <cellStyle name="Note 7 5" xfId="4148" xr:uid="{1239D780-5A40-4A9E-A2E6-E817CDBCE8C9}"/>
    <cellStyle name="Note 7 5 2" xfId="10930" xr:uid="{02219BBB-AB5C-4FB3-9880-948D0046CF50}"/>
    <cellStyle name="Note 7 5 2 2" xfId="14551" xr:uid="{560DB1B4-4FC5-4879-9921-9A24B75F273E}"/>
    <cellStyle name="Note 7 5 3" xfId="27270" xr:uid="{7392563A-1556-4D95-A7B3-269B68776AB7}"/>
    <cellStyle name="Note 7 5 4" xfId="27271" xr:uid="{BCAE5728-888D-4A14-A2F4-72C0E869219A}"/>
    <cellStyle name="Note 7 5 5" xfId="27272" xr:uid="{2B39DA53-C03C-4965-A5A3-7444A68B2EC0}"/>
    <cellStyle name="Note 7 5 6" xfId="27273" xr:uid="{18AE5D5E-D826-4871-96D2-07B9DD195A2C}"/>
    <cellStyle name="Note 7 6" xfId="4149" xr:uid="{CCD9471B-1A87-48E2-B14B-80A11B6B5499}"/>
    <cellStyle name="Note 7 6 2" xfId="10931" xr:uid="{842ECFA7-646F-4C30-95C7-157658CBD464}"/>
    <cellStyle name="Note 7 6 2 2" xfId="14552" xr:uid="{F3C08017-4E66-45BB-91A1-5AA8F9859E7A}"/>
    <cellStyle name="Note 7 6 3" xfId="27274" xr:uid="{AF566F89-18A6-457F-BAE1-3DC227349D7E}"/>
    <cellStyle name="Note 7 6 4" xfId="27275" xr:uid="{95A7D626-41DC-4CCE-9605-3BC457DC7A3B}"/>
    <cellStyle name="Note 7 6 5" xfId="27276" xr:uid="{03CF891E-68E2-427B-A5EA-9232F2469AA8}"/>
    <cellStyle name="Note 7 6 6" xfId="27277" xr:uid="{C03BA240-239E-49BA-88BF-277FD65205E8}"/>
    <cellStyle name="Note 7 7" xfId="4150" xr:uid="{92E792E1-6369-419D-A94B-164EF9ABCFEB}"/>
    <cellStyle name="Note 7 7 2" xfId="10932" xr:uid="{CFEE53B0-F1A9-42D5-82E6-B8FD9EE8A95D}"/>
    <cellStyle name="Note 7 7 2 2" xfId="14553" xr:uid="{4F43ECDB-4D1F-4A35-AAB3-694AE55C0704}"/>
    <cellStyle name="Note 7 7 3" xfId="27278" xr:uid="{4442BEEA-88A6-4214-80C0-8CCEC45204ED}"/>
    <cellStyle name="Note 7 7 4" xfId="27279" xr:uid="{339CD980-6A26-48C8-AB74-C04C92D77B00}"/>
    <cellStyle name="Note 7 7 5" xfId="27280" xr:uid="{3D1709BE-A99A-4A9D-A823-79AC69A97CFE}"/>
    <cellStyle name="Note 7 7 6" xfId="27281" xr:uid="{284D00F2-0FC2-4B2A-B2EC-DD4F3BFD2A56}"/>
    <cellStyle name="Note 7 8" xfId="4151" xr:uid="{439BAC6B-AAE3-4EF5-9091-8C31524149DA}"/>
    <cellStyle name="Note 7 8 2" xfId="10933" xr:uid="{E61CB7C7-7C9D-4BD6-9D09-A43F100255DF}"/>
    <cellStyle name="Note 7 8 2 2" xfId="14554" xr:uid="{8FF3D2B7-BDC3-4C70-8537-9AFC32CBEA36}"/>
    <cellStyle name="Note 7 8 3" xfId="27282" xr:uid="{87972E3D-2C87-4DA9-BB4A-E7744F91D2AB}"/>
    <cellStyle name="Note 7 8 4" xfId="27283" xr:uid="{AD0804E5-5743-4E99-ABE2-217002BEC396}"/>
    <cellStyle name="Note 7 8 5" xfId="27284" xr:uid="{B5330D41-1DA1-43A5-B094-180B302344FC}"/>
    <cellStyle name="Note 7 8 6" xfId="27285" xr:uid="{F2ABADA6-A773-4D5D-A01E-F635B8C7C645}"/>
    <cellStyle name="Note 7 9" xfId="7725" xr:uid="{5E8A53F1-B93C-480A-B68B-ADC301689063}"/>
    <cellStyle name="Note 7 9 2" xfId="10934" xr:uid="{118FC4B8-2BC8-4627-9692-CD8D4D965BF2}"/>
    <cellStyle name="Note 7 9 2 2" xfId="14555" xr:uid="{9CC9D730-A580-42EC-AF34-0F37371DE901}"/>
    <cellStyle name="Note 7 9 3" xfId="27286" xr:uid="{84204E34-891E-414B-8FB5-3DB803FA039B}"/>
    <cellStyle name="Note 7 9 4" xfId="27287" xr:uid="{F858EB2B-C758-4C58-9D8C-3E34EFA18C67}"/>
    <cellStyle name="Note 7 9 5" xfId="27288" xr:uid="{44298269-72BF-46A6-BF56-A269022684F3}"/>
    <cellStyle name="Note 7 9 6" xfId="27289" xr:uid="{88581299-F49C-4FDA-B8AB-6A5E167CEE6B}"/>
    <cellStyle name="Note 7_IND_UC" xfId="4152" xr:uid="{95D41D6A-FDEB-4C54-AB3B-37F7049AA609}"/>
    <cellStyle name="Note 8" xfId="1820" xr:uid="{C35E8233-BA8C-4173-B9A3-2567673B0DA5}"/>
    <cellStyle name="Note 8 10" xfId="7726" xr:uid="{B90952D9-959E-4DC4-B7D1-98E40C14E77D}"/>
    <cellStyle name="Note 8 10 2" xfId="10936" xr:uid="{DCFC744B-F0F8-47B7-BDDB-7A52A87FA57A}"/>
    <cellStyle name="Note 8 10 2 2" xfId="14557" xr:uid="{7F2DEC20-9DDD-480D-B4DE-A4BE4F1C49B2}"/>
    <cellStyle name="Note 8 10 3" xfId="27290" xr:uid="{C2791E1F-C231-46A2-A512-AD856C0257D0}"/>
    <cellStyle name="Note 8 10 4" xfId="27291" xr:uid="{A3FC2039-15A3-424E-9007-DB7996FE6A8B}"/>
    <cellStyle name="Note 8 10 5" xfId="27292" xr:uid="{AB716161-F15D-4428-93B5-C22E3E3741BA}"/>
    <cellStyle name="Note 8 10 6" xfId="27293" xr:uid="{FEC1A506-4F0E-4C9F-8AD8-1CA8D4EA2846}"/>
    <cellStyle name="Note 8 11" xfId="7727" xr:uid="{A3D69968-187E-4C60-A5D4-79A8080B4A22}"/>
    <cellStyle name="Note 8 11 2" xfId="10937" xr:uid="{7D88477A-0075-4721-8E7A-78A7676FCA4A}"/>
    <cellStyle name="Note 8 11 2 2" xfId="14558" xr:uid="{49D3B044-C950-4ACC-B69F-DFB441D8BA3B}"/>
    <cellStyle name="Note 8 11 3" xfId="27294" xr:uid="{E140CD8C-FCB5-48B0-9DAD-71017CE8D9B1}"/>
    <cellStyle name="Note 8 11 4" xfId="27295" xr:uid="{C12F2DBE-6D21-498B-A24B-F84E30EFA42F}"/>
    <cellStyle name="Note 8 11 5" xfId="27296" xr:uid="{EAC5CDC0-8FC8-4E7B-BA46-D3320086E4ED}"/>
    <cellStyle name="Note 8 11 6" xfId="27297" xr:uid="{EB20FE8D-6D85-4533-8D84-3A69E41A6439}"/>
    <cellStyle name="Note 8 12" xfId="7728" xr:uid="{0B6F7DAA-7EEE-4141-9E0A-D2BD02263911}"/>
    <cellStyle name="Note 8 12 2" xfId="10938" xr:uid="{A830D4DD-A57C-4A7A-97FC-B789A21F285C}"/>
    <cellStyle name="Note 8 12 2 2" xfId="14559" xr:uid="{A3F5916F-7464-4EBB-AF27-71E2B1823AAA}"/>
    <cellStyle name="Note 8 12 3" xfId="27298" xr:uid="{CB4D9771-9F85-4C83-A06C-538E69BCC2CF}"/>
    <cellStyle name="Note 8 12 4" xfId="27299" xr:uid="{404E6EAD-74DA-4B06-ACA9-3A738071111B}"/>
    <cellStyle name="Note 8 12 5" xfId="27300" xr:uid="{E4CEBCFA-0676-4A48-8379-9E48A9A224F1}"/>
    <cellStyle name="Note 8 12 6" xfId="27301" xr:uid="{94C9BFEA-9F08-42BC-B238-24B6309C923E}"/>
    <cellStyle name="Note 8 13" xfId="7729" xr:uid="{045FB8BE-CF12-4EA0-B3B3-C41DF29757C7}"/>
    <cellStyle name="Note 8 13 2" xfId="10939" xr:uid="{90F07245-7849-44EB-9373-425EAD943565}"/>
    <cellStyle name="Note 8 13 2 2" xfId="14560" xr:uid="{8ACBBAB9-1352-406E-91B1-A51C40250411}"/>
    <cellStyle name="Note 8 13 3" xfId="27302" xr:uid="{03B89EF4-DD63-47AD-8A2F-67830E4C283E}"/>
    <cellStyle name="Note 8 13 4" xfId="27303" xr:uid="{49D1A643-0AF5-43D1-8EF9-8CB51AD4F183}"/>
    <cellStyle name="Note 8 13 5" xfId="27304" xr:uid="{2CAA68CF-52FF-40F4-8491-4745481C66C1}"/>
    <cellStyle name="Note 8 13 6" xfId="27305" xr:uid="{F6CA8DF6-9A87-4F19-A8A3-0BAFF37C1DF6}"/>
    <cellStyle name="Note 8 14" xfId="7730" xr:uid="{988067B9-23AA-41EE-A0E8-2DFAD794B910}"/>
    <cellStyle name="Note 8 14 2" xfId="10940" xr:uid="{50C69B29-A92A-49BC-AD8C-EC0E714AB468}"/>
    <cellStyle name="Note 8 14 2 2" xfId="14561" xr:uid="{D79A5FAC-0D7F-4B62-8136-D59795AE7232}"/>
    <cellStyle name="Note 8 14 3" xfId="27306" xr:uid="{99A29255-3CE1-462A-841E-F1E9340F5176}"/>
    <cellStyle name="Note 8 14 4" xfId="27307" xr:uid="{815EB084-703A-4A3B-A11F-69FE95B86B3B}"/>
    <cellStyle name="Note 8 14 5" xfId="27308" xr:uid="{60C78E25-1213-4EDF-8AA8-3BAAC68CF22A}"/>
    <cellStyle name="Note 8 14 6" xfId="27309" xr:uid="{EF295146-F8AA-4BF4-9574-E78EFE51B927}"/>
    <cellStyle name="Note 8 15" xfId="10935" xr:uid="{E4A848A7-F9E5-48D5-98FE-0BC3BABF1E2F}"/>
    <cellStyle name="Note 8 15 2" xfId="14556" xr:uid="{10D54325-D3F6-476D-BCED-F813D8DC607F}"/>
    <cellStyle name="Note 8 16" xfId="27310" xr:uid="{94C6D02E-FC0E-496A-AAFB-FA0B849490EF}"/>
    <cellStyle name="Note 8 17" xfId="27311" xr:uid="{70E88B99-79A1-4C4D-8B49-CEE46DA481F9}"/>
    <cellStyle name="Note 8 18" xfId="27312" xr:uid="{A9894311-89DD-4C4B-B538-4464AA21DC4D}"/>
    <cellStyle name="Note 8 19" xfId="27313" xr:uid="{6E343B9C-A7ED-4116-8A34-D0783A2E7304}"/>
    <cellStyle name="Note 8 2" xfId="1821" xr:uid="{1F0D22D3-88B7-420A-8C25-7464D5CBE79C}"/>
    <cellStyle name="Note 8 2 2" xfId="10941" xr:uid="{A9A256B2-0637-4670-B941-4E597F56480C}"/>
    <cellStyle name="Note 8 2 2 2" xfId="14562" xr:uid="{BE35E3A0-BA15-4489-B2ED-8ADA9C4369B9}"/>
    <cellStyle name="Note 8 2 3" xfId="27314" xr:uid="{398C1747-068D-4346-8D16-FFA66C686BE5}"/>
    <cellStyle name="Note 8 2 4" xfId="27315" xr:uid="{02C0AB2C-3A75-4CC7-B9C6-A98B98391C6C}"/>
    <cellStyle name="Note 8 2 5" xfId="27316" xr:uid="{5184DB3A-8795-4FF5-8657-40F156B7D6C8}"/>
    <cellStyle name="Note 8 2 6" xfId="27317" xr:uid="{269D35E4-05BE-4FE3-A7CB-78095D117E30}"/>
    <cellStyle name="Note 8 2 7" xfId="27318" xr:uid="{D736AD84-6FAA-4682-93E5-A7AAC91A2061}"/>
    <cellStyle name="Note 8 20" xfId="27319" xr:uid="{589B21FF-5FF8-4305-8530-3CBA7612D6D2}"/>
    <cellStyle name="Note 8 3" xfId="1822" xr:uid="{A04956B4-F285-497C-A005-51CCB9DD8801}"/>
    <cellStyle name="Note 8 3 2" xfId="10942" xr:uid="{C21977FE-1260-45EF-9854-4D73BC0B6F4C}"/>
    <cellStyle name="Note 8 3 2 2" xfId="14563" xr:uid="{4B2B447D-40D1-4A15-B476-3A6323E92E1B}"/>
    <cellStyle name="Note 8 3 3" xfId="27320" xr:uid="{A6D97942-54C2-4D34-9911-4BC43E61E3F2}"/>
    <cellStyle name="Note 8 3 4" xfId="27321" xr:uid="{0049106B-E265-43D6-8C6B-914FEA1F8BD2}"/>
    <cellStyle name="Note 8 3 5" xfId="27322" xr:uid="{1524FBE9-895B-476F-AEB0-AF0671DCBF07}"/>
    <cellStyle name="Note 8 3 6" xfId="27323" xr:uid="{7C353E55-526F-48FF-8EE7-2653E953DA02}"/>
    <cellStyle name="Note 8 3 7" xfId="27324" xr:uid="{9FD74951-DE9C-4CF1-BF6C-174D5FD165A4}"/>
    <cellStyle name="Note 8 4" xfId="4153" xr:uid="{35867107-D055-46C4-A8F6-6DC05A3AB5D2}"/>
    <cellStyle name="Note 8 4 2" xfId="10943" xr:uid="{3B5D0B8A-4EB1-4024-B73E-9D7E3A650E53}"/>
    <cellStyle name="Note 8 4 2 2" xfId="14564" xr:uid="{060AE2E8-D41E-43B8-940F-EC798B72074F}"/>
    <cellStyle name="Note 8 4 3" xfId="27325" xr:uid="{4D4EFAE6-0520-4858-9047-5A594CF3A789}"/>
    <cellStyle name="Note 8 4 4" xfId="27326" xr:uid="{A532B7B4-DC54-45BE-B4DA-E52D425DDAB9}"/>
    <cellStyle name="Note 8 4 5" xfId="27327" xr:uid="{384B57FB-C8B8-444D-8E55-145C88891C01}"/>
    <cellStyle name="Note 8 4 6" xfId="27328" xr:uid="{BFFD431E-7814-4C2B-93B0-77029E7B4AD4}"/>
    <cellStyle name="Note 8 5" xfId="4154" xr:uid="{56C3C8F6-DE80-484E-9459-2C4F9423734E}"/>
    <cellStyle name="Note 8 5 2" xfId="10944" xr:uid="{BA9E611E-D1D5-4E8C-8619-AF3DE53AEB22}"/>
    <cellStyle name="Note 8 5 2 2" xfId="14565" xr:uid="{C3DB5564-C6EF-4985-AE32-44EA3C18F7B5}"/>
    <cellStyle name="Note 8 5 3" xfId="27329" xr:uid="{3DC5D9F3-1B78-4E5D-A978-7FE9ED4D32DF}"/>
    <cellStyle name="Note 8 5 4" xfId="27330" xr:uid="{B8BF4E3E-8C63-426B-BF25-17E4C34947AF}"/>
    <cellStyle name="Note 8 5 5" xfId="27331" xr:uid="{1797CB37-2552-4372-BCEB-E5B73E2081BA}"/>
    <cellStyle name="Note 8 5 6" xfId="27332" xr:uid="{F6ED7E68-0C28-4182-A5B1-3A6E66620460}"/>
    <cellStyle name="Note 8 6" xfId="4155" xr:uid="{359E13F7-F37D-4E47-B3F6-4DBCD21AD84F}"/>
    <cellStyle name="Note 8 6 2" xfId="10945" xr:uid="{AE4825FD-9F6C-4EC5-8A55-B0801525088A}"/>
    <cellStyle name="Note 8 6 2 2" xfId="14566" xr:uid="{87F6F9C1-855D-48C7-9D91-69AC8547A39C}"/>
    <cellStyle name="Note 8 6 3" xfId="27333" xr:uid="{F2A4D0D8-CBBE-41D5-96C0-884E160BF0FC}"/>
    <cellStyle name="Note 8 6 4" xfId="27334" xr:uid="{5434E63E-1635-42FE-B214-5132DF77DCA9}"/>
    <cellStyle name="Note 8 6 5" xfId="27335" xr:uid="{11853DEC-2C62-427E-A3D0-C55F52440837}"/>
    <cellStyle name="Note 8 6 6" xfId="27336" xr:uid="{A52CA656-9BCF-4ABF-9BED-12C828178B5A}"/>
    <cellStyle name="Note 8 7" xfId="4156" xr:uid="{97BA5901-EC22-425B-9FD0-77E06E26D1A2}"/>
    <cellStyle name="Note 8 7 2" xfId="10946" xr:uid="{070E4F82-3EE9-405E-AD31-27C375C9FD2D}"/>
    <cellStyle name="Note 8 7 2 2" xfId="14567" xr:uid="{DB5D92D8-828C-4A31-8C04-921665961DDA}"/>
    <cellStyle name="Note 8 7 3" xfId="27337" xr:uid="{6A9809F1-02CB-406E-849C-DB64769570FD}"/>
    <cellStyle name="Note 8 7 4" xfId="27338" xr:uid="{C933D26B-D842-44FE-87C0-21AEA6E9EF2E}"/>
    <cellStyle name="Note 8 7 5" xfId="27339" xr:uid="{BF8EF474-83FF-4A2B-B655-7D2D6739A4B2}"/>
    <cellStyle name="Note 8 7 6" xfId="27340" xr:uid="{8BB3F1B0-26DE-460B-BA24-4EEC3CDC41AF}"/>
    <cellStyle name="Note 8 8" xfId="4157" xr:uid="{18B010BF-B6DE-4EDC-B287-7D04ADF30606}"/>
    <cellStyle name="Note 8 8 2" xfId="10947" xr:uid="{4D18A83D-8708-4FA9-98A1-39DF4D1927E1}"/>
    <cellStyle name="Note 8 8 2 2" xfId="14568" xr:uid="{D7F8770F-C06E-4D57-A720-1491E0F6B892}"/>
    <cellStyle name="Note 8 8 3" xfId="27341" xr:uid="{43F910BF-1951-4777-BDF5-4494F2DF0EE5}"/>
    <cellStyle name="Note 8 8 4" xfId="27342" xr:uid="{12E58CBD-CFDD-4C36-A778-1060AEDCCAF7}"/>
    <cellStyle name="Note 8 8 5" xfId="27343" xr:uid="{BEEFB66C-A0DC-4A5A-9B11-47D68BB4D371}"/>
    <cellStyle name="Note 8 8 6" xfId="27344" xr:uid="{CAEB1876-0EAC-473F-928C-25F2DA018F3F}"/>
    <cellStyle name="Note 8 9" xfId="7731" xr:uid="{E7C9E356-8E4F-4EEA-92FD-D1136F3C4360}"/>
    <cellStyle name="Note 8 9 2" xfId="10948" xr:uid="{67031A7F-CDA1-4B46-81AF-C2D69E1B7D15}"/>
    <cellStyle name="Note 8 9 2 2" xfId="14569" xr:uid="{D6C58275-9362-41C2-AAD4-24683D8CB4D7}"/>
    <cellStyle name="Note 8 9 3" xfId="27345" xr:uid="{879BAF7F-A4FB-44CC-8764-758F3DAD86FA}"/>
    <cellStyle name="Note 8 9 4" xfId="27346" xr:uid="{11B9A1FA-D28D-4D53-9D9D-CAA103F7796A}"/>
    <cellStyle name="Note 8 9 5" xfId="27347" xr:uid="{E0F2F2C0-6BDC-45B4-A17A-04E63EA452A6}"/>
    <cellStyle name="Note 8 9 6" xfId="27348" xr:uid="{085395EE-0F04-4A60-BB72-7F660B3C9DD5}"/>
    <cellStyle name="Note 8_IND_UC" xfId="4158" xr:uid="{46416226-6201-40BE-8329-1989C9067511}"/>
    <cellStyle name="Note 9" xfId="1823" xr:uid="{8BD59F47-5C4B-41EC-AE0D-CAF15DAE1461}"/>
    <cellStyle name="Note 9 10" xfId="7732" xr:uid="{36ED8594-921D-4B5F-AF56-1B254B664325}"/>
    <cellStyle name="Note 9 10 2" xfId="10950" xr:uid="{43DA7BB8-CC9E-4D9B-98B3-90BDA09413B4}"/>
    <cellStyle name="Note 9 10 2 2" xfId="14571" xr:uid="{DC558353-9AE5-4947-950D-E0988F2E39DC}"/>
    <cellStyle name="Note 9 10 3" xfId="27349" xr:uid="{1EDC8B28-D979-4DA2-A114-6B20307E3964}"/>
    <cellStyle name="Note 9 10 4" xfId="27350" xr:uid="{31BFFA88-C2CA-4510-9960-C00AB1420B9F}"/>
    <cellStyle name="Note 9 10 5" xfId="27351" xr:uid="{B3FE992D-5978-47D6-AF18-B1A8C5BA9712}"/>
    <cellStyle name="Note 9 10 6" xfId="27352" xr:uid="{71647B3F-5819-407B-BC64-9FC14DC84ECF}"/>
    <cellStyle name="Note 9 11" xfId="7733" xr:uid="{3A5D733D-CDA0-48C2-BCAE-F2594FFB8B51}"/>
    <cellStyle name="Note 9 11 2" xfId="10951" xr:uid="{9E434F9E-A10B-4580-8757-4A9AEEE32A42}"/>
    <cellStyle name="Note 9 11 2 2" xfId="14572" xr:uid="{24EF1A92-C2F1-4062-B615-C43F0BF071FC}"/>
    <cellStyle name="Note 9 11 3" xfId="27353" xr:uid="{6831DFEF-0A38-43EF-8D27-1C57A337DBF4}"/>
    <cellStyle name="Note 9 11 4" xfId="27354" xr:uid="{BA47E554-1D47-42AC-B03E-DBD892D0F320}"/>
    <cellStyle name="Note 9 11 5" xfId="27355" xr:uid="{44D7730E-AA60-4B80-BC87-BA009B771C02}"/>
    <cellStyle name="Note 9 11 6" xfId="27356" xr:uid="{6BE5286B-4F78-4A72-87B5-9FE2D1C31E49}"/>
    <cellStyle name="Note 9 12" xfId="7734" xr:uid="{352C2D4C-3A88-47EA-A48B-B5DED3DFB198}"/>
    <cellStyle name="Note 9 12 2" xfId="10952" xr:uid="{6D9457F3-AF75-41EA-9906-D8D1C1277E66}"/>
    <cellStyle name="Note 9 12 2 2" xfId="14573" xr:uid="{7E4D7CC3-0A7B-4ABC-9DC8-2C304A7897BF}"/>
    <cellStyle name="Note 9 12 3" xfId="27357" xr:uid="{F6282E26-F717-41EA-9EB0-300864700346}"/>
    <cellStyle name="Note 9 12 4" xfId="27358" xr:uid="{56DE0F13-83D7-4FAE-BBE8-0CB03488E94D}"/>
    <cellStyle name="Note 9 12 5" xfId="27359" xr:uid="{1151298C-6186-4E84-8B0C-398C6ABD51FF}"/>
    <cellStyle name="Note 9 12 6" xfId="27360" xr:uid="{DF6C303B-C3C0-4129-849B-7574C0C32375}"/>
    <cellStyle name="Note 9 13" xfId="7735" xr:uid="{D0FFAF33-70D7-4B55-BDE5-EEBA5606853F}"/>
    <cellStyle name="Note 9 13 2" xfId="10953" xr:uid="{7260ACC6-6CA1-4492-9B7E-4BF277C300C2}"/>
    <cellStyle name="Note 9 13 2 2" xfId="14574" xr:uid="{66AC06F9-42F9-4424-96AB-30DCA1EC8AD9}"/>
    <cellStyle name="Note 9 13 3" xfId="27361" xr:uid="{EAF2998E-6709-42F4-878D-B233C1255B0A}"/>
    <cellStyle name="Note 9 13 4" xfId="27362" xr:uid="{D7FE7FF9-2EEB-4480-BFD6-22D3F0047DD7}"/>
    <cellStyle name="Note 9 13 5" xfId="27363" xr:uid="{2AC23B76-5F3A-4726-A16A-CC99FE911B85}"/>
    <cellStyle name="Note 9 13 6" xfId="27364" xr:uid="{E560F2B6-F586-4B3D-A56F-E23178A190A9}"/>
    <cellStyle name="Note 9 14" xfId="7736" xr:uid="{29BDFE21-F1A5-4E15-BA76-A04E54B67ED0}"/>
    <cellStyle name="Note 9 14 2" xfId="10954" xr:uid="{E005EACD-6D04-46A8-9C72-B1A8B1FE198D}"/>
    <cellStyle name="Note 9 14 2 2" xfId="14575" xr:uid="{7B285B45-E2D0-464C-949F-B2B15CD75B95}"/>
    <cellStyle name="Note 9 14 3" xfId="27365" xr:uid="{30795A01-75C1-42F9-9DD3-C4C1B4431433}"/>
    <cellStyle name="Note 9 14 4" xfId="27366" xr:uid="{7084207E-07F8-4177-86D0-58BB650CD8CC}"/>
    <cellStyle name="Note 9 14 5" xfId="27367" xr:uid="{47311C68-FF5E-47A4-BD7C-23A07CE1CCFB}"/>
    <cellStyle name="Note 9 14 6" xfId="27368" xr:uid="{82093B37-4E75-4B50-9018-B1855DBAACAC}"/>
    <cellStyle name="Note 9 15" xfId="10949" xr:uid="{2941EF11-0F42-456B-8BD8-CE340D4550D5}"/>
    <cellStyle name="Note 9 15 2" xfId="14570" xr:uid="{494B82F8-0666-4D1B-B8D5-5C58B5FFFBC0}"/>
    <cellStyle name="Note 9 16" xfId="27369" xr:uid="{FFEFEDE0-D0EA-4EB3-AE30-547F9714D4FF}"/>
    <cellStyle name="Note 9 17" xfId="27370" xr:uid="{4616A09C-1182-49D3-BB32-9447C0C342BC}"/>
    <cellStyle name="Note 9 18" xfId="27371" xr:uid="{B1408F07-31DF-463F-9672-326FBD06F6F7}"/>
    <cellStyle name="Note 9 19" xfId="27372" xr:uid="{AD1A2746-2EC0-45EB-B923-67738FBD7E57}"/>
    <cellStyle name="Note 9 2" xfId="1824" xr:uid="{A28A6998-02D1-426E-9A4E-C41F904A0469}"/>
    <cellStyle name="Note 9 2 2" xfId="10955" xr:uid="{92162C81-6284-4AC8-8F57-029189840498}"/>
    <cellStyle name="Note 9 2 2 2" xfId="14576" xr:uid="{4971C023-6810-439B-ABA6-436E1C9FA534}"/>
    <cellStyle name="Note 9 2 3" xfId="27373" xr:uid="{7AC29A2E-53D0-43FD-B78C-356012A0F01A}"/>
    <cellStyle name="Note 9 2 4" xfId="27374" xr:uid="{0446C413-7AD5-4523-8120-B29F4B73377D}"/>
    <cellStyle name="Note 9 2 5" xfId="27375" xr:uid="{441CEE91-A5A1-4600-ADCD-DF10F9D0B70A}"/>
    <cellStyle name="Note 9 2 6" xfId="27376" xr:uid="{74156844-4873-4874-906F-3226AD0E1E9F}"/>
    <cellStyle name="Note 9 2 7" xfId="27377" xr:uid="{3A7ECA1B-9A31-4D56-8C97-85D266D5BFAB}"/>
    <cellStyle name="Note 9 20" xfId="27378" xr:uid="{2B9A1AA9-A35B-4693-AB07-02A951E82B2E}"/>
    <cellStyle name="Note 9 3" xfId="1825" xr:uid="{5E3C784F-A2B2-4B3C-B4CD-E3C98105A0C3}"/>
    <cellStyle name="Note 9 3 2" xfId="10956" xr:uid="{98FF3BA7-4D18-424D-AD8F-5B2B0D02AD8F}"/>
    <cellStyle name="Note 9 3 2 2" xfId="14577" xr:uid="{FE1A8423-35A7-4250-B8BA-E75FD4BE35C4}"/>
    <cellStyle name="Note 9 3 3" xfId="27379" xr:uid="{FE1173EB-E10E-4A7E-B408-367492D3F1F0}"/>
    <cellStyle name="Note 9 3 4" xfId="27380" xr:uid="{EF4D5C4B-5A40-4875-B112-2DD93D77B063}"/>
    <cellStyle name="Note 9 3 5" xfId="27381" xr:uid="{0908A385-FD2D-46BF-936C-F29131864208}"/>
    <cellStyle name="Note 9 3 6" xfId="27382" xr:uid="{5DA3F67C-584A-4FC5-BB10-7E3FEF23C6B7}"/>
    <cellStyle name="Note 9 3 7" xfId="27383" xr:uid="{A16C336F-D509-40C7-B449-CB14FAF06C9D}"/>
    <cellStyle name="Note 9 4" xfId="4159" xr:uid="{1EB90FF0-4EB7-47D0-9705-74032B353136}"/>
    <cellStyle name="Note 9 4 2" xfId="10957" xr:uid="{17F541DB-52C3-4019-B041-17766631F17F}"/>
    <cellStyle name="Note 9 4 2 2" xfId="14578" xr:uid="{A72D371C-BE49-4DD6-B693-6CAF726943E2}"/>
    <cellStyle name="Note 9 4 3" xfId="27384" xr:uid="{D4C23C7B-15C7-4136-8062-49195B8B96A9}"/>
    <cellStyle name="Note 9 4 4" xfId="27385" xr:uid="{CF2936BE-1D56-4E69-B7A7-EC7522D54A63}"/>
    <cellStyle name="Note 9 4 5" xfId="27386" xr:uid="{0C27F870-6CEC-48CA-BB65-4B338ADCCE3F}"/>
    <cellStyle name="Note 9 4 6" xfId="27387" xr:uid="{60D26AB7-B308-43CF-8C2F-5B903779ED3F}"/>
    <cellStyle name="Note 9 5" xfId="4160" xr:uid="{02C96407-90B6-49D1-9923-DC6737C78A3E}"/>
    <cellStyle name="Note 9 5 2" xfId="10958" xr:uid="{7C24A03C-5BD6-4E37-8D97-F83FDD9A6F61}"/>
    <cellStyle name="Note 9 5 2 2" xfId="14579" xr:uid="{DE75DE78-269D-4CDD-B177-FFBEECC28441}"/>
    <cellStyle name="Note 9 5 3" xfId="27388" xr:uid="{6D29EF81-2444-421B-BFFE-0D870C3D7584}"/>
    <cellStyle name="Note 9 5 4" xfId="27389" xr:uid="{17471A0B-AED7-41CB-8CFE-0688883D1406}"/>
    <cellStyle name="Note 9 5 5" xfId="27390" xr:uid="{03799C13-70F2-4FDA-8F9E-8AAD0D0B17D8}"/>
    <cellStyle name="Note 9 5 6" xfId="27391" xr:uid="{AB4C90C1-2777-43CC-B8A8-8A38348398AB}"/>
    <cellStyle name="Note 9 6" xfId="4161" xr:uid="{FB219187-9F86-4E72-8530-1D0690778C87}"/>
    <cellStyle name="Note 9 6 2" xfId="10959" xr:uid="{2E925C9E-9B5F-4E87-B4AC-8CA5AC95D0A4}"/>
    <cellStyle name="Note 9 6 2 2" xfId="14580" xr:uid="{0B091D4C-A9B7-4344-B27B-B2A7BE352D9A}"/>
    <cellStyle name="Note 9 6 3" xfId="27392" xr:uid="{67D2DA01-5BEE-4713-8965-33ADA3E4EC57}"/>
    <cellStyle name="Note 9 6 4" xfId="27393" xr:uid="{494C802A-BEFE-44D3-B0B0-E1B1AF995B47}"/>
    <cellStyle name="Note 9 6 5" xfId="27394" xr:uid="{F1635575-64EC-4E57-80AB-A91B64FDCDE3}"/>
    <cellStyle name="Note 9 6 6" xfId="27395" xr:uid="{834663F5-6A70-4E09-90ED-935AF07ED5BE}"/>
    <cellStyle name="Note 9 7" xfId="4162" xr:uid="{61080DCB-018B-447D-973D-43F233E2B7E1}"/>
    <cellStyle name="Note 9 7 2" xfId="5586" xr:uid="{56A964C9-2923-47E8-BA4C-0F7248EE1932}"/>
    <cellStyle name="Note 9 7 2 2" xfId="10961" xr:uid="{EFE95285-7C04-4CFB-A755-43C6CB7AED58}"/>
    <cellStyle name="Note 9 7 2 2 2" xfId="14582" xr:uid="{07E804EA-6C50-4C84-9300-532524EEE459}"/>
    <cellStyle name="Note 9 7 2 3" xfId="27396" xr:uid="{C7C84B0C-26AD-43FB-9C7D-EC4CF1EB2598}"/>
    <cellStyle name="Note 9 7 2 4" xfId="27397" xr:uid="{0423C98C-7B2C-4555-BB71-F16E95E80244}"/>
    <cellStyle name="Note 9 7 2 5" xfId="27398" xr:uid="{E4FF1A00-386A-43D2-81BE-0134D129B624}"/>
    <cellStyle name="Note 9 7 2 6" xfId="27399" xr:uid="{BC4626DD-0DA9-480F-B946-DE98DD9075C0}"/>
    <cellStyle name="Note 9 7 3" xfId="7737" xr:uid="{BB9CFB6F-2DEF-439C-90D4-036A325B080C}"/>
    <cellStyle name="Note 9 7 3 2" xfId="10962" xr:uid="{5BF3C3FA-72A8-40D5-983B-94ED6C18DE13}"/>
    <cellStyle name="Note 9 7 3 2 2" xfId="14583" xr:uid="{46FFD0B3-7EDD-4BCD-8BEB-758F18C96642}"/>
    <cellStyle name="Note 9 7 3 3" xfId="27400" xr:uid="{C9F6FCA8-F239-43A2-8E02-78403BBE77B1}"/>
    <cellStyle name="Note 9 7 3 4" xfId="27401" xr:uid="{5143EFE2-B902-4C9E-909D-09021C3CD2B4}"/>
    <cellStyle name="Note 9 7 3 5" xfId="27402" xr:uid="{728DD14C-8EE3-4002-80EE-276C01A6EF49}"/>
    <cellStyle name="Note 9 7 3 6" xfId="27403" xr:uid="{9F63A3DC-FEA4-4624-9B37-ED7BA6B6E221}"/>
    <cellStyle name="Note 9 7 3 7" xfId="38582" xr:uid="{A29EF63C-3520-455E-8EF4-EE90E907ACD2}"/>
    <cellStyle name="Note 9 7 4" xfId="10960" xr:uid="{10390D2B-939C-4462-8066-DC8E0A3EFB1E}"/>
    <cellStyle name="Note 9 7 4 2" xfId="14581" xr:uid="{364378CE-9EA0-4C81-B872-BE489C379839}"/>
    <cellStyle name="Note 9 7 5" xfId="27404" xr:uid="{0D64614E-1C4D-4DC5-8C8D-E9DAD6319F71}"/>
    <cellStyle name="Note 9 7 6" xfId="27405" xr:uid="{1D2CAB2B-3ADB-4F93-9826-85B9E5E7E014}"/>
    <cellStyle name="Note 9 7 7" xfId="27406" xr:uid="{131623F0-2056-4061-A556-A8CE1A9E05E8}"/>
    <cellStyle name="Note 9 7 8" xfId="27407" xr:uid="{73E394EF-B886-4599-8767-96E08EE7BCA4}"/>
    <cellStyle name="Note 9 8" xfId="4163" xr:uid="{2F4ECA77-14DF-4196-B65C-069A334961B9}"/>
    <cellStyle name="Note 9 8 2" xfId="5587" xr:uid="{9A9894C1-BC79-48B1-B8AA-9B710E19E7BB}"/>
    <cellStyle name="Note 9 8 2 2" xfId="10964" xr:uid="{9978C2C9-E558-40B0-BD48-FCA1E6DD059D}"/>
    <cellStyle name="Note 9 8 2 2 2" xfId="14585" xr:uid="{FF9DB761-8E16-465A-BA7C-5A8BBC30C336}"/>
    <cellStyle name="Note 9 8 2 3" xfId="27408" xr:uid="{8D5FDB4F-CF49-4AC7-A51E-BE0C649DBA68}"/>
    <cellStyle name="Note 9 8 2 4" xfId="27409" xr:uid="{7CD46720-F9FE-4A2F-A8FA-D1664B4A735D}"/>
    <cellStyle name="Note 9 8 2 5" xfId="27410" xr:uid="{52A5F8CB-CB72-4EE1-B86B-3494F0F1EB0A}"/>
    <cellStyle name="Note 9 8 2 6" xfId="27411" xr:uid="{8DACF2BC-0215-48FD-9801-4875F902578A}"/>
    <cellStyle name="Note 9 8 3" xfId="7738" xr:uid="{D7A3AA26-70AD-49BA-80C1-330D0AF181A3}"/>
    <cellStyle name="Note 9 8 3 2" xfId="10965" xr:uid="{ABD779F2-B177-47D7-8299-0F6516B62E18}"/>
    <cellStyle name="Note 9 8 3 2 2" xfId="14586" xr:uid="{CD461CB2-8606-4F52-8966-62E8C72A1E48}"/>
    <cellStyle name="Note 9 8 3 3" xfId="27412" xr:uid="{30C6648E-8690-46B6-BB9C-5C03C50A08B4}"/>
    <cellStyle name="Note 9 8 3 4" xfId="27413" xr:uid="{05BAD346-0327-4E4B-8BB5-3618ACA1103F}"/>
    <cellStyle name="Note 9 8 3 5" xfId="27414" xr:uid="{022265DB-BB7A-4C4A-BF32-52D4AF532BEF}"/>
    <cellStyle name="Note 9 8 3 6" xfId="27415" xr:uid="{7E2B0D58-F8D3-429B-BA10-979B2E1DF1E1}"/>
    <cellStyle name="Note 9 8 3 7" xfId="38583" xr:uid="{31A1F579-8BE8-4154-B1FC-EE86AEB17977}"/>
    <cellStyle name="Note 9 8 4" xfId="10963" xr:uid="{7BAD7E06-EE5E-4E80-BA6F-19F02167C7E4}"/>
    <cellStyle name="Note 9 8 4 2" xfId="14584" xr:uid="{F5296723-369B-439E-84AF-9BC7DFFED0D5}"/>
    <cellStyle name="Note 9 8 5" xfId="27416" xr:uid="{CA6E79FE-2559-4ED9-89D0-BAB0BC7F32A9}"/>
    <cellStyle name="Note 9 8 6" xfId="27417" xr:uid="{7B38E52F-4BAC-4FF9-B600-75BD34685E07}"/>
    <cellStyle name="Note 9 8 7" xfId="27418" xr:uid="{52502FE7-1273-4526-A5AC-0EEA7EB59A1F}"/>
    <cellStyle name="Note 9 8 8" xfId="27419" xr:uid="{FA55FB7B-29A9-4BBC-8339-2175A61F383A}"/>
    <cellStyle name="Note 9 9" xfId="7739" xr:uid="{B0EF826F-019F-4FB0-941D-496B7F21ADF2}"/>
    <cellStyle name="Note 9 9 2" xfId="10966" xr:uid="{DF88BB1E-B5FB-48BA-8EAD-063D177AFD22}"/>
    <cellStyle name="Note 9 9 2 2" xfId="14587" xr:uid="{63860036-BEED-4A6B-BE67-155CC2138B9F}"/>
    <cellStyle name="Note 9 9 3" xfId="27420" xr:uid="{C967645E-8FD1-4693-8AF7-B6564156D4C1}"/>
    <cellStyle name="Note 9 9 4" xfId="27421" xr:uid="{29C26CE9-6D13-4081-8B26-88BD420F3BE1}"/>
    <cellStyle name="Note 9 9 5" xfId="27422" xr:uid="{49F28CB1-B27A-469D-95EE-ABD45F76FEDA}"/>
    <cellStyle name="Note 9 9 6" xfId="27423" xr:uid="{47A884B9-E9DF-452C-A937-0FC467B8F063}"/>
    <cellStyle name="Note 9_IND_UC" xfId="4164" xr:uid="{B993B6B7-5B7F-440F-9C60-AB4973D96149}"/>
    <cellStyle name="NUMLINHA" xfId="1826" xr:uid="{364F589C-EA95-4B62-991C-EF4096BA09FA}"/>
    <cellStyle name="NUMLINHA 2" xfId="10967" xr:uid="{46047294-0F2A-41C5-93DF-C1017EAC3DEF}"/>
    <cellStyle name="NUMLINHA 2 2" xfId="14588" xr:uid="{34542265-3837-4F5A-8580-088FF37D4B46}"/>
    <cellStyle name="NUMLINHA 3" xfId="27424" xr:uid="{3DBA6C35-C643-4329-ACC1-D4BF83EF6131}"/>
    <cellStyle name="NUMLINHA 4" xfId="27425" xr:uid="{0EC838DC-9DCD-45F4-A406-503C12A0D175}"/>
    <cellStyle name="NUMLINHA 5" xfId="27426" xr:uid="{AE887100-0B28-48E7-B59E-4D1DDC6BD3B2}"/>
    <cellStyle name="NUMLINHA 6" xfId="27427" xr:uid="{5EE61601-1193-4A00-BE76-5263F21F5D3E}"/>
    <cellStyle name="NUMLINHA 7" xfId="27428" xr:uid="{87A53945-1D11-4B30-BD3D-1929F9EADA71}"/>
    <cellStyle name="NUMLINHA 8" xfId="27429" xr:uid="{D6D1AFB3-7065-4CD1-B55C-657FCFAC6897}"/>
    <cellStyle name="Nuovo" xfId="4165" xr:uid="{F1988703-7245-49C7-8121-4D6C9B0121F2}"/>
    <cellStyle name="Nuovo 10" xfId="27430" xr:uid="{4279AB0B-C14E-475C-8C84-312BC9E6E9B4}"/>
    <cellStyle name="Nuovo 2" xfId="4166" xr:uid="{48D29418-454F-4AD7-8B88-F866C2B0C33B}"/>
    <cellStyle name="Nuovo 2 2" xfId="5589" xr:uid="{1A948E6F-8C59-4CBA-BEAB-5E6D608EFECA}"/>
    <cellStyle name="Nuovo 2 2 2" xfId="10970" xr:uid="{3F08EDA1-12B7-4FFD-A24B-97B585F171E8}"/>
    <cellStyle name="Nuovo 2 2 2 2" xfId="14591" xr:uid="{37A9E562-BB5F-454E-94F4-AFED0C15B2C8}"/>
    <cellStyle name="Nuovo 2 2 3" xfId="27431" xr:uid="{F507FB33-F2C9-490F-8861-6BEA772F7121}"/>
    <cellStyle name="Nuovo 2 2 4" xfId="27432" xr:uid="{9F444F63-5163-46F3-92A7-13DCAF10D8E0}"/>
    <cellStyle name="Nuovo 2 2 5" xfId="27433" xr:uid="{11EB316A-BAC5-470E-850A-C2FF655CA534}"/>
    <cellStyle name="Nuovo 2 2 6" xfId="27434" xr:uid="{5C8602BC-43B6-448B-84CF-3D0A187F4879}"/>
    <cellStyle name="Nuovo 2 3" xfId="10969" xr:uid="{7C4CC3E4-0314-4542-B40E-F4AB46EB482C}"/>
    <cellStyle name="Nuovo 2 3 2" xfId="14590" xr:uid="{6F1D5F2C-0078-4F88-B1F4-A6ACFD02885E}"/>
    <cellStyle name="Nuovo 2 3 3" xfId="38585" xr:uid="{19D9A682-3668-4C8F-8292-83685B682803}"/>
    <cellStyle name="Nuovo 2 4" xfId="27435" xr:uid="{980FB469-337F-4818-808E-26E573731173}"/>
    <cellStyle name="Nuovo 2 5" xfId="27436" xr:uid="{10A5E813-1CC1-425E-922A-565FEC1746E3}"/>
    <cellStyle name="Nuovo 2 6" xfId="27437" xr:uid="{C27A1F18-7A24-48DF-ABA6-3E1A9E6089AE}"/>
    <cellStyle name="Nuovo 2 7" xfId="27438" xr:uid="{0666A167-344D-4C63-B3E1-7ED4B808BF36}"/>
    <cellStyle name="Nuovo 3" xfId="4167" xr:uid="{601F85AD-FA32-4FC7-B736-4970C968E588}"/>
    <cellStyle name="Nuovo 3 2" xfId="5590" xr:uid="{2E7D7C51-094A-4B4A-A5FA-AFFBA7C8C240}"/>
    <cellStyle name="Nuovo 3 2 2" xfId="10972" xr:uid="{E070352A-96DD-4184-8D36-E48988BAA86A}"/>
    <cellStyle name="Nuovo 3 2 2 2" xfId="14593" xr:uid="{A1FA71E7-DFEB-4D57-A89C-221E140D10A7}"/>
    <cellStyle name="Nuovo 3 2 3" xfId="27439" xr:uid="{C4FAF5AA-6A9B-45DD-81A7-9C65B9E2FBA2}"/>
    <cellStyle name="Nuovo 3 2 4" xfId="27440" xr:uid="{7FD2F9B5-F7E2-4D03-9627-B5C515B69532}"/>
    <cellStyle name="Nuovo 3 2 5" xfId="27441" xr:uid="{1EE34CDF-DF40-4D74-BC5D-BD897EBA2A41}"/>
    <cellStyle name="Nuovo 3 2 6" xfId="27442" xr:uid="{06243129-F775-4133-BDA6-2DCBEE0CF024}"/>
    <cellStyle name="Nuovo 3 3" xfId="10971" xr:uid="{5C01C5FD-F62A-4C49-BF09-7A4C3698AF08}"/>
    <cellStyle name="Nuovo 3 3 2" xfId="14592" xr:uid="{C021F6BD-2C56-44E3-9017-DD9CD60E6B7B}"/>
    <cellStyle name="Nuovo 3 3 3" xfId="38586" xr:uid="{0EA7BB81-D584-4CBC-A3A0-1C100EB8CD14}"/>
    <cellStyle name="Nuovo 3 4" xfId="27443" xr:uid="{0B1B610A-8C21-42DC-B98A-3D7FA5A6B78A}"/>
    <cellStyle name="Nuovo 3 5" xfId="27444" xr:uid="{890B9964-2FB5-49EF-AC27-E4863EF908D1}"/>
    <cellStyle name="Nuovo 3 6" xfId="27445" xr:uid="{9D236FDD-9F25-4604-A5F5-8758D7404027}"/>
    <cellStyle name="Nuovo 3 7" xfId="27446" xr:uid="{32255D89-9DAD-4279-A649-BCF78DD239E1}"/>
    <cellStyle name="Nuovo 4" xfId="4168" xr:uid="{F78A2489-3287-476D-BE80-4ED3E9C8A958}"/>
    <cellStyle name="Nuovo 4 2" xfId="5591" xr:uid="{51F220A9-A0C5-4261-BCCB-7452E2AFB99C}"/>
    <cellStyle name="Nuovo 4 2 2" xfId="10974" xr:uid="{E74BA1F0-4C61-4813-AB2A-AEC91A35B763}"/>
    <cellStyle name="Nuovo 4 2 2 2" xfId="14595" xr:uid="{3C85F816-F086-488A-8559-5215EDE2C5D9}"/>
    <cellStyle name="Nuovo 4 2 3" xfId="27447" xr:uid="{19A54038-4E94-4A33-8B0A-66ACCA924EA1}"/>
    <cellStyle name="Nuovo 4 2 4" xfId="27448" xr:uid="{226BEB69-D71B-4BCF-BF00-87132FA08269}"/>
    <cellStyle name="Nuovo 4 2 5" xfId="27449" xr:uid="{E4F0666B-038F-4D1E-973F-A538BB23091C}"/>
    <cellStyle name="Nuovo 4 2 6" xfId="27450" xr:uid="{1015925D-B993-4AFB-B890-616D7116E5D4}"/>
    <cellStyle name="Nuovo 4 3" xfId="10973" xr:uid="{EB3E2098-7B83-4F16-83CD-9CEC59957726}"/>
    <cellStyle name="Nuovo 4 3 2" xfId="14594" xr:uid="{CF7F7ABB-391C-483C-8D73-8CC905A61D1E}"/>
    <cellStyle name="Nuovo 4 3 3" xfId="38587" xr:uid="{8FE7FFA6-5268-44FB-9B8B-D54F59F20592}"/>
    <cellStyle name="Nuovo 4 4" xfId="27451" xr:uid="{6FBF4EFC-66CE-4DFD-A018-C8FD0FB4CBA6}"/>
    <cellStyle name="Nuovo 4 5" xfId="27452" xr:uid="{6C317123-3590-4228-87A7-8C048194EF17}"/>
    <cellStyle name="Nuovo 4 6" xfId="27453" xr:uid="{8B78CB44-DEA6-40A1-9B4A-D6CAA426899E}"/>
    <cellStyle name="Nuovo 4 7" xfId="27454" xr:uid="{510F8ED2-143C-4668-A9D6-6155D49DF610}"/>
    <cellStyle name="Nuovo 5" xfId="5588" xr:uid="{7F62350F-2A37-4060-93DD-B2959C3768C1}"/>
    <cellStyle name="Nuovo 5 2" xfId="10975" xr:uid="{CBFECC1D-CBAF-4EC7-9BA0-FD18C0EDD4F1}"/>
    <cellStyle name="Nuovo 5 2 2" xfId="14596" xr:uid="{E0A8D717-E3FF-4670-A366-BCBFD8580496}"/>
    <cellStyle name="Nuovo 5 3" xfId="27455" xr:uid="{560B7441-7311-41FF-A787-B221852612D8}"/>
    <cellStyle name="Nuovo 5 4" xfId="27456" xr:uid="{C5DF7EA2-F09E-45E1-9CDF-E61A6FA99CDD}"/>
    <cellStyle name="Nuovo 5 5" xfId="27457" xr:uid="{B1F58B4B-8ADC-4432-B0B1-5C2C97B0C663}"/>
    <cellStyle name="Nuovo 5 6" xfId="27458" xr:uid="{806FCC40-699C-423E-8FEE-B4BB709ECD4B}"/>
    <cellStyle name="Nuovo 6" xfId="10968" xr:uid="{D8C89F22-D71D-449C-866A-8B973453A7A7}"/>
    <cellStyle name="Nuovo 6 2" xfId="14589" xr:uid="{D59AF002-71E4-49FD-ABA0-C3F03AA86528}"/>
    <cellStyle name="Nuovo 6 3" xfId="38584" xr:uid="{304F5175-AD61-44DA-AEC3-CE7A36F01197}"/>
    <cellStyle name="Nuovo 7" xfId="27459" xr:uid="{19881C23-FF9C-4F98-8C60-517789F0B768}"/>
    <cellStyle name="Nuovo 8" xfId="27460" xr:uid="{D7290D82-E113-4E2B-BA46-664816AA9DF6}"/>
    <cellStyle name="Nuovo 9" xfId="27461" xr:uid="{3EF96F82-F0FF-4321-9B91-E3F8DB07F766}"/>
    <cellStyle name="Output 10" xfId="1827" xr:uid="{B0E9B82C-E2F5-4CD5-8DE8-78B8AB831769}"/>
    <cellStyle name="Output 10 2" xfId="4169" xr:uid="{8A394EC5-DB42-44AF-800B-C51DAFF656ED}"/>
    <cellStyle name="Output 10 2 2" xfId="10977" xr:uid="{02024ED6-6422-45E4-906B-5AF9D7DF593F}"/>
    <cellStyle name="Output 10 2 2 2" xfId="14598" xr:uid="{9E2734FB-7406-443B-B05D-D51AEDFBFF6A}"/>
    <cellStyle name="Output 10 2 3" xfId="27462" xr:uid="{4DB69D4D-610E-43C8-A03A-80F2458C575C}"/>
    <cellStyle name="Output 10 2 4" xfId="27463" xr:uid="{CBA55539-9384-414B-99EF-A70245DF59E6}"/>
    <cellStyle name="Output 10 2 5" xfId="27464" xr:uid="{A3BE1E07-BE3A-4DD8-917B-C676F787E634}"/>
    <cellStyle name="Output 10 2 6" xfId="27465" xr:uid="{8FD678AE-BA02-4A07-8527-5537040B3B18}"/>
    <cellStyle name="Output 10 3" xfId="10976" xr:uid="{0E88E192-968C-4D67-8D9E-F7B8EF247E1C}"/>
    <cellStyle name="Output 10 3 2" xfId="14597" xr:uid="{98EF5F55-ACFC-47E4-A57E-A8667300AC93}"/>
    <cellStyle name="Output 10 4" xfId="27466" xr:uid="{DA5248A2-E4FD-4FE8-849D-A363392FF0DC}"/>
    <cellStyle name="Output 10 5" xfId="27467" xr:uid="{35069C6D-BEE9-4F22-A0B6-E5281C4CC064}"/>
    <cellStyle name="Output 10 6" xfId="27468" xr:uid="{44E6F26C-BCC6-4A18-9926-13D1C4ECC4CD}"/>
    <cellStyle name="Output 10 7" xfId="27469" xr:uid="{E6997CEC-7A32-4B1F-A80A-08E5D5DF2FC3}"/>
    <cellStyle name="Output 10 8" xfId="27470" xr:uid="{A363EA64-46C3-4F2E-AC4B-7B59148F8485}"/>
    <cellStyle name="Output 11" xfId="1828" xr:uid="{83212362-9C88-4AC7-B032-122D1729190F}"/>
    <cellStyle name="Output 11 2" xfId="8320" xr:uid="{6F4D8DCC-8835-4082-998C-AFF007B26125}"/>
    <cellStyle name="Output 11 2 2" xfId="10979" xr:uid="{4897FD50-05E3-4975-BF46-C3397094C4F2}"/>
    <cellStyle name="Output 11 2 2 2" xfId="14600" xr:uid="{E937AC86-4B45-45BD-94C9-FD5282B84F44}"/>
    <cellStyle name="Output 11 2 3" xfId="27471" xr:uid="{8FB86121-C490-466A-ACE4-60C1DA2819AB}"/>
    <cellStyle name="Output 11 2 4" xfId="27472" xr:uid="{1CC2DEE5-18AA-4DD1-8FD6-EEA4A11AC8D6}"/>
    <cellStyle name="Output 11 2 5" xfId="27473" xr:uid="{748A326B-18CC-4A57-8C22-5F592E365C0B}"/>
    <cellStyle name="Output 11 2 6" xfId="27474" xr:uid="{DF5F69A0-471B-4EF5-B783-A947E533C220}"/>
    <cellStyle name="Output 11 3" xfId="10978" xr:uid="{922E1DF7-D5B0-4174-86C5-BA336ABAC94C}"/>
    <cellStyle name="Output 11 3 2" xfId="14599" xr:uid="{FE2F073E-B044-4537-8F90-825B80AAFD7C}"/>
    <cellStyle name="Output 11 4" xfId="27475" xr:uid="{7F17FEE3-58FC-438A-8BF5-9E96BDD28E0A}"/>
    <cellStyle name="Output 11 5" xfId="27476" xr:uid="{146DD5D6-C6C6-4B67-94B8-D10035C6F82B}"/>
    <cellStyle name="Output 11 6" xfId="27477" xr:uid="{43174906-B730-419A-B88D-6AC4147B7856}"/>
    <cellStyle name="Output 11 7" xfId="27478" xr:uid="{1025478E-46BB-4836-8D47-3853D210FF81}"/>
    <cellStyle name="Output 11 8" xfId="27479" xr:uid="{12AB0D2E-7174-4541-B3B1-B9569B25354B}"/>
    <cellStyle name="Output 12" xfId="1829" xr:uid="{19651F97-496E-40E8-8741-AC2A8927B1D3}"/>
    <cellStyle name="Output 12 2" xfId="8321" xr:uid="{97EF7A0A-619D-4336-948A-C24AF5E54944}"/>
    <cellStyle name="Output 12 2 2" xfId="10981" xr:uid="{E96EC2C2-387B-46E0-AB62-70406BC97062}"/>
    <cellStyle name="Output 12 2 2 2" xfId="14602" xr:uid="{F817D2D8-42DA-4F6E-B18B-E9AAC2E17A69}"/>
    <cellStyle name="Output 12 2 3" xfId="27480" xr:uid="{7158EC9C-C795-4A76-8F8B-92F7CB5D80F5}"/>
    <cellStyle name="Output 12 2 4" xfId="27481" xr:uid="{21A3FB57-321F-4046-A9A7-1C657EFC200A}"/>
    <cellStyle name="Output 12 2 5" xfId="27482" xr:uid="{994127F8-A071-4FB9-BCB9-176CEAA8907D}"/>
    <cellStyle name="Output 12 2 6" xfId="27483" xr:uid="{2E200E2D-FDEA-4404-84F8-DE581457CFC7}"/>
    <cellStyle name="Output 12 3" xfId="10980" xr:uid="{BEFDB309-9138-4AB2-9973-A0C39EF06066}"/>
    <cellStyle name="Output 12 3 2" xfId="14601" xr:uid="{5B84912A-8E3C-45E5-AB50-7582F5218D75}"/>
    <cellStyle name="Output 12 4" xfId="27484" xr:uid="{A5A65891-C3AB-47BE-94C7-6815E033A24E}"/>
    <cellStyle name="Output 12 5" xfId="27485" xr:uid="{BBB2115F-7DC8-401D-925A-177547DDD2AA}"/>
    <cellStyle name="Output 12 6" xfId="27486" xr:uid="{ED29A66F-877F-444E-928C-BF0874D3151C}"/>
    <cellStyle name="Output 12 7" xfId="27487" xr:uid="{A611366F-D3AA-46AE-B2A1-CEEF0BC2AA63}"/>
    <cellStyle name="Output 12 8" xfId="27488" xr:uid="{50C6BE53-04FE-4E1B-99A3-860F3185EDDA}"/>
    <cellStyle name="Output 13" xfId="1830" xr:uid="{43362940-5A35-483E-A2A6-41979CA7B5D2}"/>
    <cellStyle name="Output 13 2" xfId="8322" xr:uid="{EC8B1262-4754-4C4A-912A-B1E9FD7742BC}"/>
    <cellStyle name="Output 13 2 2" xfId="10983" xr:uid="{125F4B0F-4E1E-4F75-B925-E949C58EB5AF}"/>
    <cellStyle name="Output 13 2 2 2" xfId="14604" xr:uid="{385C6950-7234-4CCA-B937-3FD47355D045}"/>
    <cellStyle name="Output 13 2 3" xfId="27489" xr:uid="{3155D9CA-D726-4C65-8597-C90A667FBCC9}"/>
    <cellStyle name="Output 13 2 4" xfId="27490" xr:uid="{95ADC96C-0CA5-43A5-9E9C-47C87A5DFBF1}"/>
    <cellStyle name="Output 13 2 5" xfId="27491" xr:uid="{6EC7FC4E-324F-4DD4-9B67-0EC771B97485}"/>
    <cellStyle name="Output 13 2 6" xfId="27492" xr:uid="{751A2FF7-7113-4E3F-96AD-880F341C9940}"/>
    <cellStyle name="Output 13 3" xfId="10982" xr:uid="{22C407B0-D0A9-4EED-B738-E67BBE6A4E9E}"/>
    <cellStyle name="Output 13 3 2" xfId="14603" xr:uid="{9543882C-8661-4E9C-9C4C-32263729E631}"/>
    <cellStyle name="Output 13 4" xfId="27493" xr:uid="{58040365-5664-447C-A14B-AE649336AB11}"/>
    <cellStyle name="Output 13 5" xfId="27494" xr:uid="{72A826A8-53A0-42A1-84A3-F525F27760B8}"/>
    <cellStyle name="Output 13 6" xfId="27495" xr:uid="{2A22ED96-CF7B-4476-98B1-81D68F9EB957}"/>
    <cellStyle name="Output 13 7" xfId="27496" xr:uid="{CF575232-42F1-44AD-A4E1-878CF56A6C02}"/>
    <cellStyle name="Output 13 8" xfId="27497" xr:uid="{D978D4A7-C789-487A-9445-4754FF80AEA6}"/>
    <cellStyle name="Output 14" xfId="1831" xr:uid="{16A142DB-CC5A-443F-B9FF-62DDE719AA9B}"/>
    <cellStyle name="Output 14 2" xfId="8323" xr:uid="{D5962D89-D3A5-42A0-8245-E1F937B72779}"/>
    <cellStyle name="Output 14 2 2" xfId="10985" xr:uid="{6220AFF7-272C-405E-ACA8-6C11DDCD3DE7}"/>
    <cellStyle name="Output 14 2 2 2" xfId="14606" xr:uid="{9F71158D-B61F-4661-AABB-30689100C31A}"/>
    <cellStyle name="Output 14 2 3" xfId="27498" xr:uid="{06B75D24-0146-4FBA-9A97-886BDCDAB6A1}"/>
    <cellStyle name="Output 14 2 4" xfId="27499" xr:uid="{A5182E36-74BF-4742-A0FF-50DFFC2EFF74}"/>
    <cellStyle name="Output 14 2 5" xfId="27500" xr:uid="{EF68F8D8-2E8D-4493-BF3B-65D2395A13EA}"/>
    <cellStyle name="Output 14 2 6" xfId="27501" xr:uid="{E4710DD6-0F38-4E1A-B8CE-7D7D7F6DEEB8}"/>
    <cellStyle name="Output 14 3" xfId="10984" xr:uid="{BC0EEE16-1ADD-467E-9F24-19A66D00AA43}"/>
    <cellStyle name="Output 14 3 2" xfId="14605" xr:uid="{6F393503-7D89-4B54-8F25-3988EA9B836C}"/>
    <cellStyle name="Output 14 4" xfId="27502" xr:uid="{361C14EC-9231-4B8B-99D7-02FF4349F7FA}"/>
    <cellStyle name="Output 14 5" xfId="27503" xr:uid="{206D07EB-F0AC-40B2-A403-82B74B024EE3}"/>
    <cellStyle name="Output 14 6" xfId="27504" xr:uid="{EB887FC8-EE0C-488A-B8C1-F52914FB5982}"/>
    <cellStyle name="Output 14 7" xfId="27505" xr:uid="{50F18DAD-AC48-4860-9A61-D787E202536E}"/>
    <cellStyle name="Output 14 8" xfId="27506" xr:uid="{D95CF618-9870-4DDE-92BC-7636E0D42D5E}"/>
    <cellStyle name="Output 15" xfId="4170" xr:uid="{A88F0947-EF03-42D0-BCDC-5C7631E55BBB}"/>
    <cellStyle name="Output 15 2" xfId="8324" xr:uid="{DE55B52E-B2FB-4A64-9877-2CE4402123C5}"/>
    <cellStyle name="Output 15 2 2" xfId="10987" xr:uid="{B15782CF-F954-4BA7-B2AC-ACE914F66F1E}"/>
    <cellStyle name="Output 15 2 2 2" xfId="14608" xr:uid="{4D4FC807-E655-4AB5-83ED-1A891741E235}"/>
    <cellStyle name="Output 15 2 3" xfId="27507" xr:uid="{17036910-EEFE-413D-8D2C-A2C114EE0478}"/>
    <cellStyle name="Output 15 2 4" xfId="27508" xr:uid="{99613372-8B93-4698-A606-645B9B35FA3F}"/>
    <cellStyle name="Output 15 2 5" xfId="27509" xr:uid="{B66644E4-620C-4474-97D9-C0F491BA264B}"/>
    <cellStyle name="Output 15 2 6" xfId="27510" xr:uid="{CBC3906B-62DB-4765-9E3B-0C12B7BF57D6}"/>
    <cellStyle name="Output 15 3" xfId="10986" xr:uid="{7701D956-90A1-480E-9AAA-8E9FD403D4B5}"/>
    <cellStyle name="Output 15 3 2" xfId="14607" xr:uid="{72A4BF7F-B49E-4CD1-90E5-ECA98CD6B3C2}"/>
    <cellStyle name="Output 15 4" xfId="27511" xr:uid="{044BD1F0-210E-498D-9CED-FFDF7FE03F93}"/>
    <cellStyle name="Output 15 5" xfId="27512" xr:uid="{0BEDA83F-59D8-4862-BCD9-869771061DEC}"/>
    <cellStyle name="Output 15 6" xfId="27513" xr:uid="{DCFBBBD0-BDA4-432C-B041-FA34A9900075}"/>
    <cellStyle name="Output 15 7" xfId="27514" xr:uid="{1D33C9F4-C881-442D-86C9-EFC24C17DC2D}"/>
    <cellStyle name="Output 16" xfId="4171" xr:uid="{E6CB8888-1B41-4AB0-B835-5064D5B3747E}"/>
    <cellStyle name="Output 16 2" xfId="8325" xr:uid="{A2CE09D6-493B-49CE-954A-BD58CFF348D2}"/>
    <cellStyle name="Output 16 2 2" xfId="10989" xr:uid="{C646C655-E5A6-4F68-BC5F-14A783F9A3EB}"/>
    <cellStyle name="Output 16 2 2 2" xfId="14610" xr:uid="{2C8AFC04-F5F1-4566-8A6C-AC7110C3E608}"/>
    <cellStyle name="Output 16 2 3" xfId="27515" xr:uid="{20056166-36F4-49AD-A084-769834F39A9D}"/>
    <cellStyle name="Output 16 2 4" xfId="27516" xr:uid="{8F4F5695-0857-41BE-8AF5-A73AA3BAEF0D}"/>
    <cellStyle name="Output 16 2 5" xfId="27517" xr:uid="{8A905996-2E75-430B-843A-348D879722F1}"/>
    <cellStyle name="Output 16 2 6" xfId="27518" xr:uid="{5A725255-FCE4-4E85-910B-CE2094E59AB8}"/>
    <cellStyle name="Output 16 3" xfId="10988" xr:uid="{65521F70-34E1-4EC7-BA8F-C52F6DC23D7E}"/>
    <cellStyle name="Output 16 3 2" xfId="14609" xr:uid="{512C08A3-6C3A-4756-81BA-693F4315FB2B}"/>
    <cellStyle name="Output 16 4" xfId="27519" xr:uid="{790D935C-30BF-4A85-8F0F-345F3173356E}"/>
    <cellStyle name="Output 16 5" xfId="27520" xr:uid="{7E496BCD-27D9-4ADE-A049-8047456BE7A7}"/>
    <cellStyle name="Output 16 6" xfId="27521" xr:uid="{C77D226C-B9F0-4D6F-8D75-0B2ADB3687D1}"/>
    <cellStyle name="Output 16 7" xfId="27522" xr:uid="{A5B9A3FF-63D4-4AD3-8193-6CBD837A29AE}"/>
    <cellStyle name="Output 17" xfId="4172" xr:uid="{C09199C9-EAB5-46B6-B8BB-8BCFED09D55A}"/>
    <cellStyle name="Output 17 2" xfId="8326" xr:uid="{9133AE42-944A-41E6-BAAC-321563E4922C}"/>
    <cellStyle name="Output 17 2 2" xfId="10991" xr:uid="{8A0EAD80-A67C-48E6-82FA-DC10069DC239}"/>
    <cellStyle name="Output 17 2 2 2" xfId="14612" xr:uid="{EF7BD774-EDA6-48CA-91C5-5D6A2F95574A}"/>
    <cellStyle name="Output 17 2 3" xfId="27523" xr:uid="{FA995464-67CD-41DC-98ED-12BE82869E91}"/>
    <cellStyle name="Output 17 2 4" xfId="27524" xr:uid="{3DD013F0-1787-4DD5-A6F9-A24A081DDBD7}"/>
    <cellStyle name="Output 17 2 5" xfId="27525" xr:uid="{1608C58B-18DA-45BB-81DA-5CD48569DC1B}"/>
    <cellStyle name="Output 17 2 6" xfId="27526" xr:uid="{962C2734-B347-46A4-A866-335DB0D6DB9C}"/>
    <cellStyle name="Output 17 3" xfId="10990" xr:uid="{0D1F77CC-782B-400F-B272-28CE1F109805}"/>
    <cellStyle name="Output 17 3 2" xfId="14611" xr:uid="{89D02568-D2CD-4491-AD0A-B46EC79EA859}"/>
    <cellStyle name="Output 17 4" xfId="27527" xr:uid="{58B9D6EF-6332-4632-98A1-D57FD9908CCB}"/>
    <cellStyle name="Output 17 5" xfId="27528" xr:uid="{EB354124-57CA-473B-A675-9A192C8AAB91}"/>
    <cellStyle name="Output 17 6" xfId="27529" xr:uid="{CD9351A4-503A-427E-8EA9-D592504040A8}"/>
    <cellStyle name="Output 17 7" xfId="27530" xr:uid="{35D52B24-CC34-457F-849E-557B5AFCC038}"/>
    <cellStyle name="Output 18" xfId="4173" xr:uid="{C04B464D-2423-4A32-AE6C-7BD6484FDB4B}"/>
    <cellStyle name="Output 18 2" xfId="8327" xr:uid="{8D166726-DF2D-48D0-BA55-363B77D5D404}"/>
    <cellStyle name="Output 18 2 2" xfId="10993" xr:uid="{87A868AB-99D2-4977-AF4E-BA7F0B243C3A}"/>
    <cellStyle name="Output 18 2 2 2" xfId="14614" xr:uid="{1F1B8C3E-AD22-467D-A6E8-61F9F7EF6177}"/>
    <cellStyle name="Output 18 2 3" xfId="27531" xr:uid="{CF4E87F1-1C9E-4A6D-99BE-72DBF42C4462}"/>
    <cellStyle name="Output 18 2 4" xfId="27532" xr:uid="{B24EBEDD-E3CA-443E-9C4A-E441C18DDFDD}"/>
    <cellStyle name="Output 18 2 5" xfId="27533" xr:uid="{152C283E-0540-4DE7-8784-3A5CBF39078B}"/>
    <cellStyle name="Output 18 2 6" xfId="27534" xr:uid="{E95D1740-DB7C-4F51-8D0E-CC540E1FC5B8}"/>
    <cellStyle name="Output 18 3" xfId="10992" xr:uid="{0848116F-926F-4964-BE3D-30A42E7135C2}"/>
    <cellStyle name="Output 18 3 2" xfId="14613" xr:uid="{BDAF2787-0B9F-4613-93BA-25B5D2E82E6B}"/>
    <cellStyle name="Output 18 4" xfId="27535" xr:uid="{3F339673-5DDE-4EBA-AA00-3E8F6CB76CB5}"/>
    <cellStyle name="Output 18 5" xfId="27536" xr:uid="{45161405-C46D-42F2-9C19-88FA8C810CA1}"/>
    <cellStyle name="Output 18 6" xfId="27537" xr:uid="{FE8924FF-9815-4421-A3C1-7E65AFFEEC1A}"/>
    <cellStyle name="Output 18 7" xfId="27538" xr:uid="{9ACE659E-0F52-4481-B938-CF7A0E49E9A8}"/>
    <cellStyle name="Output 19" xfId="4174" xr:uid="{CE506FF4-B4A3-40FA-9974-0DB2A01385CF}"/>
    <cellStyle name="Output 19 2" xfId="8328" xr:uid="{15471D6E-DC3F-4A96-86F0-14DF0CD5358B}"/>
    <cellStyle name="Output 19 2 2" xfId="10995" xr:uid="{D5E06D75-5AD9-4A70-BDF9-6948661A0DCC}"/>
    <cellStyle name="Output 19 2 2 2" xfId="14616" xr:uid="{E67BB343-6CE1-4279-90E5-92DFCA5C839B}"/>
    <cellStyle name="Output 19 2 3" xfId="27539" xr:uid="{E2274946-EEA1-4A5F-9C09-D4FE0BE3570C}"/>
    <cellStyle name="Output 19 2 4" xfId="27540" xr:uid="{8F8DD58C-9182-434E-B13F-6966A8F778E5}"/>
    <cellStyle name="Output 19 2 5" xfId="27541" xr:uid="{B675ED08-7BC1-4765-BF7F-D97E4EF76919}"/>
    <cellStyle name="Output 19 2 6" xfId="27542" xr:uid="{C367BA2C-83BA-4EC1-9413-9B403E46A8C6}"/>
    <cellStyle name="Output 19 3" xfId="10994" xr:uid="{C9EB30A0-9A7B-4142-837E-717F30327920}"/>
    <cellStyle name="Output 19 3 2" xfId="14615" xr:uid="{BFED9229-5770-472D-B3E6-9F5D5196B6E8}"/>
    <cellStyle name="Output 19 4" xfId="27543" xr:uid="{D6948B63-6853-48BA-AF0D-2CCD3D8F5DE7}"/>
    <cellStyle name="Output 19 5" xfId="27544" xr:uid="{07F5DB2D-58EA-4BFD-82B2-44012A62A733}"/>
    <cellStyle name="Output 19 6" xfId="27545" xr:uid="{6AD2CB4B-FED9-4A2D-9DF2-9C312D056C0C}"/>
    <cellStyle name="Output 19 7" xfId="27546" xr:uid="{E5E173F4-CAB6-4CB7-88A6-8BBEEDE9B61F}"/>
    <cellStyle name="Output 2" xfId="1832" xr:uid="{A2B91981-3484-4DCF-A35D-D8B17027EC4A}"/>
    <cellStyle name="Output 2 10" xfId="10996" xr:uid="{58C088D1-1D9B-4E54-A599-E51F36FC72A0}"/>
    <cellStyle name="Output 2 10 2" xfId="14617" xr:uid="{5568B16F-2307-4D37-A653-CAE7E74D9902}"/>
    <cellStyle name="Output 2 11" xfId="27547" xr:uid="{1C0D4297-098A-441B-A50D-20F3A6E234E2}"/>
    <cellStyle name="Output 2 12" xfId="27548" xr:uid="{6697B499-2CB5-4305-AF9B-190E1E8FB291}"/>
    <cellStyle name="Output 2 13" xfId="27549" xr:uid="{CE4EF7C8-8CF5-4476-97AC-2D4925703DD9}"/>
    <cellStyle name="Output 2 14" xfId="27550" xr:uid="{C6191930-4FBA-4C60-8D9B-3ED8D34E9AB6}"/>
    <cellStyle name="Output 2 15" xfId="27551" xr:uid="{AF6F350F-5AFD-4845-BCE3-230CBC8E57CC}"/>
    <cellStyle name="Output 2 16" xfId="27552" xr:uid="{252200E3-1013-4277-B1B3-4085E7950A90}"/>
    <cellStyle name="Output 2 2" xfId="1833" xr:uid="{200DF2AF-9EDC-41F5-A803-36DD7CA91F58}"/>
    <cellStyle name="Output 2 2 2" xfId="10997" xr:uid="{D20FB2BF-3A43-4397-AFE2-EAFCB0161DC6}"/>
    <cellStyle name="Output 2 2 2 2" xfId="14618" xr:uid="{998CACA7-C633-48E6-A0F1-46B120EF283A}"/>
    <cellStyle name="Output 2 2 3" xfId="27553" xr:uid="{B106F103-F874-4AD1-939E-9EA8F5D8925D}"/>
    <cellStyle name="Output 2 2 4" xfId="27554" xr:uid="{F3FEAE53-B448-4906-9F49-10959974BB00}"/>
    <cellStyle name="Output 2 2 5" xfId="27555" xr:uid="{9AEAF34B-9D70-4E47-9B44-9B3C94EE3E67}"/>
    <cellStyle name="Output 2 2 6" xfId="27556" xr:uid="{80DC4D9A-3A30-4080-B5A5-BD59F5DBB91A}"/>
    <cellStyle name="Output 2 2 7" xfId="27557" xr:uid="{699B656D-6ABD-4371-91F8-F3603C849DDB}"/>
    <cellStyle name="Output 2 3" xfId="1834" xr:uid="{26148899-ECDD-4E9A-A808-AF18AB417215}"/>
    <cellStyle name="Output 2 3 2" xfId="10998" xr:uid="{485BF01D-6FEC-46D0-978B-3E875815A036}"/>
    <cellStyle name="Output 2 3 2 2" xfId="14619" xr:uid="{93B7B259-0AEA-40E6-BACE-0744235D8736}"/>
    <cellStyle name="Output 2 3 3" xfId="27558" xr:uid="{B16B6170-B44E-4F86-A6CD-0894E4D84FA4}"/>
    <cellStyle name="Output 2 3 4" xfId="27559" xr:uid="{617268B2-0B6C-4354-B73E-D872B7CE3388}"/>
    <cellStyle name="Output 2 3 5" xfId="27560" xr:uid="{6ED0BA5B-D350-4A90-8368-5E2E10A091D2}"/>
    <cellStyle name="Output 2 3 6" xfId="27561" xr:uid="{40279875-F260-44B7-A6F2-D32077A60BFF}"/>
    <cellStyle name="Output 2 3 7" xfId="27562" xr:uid="{5A5304AE-690E-44EE-B6A0-571BCCA0A4A2}"/>
    <cellStyle name="Output 2 4" xfId="1835" xr:uid="{2D366069-1087-4E45-B452-B8659C07DB7B}"/>
    <cellStyle name="Output 2 4 2" xfId="10999" xr:uid="{C3B19C35-27F2-45E8-A202-1ABCB2045E24}"/>
    <cellStyle name="Output 2 4 2 2" xfId="14620" xr:uid="{A95F4211-7C07-437B-9E9E-E5D232C3A015}"/>
    <cellStyle name="Output 2 4 3" xfId="27563" xr:uid="{E58030C8-4C6E-4F3C-A28A-B6CD2B147D70}"/>
    <cellStyle name="Output 2 4 4" xfId="27564" xr:uid="{209A5BFB-13DC-4429-ACA7-71505D1BCB65}"/>
    <cellStyle name="Output 2 4 5" xfId="27565" xr:uid="{CD58AC21-C2E1-412D-93C9-C30E747E2403}"/>
    <cellStyle name="Output 2 4 6" xfId="27566" xr:uid="{2F623AA0-3B5E-4A12-AE8B-166DA3478171}"/>
    <cellStyle name="Output 2 4 7" xfId="27567" xr:uid="{FD818519-F0FA-4F25-A8D3-0535C07686CC}"/>
    <cellStyle name="Output 2 5" xfId="1836" xr:uid="{2C4ABCC1-1014-4604-B233-FB3923AF330E}"/>
    <cellStyle name="Output 2 5 2" xfId="11000" xr:uid="{6F3F876F-4263-46C4-A818-64FE5A8AAEB9}"/>
    <cellStyle name="Output 2 5 2 2" xfId="14621" xr:uid="{EB34CEF2-FE70-4250-8E47-29159CB8DD95}"/>
    <cellStyle name="Output 2 5 3" xfId="27568" xr:uid="{3F651D44-10FC-48D8-96E5-6F887A0D52AC}"/>
    <cellStyle name="Output 2 5 4" xfId="27569" xr:uid="{38A90BC3-C01E-43DC-B440-142F742F8EBA}"/>
    <cellStyle name="Output 2 5 5" xfId="27570" xr:uid="{CC902072-264C-4781-B23D-CA917F370691}"/>
    <cellStyle name="Output 2 5 6" xfId="27571" xr:uid="{87F357EB-91C3-4D28-9904-C06AB83491FF}"/>
    <cellStyle name="Output 2 5 7" xfId="27572" xr:uid="{36D5D816-EF8B-46D3-BD7F-18DED4C9F101}"/>
    <cellStyle name="Output 2 6" xfId="1837" xr:uid="{A9F8AC1E-9492-48D5-BA64-64B7C0FD4850}"/>
    <cellStyle name="Output 2 6 2" xfId="11001" xr:uid="{88ABF855-DF73-4362-A4B7-7181DD15AF1E}"/>
    <cellStyle name="Output 2 6 2 2" xfId="14622" xr:uid="{D24626BC-2268-40CA-9B5F-B206E4EA10AB}"/>
    <cellStyle name="Output 2 6 3" xfId="27573" xr:uid="{F128E283-6BF2-4C25-A490-329EAA20CABD}"/>
    <cellStyle name="Output 2 6 4" xfId="27574" xr:uid="{4F04AAD1-8E4F-4AF7-B13D-8B40281C6DD5}"/>
    <cellStyle name="Output 2 6 5" xfId="27575" xr:uid="{D80BED3B-2990-4D91-9310-82F13711548F}"/>
    <cellStyle name="Output 2 6 6" xfId="27576" xr:uid="{77F2DB14-A747-4165-9C63-540DBEA9D6A0}"/>
    <cellStyle name="Output 2 6 7" xfId="27577" xr:uid="{CFA81930-7608-43A3-B5C1-5D2BBF9D9746}"/>
    <cellStyle name="Output 2 7" xfId="1838" xr:uid="{336AAEAD-E0DA-4145-BAA5-9FCE8BE71007}"/>
    <cellStyle name="Output 2 7 2" xfId="11002" xr:uid="{5E42F3E0-BFC6-4F67-8E22-8B4666CFCA1E}"/>
    <cellStyle name="Output 2 7 2 2" xfId="14623" xr:uid="{B9644D26-C726-4764-9DE2-1C6C88C7EA7C}"/>
    <cellStyle name="Output 2 7 3" xfId="27578" xr:uid="{C7F488E6-2098-40A1-B04F-96FD9F11DABE}"/>
    <cellStyle name="Output 2 7 4" xfId="27579" xr:uid="{EB09ED47-2727-497C-941C-22983D89D8DF}"/>
    <cellStyle name="Output 2 7 5" xfId="27580" xr:uid="{647AEA8A-ACA9-4676-9982-CD66F41F9805}"/>
    <cellStyle name="Output 2 7 6" xfId="27581" xr:uid="{C0DAC3C2-75EA-4789-B7EE-829A3C222BAA}"/>
    <cellStyle name="Output 2 7 7" xfId="27582" xr:uid="{B9BAFB9C-AA18-4860-BABF-693CED9158E2}"/>
    <cellStyle name="Output 2 8" xfId="1839" xr:uid="{45DC5D63-7D44-4733-ACCF-53CD7DCEB906}"/>
    <cellStyle name="Output 2 8 2" xfId="11003" xr:uid="{B9DA0F8A-8446-4CBC-B9CE-5EB4D97B5308}"/>
    <cellStyle name="Output 2 8 2 2" xfId="14624" xr:uid="{AD718853-6AAA-485F-B91E-DD2958F45A89}"/>
    <cellStyle name="Output 2 8 3" xfId="27583" xr:uid="{4DA30AEC-F52F-48DC-9A8D-25ECA984CD1C}"/>
    <cellStyle name="Output 2 8 4" xfId="27584" xr:uid="{8D7948AA-1ECB-408C-8D1F-61A4A542A28D}"/>
    <cellStyle name="Output 2 8 5" xfId="27585" xr:uid="{63075ABD-3F90-4DFE-B90A-179960852AE2}"/>
    <cellStyle name="Output 2 8 6" xfId="27586" xr:uid="{90DD215C-1C24-4AEE-AE1C-5AB55E1227B9}"/>
    <cellStyle name="Output 2 8 7" xfId="27587" xr:uid="{D7872FBD-D748-4CDA-85B3-A3380EC6F0CF}"/>
    <cellStyle name="Output 2 9" xfId="1840" xr:uid="{5BD8975C-8AEB-4C22-B9CD-BB9609104E72}"/>
    <cellStyle name="Output 2 9 2" xfId="11004" xr:uid="{266A079C-57E5-4CE3-A0C2-D4E4B3133AE4}"/>
    <cellStyle name="Output 2 9 2 2" xfId="14625" xr:uid="{4BE0900B-7276-493D-A202-21A26AEC55E6}"/>
    <cellStyle name="Output 2 9 3" xfId="27588" xr:uid="{D09EC8F2-F45B-4373-B6CD-D193744AE036}"/>
    <cellStyle name="Output 2 9 4" xfId="27589" xr:uid="{69C50C6C-24DB-4FA2-A4EA-EFBCFF75F814}"/>
    <cellStyle name="Output 2 9 5" xfId="27590" xr:uid="{1F8A1FDF-139D-4A45-A88D-76F574EE70C8}"/>
    <cellStyle name="Output 2 9 6" xfId="27591" xr:uid="{9F331B68-5BCC-482B-BEE6-6FA9BA1B697D}"/>
    <cellStyle name="Output 2 9 7" xfId="27592" xr:uid="{9AB8C2AC-BDB8-42B9-9545-7BA55655A884}"/>
    <cellStyle name="Output 2_ELC" xfId="6606" xr:uid="{5657A829-1193-490C-8561-275B75034788}"/>
    <cellStyle name="Output 20" xfId="4175" xr:uid="{DABDB363-E694-4341-B6D3-3E70F511AAED}"/>
    <cellStyle name="Output 20 2" xfId="8329" xr:uid="{587C26E3-B96A-4C35-B359-6E469A1E05BC}"/>
    <cellStyle name="Output 20 2 2" xfId="11006" xr:uid="{F6D9C7EB-FC9F-4F76-A79A-B758F566AA5C}"/>
    <cellStyle name="Output 20 2 2 2" xfId="14627" xr:uid="{B9667270-516E-4A25-A9BA-5413D03ADBA8}"/>
    <cellStyle name="Output 20 2 3" xfId="27593" xr:uid="{6F61D6FB-DCBB-4D61-B768-91149AE47C52}"/>
    <cellStyle name="Output 20 2 4" xfId="27594" xr:uid="{0E74B427-1378-4D8A-A6A2-B295B1C36343}"/>
    <cellStyle name="Output 20 2 5" xfId="27595" xr:uid="{0F04800B-0C60-4C98-8B86-6A974F9D3CB8}"/>
    <cellStyle name="Output 20 2 6" xfId="27596" xr:uid="{7F1C7ACC-E13D-4055-9F76-897BA702CE1E}"/>
    <cellStyle name="Output 20 3" xfId="11005" xr:uid="{80EA8707-6E87-40A8-950D-D68A5FB6091D}"/>
    <cellStyle name="Output 20 3 2" xfId="14626" xr:uid="{1DC8DF81-601D-4A83-8814-5778D0F49B21}"/>
    <cellStyle name="Output 20 4" xfId="27597" xr:uid="{39BFCA43-3121-45B9-AFF1-2E1FC2206826}"/>
    <cellStyle name="Output 20 5" xfId="27598" xr:uid="{F2FFFD5C-08C7-48DA-8CC5-87912D9C2BF7}"/>
    <cellStyle name="Output 20 6" xfId="27599" xr:uid="{585B34CB-1971-40FF-B7A3-A301397C4F9A}"/>
    <cellStyle name="Output 20 7" xfId="27600" xr:uid="{A50CCF54-645A-479D-82CC-7C7ABE0549A5}"/>
    <cellStyle name="Output 21" xfId="8330" xr:uid="{741193BE-3305-43CF-8499-C104293E6B23}"/>
    <cellStyle name="Output 21 2" xfId="11007" xr:uid="{E5A8BF22-96BF-43B3-959E-9EE4D0F16B94}"/>
    <cellStyle name="Output 21 2 2" xfId="14628" xr:uid="{BBBC3048-817E-4009-B310-A43C8032A041}"/>
    <cellStyle name="Output 21 3" xfId="27601" xr:uid="{70C553E9-CFE4-4F71-AF44-F54EE9CF61FE}"/>
    <cellStyle name="Output 21 4" xfId="27602" xr:uid="{E0946D1D-B1F5-4D74-8C23-849EDB87F7F2}"/>
    <cellStyle name="Output 21 5" xfId="27603" xr:uid="{AC15E54A-3C87-4062-8B82-D92C01EE941D}"/>
    <cellStyle name="Output 21 6" xfId="27604" xr:uid="{47AE7BE6-ED4D-4BFA-8061-525DE890B0F0}"/>
    <cellStyle name="Output 22" xfId="6605" xr:uid="{E69CA3A4-9138-4BAC-8C65-45DBC07A1682}"/>
    <cellStyle name="Output 22 2" xfId="27606" xr:uid="{C424B408-6661-4C8E-8505-CA5B33E345C9}"/>
    <cellStyle name="Output 22 3" xfId="27605" xr:uid="{2DDBDE70-ABF7-419E-ABEC-26490DBA7B96}"/>
    <cellStyle name="Output 23" xfId="27607" xr:uid="{3FF79D34-7837-4D2F-ACEC-32DBA3521DC3}"/>
    <cellStyle name="Output 24" xfId="27608" xr:uid="{E553A617-3C65-4D78-9BCC-87FA6888A496}"/>
    <cellStyle name="Output 25" xfId="27609" xr:uid="{58BC4FE6-4199-4C40-BADB-BED7CADB8FD5}"/>
    <cellStyle name="Output 3" xfId="1841" xr:uid="{03C0C0D0-9C95-4BAD-A6C5-773B2A60D22A}"/>
    <cellStyle name="Output 3 10" xfId="4176" xr:uid="{FCCB4FED-6F6B-4E7F-84DE-6486E3A976DD}"/>
    <cellStyle name="Output 3 10 2" xfId="11009" xr:uid="{6294C954-FA7C-4347-BA97-BBF4E2EB7D53}"/>
    <cellStyle name="Output 3 10 2 2" xfId="14630" xr:uid="{C3BD624D-584D-4134-A4BA-C90740BD0EE7}"/>
    <cellStyle name="Output 3 10 3" xfId="27610" xr:uid="{D9807EFA-EDBF-4F70-B7C4-5BB2716BD9DF}"/>
    <cellStyle name="Output 3 10 4" xfId="27611" xr:uid="{ED2082EC-58BC-4CDF-A1D6-48B96A4780BA}"/>
    <cellStyle name="Output 3 10 5" xfId="27612" xr:uid="{9D4CA856-7281-4148-BFF7-FCAF250DFE20}"/>
    <cellStyle name="Output 3 10 6" xfId="27613" xr:uid="{B3474CE8-7822-4219-B4ED-CDD5A8801CCB}"/>
    <cellStyle name="Output 3 11" xfId="4177" xr:uid="{88A0DCC9-3CBC-4361-A95A-9DAF3974DEC0}"/>
    <cellStyle name="Output 3 11 2" xfId="11010" xr:uid="{DBB8B1E2-775C-49BC-8843-D488EDBB7ED9}"/>
    <cellStyle name="Output 3 11 2 2" xfId="14631" xr:uid="{25DE7B70-83B4-400F-8D19-A172098436A0}"/>
    <cellStyle name="Output 3 11 3" xfId="27614" xr:uid="{ABA07FAA-E2A6-4DAB-B379-B55D3132E083}"/>
    <cellStyle name="Output 3 11 4" xfId="27615" xr:uid="{C1F872D7-986D-4C82-94D4-F9BE647F4089}"/>
    <cellStyle name="Output 3 11 5" xfId="27616" xr:uid="{10ABF22E-1BA9-4B09-ACB5-D49905FC192A}"/>
    <cellStyle name="Output 3 11 6" xfId="27617" xr:uid="{64BA98E7-3E5C-4DDB-BB4F-83EAF1B5B684}"/>
    <cellStyle name="Output 3 12" xfId="4178" xr:uid="{D9AC4C3B-DAFA-4A49-B064-274AF9872FBE}"/>
    <cellStyle name="Output 3 12 2" xfId="11011" xr:uid="{1230A2EC-9115-4FA3-8FE5-B0704BF5A465}"/>
    <cellStyle name="Output 3 12 2 2" xfId="14632" xr:uid="{4C54A846-CEB0-4729-85B9-E1B9CF498CE5}"/>
    <cellStyle name="Output 3 12 3" xfId="27618" xr:uid="{BBBB64EA-7B05-44E5-ABE3-542B29A7CCBC}"/>
    <cellStyle name="Output 3 12 4" xfId="27619" xr:uid="{EA0E825F-26F2-4947-B21D-D5504B7B54CF}"/>
    <cellStyle name="Output 3 12 5" xfId="27620" xr:uid="{38DCDE98-70BC-4806-88CA-34AF86BFA3CD}"/>
    <cellStyle name="Output 3 12 6" xfId="27621" xr:uid="{156E2BCC-7D7E-4F46-8769-64B071E2FBF6}"/>
    <cellStyle name="Output 3 13" xfId="4179" xr:uid="{74B8A439-47E3-4AC0-9CD8-94A2A2E0B954}"/>
    <cellStyle name="Output 3 13 2" xfId="11012" xr:uid="{9F0DE0FE-87AA-4C60-8962-997086389F33}"/>
    <cellStyle name="Output 3 13 2 2" xfId="14633" xr:uid="{81D06DAF-3C88-45C7-B47E-561C29D5AD6E}"/>
    <cellStyle name="Output 3 13 3" xfId="27622" xr:uid="{1DE6868B-3305-452D-8A07-58811263090E}"/>
    <cellStyle name="Output 3 13 4" xfId="27623" xr:uid="{3907E7AE-C303-4BFD-855A-4204D586028B}"/>
    <cellStyle name="Output 3 13 5" xfId="27624" xr:uid="{E6FCB67A-A5D4-4FC0-BDB8-583FC1382141}"/>
    <cellStyle name="Output 3 13 6" xfId="27625" xr:uid="{93172DCB-2F4C-4965-B358-5E6D50FC4FB7}"/>
    <cellStyle name="Output 3 14" xfId="4180" xr:uid="{0D45A2C6-051A-4482-A1CF-C86507EA947D}"/>
    <cellStyle name="Output 3 14 2" xfId="11013" xr:uid="{B2FFD914-5053-4E3D-ACCF-58B7214FC4FD}"/>
    <cellStyle name="Output 3 14 2 2" xfId="14634" xr:uid="{0C2D025A-7077-4327-9923-D2B86DE94E6B}"/>
    <cellStyle name="Output 3 14 3" xfId="27626" xr:uid="{8AEB19F9-C7B5-4739-955B-502A7EDE31F7}"/>
    <cellStyle name="Output 3 14 4" xfId="27627" xr:uid="{46FD70F5-C5FE-400B-B9E7-C24127CC4953}"/>
    <cellStyle name="Output 3 14 5" xfId="27628" xr:uid="{34159E5F-0374-4C59-853E-C2098C087B9C}"/>
    <cellStyle name="Output 3 14 6" xfId="27629" xr:uid="{C7B33CFB-A6CE-4C2F-8F54-F433C79C6AC0}"/>
    <cellStyle name="Output 3 15" xfId="8332" xr:uid="{5762B5BB-1B90-49B8-8A36-042DF695FA22}"/>
    <cellStyle name="Output 3 15 2" xfId="11014" xr:uid="{5A2E6E82-728A-4065-97D9-AABC21D5FCD1}"/>
    <cellStyle name="Output 3 15 2 2" xfId="14635" xr:uid="{12806E86-72C7-4E85-AB51-84D5556CAC9E}"/>
    <cellStyle name="Output 3 15 3" xfId="27630" xr:uid="{A80F0B44-DE61-43FA-A100-EFB009F17373}"/>
    <cellStyle name="Output 3 15 4" xfId="27631" xr:uid="{42FA9663-5D7F-4FAB-B23B-76ADBF83293D}"/>
    <cellStyle name="Output 3 15 5" xfId="27632" xr:uid="{3598362F-8973-4ED2-853C-DB74139F7EFE}"/>
    <cellStyle name="Output 3 15 6" xfId="27633" xr:uid="{3CBC5458-3D8C-4C8E-A94C-B4AB577932CF}"/>
    <cellStyle name="Output 3 16" xfId="11008" xr:uid="{89274B66-EB4D-4569-B538-E91968E0101C}"/>
    <cellStyle name="Output 3 16 2" xfId="14629" xr:uid="{CF869C9A-A476-4999-B06E-3F38140DDCEF}"/>
    <cellStyle name="Output 3 17" xfId="27634" xr:uid="{1EC7EE25-41ED-4520-8645-2AF8B7A494D4}"/>
    <cellStyle name="Output 3 18" xfId="27635" xr:uid="{EF79F48D-64D5-4C7A-AF0C-BD1AF65CDA28}"/>
    <cellStyle name="Output 3 19" xfId="27636" xr:uid="{9207F93F-C4B7-468E-9992-FBAE7AA20AA6}"/>
    <cellStyle name="Output 3 2" xfId="1842" xr:uid="{B14CE6EC-71A0-4D8C-ACB7-DC5100F99D3B}"/>
    <cellStyle name="Output 3 2 2" xfId="11015" xr:uid="{192BCE80-5951-424C-834F-C8AF2166D31D}"/>
    <cellStyle name="Output 3 2 2 2" xfId="14636" xr:uid="{E644B02B-6AD1-45DF-A1C4-F417F1AE2781}"/>
    <cellStyle name="Output 3 2 3" xfId="27637" xr:uid="{031E3E52-4204-4C91-8C3E-ABE9099B9429}"/>
    <cellStyle name="Output 3 2 4" xfId="27638" xr:uid="{F43B8A00-42F3-4E29-B991-CFAC345CEE18}"/>
    <cellStyle name="Output 3 2 5" xfId="27639" xr:uid="{BD91F489-81FF-41BD-B9A5-9B9401CF76E5}"/>
    <cellStyle name="Output 3 2 6" xfId="27640" xr:uid="{D1773560-02A0-4ADE-B58B-8B4F74AC34C5}"/>
    <cellStyle name="Output 3 2 7" xfId="27641" xr:uid="{78D03CB8-44AA-4802-A82B-E9429E8236DE}"/>
    <cellStyle name="Output 3 20" xfId="27642" xr:uid="{DFAAF13F-E1B3-4FF8-9CD1-C0EAF08EEFC6}"/>
    <cellStyle name="Output 3 21" xfId="27643" xr:uid="{73DB39FE-9498-429B-AA15-F2E18D1097C9}"/>
    <cellStyle name="Output 3 3" xfId="4181" xr:uid="{E63E046D-0125-483D-BF76-B38E7717ECAA}"/>
    <cellStyle name="Output 3 3 2" xfId="11016" xr:uid="{B2A7BFEB-C0BA-4AFB-983E-C82AB694CF1C}"/>
    <cellStyle name="Output 3 3 2 2" xfId="14637" xr:uid="{3A963872-33A8-4AF5-8BED-A0062D9A494B}"/>
    <cellStyle name="Output 3 3 3" xfId="27644" xr:uid="{689B2A94-F540-40AC-B709-BA8FAFDFFA17}"/>
    <cellStyle name="Output 3 3 4" xfId="27645" xr:uid="{C8E4E031-7692-449C-92DF-A49D314EE47D}"/>
    <cellStyle name="Output 3 3 5" xfId="27646" xr:uid="{05B6CA59-417B-4133-A965-7B4EC31B61A3}"/>
    <cellStyle name="Output 3 3 6" xfId="27647" xr:uid="{B1195465-E719-40D1-9AD4-688442FD4938}"/>
    <cellStyle name="Output 3 4" xfId="4182" xr:uid="{B2B71A23-61CF-43E3-9DE2-39580DE7B0B1}"/>
    <cellStyle name="Output 3 4 2" xfId="11017" xr:uid="{72E0D4C0-D97C-43B8-929C-BF7D422A2471}"/>
    <cellStyle name="Output 3 4 2 2" xfId="14638" xr:uid="{3E8C211A-5E98-45F0-AFA5-AB64361E6C99}"/>
    <cellStyle name="Output 3 4 3" xfId="27648" xr:uid="{C7C0BE85-A860-4DE8-9E46-83F39B73D159}"/>
    <cellStyle name="Output 3 4 4" xfId="27649" xr:uid="{A72C31E3-49A1-42C3-8029-35EB7AF6B560}"/>
    <cellStyle name="Output 3 4 5" xfId="27650" xr:uid="{F7051FC5-E575-44A8-8DE3-782AE656AD5E}"/>
    <cellStyle name="Output 3 4 6" xfId="27651" xr:uid="{EE17E95A-4F63-4A3A-A920-0921458D6995}"/>
    <cellStyle name="Output 3 5" xfId="4183" xr:uid="{1D215383-B477-4B09-A206-E04CB60C4A76}"/>
    <cellStyle name="Output 3 5 2" xfId="11018" xr:uid="{0A2BCDE9-2D92-4E23-B969-CC5EA118CFF1}"/>
    <cellStyle name="Output 3 5 2 2" xfId="14639" xr:uid="{7E5DA709-8992-493E-B067-20C456413C87}"/>
    <cellStyle name="Output 3 5 3" xfId="27652" xr:uid="{9E47D30B-BFA6-4D0F-ADE8-B52F4152D590}"/>
    <cellStyle name="Output 3 5 4" xfId="27653" xr:uid="{7863D7C4-E782-40E7-A233-ECDED5D4A2FD}"/>
    <cellStyle name="Output 3 5 5" xfId="27654" xr:uid="{0552E1D2-0DFC-466E-82C0-4822F070E7DC}"/>
    <cellStyle name="Output 3 5 6" xfId="27655" xr:uid="{5A080561-DB1B-49D3-A20B-4AD82E4EF65B}"/>
    <cellStyle name="Output 3 6" xfId="4184" xr:uid="{104F6434-BC7E-4DDD-8720-3A693B326B94}"/>
    <cellStyle name="Output 3 6 2" xfId="11019" xr:uid="{F8FB3E68-3FD7-4F39-B4EF-E2CF4A85AD98}"/>
    <cellStyle name="Output 3 6 2 2" xfId="14640" xr:uid="{07A6248D-C6D6-4274-9AC9-A8A7C5D51212}"/>
    <cellStyle name="Output 3 6 3" xfId="27656" xr:uid="{A1C23550-108C-4489-B7C1-B6705FE50B38}"/>
    <cellStyle name="Output 3 6 4" xfId="27657" xr:uid="{DD496D42-39EA-4F17-AB9E-DAE999F8EE73}"/>
    <cellStyle name="Output 3 6 5" xfId="27658" xr:uid="{399801C3-3757-490C-8DA4-C681CC2728F6}"/>
    <cellStyle name="Output 3 6 6" xfId="27659" xr:uid="{847C1F28-09C1-41C3-A80D-7F89B8BFCC7B}"/>
    <cellStyle name="Output 3 7" xfId="4185" xr:uid="{B8421B05-137A-486F-BF3F-EE8256B23215}"/>
    <cellStyle name="Output 3 7 2" xfId="11020" xr:uid="{74D36F08-DE40-478D-AB29-01FD5A6B2471}"/>
    <cellStyle name="Output 3 7 2 2" xfId="14641" xr:uid="{8F51F176-3D51-4F68-BF5C-C1ED36B924FE}"/>
    <cellStyle name="Output 3 7 3" xfId="27660" xr:uid="{B802BC8B-2234-438C-B597-5212E477F17E}"/>
    <cellStyle name="Output 3 7 4" xfId="27661" xr:uid="{CB1DA0B7-E14F-4D02-A7F3-A354D6FCC76F}"/>
    <cellStyle name="Output 3 7 5" xfId="27662" xr:uid="{3E907016-5874-41E6-A46E-84608DCBF28B}"/>
    <cellStyle name="Output 3 7 6" xfId="27663" xr:uid="{9A5073AE-1426-42C3-A56A-179509DD1C96}"/>
    <cellStyle name="Output 3 8" xfId="4186" xr:uid="{7C17C7FB-0618-4728-9291-55002130D5F3}"/>
    <cellStyle name="Output 3 8 2" xfId="11021" xr:uid="{DCCB0D5D-2BAD-436E-8424-3F8FC205BF68}"/>
    <cellStyle name="Output 3 8 2 2" xfId="14642" xr:uid="{C6E2D9B9-7EBF-43EF-B988-A8555BE600D2}"/>
    <cellStyle name="Output 3 8 3" xfId="27664" xr:uid="{291C85CE-F384-496E-A8B3-9674A48842C8}"/>
    <cellStyle name="Output 3 8 4" xfId="27665" xr:uid="{87AAF4D7-684B-4420-ABB1-88B09B3CCD20}"/>
    <cellStyle name="Output 3 8 5" xfId="27666" xr:uid="{840ABA98-CCCB-4C10-B7C2-63BC491F88B3}"/>
    <cellStyle name="Output 3 8 6" xfId="27667" xr:uid="{8BCB53EE-2A33-43D7-B744-A4851AB37A13}"/>
    <cellStyle name="Output 3 9" xfId="4187" xr:uid="{7D492080-4FC9-4A48-B9CF-F64F8D861147}"/>
    <cellStyle name="Output 3 9 2" xfId="11022" xr:uid="{932F7B4B-CDA8-4C4C-8D3F-2EAB87F8E9F4}"/>
    <cellStyle name="Output 3 9 2 2" xfId="14643" xr:uid="{C75927F9-F7A5-42BF-A0C6-2CAEFF3531F5}"/>
    <cellStyle name="Output 3 9 3" xfId="27668" xr:uid="{BD4D2967-F6D4-41DE-ADD3-08E76AF6D154}"/>
    <cellStyle name="Output 3 9 4" xfId="27669" xr:uid="{958463D8-BB41-4C8A-98AA-D7B3DC5FE72B}"/>
    <cellStyle name="Output 3 9 5" xfId="27670" xr:uid="{E6F01864-D736-4732-9EE9-D88F42BA2E7D}"/>
    <cellStyle name="Output 3 9 6" xfId="27671" xr:uid="{0E06A451-A1EB-4C2E-8298-DA94C5269137}"/>
    <cellStyle name="Output 3_ELC" xfId="6607" xr:uid="{443656AD-826C-4BB5-BD5F-EEA4E048A89E}"/>
    <cellStyle name="Output 4" xfId="1843" xr:uid="{7453BBD4-537F-45A9-853D-C8E157624243}"/>
    <cellStyle name="Output 4 2" xfId="1844" xr:uid="{FDA36A5E-C609-49F0-9F2F-ECA766DCF40F}"/>
    <cellStyle name="Output 4 2 2" xfId="11024" xr:uid="{053E5CEE-5884-450A-9C36-EB53E2A870C1}"/>
    <cellStyle name="Output 4 2 2 2" xfId="14645" xr:uid="{DC57993F-A0CF-4776-8CFB-FADFAC2456A9}"/>
    <cellStyle name="Output 4 2 3" xfId="27672" xr:uid="{770DB161-39DA-4A83-B392-904C2C058684}"/>
    <cellStyle name="Output 4 2 4" xfId="27673" xr:uid="{F6C7293D-BA6C-4439-B5D4-A2FA5E1340DD}"/>
    <cellStyle name="Output 4 2 5" xfId="27674" xr:uid="{F213BF58-B293-44C6-A23A-D46161C189C6}"/>
    <cellStyle name="Output 4 2 6" xfId="27675" xr:uid="{3F4CB0E8-C7CB-4667-8985-52BF1E5F7E93}"/>
    <cellStyle name="Output 4 2 7" xfId="27676" xr:uid="{97FD1C8E-6307-42A7-99BB-DFA1D1516275}"/>
    <cellStyle name="Output 4 3" xfId="11023" xr:uid="{E2BEE1B9-CD66-49D8-82B4-441FCA65E2A0}"/>
    <cellStyle name="Output 4 3 2" xfId="14644" xr:uid="{EB55418E-059A-4EE2-B992-CE858D944620}"/>
    <cellStyle name="Output 4 4" xfId="27677" xr:uid="{40C56178-A070-4498-B73E-7D016EDFEABC}"/>
    <cellStyle name="Output 4 5" xfId="27678" xr:uid="{39D82B43-B6F1-4A78-AA55-0BAFDC36D799}"/>
    <cellStyle name="Output 4 6" xfId="27679" xr:uid="{1B18DDAA-9BB8-44C6-ACA2-0F551AA6F95C}"/>
    <cellStyle name="Output 4 7" xfId="27680" xr:uid="{52270F1F-4A88-4919-89DE-8A416C1237E6}"/>
    <cellStyle name="Output 4 8" xfId="27681" xr:uid="{F5DAD1CA-FD3A-437E-B06F-BC15D350A3E6}"/>
    <cellStyle name="Output 5" xfId="1845" xr:uid="{72CBBC5B-61E8-41A2-B85D-433608A0AB53}"/>
    <cellStyle name="Output 5 2" xfId="1846" xr:uid="{A50DAE38-5C30-4621-92E0-58DB3C169FB5}"/>
    <cellStyle name="Output 5 2 2" xfId="11026" xr:uid="{D750589B-F7C1-4A1B-8C85-A9C539EDF9A0}"/>
    <cellStyle name="Output 5 2 2 2" xfId="14647" xr:uid="{43828CFC-7704-4F1D-B6EC-531FA1DE89C4}"/>
    <cellStyle name="Output 5 2 3" xfId="27682" xr:uid="{9788CB5C-AC14-4C57-B96A-BA1E807D685C}"/>
    <cellStyle name="Output 5 2 4" xfId="27683" xr:uid="{7D49379F-CDE1-489E-AC2B-1103CC968459}"/>
    <cellStyle name="Output 5 2 5" xfId="27684" xr:uid="{99AC909C-6DEE-4529-8B3D-30306E428747}"/>
    <cellStyle name="Output 5 2 6" xfId="27685" xr:uid="{97459E1A-F6E2-4C8E-A23F-8762058F3F39}"/>
    <cellStyle name="Output 5 2 7" xfId="27686" xr:uid="{FC24949A-C52F-4F47-935E-38079170A0DC}"/>
    <cellStyle name="Output 5 3" xfId="11025" xr:uid="{143268CD-9330-43EC-828D-36A6B960C068}"/>
    <cellStyle name="Output 5 3 2" xfId="14646" xr:uid="{B66FDFC6-3095-49F2-9D98-CA2B60698257}"/>
    <cellStyle name="Output 5 4" xfId="27687" xr:uid="{2EE0FD4E-D50A-4747-BA02-AEECA0835A3C}"/>
    <cellStyle name="Output 5 5" xfId="27688" xr:uid="{8FAF87B2-4130-45D2-AD24-86BF0677FAF4}"/>
    <cellStyle name="Output 5 6" xfId="27689" xr:uid="{F1612A63-CB6F-4B10-BAEA-2CEDE883AD7F}"/>
    <cellStyle name="Output 5 7" xfId="27690" xr:uid="{160E00B6-F602-4B02-A1D0-17A6EC93F6DE}"/>
    <cellStyle name="Output 5 8" xfId="27691" xr:uid="{850220CE-0632-4124-A7E0-D71314171F39}"/>
    <cellStyle name="Output 6" xfId="1847" xr:uid="{2A3ADC84-A0E2-4E51-9DB9-D71E4C22D348}"/>
    <cellStyle name="Output 6 2" xfId="1848" xr:uid="{FBB6F734-C207-4EE9-8C64-BFA6DBADFD9B}"/>
    <cellStyle name="Output 6 2 2" xfId="11028" xr:uid="{8C0918FC-49AB-4BDB-8B8B-2C200A67D5F9}"/>
    <cellStyle name="Output 6 2 2 2" xfId="14649" xr:uid="{0A3846F5-1084-4092-B2A9-752937217384}"/>
    <cellStyle name="Output 6 2 3" xfId="27692" xr:uid="{1ABE5C90-35B2-46AD-BDEA-FE3CBC5E196A}"/>
    <cellStyle name="Output 6 2 4" xfId="27693" xr:uid="{2681F828-F809-4F11-A6B7-7117AAC3F9A9}"/>
    <cellStyle name="Output 6 2 5" xfId="27694" xr:uid="{5E56A5B4-51E6-44CD-8BB8-F6AC08323CA3}"/>
    <cellStyle name="Output 6 2 6" xfId="27695" xr:uid="{EF49A094-E6DA-486D-A2F0-D8D9A4764E8F}"/>
    <cellStyle name="Output 6 2 7" xfId="27696" xr:uid="{7ED4D344-DDC0-47BB-B64C-FB771255639E}"/>
    <cellStyle name="Output 6 3" xfId="4188" xr:uid="{6491524D-99E2-4B91-8D63-BE89BC974A3C}"/>
    <cellStyle name="Output 6 3 2" xfId="11029" xr:uid="{5184F9CC-DA9D-4D11-B0A8-97141F29468F}"/>
    <cellStyle name="Output 6 3 2 2" xfId="14650" xr:uid="{25F3D4FA-2180-4C1E-8697-DD0D19580EB8}"/>
    <cellStyle name="Output 6 3 3" xfId="27697" xr:uid="{946CB3A2-E9A5-4F82-A366-BF40E1C4BC61}"/>
    <cellStyle name="Output 6 3 4" xfId="27698" xr:uid="{9DD28937-ECA0-4EF6-A568-782FD68B2F56}"/>
    <cellStyle name="Output 6 3 5" xfId="27699" xr:uid="{A61A2731-A2AD-486B-A990-AEEC2F86C8DD}"/>
    <cellStyle name="Output 6 3 6" xfId="27700" xr:uid="{EA23AFD8-B412-4A5B-A10B-7DC1036812DF}"/>
    <cellStyle name="Output 6 4" xfId="11027" xr:uid="{01284A6F-4055-42FD-B597-FF097653A063}"/>
    <cellStyle name="Output 6 4 2" xfId="14648" xr:uid="{C3F23D8F-1364-4058-996D-85A8BE8EE39A}"/>
    <cellStyle name="Output 6 5" xfId="27701" xr:uid="{7CE78B00-B8EB-4A4B-9589-A339CEDEC518}"/>
    <cellStyle name="Output 6 6" xfId="27702" xr:uid="{4B750A9B-039C-4EEB-9732-45BFB9BD7FC1}"/>
    <cellStyle name="Output 6 7" xfId="27703" xr:uid="{71D71D11-FC4B-4A63-AD5F-96935B5FE2F1}"/>
    <cellStyle name="Output 6 8" xfId="27704" xr:uid="{9F5B1996-D8CD-4D25-A145-CA55D1115B42}"/>
    <cellStyle name="Output 6 9" xfId="27705" xr:uid="{1F911D37-67BD-466F-90DB-E9ADE7BC0219}"/>
    <cellStyle name="Output 6_ELC" xfId="6608" xr:uid="{3B4E315F-B11F-40A7-A824-C2D658D0D112}"/>
    <cellStyle name="Output 7" xfId="1849" xr:uid="{099AB8C8-A2F5-48CC-8DD2-505051BF6DCC}"/>
    <cellStyle name="Output 7 2" xfId="1850" xr:uid="{3D8A19D1-636E-4A82-BF05-071C6B2CBD73}"/>
    <cellStyle name="Output 7 2 2" xfId="11031" xr:uid="{AAFFA84E-5085-46DA-A5DD-994B7FC97E9D}"/>
    <cellStyle name="Output 7 2 2 2" xfId="14652" xr:uid="{62347EED-AD92-4F7C-BE30-3408F36EF6B3}"/>
    <cellStyle name="Output 7 2 3" xfId="27706" xr:uid="{88863BAB-CCEB-4E73-B99D-F09A67765408}"/>
    <cellStyle name="Output 7 2 4" xfId="27707" xr:uid="{2626587E-96C2-46F5-A106-BA3B6AD53F4C}"/>
    <cellStyle name="Output 7 2 5" xfId="27708" xr:uid="{5734FAB1-DBBE-4301-AF0E-8BB711C3E99C}"/>
    <cellStyle name="Output 7 2 6" xfId="27709" xr:uid="{D252A983-94DC-48E6-8DD9-D38B64C25392}"/>
    <cellStyle name="Output 7 2 7" xfId="27710" xr:uid="{D75B5528-06B1-47FE-B6DB-B4E1D98C04EC}"/>
    <cellStyle name="Output 7 3" xfId="4189" xr:uid="{E32B05A8-5CDC-4C10-B119-475D9B972D17}"/>
    <cellStyle name="Output 7 3 2" xfId="11032" xr:uid="{DAB0929E-8487-4E85-8C01-9D28814CA216}"/>
    <cellStyle name="Output 7 3 2 2" xfId="14653" xr:uid="{C1B436E7-0ACF-43D3-A6E4-EAC7C1972D45}"/>
    <cellStyle name="Output 7 3 3" xfId="27711" xr:uid="{8E49193E-FDD9-49B6-BFF6-44ABCBF1C378}"/>
    <cellStyle name="Output 7 3 4" xfId="27712" xr:uid="{7C350174-32F5-4D13-A85A-1F6D95C188FA}"/>
    <cellStyle name="Output 7 3 5" xfId="27713" xr:uid="{2F3745E3-3510-4548-BB6A-FA82AE0DF05B}"/>
    <cellStyle name="Output 7 3 6" xfId="27714" xr:uid="{46466504-0E7C-4E8D-8C9F-D6B5AD16DEA5}"/>
    <cellStyle name="Output 7 4" xfId="11030" xr:uid="{95FBF1D2-ED01-4C61-B3A8-E8BB468D3139}"/>
    <cellStyle name="Output 7 4 2" xfId="14651" xr:uid="{B872FC24-171D-44CE-9AA0-9BBF299B4485}"/>
    <cellStyle name="Output 7 5" xfId="27715" xr:uid="{2AF07304-74FB-476D-A69C-18E59D49E97D}"/>
    <cellStyle name="Output 7 6" xfId="27716" xr:uid="{571C3CAF-655F-468D-853E-7DFB436176E6}"/>
    <cellStyle name="Output 7 7" xfId="27717" xr:uid="{C3FEA7E0-BF21-403B-976A-6198AF49D861}"/>
    <cellStyle name="Output 7 8" xfId="27718" xr:uid="{AA26EABE-5547-4837-97E3-56A286E08D20}"/>
    <cellStyle name="Output 7 9" xfId="27719" xr:uid="{1106775A-0F60-4807-BE6A-2136A74C6EBF}"/>
    <cellStyle name="Output 7_ELC" xfId="6609" xr:uid="{9F23E395-0B39-49A1-BABF-9C817F0DF1DA}"/>
    <cellStyle name="Output 8" xfId="1851" xr:uid="{B877ED3B-8984-4372-96BA-C58944267CBB}"/>
    <cellStyle name="Output 8 2" xfId="1852" xr:uid="{9BC89425-22AB-42E3-A531-92A4CCFAC3E1}"/>
    <cellStyle name="Output 8 2 2" xfId="11034" xr:uid="{2603FDCA-B8A2-4D82-BC73-E7F5091F64F1}"/>
    <cellStyle name="Output 8 2 2 2" xfId="14655" xr:uid="{AFFA7BA8-3286-4B63-A3B5-6F1AE18DCD16}"/>
    <cellStyle name="Output 8 2 3" xfId="27720" xr:uid="{795AF06F-EC52-45DB-9126-1EC9C6E0F2EF}"/>
    <cellStyle name="Output 8 2 4" xfId="27721" xr:uid="{BB367C19-BF9E-4BA6-8678-0337334F18D7}"/>
    <cellStyle name="Output 8 2 5" xfId="27722" xr:uid="{8C678B68-4156-4D5A-A883-4BEA405F1A1C}"/>
    <cellStyle name="Output 8 2 6" xfId="27723" xr:uid="{AE9E300A-FEC2-48B3-A25C-8486FCA77493}"/>
    <cellStyle name="Output 8 2 7" xfId="27724" xr:uid="{F86C8364-232F-42BC-8954-C7F5CC1EF2C5}"/>
    <cellStyle name="Output 8 3" xfId="4190" xr:uid="{A737E6F9-8AFE-43D5-A4C5-14C898441E0B}"/>
    <cellStyle name="Output 8 3 2" xfId="11035" xr:uid="{0E4A4F9A-22F7-499B-9F0E-1BDC5806579D}"/>
    <cellStyle name="Output 8 3 2 2" xfId="14656" xr:uid="{C97E8BFD-B219-445E-A279-11B8F2C65BAA}"/>
    <cellStyle name="Output 8 3 3" xfId="27725" xr:uid="{9A9DFA32-4FBC-4F26-83F6-B43CA6D25C42}"/>
    <cellStyle name="Output 8 3 4" xfId="27726" xr:uid="{F081819B-6DEE-486C-8E6E-C397B921643A}"/>
    <cellStyle name="Output 8 3 5" xfId="27727" xr:uid="{5C9417D5-F97A-4FBA-924A-EC9507485227}"/>
    <cellStyle name="Output 8 3 6" xfId="27728" xr:uid="{7A053A36-9048-47F6-96F4-D2B401711799}"/>
    <cellStyle name="Output 8 4" xfId="11033" xr:uid="{9E2420CC-D65A-4F78-8C3B-07546F3247D1}"/>
    <cellStyle name="Output 8 4 2" xfId="14654" xr:uid="{86FC80C2-6293-45B1-A66F-AFFB52258430}"/>
    <cellStyle name="Output 8 5" xfId="27729" xr:uid="{65334BA0-B74D-40A1-B988-59FCA7BC05E4}"/>
    <cellStyle name="Output 8 6" xfId="27730" xr:uid="{84F8042D-F657-4FB2-ADD3-DDD1F95304CE}"/>
    <cellStyle name="Output 8 7" xfId="27731" xr:uid="{165DC32D-5356-4DE4-919B-FFCC0837EA81}"/>
    <cellStyle name="Output 8 8" xfId="27732" xr:uid="{E39DCB64-8BC7-4F96-A1D8-75B2D30FDA30}"/>
    <cellStyle name="Output 8 9" xfId="27733" xr:uid="{2EE013CC-ED40-441D-835D-3802DB842E67}"/>
    <cellStyle name="Output 8_ELC" xfId="6610" xr:uid="{D395B42E-7222-48B7-9127-2EA957FB0FA9}"/>
    <cellStyle name="Output 9" xfId="1853" xr:uid="{E9FD6BBF-9A2E-4523-8879-C20A42B280F7}"/>
    <cellStyle name="Output 9 2" xfId="4191" xr:uid="{72C8E219-D3CE-42A8-8A29-37A4A75C652A}"/>
    <cellStyle name="Output 9 2 2" xfId="11037" xr:uid="{0247D31D-06DE-40B2-B2E3-9FD55F2FA9E2}"/>
    <cellStyle name="Output 9 2 2 2" xfId="14658" xr:uid="{9564539A-22C4-40EE-B86B-2294DC42E0D8}"/>
    <cellStyle name="Output 9 2 3" xfId="27734" xr:uid="{64C2D007-AA0B-4C47-BD48-C9B709DEA314}"/>
    <cellStyle name="Output 9 2 4" xfId="27735" xr:uid="{A2E5711E-75D5-4553-B490-91EAC4DC364B}"/>
    <cellStyle name="Output 9 2 5" xfId="27736" xr:uid="{A0763BBB-A033-4E9E-8244-E2862291A685}"/>
    <cellStyle name="Output 9 2 6" xfId="27737" xr:uid="{38CCE99C-2A62-4129-AD20-4C40D2C4D473}"/>
    <cellStyle name="Output 9 3" xfId="11036" xr:uid="{DC51AAFF-381F-4BD5-843E-CAEA9D70A98F}"/>
    <cellStyle name="Output 9 3 2" xfId="14657" xr:uid="{AD7F3EB5-C343-46A3-9800-39DFB98A9516}"/>
    <cellStyle name="Output 9 4" xfId="27738" xr:uid="{5654AA79-F2C8-4C6B-8862-7C719D7F5376}"/>
    <cellStyle name="Output 9 5" xfId="27739" xr:uid="{C2637268-0D9E-48D8-8AD7-4F2AAB2124B3}"/>
    <cellStyle name="Output 9 6" xfId="27740" xr:uid="{B4959B8F-887A-4702-9D75-0A5600AD1A0D}"/>
    <cellStyle name="Output 9 7" xfId="27741" xr:uid="{B63AF8EF-E124-4B6A-8C9E-BCD68013A593}"/>
    <cellStyle name="Output 9 8" xfId="27742" xr:uid="{DD46ECB4-567E-4046-A9EB-B5357667BB26}"/>
    <cellStyle name="Pattern" xfId="1854" xr:uid="{F84E7BF0-3329-4BB2-90B5-533858AD527A}"/>
    <cellStyle name="Pattern 2" xfId="11038" xr:uid="{7A43D9AB-7FD4-45BA-9923-2A3E3C7A56B1}"/>
    <cellStyle name="Pattern 2 2" xfId="14659" xr:uid="{F11CE834-2729-440D-B115-86FB09512356}"/>
    <cellStyle name="Pattern 3" xfId="27743" xr:uid="{47946EC3-97E4-4E94-9317-99E29CE7DC83}"/>
    <cellStyle name="Pattern 4" xfId="27744" xr:uid="{378669AF-8DDA-4344-9734-1F1938CD792A}"/>
    <cellStyle name="Pattern 5" xfId="27745" xr:uid="{08EA4F87-A267-4E24-97E7-0819D81B51EE}"/>
    <cellStyle name="Pattern 6" xfId="27746" xr:uid="{D2AED8CE-B880-40E0-85FE-7655D5DD2E78}"/>
    <cellStyle name="Pattern 7" xfId="27747" xr:uid="{225B3E86-9B46-4116-B5B5-87E8586CD1FF}"/>
    <cellStyle name="Pattern 8" xfId="27748" xr:uid="{EDAA9A3C-12E4-4A2B-88A3-5799F8160880}"/>
    <cellStyle name="Percent" xfId="46670" builtinId="5"/>
    <cellStyle name="Percent 10" xfId="1856" xr:uid="{84F8D7C9-F3C5-477C-9D3F-0CB51EE82107}"/>
    <cellStyle name="Percent 10 10" xfId="27749" xr:uid="{928E1652-3D6A-4EB5-92A6-26A24D010540}"/>
    <cellStyle name="Percent 10 2" xfId="1857" xr:uid="{DF261D32-698F-40BD-B3AF-3AD9E862B4D8}"/>
    <cellStyle name="Percent 10 2 2" xfId="4194" xr:uid="{508E04F7-1A8B-4A2A-AFFF-3FEF105A8C7F}"/>
    <cellStyle name="Percent 10 2 2 2" xfId="5592" xr:uid="{94B0AB4C-071B-4E42-95A9-90DD51D78E0E}"/>
    <cellStyle name="Percent 10 2 2 2 2" xfId="14662" xr:uid="{FCA75E45-59EC-4059-B2E3-26C012B50F47}"/>
    <cellStyle name="Percent 10 2 2 2 3" xfId="36146" xr:uid="{479DFABB-9A72-4072-A398-9E7392F6D576}"/>
    <cellStyle name="Percent 10 2 2 2 4" xfId="11041" xr:uid="{6184A259-887E-4CE0-982E-418539674623}"/>
    <cellStyle name="Percent 10 2 2 3" xfId="27750" xr:uid="{46F36A85-21FB-4227-B9CE-96D64A6FC21A}"/>
    <cellStyle name="Percent 10 2 2 3 2" xfId="38588" xr:uid="{E7A8426A-3904-4421-BC41-FFE74DA3AEE0}"/>
    <cellStyle name="Percent 10 2 2 4" xfId="27751" xr:uid="{91D19E2E-2D36-4B13-AE64-6FA75CE11AF5}"/>
    <cellStyle name="Percent 10 2 2 5" xfId="27752" xr:uid="{6F1EB40B-BDDF-4FA4-86E4-F982A00FCEFE}"/>
    <cellStyle name="Percent 10 2 2 6" xfId="27753" xr:uid="{161154D6-DD67-462D-B253-94B5A98FF12D}"/>
    <cellStyle name="Percent 10 2 3" xfId="4193" xr:uid="{C6E2C154-5277-41F7-900B-CDF7FDBDF735}"/>
    <cellStyle name="Percent 10 2 3 2" xfId="14661" xr:uid="{53546B9A-11AB-4336-AAD0-563225BF7844}"/>
    <cellStyle name="Percent 10 2 3 3" xfId="35526" xr:uid="{14F7E570-AABB-4681-A3E2-52DD79BB6E7A}"/>
    <cellStyle name="Percent 10 2 3 4" xfId="11040" xr:uid="{AAE734DB-FDDA-4220-97D6-2FE10F6DC561}"/>
    <cellStyle name="Percent 10 2 4" xfId="4989" xr:uid="{89C412F8-0B24-49C4-8AB2-B319AA5D077B}"/>
    <cellStyle name="Percent 10 2 4 2" xfId="35945" xr:uid="{2A74EC7A-DDA7-414A-B762-638F43973BBE}"/>
    <cellStyle name="Percent 10 2 4 3" xfId="27754" xr:uid="{AE3D1A1E-41DC-4170-AD65-16F2C948BE51}"/>
    <cellStyle name="Percent 10 2 5" xfId="27755" xr:uid="{632ADA74-CD93-4BBC-BB4C-33BCA5B033CB}"/>
    <cellStyle name="Percent 10 2 5 2" xfId="38012" xr:uid="{01907217-3D53-4D65-B3CC-6889729B65CC}"/>
    <cellStyle name="Percent 10 2 6" xfId="27756" xr:uid="{5FFD2A0C-CB35-4B17-963C-FBDE5C696872}"/>
    <cellStyle name="Percent 10 2 7" xfId="27757" xr:uid="{4A003EBE-52B8-42DB-8CC2-85AECD2DA530}"/>
    <cellStyle name="Percent 10 2 8" xfId="27758" xr:uid="{BF57545A-B2AF-4181-84C3-8F49D0772877}"/>
    <cellStyle name="Percent 10 3" xfId="1858" xr:uid="{DB8556EC-52E1-487E-BC3B-9A53D36411EA}"/>
    <cellStyle name="Percent 10 3 2" xfId="4195" xr:uid="{C3C718D2-552D-4A46-B0A4-E5245FC8372C}"/>
    <cellStyle name="Percent 10 3 2 2" xfId="11043" xr:uid="{2227FCF7-ABF2-4CFE-AEB4-C1A20AFBA8FB}"/>
    <cellStyle name="Percent 10 3 2 2 2" xfId="14664" xr:uid="{1D91EDF3-D502-4865-8DBC-993804021944}"/>
    <cellStyle name="Percent 10 3 2 3" xfId="27759" xr:uid="{5A599A8D-9D03-4374-B23F-D8F04B3084D2}"/>
    <cellStyle name="Percent 10 3 2 4" xfId="27760" xr:uid="{1E55D254-8F01-484F-A888-23D33A23F8D8}"/>
    <cellStyle name="Percent 10 3 2 5" xfId="27761" xr:uid="{09FEE8E1-8E00-426C-8241-02644BD2E8DF}"/>
    <cellStyle name="Percent 10 3 2 6" xfId="27762" xr:uid="{905E1ADF-F0EF-4BD7-A321-0EEF4752578D}"/>
    <cellStyle name="Percent 10 3 3" xfId="4990" xr:uid="{64A2AB72-7BCC-4EB8-9F04-E9975ACDE518}"/>
    <cellStyle name="Percent 10 3 3 2" xfId="14663" xr:uid="{78853CA8-8A2D-4A89-A419-695379706220}"/>
    <cellStyle name="Percent 10 3 3 3" xfId="35946" xr:uid="{FC5AC8A1-FE51-452B-9138-5027ED3EEE79}"/>
    <cellStyle name="Percent 10 3 3 4" xfId="11042" xr:uid="{CF625F4A-2771-4005-A514-0AD18B03F152}"/>
    <cellStyle name="Percent 10 3 4" xfId="27763" xr:uid="{3223ECA1-D01B-42C0-9A50-9BF2838EA8EE}"/>
    <cellStyle name="Percent 10 3 4 2" xfId="38013" xr:uid="{9250DF56-8951-48BF-B080-CDE7101C132F}"/>
    <cellStyle name="Percent 10 3 5" xfId="27764" xr:uid="{AAF921E3-B0D3-4A55-A9C1-FBC91F97723B}"/>
    <cellStyle name="Percent 10 3 6" xfId="27765" xr:uid="{61F5239F-CA8B-4659-A7EA-5DF60136EB56}"/>
    <cellStyle name="Percent 10 3 7" xfId="27766" xr:uid="{D5DB5584-ED46-4A0B-9F39-A45BFC7ACFF9}"/>
    <cellStyle name="Percent 10 3 8" xfId="27767" xr:uid="{A9790C34-A576-485B-B556-5D40A0C4C119}"/>
    <cellStyle name="Percent 10 3 9" xfId="27768" xr:uid="{24D02847-561A-4658-A047-850F7A623E25}"/>
    <cellStyle name="Percent 10 4" xfId="4192" xr:uid="{68A0E429-B9E9-43DB-9B52-32C8C1095D24}"/>
    <cellStyle name="Percent 10 4 2" xfId="14665" xr:uid="{65C07ED4-6865-485A-832C-B57563D10111}"/>
    <cellStyle name="Percent 10 4 3" xfId="35525" xr:uid="{1F4CB176-3358-49DC-A1AD-F18AEBAC8C02}"/>
    <cellStyle name="Percent 10 4 4" xfId="11044" xr:uid="{ADF18578-959F-4E5A-9F83-60A0A5077A13}"/>
    <cellStyle name="Percent 10 5" xfId="4988" xr:uid="{98578870-B6E4-47FF-B416-F66AD806A9DF}"/>
    <cellStyle name="Percent 10 5 2" xfId="14660" xr:uid="{1E959543-EEE7-4642-9675-C5461501B27D}"/>
    <cellStyle name="Percent 10 5 3" xfId="35944" xr:uid="{9D6A248B-BF5F-42F4-8969-C0C521A0C92A}"/>
    <cellStyle name="Percent 10 5 4" xfId="11039" xr:uid="{C5266F12-233A-478C-983B-45A7B633385B}"/>
    <cellStyle name="Percent 10 6" xfId="27769" xr:uid="{6089C17D-FF0B-474A-A6E0-A7DE3713561A}"/>
    <cellStyle name="Percent 10 6 2" xfId="38011" xr:uid="{421A00DA-24A4-4D1E-B683-F35DAF521834}"/>
    <cellStyle name="Percent 10 7" xfId="27770" xr:uid="{E81FEFFD-862C-4AAD-839B-C789C019C762}"/>
    <cellStyle name="Percent 10 8" xfId="27771" xr:uid="{592D44A9-D8D3-44FF-8CD5-90A857FE9939}"/>
    <cellStyle name="Percent 10 9" xfId="27772" xr:uid="{F90F2862-62AB-49B3-816B-5507B6A98A97}"/>
    <cellStyle name="Percent 11" xfId="4196" xr:uid="{75A727E5-8822-436A-95C2-3AEF021AEDDB}"/>
    <cellStyle name="Percent 11 2" xfId="4197" xr:uid="{8D607736-811A-46BF-BC03-56F0C412E73D}"/>
    <cellStyle name="Percent 11 2 2" xfId="5594" xr:uid="{247FEEFC-4EEB-4A0C-8BBE-50B477435175}"/>
    <cellStyle name="Percent 11 2 2 2" xfId="14667" xr:uid="{6A622F35-B60A-4C5A-BE7A-A6C9CE12FABC}"/>
    <cellStyle name="Percent 11 2 2 3" xfId="36148" xr:uid="{4177384F-F25B-49C0-87EB-06520E78AF14}"/>
    <cellStyle name="Percent 11 2 2 4" xfId="11046" xr:uid="{81FD20C6-B87A-424F-A011-BCC7BE911491}"/>
    <cellStyle name="Percent 11 2 3" xfId="27773" xr:uid="{DEB23E33-B9AA-48CC-BCBF-AA16A92128C6}"/>
    <cellStyle name="Percent 11 2 3 2" xfId="38589" xr:uid="{E8A8625E-AF45-43AB-9A7B-6754CB896CB2}"/>
    <cellStyle name="Percent 11 2 4" xfId="27774" xr:uid="{D75E564C-67F4-4B44-9AF2-35D3BD0187F4}"/>
    <cellStyle name="Percent 11 2 5" xfId="27775" xr:uid="{73980A9A-38FF-4F33-9294-07FCD4D60B88}"/>
    <cellStyle name="Percent 11 2 6" xfId="27776" xr:uid="{3EB3FEF1-3A75-4B67-ADE7-1B0F5FFF6E01}"/>
    <cellStyle name="Percent 11 3" xfId="4198" xr:uid="{AEDB4723-561A-4E35-A914-02F60CBAC85B}"/>
    <cellStyle name="Percent 11 3 2" xfId="5595" xr:uid="{2FD27B4C-8BE7-40A1-AB0C-D2AADF0D9101}"/>
    <cellStyle name="Percent 11 3 2 2" xfId="14668" xr:uid="{09C4BECC-CA9D-4BF2-BDCF-3E957A6B1AA5}"/>
    <cellStyle name="Percent 11 3 2 3" xfId="36149" xr:uid="{EE77991F-0B8B-4F89-BBBF-F8D4EDE4AD96}"/>
    <cellStyle name="Percent 11 3 2 4" xfId="11047" xr:uid="{B08D26EA-111E-44B5-B87B-C62D38FEE4FA}"/>
    <cellStyle name="Percent 11 3 3" xfId="27777" xr:uid="{F5E46049-CB52-4186-8B12-13001F3D8B8B}"/>
    <cellStyle name="Percent 11 3 3 2" xfId="38590" xr:uid="{851152DF-F0A9-4210-AC95-E18150C0E0FE}"/>
    <cellStyle name="Percent 11 3 4" xfId="27778" xr:uid="{1B58A774-26FD-4765-A977-F17E0ED41FFE}"/>
    <cellStyle name="Percent 11 3 5" xfId="27779" xr:uid="{B30C74C2-649E-4F07-9EEF-17CF8EAA9599}"/>
    <cellStyle name="Percent 11 3 6" xfId="27780" xr:uid="{8A221104-90AD-4574-9A5D-8FC2B9A7A02E}"/>
    <cellStyle name="Percent 11 4" xfId="5593" xr:uid="{7FEA7B1C-AD7A-47E7-87FD-F0AEAA3322B3}"/>
    <cellStyle name="Percent 11 4 2" xfId="14666" xr:uid="{4EB70C7C-9816-4D3E-B403-60EBE6B56E90}"/>
    <cellStyle name="Percent 11 4 3" xfId="36147" xr:uid="{DCCCC869-043D-4F51-9FD6-71FF696BC643}"/>
    <cellStyle name="Percent 11 4 4" xfId="11045" xr:uid="{88FF31A6-D09A-47E6-88A5-6912EC68D566}"/>
    <cellStyle name="Percent 11 5" xfId="11575" xr:uid="{2269745E-E0DE-4D3B-8BC3-4F8026C3F8FF}"/>
    <cellStyle name="Percent 11 5 2" xfId="15199" xr:uid="{41A62935-AF2E-4182-A279-F5BC0803DD31}"/>
    <cellStyle name="Percent 11 5 2 2" xfId="27782" xr:uid="{AEDD3483-9D16-4C64-BDB8-FF9F045AD7DB}"/>
    <cellStyle name="Percent 11 5 3" xfId="27783" xr:uid="{A2CF4BBD-6E23-4C1A-BD10-87318A0A2E76}"/>
    <cellStyle name="Percent 11 5 4" xfId="27784" xr:uid="{67E8275C-D00E-499B-AD43-3944878CF0F0}"/>
    <cellStyle name="Percent 11 5 5" xfId="27785" xr:uid="{C8234F73-A08E-4202-9B42-B26B468416FC}"/>
    <cellStyle name="Percent 11 5 6" xfId="27786" xr:uid="{D5AFB6AC-54F2-41D3-80DB-5A7264F9DCD6}"/>
    <cellStyle name="Percent 11 5 7" xfId="27781" xr:uid="{28A6F1E2-F645-4FB2-B540-8E021FA2191B}"/>
    <cellStyle name="Percent 11 6" xfId="27787" xr:uid="{4D47DAED-A1A2-4250-9C3F-D2489C7927A0}"/>
    <cellStyle name="Percent 11 7" xfId="27788" xr:uid="{F61D01DF-E35E-49AC-9C04-2DF55D927D9E}"/>
    <cellStyle name="Percent 11 8" xfId="27789" xr:uid="{E1256247-9B32-457F-A09E-0A4207CFA874}"/>
    <cellStyle name="Percent 11 9" xfId="27790" xr:uid="{93220062-EA5B-4621-8568-E8875DE3C0D9}"/>
    <cellStyle name="Percent 12" xfId="4199" xr:uid="{003C6FE9-1A9E-46EF-B262-95DFDF07D1A1}"/>
    <cellStyle name="Percent 12 2" xfId="5596" xr:uid="{61EAD888-7189-4990-A20D-CF004F0A0619}"/>
    <cellStyle name="Percent 12 2 2" xfId="11049" xr:uid="{0B43F758-248B-474A-8E74-85604B67E862}"/>
    <cellStyle name="Percent 12 2 2 2" xfId="14670" xr:uid="{F21831FE-7017-4ECC-8541-9812A9534C31}"/>
    <cellStyle name="Percent 12 2 3" xfId="27791" xr:uid="{C62DCFC3-68DB-482A-8D30-818586E82B47}"/>
    <cellStyle name="Percent 12 2 4" xfId="27792" xr:uid="{2BA45091-B0A7-4DFE-AE93-C278599245ED}"/>
    <cellStyle name="Percent 12 2 5" xfId="27793" xr:uid="{EC555B60-BD0B-4FD9-8178-C9947A8A4454}"/>
    <cellStyle name="Percent 12 2 6" xfId="27794" xr:uid="{6828CB9A-CDD8-4EFA-804B-C67EB7B7165D}"/>
    <cellStyle name="Percent 12 3" xfId="8502" xr:uid="{16EC2903-0EE5-4C83-BA94-6916D4004E3D}"/>
    <cellStyle name="Percent 12 3 2" xfId="11050" xr:uid="{5A65FA93-6C4F-4647-B6CC-6969CDE858CC}"/>
    <cellStyle name="Percent 12 3 2 2" xfId="14671" xr:uid="{9FB7FEC4-AD15-405B-BB38-AE3914590B40}"/>
    <cellStyle name="Percent 12 3 3" xfId="27795" xr:uid="{C90459A9-7739-41BD-995F-1BDF5980334F}"/>
    <cellStyle name="Percent 12 3 4" xfId="27796" xr:uid="{C605B8C9-B896-45A9-AE33-9540DF97FC01}"/>
    <cellStyle name="Percent 12 3 5" xfId="27797" xr:uid="{51CA7821-00A5-4B49-B46A-79B815ACEF0D}"/>
    <cellStyle name="Percent 12 3 6" xfId="27798" xr:uid="{FED83FB3-15CE-4774-9ABF-1C127D6EA9CC}"/>
    <cellStyle name="Percent 12 4" xfId="11048" xr:uid="{453E8DB2-9683-40CE-ACB0-80EE6B68B15F}"/>
    <cellStyle name="Percent 12 4 2" xfId="14669" xr:uid="{24E9230F-54E4-4A8C-B8AC-9BC6B4C35EAE}"/>
    <cellStyle name="Percent 12 5" xfId="27799" xr:uid="{BF085D58-4842-4B74-98E3-EF96DED8898F}"/>
    <cellStyle name="Percent 12 6" xfId="27800" xr:uid="{CA251FD7-4AB5-4911-8DE2-73B224665D57}"/>
    <cellStyle name="Percent 12 7" xfId="27801" xr:uid="{F8985582-52AE-44DD-B113-C06673494F9C}"/>
    <cellStyle name="Percent 12 8" xfId="27802" xr:uid="{AE75A43C-42C5-400B-9D4A-17BB9F0D0242}"/>
    <cellStyle name="Percent 13" xfId="4200" xr:uid="{EF92514D-C4DC-41E9-8906-6CF6D686EA6B}"/>
    <cellStyle name="Percent 13 2" xfId="5597" xr:uid="{DFF03DFB-D582-4B3D-984D-A5A4F4E65DD0}"/>
    <cellStyle name="Percent 13 2 2" xfId="11052" xr:uid="{EC2E14D5-2E0B-4A0F-991D-8C121C2EA3B0}"/>
    <cellStyle name="Percent 13 2 2 2" xfId="14673" xr:uid="{E33ACAC1-26C1-4AC2-AA70-19886ADFCBA8}"/>
    <cellStyle name="Percent 13 2 3" xfId="27803" xr:uid="{E47F4F08-B6EC-4F70-A7D0-6EE5FC497C18}"/>
    <cellStyle name="Percent 13 2 4" xfId="27804" xr:uid="{37813C91-7447-4DBA-A020-F40552CC91BC}"/>
    <cellStyle name="Percent 13 2 5" xfId="27805" xr:uid="{B5215CB7-BA81-4AB6-B722-20560689C47A}"/>
    <cellStyle name="Percent 13 2 6" xfId="27806" xr:uid="{1C3FF176-9A87-4647-AF37-5486F7E90060}"/>
    <cellStyle name="Percent 13 3" xfId="8503" xr:uid="{990622BA-73C8-4E55-906E-6C88E73401D0}"/>
    <cellStyle name="Percent 13 3 2" xfId="11053" xr:uid="{0E9A16FD-E484-44C5-9164-BD6C34F61CBA}"/>
    <cellStyle name="Percent 13 3 2 2" xfId="14674" xr:uid="{28459C6B-664C-49B0-A5DF-85B483F27A29}"/>
    <cellStyle name="Percent 13 3 3" xfId="27807" xr:uid="{93AAA2ED-7628-47E6-BB56-886E24AB1953}"/>
    <cellStyle name="Percent 13 3 4" xfId="27808" xr:uid="{E4DAB4E2-B411-4E06-98D1-7795655C41A0}"/>
    <cellStyle name="Percent 13 3 5" xfId="27809" xr:uid="{3AED665F-4308-42E1-94EE-09A92E2B1456}"/>
    <cellStyle name="Percent 13 3 6" xfId="27810" xr:uid="{19304121-8C98-411A-A8B8-F34A2E7C9C8B}"/>
    <cellStyle name="Percent 13 4" xfId="11051" xr:uid="{E9B6D240-5C77-4936-8D3D-C8DAC409E3D7}"/>
    <cellStyle name="Percent 13 4 2" xfId="14672" xr:uid="{675B3F39-E0DB-406F-8615-462E5ADBA103}"/>
    <cellStyle name="Percent 13 5" xfId="27811" xr:uid="{F53C2419-E3BF-47A4-B807-087DE739F992}"/>
    <cellStyle name="Percent 13 6" xfId="27812" xr:uid="{6377493C-86E6-45A6-956D-9275BEE36F27}"/>
    <cellStyle name="Percent 13 7" xfId="27813" xr:uid="{DB1FE769-491E-44E9-A0AB-5D411564DBE2}"/>
    <cellStyle name="Percent 13 8" xfId="27814" xr:uid="{99E082D0-DFC4-4A0B-8FC3-E02AE36D4930}"/>
    <cellStyle name="Percent 14" xfId="4201" xr:uid="{5037ED3D-0032-40FD-B05C-9E5CF9D72382}"/>
    <cellStyle name="Percent 14 2" xfId="5598" xr:uid="{51961980-3B4B-4B7B-86AC-EFB10AC0EE93}"/>
    <cellStyle name="Percent 14 2 2" xfId="11055" xr:uid="{966324B6-E108-41EA-8D2F-ACBE9D74C0D4}"/>
    <cellStyle name="Percent 14 2 2 2" xfId="14676" xr:uid="{955291E4-27A2-4AC9-9B19-2F707E9F5161}"/>
    <cellStyle name="Percent 14 2 3" xfId="27815" xr:uid="{BDCF8229-0F75-497E-A4FC-AD90DD81B55A}"/>
    <cellStyle name="Percent 14 2 4" xfId="27816" xr:uid="{30FCCBCD-8CE4-4AC3-8E74-25E061FAF0E6}"/>
    <cellStyle name="Percent 14 2 5" xfId="27817" xr:uid="{F8B44F06-EE66-4136-95C3-7CCB4A67965C}"/>
    <cellStyle name="Percent 14 2 6" xfId="27818" xr:uid="{4AD86864-F53C-4097-8824-406302A51571}"/>
    <cellStyle name="Percent 14 3" xfId="8504" xr:uid="{45BF0B0D-CEDE-430A-A8D7-616DBEB102A0}"/>
    <cellStyle name="Percent 14 3 2" xfId="11056" xr:uid="{4D8F190F-811D-4061-A806-B6CAA826F707}"/>
    <cellStyle name="Percent 14 3 2 2" xfId="14677" xr:uid="{265C51F6-F684-4518-942E-BBF93AF806D1}"/>
    <cellStyle name="Percent 14 3 3" xfId="27819" xr:uid="{668D2DFD-AF76-4E8B-9F81-2E9AF487A6F8}"/>
    <cellStyle name="Percent 14 3 4" xfId="27820" xr:uid="{0E7B7757-878F-48B8-9ADA-2922A981C22F}"/>
    <cellStyle name="Percent 14 3 5" xfId="27821" xr:uid="{2D6CD502-F033-4442-ACAC-107CBBA69A11}"/>
    <cellStyle name="Percent 14 3 6" xfId="27822" xr:uid="{DDCD0CF7-E6F3-44D2-A8E5-35C1B8117741}"/>
    <cellStyle name="Percent 14 4" xfId="11054" xr:uid="{FE2AA9C4-C4FF-41C5-B41F-5532D3B0FA6C}"/>
    <cellStyle name="Percent 14 4 2" xfId="14675" xr:uid="{F7CB3404-DE8D-4F26-8B95-A9341FC78384}"/>
    <cellStyle name="Percent 14 5" xfId="27823" xr:uid="{3158FF3B-3F87-4E1F-827B-2D658303365C}"/>
    <cellStyle name="Percent 14 6" xfId="27824" xr:uid="{5737524D-DEA1-46EE-9450-44DDF9C49F0E}"/>
    <cellStyle name="Percent 14 7" xfId="27825" xr:uid="{350677BC-44C9-4FF0-8188-E94D83790714}"/>
    <cellStyle name="Percent 14 8" xfId="27826" xr:uid="{EE726F52-8BE8-4522-B753-90CF6211E968}"/>
    <cellStyle name="Percent 15" xfId="4202" xr:uid="{FFBFB9FC-D018-4C3F-B680-7F8345C4BFF0}"/>
    <cellStyle name="Percent 15 2" xfId="5599" xr:uid="{CB427CBB-D7E6-4227-A47A-C132B2AEEA0C}"/>
    <cellStyle name="Percent 15 2 2" xfId="11058" xr:uid="{C59AAC63-9EBD-47D4-BA92-90A93CB94463}"/>
    <cellStyle name="Percent 15 2 2 2" xfId="14679" xr:uid="{A3FA6A15-542C-4691-BC0B-A9BF87F9B885}"/>
    <cellStyle name="Percent 15 2 3" xfId="27827" xr:uid="{FE6BE8C8-351E-4289-83CC-D3DDA34FD004}"/>
    <cellStyle name="Percent 15 2 4" xfId="27828" xr:uid="{97F16230-67CD-4ED3-8596-A5DFA84EE583}"/>
    <cellStyle name="Percent 15 2 5" xfId="27829" xr:uid="{450D624F-E2C7-460C-AF40-075FC69DE0E8}"/>
    <cellStyle name="Percent 15 2 6" xfId="27830" xr:uid="{17891129-1B45-4800-93D5-15CEC13C57A2}"/>
    <cellStyle name="Percent 15 3" xfId="8505" xr:uid="{1D61D2AD-A150-4977-AA71-E3A59441CCFB}"/>
    <cellStyle name="Percent 15 3 2" xfId="11059" xr:uid="{CCE29CF7-5B17-43F8-AAA9-B13BAEE2C2C4}"/>
    <cellStyle name="Percent 15 3 2 2" xfId="14680" xr:uid="{38B2E275-6E1A-4111-B077-02F437F181C0}"/>
    <cellStyle name="Percent 15 3 3" xfId="27831" xr:uid="{D18CA52C-37E4-4E22-BB67-2AFA8275BBED}"/>
    <cellStyle name="Percent 15 3 4" xfId="27832" xr:uid="{CD3885B1-6FEB-4865-A888-14AD0B6AB778}"/>
    <cellStyle name="Percent 15 3 5" xfId="27833" xr:uid="{FC15F84F-0983-457E-8C28-58033C1C0F9E}"/>
    <cellStyle name="Percent 15 3 6" xfId="27834" xr:uid="{1641021E-1024-4184-9459-4C41A62C6642}"/>
    <cellStyle name="Percent 15 4" xfId="11057" xr:uid="{D23D3177-4D9D-4262-8E3F-3A2DAD7D0C05}"/>
    <cellStyle name="Percent 15 4 2" xfId="14678" xr:uid="{6387C707-7512-43D0-8B0C-C50E5B0F75BC}"/>
    <cellStyle name="Percent 15 5" xfId="27835" xr:uid="{A455FA3A-8697-48FB-AE48-7FBE69F3B96E}"/>
    <cellStyle name="Percent 15 6" xfId="27836" xr:uid="{CF5C43B2-EB9F-4F17-BB24-50DC6B77D6C0}"/>
    <cellStyle name="Percent 15 7" xfId="27837" xr:uid="{B9FB3296-85D8-4D64-A525-EF6F380201E8}"/>
    <cellStyle name="Percent 15 8" xfId="27838" xr:uid="{D7C6A2D0-6D82-4A20-8FFC-B6D7BE5D6FA0}"/>
    <cellStyle name="Percent 16" xfId="4203" xr:uid="{767B964B-7D54-4099-B058-782C0793CC9F}"/>
    <cellStyle name="Percent 16 2" xfId="5600" xr:uid="{0C8F2C6F-9CB2-4C4C-9DB1-598FF761A9E5}"/>
    <cellStyle name="Percent 16 2 2" xfId="11061" xr:uid="{D6D56635-D8C8-4BC9-9BF5-B663FA0A4798}"/>
    <cellStyle name="Percent 16 2 2 2" xfId="14682" xr:uid="{0E2D1EEB-ED4E-445D-B8F8-0CD2FAD7F316}"/>
    <cellStyle name="Percent 16 2 3" xfId="27839" xr:uid="{719F678A-A0FA-4906-8AA6-646AA18D8E1B}"/>
    <cellStyle name="Percent 16 2 4" xfId="27840" xr:uid="{F5194B8C-03FA-4494-98F5-FEC04EB154FE}"/>
    <cellStyle name="Percent 16 2 5" xfId="27841" xr:uid="{F31F7182-A03A-4E43-996A-324E031D2C2B}"/>
    <cellStyle name="Percent 16 2 6" xfId="27842" xr:uid="{14740672-AEEE-4EE9-BC60-93C792A2EEF2}"/>
    <cellStyle name="Percent 16 3" xfId="8506" xr:uid="{02DEB02A-DB09-4DA5-9E55-2C0CC8536837}"/>
    <cellStyle name="Percent 16 3 2" xfId="11062" xr:uid="{C432BAE3-E5CD-4A28-A64B-3D7D3CD46A36}"/>
    <cellStyle name="Percent 16 3 2 2" xfId="14683" xr:uid="{C6912433-B608-4635-BFB9-A49B694F6E3B}"/>
    <cellStyle name="Percent 16 3 3" xfId="27843" xr:uid="{1570BBFC-8234-4C98-A9DD-1D5624C75485}"/>
    <cellStyle name="Percent 16 3 4" xfId="27844" xr:uid="{533D20FA-DEEF-4981-BF40-F667068F8CAC}"/>
    <cellStyle name="Percent 16 3 5" xfId="27845" xr:uid="{B9DF7E50-EB5D-4F1E-8426-2D935C79F316}"/>
    <cellStyle name="Percent 16 3 6" xfId="27846" xr:uid="{B98A528C-3DE9-4922-BF80-8CCD0DCC3832}"/>
    <cellStyle name="Percent 16 4" xfId="11060" xr:uid="{D6CC8144-17F5-46B2-925C-4C10FBEAE090}"/>
    <cellStyle name="Percent 16 4 2" xfId="14681" xr:uid="{8578A9AF-8A36-421C-B884-59488D15C294}"/>
    <cellStyle name="Percent 16 5" xfId="27847" xr:uid="{948D0C17-999B-48E6-9D31-67FE687ACACC}"/>
    <cellStyle name="Percent 16 6" xfId="27848" xr:uid="{D494DEAC-6718-4151-8C64-05EF3293E621}"/>
    <cellStyle name="Percent 16 7" xfId="27849" xr:uid="{3E977428-3425-4056-A199-C092A1C1668F}"/>
    <cellStyle name="Percent 16 8" xfId="27850" xr:uid="{CD65B3E0-1A2D-4DCA-8B50-254A0B5F68DB}"/>
    <cellStyle name="Percent 17" xfId="4204" xr:uid="{8235B811-725F-46C5-9655-764C818CD521}"/>
    <cellStyle name="Percent 17 2" xfId="5601" xr:uid="{E270E25A-AD95-47B1-82B9-83D5CD66447B}"/>
    <cellStyle name="Percent 17 2 2" xfId="11064" xr:uid="{14356F59-B13B-4AEE-93D6-3F29FC8FB000}"/>
    <cellStyle name="Percent 17 2 2 2" xfId="14685" xr:uid="{CDFA5407-6F5F-4A9F-9412-BFBD48BB46CA}"/>
    <cellStyle name="Percent 17 2 3" xfId="27851" xr:uid="{4C663AD3-275C-447E-B269-C037932D7463}"/>
    <cellStyle name="Percent 17 2 4" xfId="27852" xr:uid="{D27251D8-B306-49FA-B320-36D88AA53E61}"/>
    <cellStyle name="Percent 17 2 5" xfId="27853" xr:uid="{A20BA167-839C-4FAE-B98B-BCAD1087B718}"/>
    <cellStyle name="Percent 17 2 6" xfId="27854" xr:uid="{F9B56090-A7A4-4287-A527-360FA46B1723}"/>
    <cellStyle name="Percent 17 3" xfId="11063" xr:uid="{AB5F1E25-F69B-4F4B-93E0-742688934FC0}"/>
    <cellStyle name="Percent 17 3 2" xfId="14684" xr:uid="{FF1602F5-0E89-4242-B16F-205C44D1F160}"/>
    <cellStyle name="Percent 17 3 3" xfId="38591" xr:uid="{C7F219FB-6ED2-4969-8D57-DC062E4BC94E}"/>
    <cellStyle name="Percent 17 4" xfId="27855" xr:uid="{F8943792-6E6A-41A6-AE3F-5BEACA5FE69E}"/>
    <cellStyle name="Percent 17 5" xfId="27856" xr:uid="{4723C773-9B79-4BAB-86CC-3598D777B2D2}"/>
    <cellStyle name="Percent 17 6" xfId="27857" xr:uid="{7E3AA5AF-943C-4713-95F4-91336D07039F}"/>
    <cellStyle name="Percent 17 7" xfId="27858" xr:uid="{26438038-1FDF-469A-9876-AB4BAB3C691C}"/>
    <cellStyle name="Percent 18" xfId="4205" xr:uid="{E08A989C-2364-430D-A883-A14EA8D39A3F}"/>
    <cellStyle name="Percent 18 2" xfId="5602" xr:uid="{9CE084B2-87FE-48F2-8A28-E1595906C9AA}"/>
    <cellStyle name="Percent 18 2 2" xfId="11066" xr:uid="{F3F6B0CF-35EC-466C-831B-3DEBA67EC919}"/>
    <cellStyle name="Percent 18 2 2 2" xfId="14687" xr:uid="{79924303-A372-43EB-AE77-43D5510E710E}"/>
    <cellStyle name="Percent 18 2 3" xfId="27859" xr:uid="{0F4D3DF1-FBB9-4AC2-BFEC-49CDD4FD0937}"/>
    <cellStyle name="Percent 18 2 4" xfId="27860" xr:uid="{ED8F45AC-9F73-4951-8B2F-85F68EC94BC1}"/>
    <cellStyle name="Percent 18 2 5" xfId="27861" xr:uid="{B5CEB035-33DA-4A0C-B7FC-EB1D24AF4187}"/>
    <cellStyle name="Percent 18 2 6" xfId="27862" xr:uid="{2E46574C-53CC-419A-B9D2-A26DE000A615}"/>
    <cellStyle name="Percent 18 3" xfId="11065" xr:uid="{4E805558-FC58-4E0A-8116-77D4271BEF34}"/>
    <cellStyle name="Percent 18 3 2" xfId="14686" xr:uid="{91B13497-A4B8-4A66-B0DB-B4D2B17C0F92}"/>
    <cellStyle name="Percent 18 3 3" xfId="38592" xr:uid="{FE45EBA4-B518-4542-9793-5DCBCE501C45}"/>
    <cellStyle name="Percent 18 4" xfId="27863" xr:uid="{A1832442-B5F1-474E-9019-9276B58F32EB}"/>
    <cellStyle name="Percent 18 5" xfId="27864" xr:uid="{00041E86-0E37-4BE4-8D90-3B62F524302C}"/>
    <cellStyle name="Percent 18 6" xfId="27865" xr:uid="{7E48C8AA-61E1-474B-A431-338C563E23FF}"/>
    <cellStyle name="Percent 18 7" xfId="27866" xr:uid="{26F82D54-39F9-4D16-8416-95331A6A9477}"/>
    <cellStyle name="Percent 19" xfId="4206" xr:uid="{2CA8F0C9-276A-4E95-9861-43C6840179E1}"/>
    <cellStyle name="Percent 19 2" xfId="5603" xr:uid="{BD3EBC18-5ECC-4AFC-9E63-580F31963EF5}"/>
    <cellStyle name="Percent 19 2 2" xfId="11068" xr:uid="{EB414B29-828D-4592-B2FE-4EA723E7E483}"/>
    <cellStyle name="Percent 19 2 2 2" xfId="14689" xr:uid="{B0E658C3-130C-4D8D-AB45-6DF072F7029A}"/>
    <cellStyle name="Percent 19 2 3" xfId="27867" xr:uid="{A3A53273-26A7-45F7-9E33-B7B2ABC9D409}"/>
    <cellStyle name="Percent 19 2 4" xfId="27868" xr:uid="{9362C399-D298-4747-B996-18FF0F67404E}"/>
    <cellStyle name="Percent 19 2 5" xfId="27869" xr:uid="{5DD35F68-EED3-4DF4-ABA4-1C2C67D4FDF8}"/>
    <cellStyle name="Percent 19 2 6" xfId="27870" xr:uid="{3477AE3A-33EC-4842-8C61-41CE686C6BEA}"/>
    <cellStyle name="Percent 19 3" xfId="11067" xr:uid="{C235DC35-705E-46D4-BED6-7EEB83C35E14}"/>
    <cellStyle name="Percent 19 3 2" xfId="14688" xr:uid="{A4E8B271-9C0D-4438-8AAD-36AB9FE3D03E}"/>
    <cellStyle name="Percent 19 3 3" xfId="38593" xr:uid="{1E82510B-A358-42B4-B965-C2A81ABBDA98}"/>
    <cellStyle name="Percent 19 4" xfId="27871" xr:uid="{D36E7095-22FC-4207-BC69-A3FA57F0723C}"/>
    <cellStyle name="Percent 19 5" xfId="27872" xr:uid="{C24FFE63-87A1-41C8-84EB-ED9753A85889}"/>
    <cellStyle name="Percent 19 6" xfId="27873" xr:uid="{3FFD8867-FE97-4298-B7C0-28A85DA94824}"/>
    <cellStyle name="Percent 19 7" xfId="27874" xr:uid="{66B2B0BB-2992-4BAE-A0B1-34F7A15E5E1B}"/>
    <cellStyle name="Percent 2" xfId="4987" xr:uid="{2586445D-D648-4DEA-96A8-B58346308F7F}"/>
    <cellStyle name="Percent 2 10" xfId="1859" xr:uid="{8B3F3BD3-6194-4913-933C-5BD71962838F}"/>
    <cellStyle name="Percent 2 10 2" xfId="11070" xr:uid="{8182EC12-F1E2-47E9-87E0-B3EC03EDDE90}"/>
    <cellStyle name="Percent 2 10 2 2" xfId="14691" xr:uid="{9F820E32-DA46-4BB3-BBA2-2CA7EA0DEC69}"/>
    <cellStyle name="Percent 2 10 3" xfId="27875" xr:uid="{3E85CA24-5F15-4141-86C2-BF786C7C98E0}"/>
    <cellStyle name="Percent 2 10 4" xfId="27876" xr:uid="{7E3D1151-7406-4C16-8611-871C2EE95398}"/>
    <cellStyle name="Percent 2 10 5" xfId="27877" xr:uid="{19C753A6-4221-45C3-9B45-054946A1AF46}"/>
    <cellStyle name="Percent 2 10 6" xfId="27878" xr:uid="{2DDD96F0-1337-4964-905F-A54800F371EA}"/>
    <cellStyle name="Percent 2 10 7" xfId="27879" xr:uid="{77DD4782-F325-49B7-B66F-F60ED4CBA29A}"/>
    <cellStyle name="Percent 2 11" xfId="1860" xr:uid="{AFFC7944-F73A-4D1A-A3BB-CC8CE8D112DC}"/>
    <cellStyle name="Percent 2 11 2" xfId="1861" xr:uid="{C7C0DCBA-7FBD-4BD4-BE59-B6307D0BB7FB}"/>
    <cellStyle name="Percent 2 11 2 2" xfId="11072" xr:uid="{C39AFBFF-D0EB-47AF-A66D-EA3F3F553F12}"/>
    <cellStyle name="Percent 2 11 2 2 2" xfId="14693" xr:uid="{44DD3E8B-9DEC-425C-8D49-2261F4CC5A93}"/>
    <cellStyle name="Percent 2 11 2 3" xfId="27880" xr:uid="{11F630B6-F1A6-4FEC-A4D6-6044BD766D3F}"/>
    <cellStyle name="Percent 2 11 2 4" xfId="27881" xr:uid="{9E3DFC36-4168-4C97-9CEF-F2AFC6F67FF3}"/>
    <cellStyle name="Percent 2 11 2 5" xfId="27882" xr:uid="{E7C20C1B-468D-4DBB-A0F9-8CB859BCDCDD}"/>
    <cellStyle name="Percent 2 11 2 6" xfId="27883" xr:uid="{E5987E3B-B155-43E1-8B8B-54B1EAAD5841}"/>
    <cellStyle name="Percent 2 11 2 7" xfId="27884" xr:uid="{4FD6D47C-25C4-48CE-A8D0-D45927CF7609}"/>
    <cellStyle name="Percent 2 11 3" xfId="1862" xr:uid="{75B4687F-D0E0-46B7-8481-A431C6C920A7}"/>
    <cellStyle name="Percent 2 11 3 2" xfId="4207" xr:uid="{292CB013-69E5-400E-8D9A-538FAD0BD93F}"/>
    <cellStyle name="Percent 2 11 3 2 2" xfId="14694" xr:uid="{9587DEEF-8744-4ADD-96F4-03920381B1E3}"/>
    <cellStyle name="Percent 2 11 3 2 3" xfId="35527" xr:uid="{18D105D4-E6B9-4817-ADE3-AA0375F402D3}"/>
    <cellStyle name="Percent 2 11 3 2 4" xfId="11073" xr:uid="{37AA447F-88FD-4283-A79B-B2C308A2FE39}"/>
    <cellStyle name="Percent 2 11 3 3" xfId="4992" xr:uid="{53B4C3F1-7D07-4C35-BED3-9382F1469C68}"/>
    <cellStyle name="Percent 2 11 3 3 2" xfId="35948" xr:uid="{A559643C-CE92-4A51-8536-0AEE27ADC4F3}"/>
    <cellStyle name="Percent 2 11 3 3 3" xfId="27885" xr:uid="{835FD859-4E28-4E2B-9FA4-72BBBE00957C}"/>
    <cellStyle name="Percent 2 11 3 4" xfId="27886" xr:uid="{BB82CB4F-9DEC-441A-BC7D-A05E36F29551}"/>
    <cellStyle name="Percent 2 11 3 4 2" xfId="38015" xr:uid="{A98448BD-2FAC-4944-8B1F-816319EEFBDD}"/>
    <cellStyle name="Percent 2 11 3 5" xfId="27887" xr:uid="{44A08A01-0CC1-4867-AAC0-0EFAA7157BAD}"/>
    <cellStyle name="Percent 2 11 3 6" xfId="27888" xr:uid="{3BE8C907-4007-47F2-BA6D-4004667F7A73}"/>
    <cellStyle name="Percent 2 11 3 7" xfId="27889" xr:uid="{274F6B4C-8CDB-4410-9368-4884AEAE57DC}"/>
    <cellStyle name="Percent 2 11 4" xfId="4991" xr:uid="{ED198F01-5707-4DD8-88A2-461132C5C938}"/>
    <cellStyle name="Percent 2 11 4 2" xfId="14692" xr:uid="{699D1406-FEA8-4289-BE2C-21A686329D79}"/>
    <cellStyle name="Percent 2 11 4 3" xfId="35947" xr:uid="{D2AC5D54-29A3-4F62-9B41-F1A2DD3428A1}"/>
    <cellStyle name="Percent 2 11 4 4" xfId="11071" xr:uid="{1C10A1BB-4225-4D43-9162-74D7BB3CB989}"/>
    <cellStyle name="Percent 2 11 5" xfId="27890" xr:uid="{B8DB337A-B28F-4460-8412-8B1072E0CBC8}"/>
    <cellStyle name="Percent 2 11 5 2" xfId="38014" xr:uid="{FC89F6BC-2399-4395-83AD-C6AF3CD568C5}"/>
    <cellStyle name="Percent 2 11 6" xfId="27891" xr:uid="{A5A8D800-8E53-413A-B503-1F604EF91D3E}"/>
    <cellStyle name="Percent 2 11 7" xfId="27892" xr:uid="{74522961-76D7-480A-A4B2-E1E0528A9952}"/>
    <cellStyle name="Percent 2 11 8" xfId="27893" xr:uid="{DBB9281D-19B0-418E-AD85-DDD4E23788A6}"/>
    <cellStyle name="Percent 2 11 9" xfId="27894" xr:uid="{C7587E96-8C08-4526-A997-19B1C1265BBF}"/>
    <cellStyle name="Percent 2 12" xfId="1863" xr:uid="{9AA35889-1A44-4335-87A2-D3C9EE30BE18}"/>
    <cellStyle name="Percent 2 12 2" xfId="11074" xr:uid="{76C193A5-EB00-4F05-BA33-4026F1A09E29}"/>
    <cellStyle name="Percent 2 12 2 2" xfId="14695" xr:uid="{934325D5-712C-4AE5-81E7-22F4CB0F4918}"/>
    <cellStyle name="Percent 2 12 3" xfId="27895" xr:uid="{3CDF7C0A-33AE-41C4-97DB-187277691F12}"/>
    <cellStyle name="Percent 2 12 4" xfId="27896" xr:uid="{119260A5-D6B3-48B0-BB9A-DCA34B373440}"/>
    <cellStyle name="Percent 2 12 5" xfId="27897" xr:uid="{AB1013A3-5B06-4A24-BA5F-FD383F5C7520}"/>
    <cellStyle name="Percent 2 12 6" xfId="27898" xr:uid="{15A18973-BA75-43C5-883A-A00F3DB6221B}"/>
    <cellStyle name="Percent 2 12 7" xfId="27899" xr:uid="{A17808DB-F707-4874-BE08-62B44E5D2BA8}"/>
    <cellStyle name="Percent 2 13" xfId="1864" xr:uid="{50028468-38BA-4DF7-97FD-4C182DC65552}"/>
    <cellStyle name="Percent 2 13 2" xfId="1865" xr:uid="{2643DE87-F5C0-4F8D-AD63-F79501D36139}"/>
    <cellStyle name="Percent 2 13 2 2" xfId="4209" xr:uid="{F3269652-76DF-4E00-86D4-0C25A343E624}"/>
    <cellStyle name="Percent 2 13 2 2 2" xfId="14697" xr:uid="{775DD081-35C3-47B9-88C4-DFA57F3CE5F1}"/>
    <cellStyle name="Percent 2 13 2 2 3" xfId="35529" xr:uid="{B19F8D6C-F8B7-4D6E-952C-20C61B7A562F}"/>
    <cellStyle name="Percent 2 13 2 2 4" xfId="11076" xr:uid="{042B4231-C2D8-4FCF-BA74-24A8E42D6C66}"/>
    <cellStyle name="Percent 2 13 2 3" xfId="4994" xr:uid="{5813BB38-244A-4DBD-A4B9-4CA9162C77BF}"/>
    <cellStyle name="Percent 2 13 2 3 2" xfId="35950" xr:uid="{0EA4316D-B334-4AD2-BB5A-81A174288C74}"/>
    <cellStyle name="Percent 2 13 2 3 3" xfId="27900" xr:uid="{1AD59C9E-3895-4F82-B46A-DD7FB4099E9A}"/>
    <cellStyle name="Percent 2 13 2 4" xfId="27901" xr:uid="{FD3B4B47-BF56-4145-9DD9-07DDB45863D4}"/>
    <cellStyle name="Percent 2 13 2 4 2" xfId="38017" xr:uid="{808FB9D4-84B9-4FBC-858C-788959348D56}"/>
    <cellStyle name="Percent 2 13 2 5" xfId="27902" xr:uid="{0A95E123-6775-428C-887C-ADC15EC332CF}"/>
    <cellStyle name="Percent 2 13 2 6" xfId="27903" xr:uid="{D153CE77-75C2-4C09-B6B7-C229F84A5F57}"/>
    <cellStyle name="Percent 2 13 2 7" xfId="27904" xr:uid="{0EEC2B4C-D204-49C4-96AC-2AE0DB8A8678}"/>
    <cellStyle name="Percent 2 13 3" xfId="4208" xr:uid="{207FBFD3-27CA-47D4-909E-16AC588D00D7}"/>
    <cellStyle name="Percent 2 13 3 2" xfId="14696" xr:uid="{65C70135-C2D4-490D-8D41-1787984EF1C9}"/>
    <cellStyle name="Percent 2 13 3 3" xfId="35528" xr:uid="{65A1E82D-B195-45FF-B53F-62AA6D32E25E}"/>
    <cellStyle name="Percent 2 13 3 4" xfId="11075" xr:uid="{D678422D-CAC3-434E-85EB-EBAE4EC58442}"/>
    <cellStyle name="Percent 2 13 4" xfId="4993" xr:uid="{70E972E8-DA9F-48C3-9A9E-E25054690E94}"/>
    <cellStyle name="Percent 2 13 4 2" xfId="35949" xr:uid="{6F938DA2-A4A5-4644-87AC-1E3F81579E50}"/>
    <cellStyle name="Percent 2 13 4 3" xfId="27905" xr:uid="{7908AEB9-029F-42F1-9546-604FE4285E26}"/>
    <cellStyle name="Percent 2 13 5" xfId="27906" xr:uid="{0A16B3A4-4F2E-4E7F-836E-04BA317EBEAA}"/>
    <cellStyle name="Percent 2 13 5 2" xfId="38016" xr:uid="{F45C5D4C-48B6-438C-8198-764736B1BED0}"/>
    <cellStyle name="Percent 2 13 6" xfId="27907" xr:uid="{DF66B449-25FE-4A41-8D32-81E3A88A528E}"/>
    <cellStyle name="Percent 2 13 7" xfId="27908" xr:uid="{5D6B856F-682F-4265-9317-CB8AB60FA625}"/>
    <cellStyle name="Percent 2 13 8" xfId="27909" xr:uid="{EF719A0D-6DF4-4F28-A8A6-6A0F7A56E9D1}"/>
    <cellStyle name="Percent 2 13 9" xfId="7740" xr:uid="{DFB2B9B8-7CB6-4413-BD13-6779C49563E5}"/>
    <cellStyle name="Percent 2 14" xfId="6018" xr:uid="{7C4F7EF3-7E66-4423-A880-6686056493C7}"/>
    <cellStyle name="Percent 2 14 2" xfId="11077" xr:uid="{10D0D7AF-49C5-4DB6-8129-B9E369AD62F3}"/>
    <cellStyle name="Percent 2 14 2 2" xfId="14698" xr:uid="{C9FD27BB-A706-4040-9431-42224817D7FE}"/>
    <cellStyle name="Percent 2 14 3" xfId="27910" xr:uid="{76776569-70F0-45BD-98ED-AF4A6A48A0E8}"/>
    <cellStyle name="Percent 2 14 4" xfId="27911" xr:uid="{8CE2CFD2-83A0-4AE0-ACEB-70EBEF08B2DB}"/>
    <cellStyle name="Percent 2 14 5" xfId="27912" xr:uid="{9974D56F-8754-4885-A86F-E732B5684919}"/>
    <cellStyle name="Percent 2 14 6" xfId="27913" xr:uid="{EB2E16DF-CF88-440B-B5A8-F90124649067}"/>
    <cellStyle name="Percent 2 14 7" xfId="38783" xr:uid="{93F06791-A382-4A89-83EF-3F4BEB1E7BD9}"/>
    <cellStyle name="Percent 2 14 8" xfId="7741" xr:uid="{9CDD0992-7388-41C4-88A1-3511C9738CAC}"/>
    <cellStyle name="Percent 2 15" xfId="5659" xr:uid="{3C17B9EC-C89B-4DB3-913D-7B69409D4E29}"/>
    <cellStyle name="Percent 2 15 2" xfId="14690" xr:uid="{EA4DA75D-FC62-41F1-B34C-D8F64E92CE9E}"/>
    <cellStyle name="Percent 2 15 2 2" xfId="39993" xr:uid="{00B27A03-BB4F-468A-BE5A-0C50997ED596}"/>
    <cellStyle name="Percent 2 15 3" xfId="37602" xr:uid="{A03DA858-2297-4DFC-8F80-FBE641CB5E0F}"/>
    <cellStyle name="Percent 2 15 4" xfId="11069" xr:uid="{963FF59F-84A4-48B0-9C78-57D881455BA2}"/>
    <cellStyle name="Percent 2 16" xfId="27914" xr:uid="{07707D99-F099-494F-9097-0822A631EE2E}"/>
    <cellStyle name="Percent 2 16 2" xfId="40844" xr:uid="{48CDC4FE-8B9F-4C10-AF14-A91C860A67BA}"/>
    <cellStyle name="Percent 2 16 3" xfId="39279" xr:uid="{04CBF54A-E063-48D6-BE9C-F5F265C02A03}"/>
    <cellStyle name="Percent 2 17" xfId="27915" xr:uid="{278E6DD5-7838-4333-9274-585EF724B2D8}"/>
    <cellStyle name="Percent 2 17 2" xfId="39991" xr:uid="{0966F2DF-0A94-47AC-80E9-C614EBEFE8C2}"/>
    <cellStyle name="Percent 2 18" xfId="27916" xr:uid="{4C949B6C-AB83-492B-87CF-8F9B6C386D01}"/>
    <cellStyle name="Percent 2 19" xfId="27917" xr:uid="{A869BC82-B87A-4832-AC37-761D7775C3CA}"/>
    <cellStyle name="Percent 2 2" xfId="1866" xr:uid="{BCA8AB43-9E75-4580-ADA7-BA1FA53351E8}"/>
    <cellStyle name="Percent 2 2 10" xfId="7742" xr:uid="{6FBBDDD4-3822-40F0-A0A6-0175506E863A}"/>
    <cellStyle name="Percent 2 2 10 2" xfId="11079" xr:uid="{B53940F9-67C2-4BA9-A0D6-56C67ABA5A92}"/>
    <cellStyle name="Percent 2 2 10 2 2" xfId="14700" xr:uid="{111FE71A-2AD1-4C0F-AF6E-29E2BE85DD63}"/>
    <cellStyle name="Percent 2 2 10 3" xfId="27918" xr:uid="{68A0B84F-4B1A-48EF-9C29-1A1CD21DBAA0}"/>
    <cellStyle name="Percent 2 2 10 4" xfId="27919" xr:uid="{4CC4FD02-F517-4BC7-B3A7-C9D1EFE77BB9}"/>
    <cellStyle name="Percent 2 2 10 5" xfId="27920" xr:uid="{DA9D9D36-0370-4EF7-A7C9-1FAC189AF631}"/>
    <cellStyle name="Percent 2 2 10 6" xfId="27921" xr:uid="{BE940D82-130D-4BC4-9799-F5B7B38548EB}"/>
    <cellStyle name="Percent 2 2 11" xfId="7743" xr:uid="{E7B878E0-6A29-48A0-8971-17EADBAF5451}"/>
    <cellStyle name="Percent 2 2 11 2" xfId="11080" xr:uid="{DBA9D57C-AE05-481B-9C51-98F7EE3C0AF0}"/>
    <cellStyle name="Percent 2 2 11 2 2" xfId="14701" xr:uid="{72B11CCD-AEB9-44CD-BD33-EBBEF7637A41}"/>
    <cellStyle name="Percent 2 2 11 3" xfId="27922" xr:uid="{48F3CC28-43A2-4DF9-BDD6-0B6C8E5EA038}"/>
    <cellStyle name="Percent 2 2 11 4" xfId="27923" xr:uid="{101A4FCE-0663-488E-A3C1-37E3082180D1}"/>
    <cellStyle name="Percent 2 2 11 5" xfId="27924" xr:uid="{2A5F2331-7FCA-44C8-B4F4-C0F9BFE03AE3}"/>
    <cellStyle name="Percent 2 2 11 6" xfId="27925" xr:uid="{357A080C-13B6-4986-808A-692C3333D8A7}"/>
    <cellStyle name="Percent 2 2 12" xfId="7744" xr:uid="{26891893-35DB-4FB1-8C3E-D610483FD7EC}"/>
    <cellStyle name="Percent 2 2 12 2" xfId="11081" xr:uid="{613C69A7-F7C4-4FC2-97D0-EB54FEDE5481}"/>
    <cellStyle name="Percent 2 2 12 2 2" xfId="14702" xr:uid="{455BE709-B35D-4D50-86E4-F762DEFAEDFB}"/>
    <cellStyle name="Percent 2 2 12 3" xfId="27926" xr:uid="{1D7578A0-3AA7-47A1-8221-F81E4A5FF0CA}"/>
    <cellStyle name="Percent 2 2 12 4" xfId="27927" xr:uid="{62D624C2-0C6B-4C72-8C08-5008C6412C97}"/>
    <cellStyle name="Percent 2 2 12 5" xfId="27928" xr:uid="{03430116-5CEC-4ADA-A38E-C9AF097E3CF2}"/>
    <cellStyle name="Percent 2 2 12 6" xfId="27929" xr:uid="{83262550-2961-4886-8A38-2737D8BC1307}"/>
    <cellStyle name="Percent 2 2 13" xfId="7745" xr:uid="{92B964C6-3150-4A87-AAF9-7979B15F3D87}"/>
    <cellStyle name="Percent 2 2 13 2" xfId="11082" xr:uid="{7FD008B0-67B0-4282-87FC-B44B0AA20BAA}"/>
    <cellStyle name="Percent 2 2 13 2 2" xfId="14703" xr:uid="{17D7954E-568D-4DC5-85C6-8D08BF07E801}"/>
    <cellStyle name="Percent 2 2 13 3" xfId="27930" xr:uid="{18C4AE8F-ADEB-4961-9F7F-28AA1F213E5B}"/>
    <cellStyle name="Percent 2 2 13 4" xfId="27931" xr:uid="{E48577CD-AE02-41C9-9AA0-A6494312EA5B}"/>
    <cellStyle name="Percent 2 2 13 5" xfId="27932" xr:uid="{E46B8579-9958-42D9-AD4E-023417372E09}"/>
    <cellStyle name="Percent 2 2 13 6" xfId="27933" xr:uid="{BE74DC4C-A152-4E3B-A924-246F2D90B049}"/>
    <cellStyle name="Percent 2 2 14" xfId="7746" xr:uid="{D84AB7C0-27A2-4239-92BE-AD50A2A55E60}"/>
    <cellStyle name="Percent 2 2 14 2" xfId="11083" xr:uid="{3BE3AE59-B3C9-420F-A08D-FFB3F9C0CC99}"/>
    <cellStyle name="Percent 2 2 14 2 2" xfId="14704" xr:uid="{B8046E52-8140-4B7D-9C88-2E316B8D2E10}"/>
    <cellStyle name="Percent 2 2 14 3" xfId="27934" xr:uid="{21D4BF6D-57FC-418D-AC72-B1BB1626F630}"/>
    <cellStyle name="Percent 2 2 14 4" xfId="27935" xr:uid="{2F1A3238-C699-4C02-9B9C-FCD5B53815B3}"/>
    <cellStyle name="Percent 2 2 14 5" xfId="27936" xr:uid="{41ACDCE1-D446-476F-AE6A-C984AF329822}"/>
    <cellStyle name="Percent 2 2 14 6" xfId="27937" xr:uid="{8D36D221-00FC-49AB-A256-4A2166054148}"/>
    <cellStyle name="Percent 2 2 15" xfId="11078" xr:uid="{CEBAD3CB-4A80-43A2-9572-7D2C9314B233}"/>
    <cellStyle name="Percent 2 2 15 2" xfId="14699" xr:uid="{EE38AC21-177D-47F9-A80D-37D602C76801}"/>
    <cellStyle name="Percent 2 2 16" xfId="27938" xr:uid="{7288D22A-DD1F-4A47-8D87-A1BAFDAA9267}"/>
    <cellStyle name="Percent 2 2 17" xfId="27939" xr:uid="{E740BD99-E629-4136-8679-0B8359AA0938}"/>
    <cellStyle name="Percent 2 2 18" xfId="27940" xr:uid="{103314E7-9EA8-4053-ACC6-A3A8D2217929}"/>
    <cellStyle name="Percent 2 2 19" xfId="27941" xr:uid="{EE32ABFA-EAC8-425E-94FC-FADF044EFC0A}"/>
    <cellStyle name="Percent 2 2 2" xfId="1867" xr:uid="{12204E6B-17E9-46F1-AA35-4206F0CD563F}"/>
    <cellStyle name="Percent 2 2 2 2" xfId="11084" xr:uid="{D2410779-D193-4C2F-B3D7-C7BF7CA8A04C}"/>
    <cellStyle name="Percent 2 2 2 2 2" xfId="14705" xr:uid="{7702B560-857E-4412-A202-C7E9383ACEFB}"/>
    <cellStyle name="Percent 2 2 2 3" xfId="27942" xr:uid="{FCBBE452-A174-430C-BE7C-2D586570C19E}"/>
    <cellStyle name="Percent 2 2 2 4" xfId="27943" xr:uid="{3463B42C-2EEE-4B3E-AB67-6FD394F75EB1}"/>
    <cellStyle name="Percent 2 2 2 5" xfId="27944" xr:uid="{1D19EB25-DFAE-48FF-913E-CA506F6C4FD9}"/>
    <cellStyle name="Percent 2 2 2 6" xfId="27945" xr:uid="{4AEBD71E-C512-4254-940B-644C416F0A5E}"/>
    <cellStyle name="Percent 2 2 2 7" xfId="27946" xr:uid="{A144C9A4-A562-4EC9-B25E-6164FAED452D}"/>
    <cellStyle name="Percent 2 2 20" xfId="27947" xr:uid="{59BECE28-5DC3-4B0F-9EE3-53CDCAC9F62D}"/>
    <cellStyle name="Percent 2 2 3" xfId="1868" xr:uid="{F101C9FD-BCF7-4352-90D3-41F78700FDD2}"/>
    <cellStyle name="Percent 2 2 3 2" xfId="11085" xr:uid="{7781957E-5FCF-495D-B858-DC6B1B96565F}"/>
    <cellStyle name="Percent 2 2 3 2 2" xfId="14706" xr:uid="{094E87BD-0845-4E8C-8A6C-B10A0DAB8C7E}"/>
    <cellStyle name="Percent 2 2 3 3" xfId="27948" xr:uid="{E7B824FA-FC45-4959-B1A5-745BB53078B3}"/>
    <cellStyle name="Percent 2 2 3 4" xfId="27949" xr:uid="{9A88EE44-C5B4-498E-BFF0-DA85A36C04BB}"/>
    <cellStyle name="Percent 2 2 3 5" xfId="27950" xr:uid="{6B03DBED-32E7-4BFA-9AA8-5E2220C1D7F3}"/>
    <cellStyle name="Percent 2 2 3 6" xfId="27951" xr:uid="{F66DEF87-E0F3-4EBD-A22D-EC177FC575E5}"/>
    <cellStyle name="Percent 2 2 3 7" xfId="27952" xr:uid="{748BBEF6-13B8-4B2A-AC96-123933D48B2F}"/>
    <cellStyle name="Percent 2 2 4" xfId="4210" xr:uid="{76593C6F-1991-4CF1-B256-5715C23228F3}"/>
    <cellStyle name="Percent 2 2 4 2" xfId="11086" xr:uid="{B21C0317-3888-4558-A0B4-EA3722AF9F9C}"/>
    <cellStyle name="Percent 2 2 4 2 2" xfId="14707" xr:uid="{9D176E23-27E9-4D86-A2DC-53BEB1EBDCE8}"/>
    <cellStyle name="Percent 2 2 4 3" xfId="27953" xr:uid="{241BEE92-06BF-416F-A607-BE50644031F9}"/>
    <cellStyle name="Percent 2 2 4 4" xfId="27954" xr:uid="{41CD13DA-D232-4960-B3F6-E14DA940CF44}"/>
    <cellStyle name="Percent 2 2 4 5" xfId="27955" xr:uid="{C54F20BF-EC55-4375-B165-7C6A5A4C9934}"/>
    <cellStyle name="Percent 2 2 4 6" xfId="27956" xr:uid="{930FCA59-680D-47F1-89A0-FDCE7D91321E}"/>
    <cellStyle name="Percent 2 2 5" xfId="7747" xr:uid="{EE880459-70D2-4A4E-80B7-03AA5F5AEF07}"/>
    <cellStyle name="Percent 2 2 5 2" xfId="11087" xr:uid="{258D316B-4A8F-43D0-A68A-496042851738}"/>
    <cellStyle name="Percent 2 2 5 2 2" xfId="14708" xr:uid="{A96EF201-17C9-41A0-81D2-9955CA3B9CA2}"/>
    <cellStyle name="Percent 2 2 5 3" xfId="27957" xr:uid="{4D2C0CDC-87B8-4ED3-9BF1-9FAB4C83D12E}"/>
    <cellStyle name="Percent 2 2 5 4" xfId="27958" xr:uid="{EF75A410-4FF5-4C0F-8A9C-25ED0F922A5E}"/>
    <cellStyle name="Percent 2 2 5 5" xfId="27959" xr:uid="{B27C54A2-FB3D-4C4E-A23A-40751BFAF715}"/>
    <cellStyle name="Percent 2 2 5 6" xfId="27960" xr:uid="{489F0B8B-AEA5-4CFF-9CEA-C87AC1B0BDE4}"/>
    <cellStyle name="Percent 2 2 6" xfId="7748" xr:uid="{AA9F3DC0-4B41-4C2E-9B4C-0C2B5821C2BB}"/>
    <cellStyle name="Percent 2 2 6 2" xfId="11088" xr:uid="{3A836826-C007-493B-8D2E-60839F9DDFC0}"/>
    <cellStyle name="Percent 2 2 6 2 2" xfId="14709" xr:uid="{C5753A43-2EB7-4423-932D-0AC7F802E1A1}"/>
    <cellStyle name="Percent 2 2 6 3" xfId="27961" xr:uid="{A2FEB959-646B-4442-994B-B00314914D9D}"/>
    <cellStyle name="Percent 2 2 6 4" xfId="27962" xr:uid="{22E7D2C1-7F69-4A90-AE35-73D65ABA19C0}"/>
    <cellStyle name="Percent 2 2 6 5" xfId="27963" xr:uid="{5F4C871A-AB0A-4722-9E9A-0736761339F3}"/>
    <cellStyle name="Percent 2 2 6 6" xfId="27964" xr:uid="{2C7060A8-750B-41BC-9416-C9080FCD22EF}"/>
    <cellStyle name="Percent 2 2 7" xfId="7749" xr:uid="{FCBCF2F5-858E-4380-8E8B-2247C6DECF75}"/>
    <cellStyle name="Percent 2 2 7 2" xfId="11089" xr:uid="{252EF9F5-CDBD-4114-90FB-150F59B6692C}"/>
    <cellStyle name="Percent 2 2 7 2 2" xfId="14710" xr:uid="{E6C42375-09C9-4839-80F1-317A724E199C}"/>
    <cellStyle name="Percent 2 2 7 3" xfId="27965" xr:uid="{51D1A328-192E-4172-A6BA-BDE8264B910A}"/>
    <cellStyle name="Percent 2 2 7 4" xfId="27966" xr:uid="{78A52A91-A8B3-425F-A8FE-DB3301406BC5}"/>
    <cellStyle name="Percent 2 2 7 5" xfId="27967" xr:uid="{0F0E7165-A702-434C-8121-C0A1A79611F8}"/>
    <cellStyle name="Percent 2 2 7 6" xfId="27968" xr:uid="{E05ECB36-6BE6-4DBA-B455-841DD9690E33}"/>
    <cellStyle name="Percent 2 2 8" xfId="7750" xr:uid="{C73ECCD4-28B5-4176-A049-2ECD5CF908E1}"/>
    <cellStyle name="Percent 2 2 8 2" xfId="11090" xr:uid="{A67D72AF-2F45-4652-A4FE-A4C1DF1E513C}"/>
    <cellStyle name="Percent 2 2 8 2 2" xfId="14711" xr:uid="{B6EAA269-D3C9-4527-8765-9EF4B1392E19}"/>
    <cellStyle name="Percent 2 2 8 3" xfId="27969" xr:uid="{AB437C71-1BD7-418B-8FA5-558C8A89A5E1}"/>
    <cellStyle name="Percent 2 2 8 4" xfId="27970" xr:uid="{7DE2B072-552C-4DC7-89F8-EF84584B037C}"/>
    <cellStyle name="Percent 2 2 8 5" xfId="27971" xr:uid="{2CAC5A8D-59E5-4149-ADAE-E7FAF85E7E74}"/>
    <cellStyle name="Percent 2 2 8 6" xfId="27972" xr:uid="{408A6D79-E7EC-4A1F-92E2-321108E9FDA0}"/>
    <cellStyle name="Percent 2 2 9" xfId="7751" xr:uid="{A8540034-ECF5-4883-9CB6-7540759C27AF}"/>
    <cellStyle name="Percent 2 2 9 2" xfId="11091" xr:uid="{60A10E71-8AE1-4062-9FC1-6F8876CD4548}"/>
    <cellStyle name="Percent 2 2 9 2 2" xfId="14712" xr:uid="{43955628-FBE2-421D-9C4A-11A45AABC738}"/>
    <cellStyle name="Percent 2 2 9 3" xfId="27973" xr:uid="{C41064DC-40CB-4B2C-A86F-701422617C5E}"/>
    <cellStyle name="Percent 2 2 9 4" xfId="27974" xr:uid="{55D00985-F6DF-4623-A540-997945B0C30C}"/>
    <cellStyle name="Percent 2 2 9 5" xfId="27975" xr:uid="{FA50EFD8-7DDC-4244-9D3C-EA116239CF18}"/>
    <cellStyle name="Percent 2 2 9 6" xfId="27976" xr:uid="{2EBA4DC1-1CCA-442E-865A-B356595DB8A2}"/>
    <cellStyle name="Percent 2 20" xfId="37598" xr:uid="{3DD74B60-BF45-419A-B239-B3CD06E27AAC}"/>
    <cellStyle name="Percent 2 3" xfId="1869" xr:uid="{A4DC9BE8-3801-4B53-8D9C-49F54C367C92}"/>
    <cellStyle name="Percent 2 3 10" xfId="4995" xr:uid="{0FE70656-2ACC-4F99-98B3-9BDABBAD919B}"/>
    <cellStyle name="Percent 2 3 10 2" xfId="14713" xr:uid="{A1BB0F42-56ED-4FB7-B018-9C852747B256}"/>
    <cellStyle name="Percent 2 3 10 3" xfId="35951" xr:uid="{5280CA87-5BC5-4117-8392-F8367161CEE1}"/>
    <cellStyle name="Percent 2 3 10 4" xfId="11092" xr:uid="{F2E3FD50-2613-42E9-BC1B-353BC09D0959}"/>
    <cellStyle name="Percent 2 3 11" xfId="27977" xr:uid="{E109F589-88EF-49A9-8BFE-83824D4FCC6C}"/>
    <cellStyle name="Percent 2 3 11 2" xfId="38018" xr:uid="{6E01B88F-5330-4E70-BCDC-A294FB206A1E}"/>
    <cellStyle name="Percent 2 3 12" xfId="27978" xr:uid="{21BDC596-BCA0-4B08-A7E8-6EC7B5287845}"/>
    <cellStyle name="Percent 2 3 13" xfId="27979" xr:uid="{EA371723-865D-46D5-8C02-5F57701A8FE5}"/>
    <cellStyle name="Percent 2 3 14" xfId="27980" xr:uid="{52B9C479-E6EE-4FC6-93C5-B996B12D15C5}"/>
    <cellStyle name="Percent 2 3 15" xfId="27981" xr:uid="{35816C16-95EB-446A-81BD-505A11E716A8}"/>
    <cellStyle name="Percent 2 3 2" xfId="1870" xr:uid="{595221E3-8D06-4DF1-ADFA-9A851640C50F}"/>
    <cellStyle name="Percent 2 3 2 10" xfId="27982" xr:uid="{A8FBA9EC-891D-42D8-A388-F5FE96A487D5}"/>
    <cellStyle name="Percent 2 3 2 2" xfId="4213" xr:uid="{7291726D-FE59-4809-B621-399E4007F623}"/>
    <cellStyle name="Percent 2 3 2 2 2" xfId="5604" xr:uid="{C0CD6F84-E83F-4F0E-9AA3-EB17F6321758}"/>
    <cellStyle name="Percent 2 3 2 2 2 2" xfId="11095" xr:uid="{525E9F4D-5A37-4417-9542-C59810EADBD4}"/>
    <cellStyle name="Percent 2 3 2 2 2 2 2" xfId="14716" xr:uid="{43A8D306-DB4F-4302-92F0-B70B686F8381}"/>
    <cellStyle name="Percent 2 3 2 2 2 3" xfId="27983" xr:uid="{C7FE5B3E-6CDF-4FC5-8B27-159420AE3DE2}"/>
    <cellStyle name="Percent 2 3 2 2 2 4" xfId="27984" xr:uid="{38F9D7E5-8D60-4184-BAA9-3978F831A4E0}"/>
    <cellStyle name="Percent 2 3 2 2 2 5" xfId="27985" xr:uid="{4A19D303-7BCC-4F19-B081-891817A8E364}"/>
    <cellStyle name="Percent 2 3 2 2 2 6" xfId="27986" xr:uid="{B479983B-9464-40F9-ABEB-945D33B3651C}"/>
    <cellStyle name="Percent 2 3 2 2 3" xfId="11094" xr:uid="{09BDAADA-E5F9-4A11-894B-842D82F9D363}"/>
    <cellStyle name="Percent 2 3 2 2 3 2" xfId="14715" xr:uid="{1038816F-FA23-495F-9F14-0298EE41E40F}"/>
    <cellStyle name="Percent 2 3 2 2 3 3" xfId="38594" xr:uid="{D83E5C82-4902-4BF1-8ADE-31966F439482}"/>
    <cellStyle name="Percent 2 3 2 2 4" xfId="27987" xr:uid="{8824CDF4-3DCC-49B1-B819-CFAD65CC3162}"/>
    <cellStyle name="Percent 2 3 2 2 5" xfId="27988" xr:uid="{3CF9FB9B-3FFA-4361-A017-3CAD6B06DDC8}"/>
    <cellStyle name="Percent 2 3 2 2 6" xfId="27989" xr:uid="{57B7B0EF-8147-4216-B245-FCDFE41776E9}"/>
    <cellStyle name="Percent 2 3 2 2 7" xfId="27990" xr:uid="{F6C8EDB5-E149-4AAD-A5C3-2E3D3DB63A59}"/>
    <cellStyle name="Percent 2 3 2 3" xfId="4214" xr:uid="{C602967F-8A58-4B9C-BAE8-903E0BC2F058}"/>
    <cellStyle name="Percent 2 3 2 3 2" xfId="5605" xr:uid="{085FE4E8-ECF6-4863-8C6A-0ADB6E4AE208}"/>
    <cellStyle name="Percent 2 3 2 3 2 2" xfId="11097" xr:uid="{55869438-783D-4451-AB11-09A2F83CF4A4}"/>
    <cellStyle name="Percent 2 3 2 3 2 2 2" xfId="14718" xr:uid="{C41EB96A-0157-4FAE-8A9E-683CE6839C96}"/>
    <cellStyle name="Percent 2 3 2 3 2 3" xfId="27991" xr:uid="{4A17597E-4ADC-4438-AEA9-7841A386FBA6}"/>
    <cellStyle name="Percent 2 3 2 3 2 4" xfId="27992" xr:uid="{CAF15EBE-B38C-45FF-8883-B2E9BE6B7357}"/>
    <cellStyle name="Percent 2 3 2 3 2 5" xfId="27993" xr:uid="{C096E2DB-E073-4548-A870-967A8E4F0D71}"/>
    <cellStyle name="Percent 2 3 2 3 2 6" xfId="27994" xr:uid="{066ACF41-ACCB-4E16-A18A-C524D3D0FAB2}"/>
    <cellStyle name="Percent 2 3 2 3 3" xfId="11096" xr:uid="{BEC7D90E-987E-4AEB-A4E6-708051B9E733}"/>
    <cellStyle name="Percent 2 3 2 3 3 2" xfId="14717" xr:uid="{479E2C2E-C7D4-4F54-AF3D-EA8A9313663D}"/>
    <cellStyle name="Percent 2 3 2 3 3 3" xfId="38595" xr:uid="{FC3E2CEF-294B-408C-976F-55FF75D457DB}"/>
    <cellStyle name="Percent 2 3 2 3 4" xfId="27995" xr:uid="{5CF6151E-74B3-49BC-8ED7-D8F595C160B1}"/>
    <cellStyle name="Percent 2 3 2 3 5" xfId="27996" xr:uid="{6534BB9D-7284-4FEA-957A-7FB2CC235D47}"/>
    <cellStyle name="Percent 2 3 2 3 6" xfId="27997" xr:uid="{39DCA8B2-EA20-4AAA-AB04-8782C4741E29}"/>
    <cellStyle name="Percent 2 3 2 3 7" xfId="27998" xr:uid="{DF0F25CB-BE06-4C05-97EE-9A4DB82F4529}"/>
    <cellStyle name="Percent 2 3 2 4" xfId="4212" xr:uid="{36F5B227-5CB9-4115-AB3D-72735D773C62}"/>
    <cellStyle name="Percent 2 3 2 4 2" xfId="11098" xr:uid="{4B32D175-61F9-4052-8309-1E4517BABDE8}"/>
    <cellStyle name="Percent 2 3 2 4 2 2" xfId="14719" xr:uid="{91D7DBC8-01F9-4AA5-9004-206529F56ED5}"/>
    <cellStyle name="Percent 2 3 2 4 3" xfId="27999" xr:uid="{D7D5D682-676E-4817-8115-C134B85788A6}"/>
    <cellStyle name="Percent 2 3 2 4 4" xfId="28000" xr:uid="{4A95A274-CE22-4C27-A0D9-9476240F041B}"/>
    <cellStyle name="Percent 2 3 2 4 5" xfId="28001" xr:uid="{4800DB3D-B470-40C0-818A-C6D156C7A92C}"/>
    <cellStyle name="Percent 2 3 2 4 6" xfId="28002" xr:uid="{631333AE-A25E-47B5-9ED4-06E44C8F7E40}"/>
    <cellStyle name="Percent 2 3 2 5" xfId="4996" xr:uid="{DE36DF28-EB7F-4FDF-BC5C-B6011E0CD373}"/>
    <cellStyle name="Percent 2 3 2 5 2" xfId="14714" xr:uid="{ED46FE3B-7C59-460D-BE53-46B8FCED5864}"/>
    <cellStyle name="Percent 2 3 2 5 3" xfId="35952" xr:uid="{187509D4-F0A3-4BDD-8374-BD9C5FD2E8AD}"/>
    <cellStyle name="Percent 2 3 2 5 4" xfId="11093" xr:uid="{5CBADF60-57FD-4316-8F14-C88A5FD86EF1}"/>
    <cellStyle name="Percent 2 3 2 6" xfId="28003" xr:uid="{CC2FD49C-6F83-476E-AE30-977ECE07C3F2}"/>
    <cellStyle name="Percent 2 3 2 6 2" xfId="38019" xr:uid="{CE92CAF2-5717-43C0-91AF-518B5DD7A621}"/>
    <cellStyle name="Percent 2 3 2 7" xfId="28004" xr:uid="{19B0927A-A839-4979-A3A0-9E418ADD982A}"/>
    <cellStyle name="Percent 2 3 2 8" xfId="28005" xr:uid="{2EA442B0-135C-4C65-835A-F5500466C693}"/>
    <cellStyle name="Percent 2 3 2 9" xfId="28006" xr:uid="{1D0AB73B-6A0C-451A-8B56-A6B2B08BC4A5}"/>
    <cellStyle name="Percent 2 3 3" xfId="1871" xr:uid="{75C87DD9-D993-4CD7-9D12-71E33FE49CB7}"/>
    <cellStyle name="Percent 2 3 3 10" xfId="28007" xr:uid="{94DF6B0D-7537-47B1-839F-600C38F0E63F}"/>
    <cellStyle name="Percent 2 3 3 2" xfId="4216" xr:uid="{221BFD45-6F3D-4044-8132-937178B28923}"/>
    <cellStyle name="Percent 2 3 3 2 2" xfId="5606" xr:uid="{8B07266C-3503-4904-8371-1A24F050E35C}"/>
    <cellStyle name="Percent 2 3 3 2 2 2" xfId="11101" xr:uid="{10ACEC19-AC82-45D9-B03B-96FAD905DE20}"/>
    <cellStyle name="Percent 2 3 3 2 2 2 2" xfId="14722" xr:uid="{F416F84C-2A43-45E8-90D2-EB7D82ABCDCB}"/>
    <cellStyle name="Percent 2 3 3 2 2 3" xfId="28008" xr:uid="{0D72E299-A915-4E91-9BD4-BDB859498C05}"/>
    <cellStyle name="Percent 2 3 3 2 2 4" xfId="28009" xr:uid="{7E091A9B-99C3-41F3-B1DE-88EF96C8C693}"/>
    <cellStyle name="Percent 2 3 3 2 2 5" xfId="28010" xr:uid="{41D93E89-61BC-47CD-BE5A-A7754B6BE943}"/>
    <cellStyle name="Percent 2 3 3 2 2 6" xfId="28011" xr:uid="{8C9ADB03-872C-44F8-977B-F6BA04E13D72}"/>
    <cellStyle name="Percent 2 3 3 2 3" xfId="11100" xr:uid="{49436BFD-856B-45F1-A288-DBF9CE70AB31}"/>
    <cellStyle name="Percent 2 3 3 2 3 2" xfId="14721" xr:uid="{73956DA6-0223-4414-AB35-88789A39C7D8}"/>
    <cellStyle name="Percent 2 3 3 2 3 3" xfId="38596" xr:uid="{448526DA-775A-49A2-88CC-AC092828104D}"/>
    <cellStyle name="Percent 2 3 3 2 4" xfId="28012" xr:uid="{4CE96BF2-E0F4-43A3-BD10-B2E6E0EF4BE8}"/>
    <cellStyle name="Percent 2 3 3 2 5" xfId="28013" xr:uid="{0E998FC8-172F-4EC3-AB0D-68D4D897FF1C}"/>
    <cellStyle name="Percent 2 3 3 2 6" xfId="28014" xr:uid="{D5B419E9-466E-4EF9-9A11-C8BE9D693303}"/>
    <cellStyle name="Percent 2 3 3 2 7" xfId="28015" xr:uid="{79D770BF-BEB9-4548-B44D-FA1E16BC0087}"/>
    <cellStyle name="Percent 2 3 3 3" xfId="4217" xr:uid="{6FDD575C-F9E3-4291-B455-49E7CD66E9DB}"/>
    <cellStyle name="Percent 2 3 3 3 2" xfId="5607" xr:uid="{C94F442D-8458-4E1F-9919-B35269EE7BDB}"/>
    <cellStyle name="Percent 2 3 3 3 2 2" xfId="11103" xr:uid="{8313526C-2CB0-4BC1-A10B-432E09EA31BE}"/>
    <cellStyle name="Percent 2 3 3 3 2 2 2" xfId="14724" xr:uid="{33E56159-E577-415E-8A5A-63532493C32E}"/>
    <cellStyle name="Percent 2 3 3 3 2 3" xfId="28016" xr:uid="{4B92AB83-D2F6-4F40-92CA-42BCCAE4B2A5}"/>
    <cellStyle name="Percent 2 3 3 3 2 4" xfId="28017" xr:uid="{044F8E62-1E34-44A1-9347-7EC05268C101}"/>
    <cellStyle name="Percent 2 3 3 3 2 5" xfId="28018" xr:uid="{203BA116-614C-47DD-A2DC-B0C3BBD4CEF8}"/>
    <cellStyle name="Percent 2 3 3 3 2 6" xfId="28019" xr:uid="{DC7807AF-0226-41EA-B49A-40F72494BC89}"/>
    <cellStyle name="Percent 2 3 3 3 3" xfId="11102" xr:uid="{0FC09E56-0BA6-4CFF-AA59-69E6A1D816B6}"/>
    <cellStyle name="Percent 2 3 3 3 3 2" xfId="14723" xr:uid="{C6F0B892-EF51-43C6-A8BF-0529081EFAB9}"/>
    <cellStyle name="Percent 2 3 3 3 3 3" xfId="38597" xr:uid="{FC8897F3-84B8-40B2-AB27-B945C7049F20}"/>
    <cellStyle name="Percent 2 3 3 3 4" xfId="28020" xr:uid="{925B828E-D762-43FC-8FBC-5BA83AFF0C61}"/>
    <cellStyle name="Percent 2 3 3 3 5" xfId="28021" xr:uid="{F6D7AB3E-7720-4508-98CD-F7D015B78E5B}"/>
    <cellStyle name="Percent 2 3 3 3 6" xfId="28022" xr:uid="{A1ABFA6D-B4C8-43A5-9838-D5BCB6061CF8}"/>
    <cellStyle name="Percent 2 3 3 3 7" xfId="28023" xr:uid="{E1C7D8D3-A2F8-4D59-8CF6-3A14D6994BED}"/>
    <cellStyle name="Percent 2 3 3 4" xfId="4215" xr:uid="{1C5232A7-7B4F-4090-BD4D-134763B1EDC2}"/>
    <cellStyle name="Percent 2 3 3 4 2" xfId="11104" xr:uid="{E712FE91-4E3C-446F-82FC-5B4B8D7747A4}"/>
    <cellStyle name="Percent 2 3 3 4 2 2" xfId="14725" xr:uid="{64DBFE8E-33C3-4426-BE68-B3CD2E3D5B1F}"/>
    <cellStyle name="Percent 2 3 3 4 3" xfId="28024" xr:uid="{77FE0B25-18CE-4CBF-B83E-E84F90986D63}"/>
    <cellStyle name="Percent 2 3 3 4 4" xfId="28025" xr:uid="{A20FB2C7-2696-4BA8-9C94-60ACFAAAA762}"/>
    <cellStyle name="Percent 2 3 3 4 5" xfId="28026" xr:uid="{ADB6F00E-12F4-40CE-A647-87D8691A8F80}"/>
    <cellStyle name="Percent 2 3 3 4 6" xfId="28027" xr:uid="{8EABF264-B418-4043-ADCF-C4A007058C84}"/>
    <cellStyle name="Percent 2 3 3 5" xfId="4997" xr:uid="{E2273539-D3EF-4D41-8499-0B20899862F7}"/>
    <cellStyle name="Percent 2 3 3 5 2" xfId="14720" xr:uid="{2338F8FB-11C6-43C4-8896-BD5BF10F6F08}"/>
    <cellStyle name="Percent 2 3 3 5 3" xfId="35953" xr:uid="{A84FF4AA-54D8-41F3-9B7B-A1025A6AAFCF}"/>
    <cellStyle name="Percent 2 3 3 5 4" xfId="11099" xr:uid="{00EC421B-5878-4302-B31E-6DEF80FC9AE5}"/>
    <cellStyle name="Percent 2 3 3 6" xfId="28028" xr:uid="{3CB253AB-3E6D-4C01-838B-4378BEEB179E}"/>
    <cellStyle name="Percent 2 3 3 6 2" xfId="38020" xr:uid="{E84C0D52-9F43-467A-876D-5CC25E778928}"/>
    <cellStyle name="Percent 2 3 3 7" xfId="28029" xr:uid="{CEB01666-9FF9-4EFB-A70B-9B27F106CC6B}"/>
    <cellStyle name="Percent 2 3 3 8" xfId="28030" xr:uid="{1F0C458C-BAD6-4161-9AE9-38399615D5F7}"/>
    <cellStyle name="Percent 2 3 3 9" xfId="28031" xr:uid="{803C8C77-4F36-4289-8611-6DA578862392}"/>
    <cellStyle name="Percent 2 3 4" xfId="1872" xr:uid="{BF1683DA-856F-488D-910B-48CC2355F701}"/>
    <cellStyle name="Percent 2 3 4 2" xfId="4218" xr:uid="{F8884414-426E-4954-AE91-6E8566B949F4}"/>
    <cellStyle name="Percent 2 3 4 2 2" xfId="11106" xr:uid="{FA532C4C-87DF-40FB-BB99-27B84D522EC2}"/>
    <cellStyle name="Percent 2 3 4 2 2 2" xfId="14727" xr:uid="{4AB6FDD3-132F-4CA9-84A0-60D2F6F7F736}"/>
    <cellStyle name="Percent 2 3 4 2 3" xfId="28032" xr:uid="{72A3D792-D5C5-429D-B3D1-380CDACDF06B}"/>
    <cellStyle name="Percent 2 3 4 2 4" xfId="28033" xr:uid="{07F534D0-6F7B-46F3-8518-556B268AF69E}"/>
    <cellStyle name="Percent 2 3 4 2 5" xfId="28034" xr:uid="{997CF75F-DD0C-4181-93C2-B993A4EC70AD}"/>
    <cellStyle name="Percent 2 3 4 2 6" xfId="28035" xr:uid="{5D9087F8-D85B-45E0-8F82-D8AB0FF49984}"/>
    <cellStyle name="Percent 2 3 4 3" xfId="4998" xr:uid="{152F7485-ADA5-4708-94E8-444486EEEEAF}"/>
    <cellStyle name="Percent 2 3 4 3 2" xfId="14726" xr:uid="{047104E3-BE47-4341-B443-64A0C00C2432}"/>
    <cellStyle name="Percent 2 3 4 3 3" xfId="35954" xr:uid="{915DE244-EB0C-4470-BBF8-79ED13B36369}"/>
    <cellStyle name="Percent 2 3 4 3 4" xfId="11105" xr:uid="{AAB67520-D0B6-4B78-96AE-BF7F30C83549}"/>
    <cellStyle name="Percent 2 3 4 4" xfId="28036" xr:uid="{9F1796FF-794A-4FA7-9535-C0AB50C603FD}"/>
    <cellStyle name="Percent 2 3 4 4 2" xfId="38021" xr:uid="{2D7567F2-0184-4DC9-BCF1-D9665DB87860}"/>
    <cellStyle name="Percent 2 3 4 5" xfId="28037" xr:uid="{5D9FA0AF-787F-4003-A3BF-9BB039AE6F57}"/>
    <cellStyle name="Percent 2 3 4 6" xfId="28038" xr:uid="{C0FE4F9B-1343-49EB-9F17-9DD0FC0F58ED}"/>
    <cellStyle name="Percent 2 3 4 7" xfId="28039" xr:uid="{72988A42-A3D0-467A-9AF7-C0AAE83CE24E}"/>
    <cellStyle name="Percent 2 3 4 8" xfId="28040" xr:uid="{6FAE73C8-84CA-4B36-BB3D-4D9244F1B283}"/>
    <cellStyle name="Percent 2 3 5" xfId="4219" xr:uid="{D4EE6077-F8AA-4BE2-9851-0254205BF70F}"/>
    <cellStyle name="Percent 2 3 5 2" xfId="5608" xr:uid="{25B0D7E6-2BBB-42CA-B66E-7A6F16F8B816}"/>
    <cellStyle name="Percent 2 3 5 2 2" xfId="11108" xr:uid="{F6FA26AB-41A7-4D3F-9D2C-EFDD498C89A4}"/>
    <cellStyle name="Percent 2 3 5 2 2 2" xfId="14729" xr:uid="{27C7A406-ABA1-4C6A-846D-E82C4D5F6F9C}"/>
    <cellStyle name="Percent 2 3 5 2 3" xfId="28041" xr:uid="{733A248D-7268-4DD7-954A-A554FEE421B5}"/>
    <cellStyle name="Percent 2 3 5 2 4" xfId="28042" xr:uid="{36A3EB81-27F4-40ED-9CF7-C9287391B8D3}"/>
    <cellStyle name="Percent 2 3 5 2 5" xfId="28043" xr:uid="{EF0A4046-21B0-4E35-AE14-5A592EB6AF07}"/>
    <cellStyle name="Percent 2 3 5 2 6" xfId="28044" xr:uid="{5CD13392-744F-4202-A989-00C3CFD84EB8}"/>
    <cellStyle name="Percent 2 3 5 3" xfId="11107" xr:uid="{64CC3C6C-7D73-4F87-A94E-1AC5FA63BF3B}"/>
    <cellStyle name="Percent 2 3 5 3 2" xfId="14728" xr:uid="{8879C8BF-A53D-446A-9B32-2968CCA91F62}"/>
    <cellStyle name="Percent 2 3 5 3 3" xfId="38598" xr:uid="{966D7D0E-3B95-415A-BB10-65705CA1A6DB}"/>
    <cellStyle name="Percent 2 3 5 4" xfId="28045" xr:uid="{483394C0-3B1B-4883-80B4-D14E1A5D3870}"/>
    <cellStyle name="Percent 2 3 5 5" xfId="28046" xr:uid="{549ECC38-946C-4E0F-BE00-134389F89FF7}"/>
    <cellStyle name="Percent 2 3 5 6" xfId="28047" xr:uid="{30941753-4A46-445F-9D51-08F135873385}"/>
    <cellStyle name="Percent 2 3 5 7" xfId="28048" xr:uid="{DF487292-2ED9-4C47-8D19-5957EC1B996B}"/>
    <cellStyle name="Percent 2 3 6" xfId="4220" xr:uid="{4DF54EF1-5FBE-4676-99FD-D728B06129DF}"/>
    <cellStyle name="Percent 2 3 6 2" xfId="5609" xr:uid="{CE7714F8-56E8-4F54-87F6-791E7683583D}"/>
    <cellStyle name="Percent 2 3 6 2 2" xfId="11110" xr:uid="{2AED521D-236E-4B95-85B7-B0F3B65CE095}"/>
    <cellStyle name="Percent 2 3 6 2 2 2" xfId="14731" xr:uid="{F0FB4B45-DA68-49F9-99FB-0EE96175780A}"/>
    <cellStyle name="Percent 2 3 6 2 3" xfId="28049" xr:uid="{A5E1769A-5FD3-41D8-8B87-5D852AD52066}"/>
    <cellStyle name="Percent 2 3 6 2 4" xfId="28050" xr:uid="{52169F4F-A30A-413D-8F14-857B029227FB}"/>
    <cellStyle name="Percent 2 3 6 2 5" xfId="28051" xr:uid="{BDF7FF37-44C6-4644-8A55-48762C4F0DBC}"/>
    <cellStyle name="Percent 2 3 6 2 6" xfId="28052" xr:uid="{84142F78-66D8-4DC3-8BBA-97BC7A98FBFB}"/>
    <cellStyle name="Percent 2 3 6 3" xfId="11109" xr:uid="{D6DC4993-3CCB-42AC-9467-9DD74DAF6572}"/>
    <cellStyle name="Percent 2 3 6 3 2" xfId="14730" xr:uid="{2DEE29F5-6B59-4B2D-BB57-CB4BA7837FCE}"/>
    <cellStyle name="Percent 2 3 6 3 3" xfId="38599" xr:uid="{ACE8A3ED-2DDC-49F1-8463-5044DB8FD35C}"/>
    <cellStyle name="Percent 2 3 6 4" xfId="28053" xr:uid="{89EB0A95-A6F1-44B2-B7BB-E33D3C089E1B}"/>
    <cellStyle name="Percent 2 3 6 5" xfId="28054" xr:uid="{D2B01D12-CAAE-49CD-A1E4-1715CE260692}"/>
    <cellStyle name="Percent 2 3 6 6" xfId="28055" xr:uid="{9966E5F0-4693-4040-82F7-3C1807A920A6}"/>
    <cellStyle name="Percent 2 3 6 7" xfId="28056" xr:uid="{6C0CEE04-EBEB-40ED-A553-9AE5505C0129}"/>
    <cellStyle name="Percent 2 3 7" xfId="4221" xr:uid="{958980D6-925E-4B22-AD5E-AD911613F7CB}"/>
    <cellStyle name="Percent 2 3 7 2" xfId="5610" xr:uid="{D55BF487-C73D-4AAB-A4F5-BB6794ABFC98}"/>
    <cellStyle name="Percent 2 3 7 2 2" xfId="11112" xr:uid="{CB7B9202-1109-4847-A04D-5327C991CCA5}"/>
    <cellStyle name="Percent 2 3 7 2 2 2" xfId="14733" xr:uid="{7FA02A88-DAF6-43EF-8830-115BC19E1210}"/>
    <cellStyle name="Percent 2 3 7 2 3" xfId="28057" xr:uid="{7434427D-C388-4D7F-9850-3B65D32E6AAD}"/>
    <cellStyle name="Percent 2 3 7 2 4" xfId="28058" xr:uid="{BA3E200B-C408-4A90-9B5F-C17E738BBD90}"/>
    <cellStyle name="Percent 2 3 7 2 5" xfId="28059" xr:uid="{E18A7A57-95B2-41FA-9EC2-D14CB1464553}"/>
    <cellStyle name="Percent 2 3 7 2 6" xfId="28060" xr:uid="{946481F6-692D-4CBA-B9B9-404DF8B2E2EA}"/>
    <cellStyle name="Percent 2 3 7 3" xfId="11111" xr:uid="{B540FF5C-558F-49A4-BF68-320F06FE683C}"/>
    <cellStyle name="Percent 2 3 7 3 2" xfId="14732" xr:uid="{F8E222B1-633E-4AFE-98C2-C505170047A1}"/>
    <cellStyle name="Percent 2 3 7 3 3" xfId="38600" xr:uid="{AAA5E077-2658-414B-8894-9169F1697A90}"/>
    <cellStyle name="Percent 2 3 7 4" xfId="28061" xr:uid="{F7C30562-9580-4CD5-B671-931B6A02E55E}"/>
    <cellStyle name="Percent 2 3 7 5" xfId="28062" xr:uid="{D2B77DA1-B1AF-430A-BBD0-FA4D7EE205D9}"/>
    <cellStyle name="Percent 2 3 7 6" xfId="28063" xr:uid="{C5624E89-20E0-4830-ACF6-8F7801C38A5A}"/>
    <cellStyle name="Percent 2 3 7 7" xfId="28064" xr:uid="{B967753C-E057-44FD-86BD-69BBDD6452BD}"/>
    <cellStyle name="Percent 2 3 8" xfId="4222" xr:uid="{19063D6F-5BB8-4A70-8703-4761AC7AF482}"/>
    <cellStyle name="Percent 2 3 8 2" xfId="5611" xr:uid="{EED41F29-6AA7-4DF3-9EFD-70B37ABC8619}"/>
    <cellStyle name="Percent 2 3 8 2 2" xfId="11114" xr:uid="{0FDF0E0C-5202-4C66-8ABA-EC4DC502D860}"/>
    <cellStyle name="Percent 2 3 8 2 2 2" xfId="14735" xr:uid="{8E26F4F2-EC9B-4CFC-A939-12193C495787}"/>
    <cellStyle name="Percent 2 3 8 2 3" xfId="28065" xr:uid="{BCDA78D7-B81D-4C8F-8617-7B6489629F58}"/>
    <cellStyle name="Percent 2 3 8 2 4" xfId="28066" xr:uid="{DFF4EAD0-8252-45AA-AF7B-0923AB49EF0F}"/>
    <cellStyle name="Percent 2 3 8 2 5" xfId="28067" xr:uid="{644F1520-35F5-45A9-A40F-F940B7117F0C}"/>
    <cellStyle name="Percent 2 3 8 2 6" xfId="28068" xr:uid="{D2C7F0DC-8A03-4CE6-B0BD-5D96C062C8B8}"/>
    <cellStyle name="Percent 2 3 8 3" xfId="11113" xr:uid="{B35A7398-D39D-409B-9ACD-588BDAE6EE47}"/>
    <cellStyle name="Percent 2 3 8 3 2" xfId="14734" xr:uid="{83157709-C895-4972-A525-EE953382DF0B}"/>
    <cellStyle name="Percent 2 3 8 3 3" xfId="38601" xr:uid="{B13BFA20-FE60-4894-BE45-24A3B17FB7FF}"/>
    <cellStyle name="Percent 2 3 8 4" xfId="28069" xr:uid="{B27E53C4-5A9C-4C99-B2E9-6A3ABD2181EB}"/>
    <cellStyle name="Percent 2 3 8 5" xfId="28070" xr:uid="{5BA7EB10-103D-4C4A-840C-8F28271546F2}"/>
    <cellStyle name="Percent 2 3 8 6" xfId="28071" xr:uid="{8E4EBCA7-E637-4DA1-8228-C70E40BE68F3}"/>
    <cellStyle name="Percent 2 3 8 7" xfId="28072" xr:uid="{32EF6796-DC9D-4565-9CB2-8C3A2799C707}"/>
    <cellStyle name="Percent 2 3 9" xfId="4211" xr:uid="{900A991F-2A15-418B-9FC6-2E63B12F635F}"/>
    <cellStyle name="Percent 2 3 9 2" xfId="11115" xr:uid="{97E7C5BD-C6F7-456D-AD2E-F7F6475FB768}"/>
    <cellStyle name="Percent 2 3 9 2 2" xfId="14736" xr:uid="{E5634BF7-5BAA-4CF7-B6F9-8BE0078BC3D7}"/>
    <cellStyle name="Percent 2 3 9 3" xfId="28073" xr:uid="{FD7A2EB5-6B4D-491F-A9EE-1D21B50A2F43}"/>
    <cellStyle name="Percent 2 3 9 4" xfId="28074" xr:uid="{E68AA304-C664-40DA-8820-094AB0410AA2}"/>
    <cellStyle name="Percent 2 3 9 5" xfId="28075" xr:uid="{BE23BE90-54B7-46CF-80CB-8B7F24609B28}"/>
    <cellStyle name="Percent 2 3 9 6" xfId="28076" xr:uid="{0CADA0F6-BD90-47F7-99EE-2EDF57879D32}"/>
    <cellStyle name="Percent 2 4" xfId="1873" xr:uid="{5C9575C8-7D3A-4ADE-A8EA-FF629F124A8A}"/>
    <cellStyle name="Percent 2 4 10" xfId="28077" xr:uid="{AC10861B-1A77-4D00-88EA-7A0102E32FC1}"/>
    <cellStyle name="Percent 2 4 2" xfId="1874" xr:uid="{03501F00-5DA6-48E4-8070-C18A5450AF99}"/>
    <cellStyle name="Percent 2 4 2 2" xfId="4224" xr:uid="{F4F00771-7A72-4B2C-86FC-8197F11120C3}"/>
    <cellStyle name="Percent 2 4 2 2 2" xfId="14738" xr:uid="{ED1AE778-1DF2-4A84-98B7-6B122953F3AC}"/>
    <cellStyle name="Percent 2 4 2 2 3" xfId="35531" xr:uid="{BB581323-4AE2-445B-9CAD-57AF3E3C2453}"/>
    <cellStyle name="Percent 2 4 2 2 4" xfId="11117" xr:uid="{6C4517B6-47B5-4EED-B897-AAE8AE6E8B58}"/>
    <cellStyle name="Percent 2 4 2 3" xfId="5000" xr:uid="{3A512E39-22FA-4865-8310-C9A05C71E12D}"/>
    <cellStyle name="Percent 2 4 2 3 2" xfId="35956" xr:uid="{EAC856F4-3229-44CA-91CE-C29A0C4E18AD}"/>
    <cellStyle name="Percent 2 4 2 3 3" xfId="28078" xr:uid="{47000ED8-3165-40EC-BA0B-D258B4835438}"/>
    <cellStyle name="Percent 2 4 2 4" xfId="28079" xr:uid="{AF6C9C50-C2D0-45C8-8665-DC13C2BCE233}"/>
    <cellStyle name="Percent 2 4 2 4 2" xfId="38023" xr:uid="{2586E1F7-D8B4-4E13-B3CB-55E4D998031B}"/>
    <cellStyle name="Percent 2 4 2 5" xfId="28080" xr:uid="{2D3D84A9-0809-4FD5-8499-99390652C3E8}"/>
    <cellStyle name="Percent 2 4 2 6" xfId="28081" xr:uid="{0FC44927-9A9D-49B4-93CB-59C57566E631}"/>
    <cellStyle name="Percent 2 4 2 7" xfId="28082" xr:uid="{2178D7E5-006D-414D-919A-0251CBFBDEAF}"/>
    <cellStyle name="Percent 2 4 3" xfId="1875" xr:uid="{913CD59E-5CE4-4745-ACFC-70C5E7BC8F0D}"/>
    <cellStyle name="Percent 2 4 3 2" xfId="4225" xr:uid="{D68AFD9E-2C71-44CD-B3DC-C9187CE9092C}"/>
    <cellStyle name="Percent 2 4 3 2 2" xfId="14739" xr:uid="{8565095F-CC87-4F0D-97EA-787BD6C8C313}"/>
    <cellStyle name="Percent 2 4 3 2 3" xfId="35532" xr:uid="{67CD31B4-08AE-4A3A-AC5D-470E616C7973}"/>
    <cellStyle name="Percent 2 4 3 2 4" xfId="11118" xr:uid="{ED9A4503-820F-4BC9-9A7F-EA0D80F29B75}"/>
    <cellStyle name="Percent 2 4 3 3" xfId="5001" xr:uid="{8F98A790-95E8-4EB8-A6F4-3024D6885A72}"/>
    <cellStyle name="Percent 2 4 3 3 2" xfId="35957" xr:uid="{995E47D2-20F9-4186-A17F-250FBEE59D6D}"/>
    <cellStyle name="Percent 2 4 3 3 3" xfId="28083" xr:uid="{EC0979FC-DFA3-4B93-9DDD-265C125C72EF}"/>
    <cellStyle name="Percent 2 4 3 4" xfId="28084" xr:uid="{997B0D21-FCD4-4617-9FAA-BA5D8E3C0129}"/>
    <cellStyle name="Percent 2 4 3 4 2" xfId="38024" xr:uid="{04408BE4-D7B5-485B-A5BB-68B526FD2A4D}"/>
    <cellStyle name="Percent 2 4 3 5" xfId="28085" xr:uid="{B27C3278-10FC-4D22-9569-5104B86D2701}"/>
    <cellStyle name="Percent 2 4 3 6" xfId="28086" xr:uid="{4CC6434C-02F7-413C-BDD4-EC576E3F75A9}"/>
    <cellStyle name="Percent 2 4 3 7" xfId="28087" xr:uid="{B44BE4BD-5F34-4C26-97EF-4D185CFCF265}"/>
    <cellStyle name="Percent 2 4 4" xfId="1876" xr:uid="{DFD19763-A760-4983-AD32-33E0EBAB2490}"/>
    <cellStyle name="Percent 2 4 4 2" xfId="4226" xr:uid="{F73E6FB6-A280-4B66-9B15-760151F2C31A}"/>
    <cellStyle name="Percent 2 4 4 2 2" xfId="14740" xr:uid="{3080576B-0E11-4AFF-8526-A8AB3839B970}"/>
    <cellStyle name="Percent 2 4 4 2 3" xfId="35533" xr:uid="{160C955A-5C78-4EEF-A50A-6C695F8F4891}"/>
    <cellStyle name="Percent 2 4 4 2 4" xfId="11119" xr:uid="{897E3838-7245-43F4-941C-A01307530B6C}"/>
    <cellStyle name="Percent 2 4 4 3" xfId="5002" xr:uid="{1F89277E-3FCE-4308-A4A8-4CDAA5A8BA6A}"/>
    <cellStyle name="Percent 2 4 4 3 2" xfId="35958" xr:uid="{5CA9A7FB-5FC0-4ADA-A3FF-F3D45F13D281}"/>
    <cellStyle name="Percent 2 4 4 3 3" xfId="28088" xr:uid="{83EABD1C-1EAD-4DF8-9331-B2D55B7C5D10}"/>
    <cellStyle name="Percent 2 4 4 4" xfId="28089" xr:uid="{FB7471C4-F99B-49DD-948F-60E9D6086AFE}"/>
    <cellStyle name="Percent 2 4 4 4 2" xfId="38025" xr:uid="{D8EB3E58-83C8-42BF-A2E8-5ADACC41999A}"/>
    <cellStyle name="Percent 2 4 4 5" xfId="28090" xr:uid="{35DF4655-5588-4C59-83C2-BA3F6C06E65F}"/>
    <cellStyle name="Percent 2 4 4 6" xfId="28091" xr:uid="{BB785C42-8BD7-4F3F-9169-B4FC9C53829F}"/>
    <cellStyle name="Percent 2 4 4 7" xfId="28092" xr:uid="{9C808C09-F116-478A-8F6D-6B029A54EF54}"/>
    <cellStyle name="Percent 2 4 5" xfId="4223" xr:uid="{90DE0D69-01CC-4A66-BFBB-E23C3A18E3F5}"/>
    <cellStyle name="Percent 2 4 5 2" xfId="14737" xr:uid="{A8B341B4-78DB-4916-9825-E93E9825EBB5}"/>
    <cellStyle name="Percent 2 4 5 3" xfId="35530" xr:uid="{F986E68A-C626-4C0B-B71D-8EC3AC52DEB1}"/>
    <cellStyle name="Percent 2 4 5 4" xfId="11116" xr:uid="{BE46756D-C2D5-4AD7-95FE-D73A43B9B4ED}"/>
    <cellStyle name="Percent 2 4 6" xfId="4999" xr:uid="{2DFBEBE4-C400-435F-8C52-16338ED9C52F}"/>
    <cellStyle name="Percent 2 4 6 2" xfId="35955" xr:uid="{A31DDEC9-5F8F-47AD-A55C-90F79DB0B1EC}"/>
    <cellStyle name="Percent 2 4 6 3" xfId="28093" xr:uid="{A5C06796-0B8F-4D13-9061-984F52DE3D30}"/>
    <cellStyle name="Percent 2 4 7" xfId="28094" xr:uid="{6E2B9977-2541-4F71-A296-07E05084B785}"/>
    <cellStyle name="Percent 2 4 7 2" xfId="38022" xr:uid="{2587FBE0-6DD0-40BD-97DA-10CE0B8BC65E}"/>
    <cellStyle name="Percent 2 4 8" xfId="28095" xr:uid="{BBFCE73B-3A58-4E47-9149-7BA86A10A995}"/>
    <cellStyle name="Percent 2 4 9" xfId="28096" xr:uid="{A8430853-B957-48AC-9C18-2138DCA0C0EA}"/>
    <cellStyle name="Percent 2 5" xfId="1877" xr:uid="{003E6E48-1D41-4076-8DC6-409EB6A06FDC}"/>
    <cellStyle name="Percent 2 5 10" xfId="28097" xr:uid="{C312AE1E-73F0-49AE-9713-7898B51E7BB1}"/>
    <cellStyle name="Percent 2 5 2" xfId="1878" xr:uid="{AE0FA928-F3FD-4C44-815C-151B4BE956A5}"/>
    <cellStyle name="Percent 2 5 2 2" xfId="4228" xr:uid="{AF635527-A122-472D-9F06-7B3C25086C76}"/>
    <cellStyle name="Percent 2 5 2 2 2" xfId="14742" xr:uid="{E9394D70-5F73-459E-8CC6-E95F706698BE}"/>
    <cellStyle name="Percent 2 5 2 2 3" xfId="35535" xr:uid="{1B15E1E6-27B5-494B-B021-27E138649318}"/>
    <cellStyle name="Percent 2 5 2 2 4" xfId="11121" xr:uid="{1D588E20-108B-4647-B8F8-B85972D06AFF}"/>
    <cellStyle name="Percent 2 5 2 3" xfId="5004" xr:uid="{B6A1FF88-5ADE-4F22-9DCB-56DF15AF093C}"/>
    <cellStyle name="Percent 2 5 2 3 2" xfId="35960" xr:uid="{DB4239F5-9846-444D-8731-632C49124635}"/>
    <cellStyle name="Percent 2 5 2 3 3" xfId="28098" xr:uid="{DD284D39-BE5F-4C83-B209-041CBCEDD3CB}"/>
    <cellStyle name="Percent 2 5 2 4" xfId="28099" xr:uid="{910E136F-FCBC-4A7D-AF9A-0E5E07BC2FA9}"/>
    <cellStyle name="Percent 2 5 2 4 2" xfId="38027" xr:uid="{93421319-7C3D-4E95-9BF2-682FE5180AF3}"/>
    <cellStyle name="Percent 2 5 2 5" xfId="28100" xr:uid="{30405728-C22E-4BCA-9D24-EE9775DBD595}"/>
    <cellStyle name="Percent 2 5 2 6" xfId="28101" xr:uid="{DBE11EF0-D13A-45AA-A4A5-5C2E43D222FF}"/>
    <cellStyle name="Percent 2 5 2 7" xfId="28102" xr:uid="{7CD13137-38E4-4BB9-B2FE-5EBD925F9BF6}"/>
    <cellStyle name="Percent 2 5 3" xfId="1879" xr:uid="{FA8352BF-F4D2-4D0A-B0E9-B162BD036F35}"/>
    <cellStyle name="Percent 2 5 3 2" xfId="4229" xr:uid="{D49D1961-9147-4CBD-A3D0-A2DA0A276874}"/>
    <cellStyle name="Percent 2 5 3 2 2" xfId="14743" xr:uid="{0E0A0F9D-1E0D-468A-895F-B040E65EBB39}"/>
    <cellStyle name="Percent 2 5 3 2 3" xfId="35536" xr:uid="{E8B3D0E2-2FE9-4164-B968-122E361F8399}"/>
    <cellStyle name="Percent 2 5 3 2 4" xfId="11122" xr:uid="{FBD85C3F-90AF-454D-9DD2-6687B5BA60A4}"/>
    <cellStyle name="Percent 2 5 3 3" xfId="5005" xr:uid="{60C2655B-A447-4F67-AB01-C4793186525D}"/>
    <cellStyle name="Percent 2 5 3 3 2" xfId="35961" xr:uid="{1D0FF8FC-CA4A-49FA-8566-5903AAF49E26}"/>
    <cellStyle name="Percent 2 5 3 3 3" xfId="28103" xr:uid="{253D60CC-D7E8-4B1D-AC09-B468E8FA59FC}"/>
    <cellStyle name="Percent 2 5 3 4" xfId="28104" xr:uid="{B7FF158B-810D-4C03-8CCF-6E89C91F5786}"/>
    <cellStyle name="Percent 2 5 3 4 2" xfId="38028" xr:uid="{EB89DF90-CFFA-4AAB-BE8C-8FF64ED89DFE}"/>
    <cellStyle name="Percent 2 5 3 5" xfId="28105" xr:uid="{C139D7A2-4912-4F09-AB2A-E6D5D5CC0297}"/>
    <cellStyle name="Percent 2 5 3 6" xfId="28106" xr:uid="{F5475332-E680-45BA-ADAE-B289F390A9B7}"/>
    <cellStyle name="Percent 2 5 3 7" xfId="28107" xr:uid="{31F8C7DF-5E5A-4545-9C43-5E39C190DCB1}"/>
    <cellStyle name="Percent 2 5 4" xfId="1880" xr:uid="{C6C972F2-0879-4FB6-965A-3BBE51BEBAEB}"/>
    <cellStyle name="Percent 2 5 4 2" xfId="4230" xr:uid="{11E1E88C-7AAA-4E45-B492-87A841529991}"/>
    <cellStyle name="Percent 2 5 4 2 2" xfId="14744" xr:uid="{CE613995-ECAB-47A6-8315-18B60E1923DA}"/>
    <cellStyle name="Percent 2 5 4 2 3" xfId="35537" xr:uid="{C50DECA1-6FD5-4054-8A08-EB07DCC5806B}"/>
    <cellStyle name="Percent 2 5 4 2 4" xfId="11123" xr:uid="{19292515-04EB-445A-A2A1-222ED14FF7DE}"/>
    <cellStyle name="Percent 2 5 4 3" xfId="5006" xr:uid="{8BA12569-8561-427B-AA46-E576BF979FCA}"/>
    <cellStyle name="Percent 2 5 4 3 2" xfId="35962" xr:uid="{8F3C0FCE-AF52-43C3-8BCB-EA8D1BDC61B4}"/>
    <cellStyle name="Percent 2 5 4 3 3" xfId="28108" xr:uid="{9550A003-0A13-4B3E-BA58-84E7356D9314}"/>
    <cellStyle name="Percent 2 5 4 4" xfId="28109" xr:uid="{D761E155-51CA-4E5E-AF7B-32703CDD8E1F}"/>
    <cellStyle name="Percent 2 5 4 4 2" xfId="38029" xr:uid="{C6259AC6-C0C1-4389-84C7-1D5FA5E85272}"/>
    <cellStyle name="Percent 2 5 4 5" xfId="28110" xr:uid="{24DF8F00-1311-4A1C-91A8-5741F2850809}"/>
    <cellStyle name="Percent 2 5 4 6" xfId="28111" xr:uid="{E918C24B-D646-4CD6-90D7-6803B8BEC8C1}"/>
    <cellStyle name="Percent 2 5 4 7" xfId="28112" xr:uid="{716981F1-0AEF-4BA4-9161-9C47D43190CB}"/>
    <cellStyle name="Percent 2 5 5" xfId="4227" xr:uid="{5614E3B3-C2BC-4DA5-9CF1-A1B82F0B18BA}"/>
    <cellStyle name="Percent 2 5 5 2" xfId="14741" xr:uid="{DF7CA9C8-1B09-420C-B66C-EB7712AC38FD}"/>
    <cellStyle name="Percent 2 5 5 3" xfId="35534" xr:uid="{DD854662-A1C9-47DD-9776-C34EFCB7884B}"/>
    <cellStyle name="Percent 2 5 5 4" xfId="11120" xr:uid="{24EE1D04-DFCB-40FF-AFF0-549EDFEFC330}"/>
    <cellStyle name="Percent 2 5 6" xfId="5003" xr:uid="{D0BDB88C-7BDC-411B-9C10-3F5E72590010}"/>
    <cellStyle name="Percent 2 5 6 2" xfId="35959" xr:uid="{5F7A1E70-0045-4DBC-B250-B0A8D5F0C2BF}"/>
    <cellStyle name="Percent 2 5 6 3" xfId="28113" xr:uid="{B8EE4EB5-88A4-47B1-8829-098645D4762F}"/>
    <cellStyle name="Percent 2 5 7" xfId="28114" xr:uid="{4058951A-3DD2-49A5-A8D0-BC61CD569131}"/>
    <cellStyle name="Percent 2 5 7 2" xfId="38026" xr:uid="{0642FC18-9DF9-4222-8237-ACBDCFFC1736}"/>
    <cellStyle name="Percent 2 5 8" xfId="28115" xr:uid="{1C3BE1D7-5C6B-4900-8782-364CBB8BFA77}"/>
    <cellStyle name="Percent 2 5 9" xfId="28116" xr:uid="{31185346-23A7-4E70-9A3B-DAF0D699C3FB}"/>
    <cellStyle name="Percent 2 6" xfId="1881" xr:uid="{2598662E-C71A-476A-B48A-4574F730A71E}"/>
    <cellStyle name="Percent 2 6 10" xfId="28117" xr:uid="{56BD4CCA-AF17-457C-A1A6-F184BD4D7B4D}"/>
    <cellStyle name="Percent 2 6 2" xfId="1882" xr:uid="{D0DDB5E2-37E1-4558-B5DD-42EFF1F848C2}"/>
    <cellStyle name="Percent 2 6 2 2" xfId="4232" xr:uid="{B0EF6348-3004-4C40-93B3-09A3F0E5661F}"/>
    <cellStyle name="Percent 2 6 2 2 2" xfId="14746" xr:uid="{6A0892BF-458E-46DC-84DA-ACF9C6C9485C}"/>
    <cellStyle name="Percent 2 6 2 2 3" xfId="35539" xr:uid="{0832D3A4-D534-4057-B94C-5293118C89FE}"/>
    <cellStyle name="Percent 2 6 2 2 4" xfId="11125" xr:uid="{F3FCCEB3-4229-4E4C-B62C-8412F5B09812}"/>
    <cellStyle name="Percent 2 6 2 3" xfId="5008" xr:uid="{4D0FD730-5A50-484B-9FA5-77290845EA14}"/>
    <cellStyle name="Percent 2 6 2 3 2" xfId="35964" xr:uid="{05ED5498-312F-40D2-9D79-499B418C13F2}"/>
    <cellStyle name="Percent 2 6 2 3 3" xfId="28118" xr:uid="{E660B1BB-902C-492C-919E-33430DECA6EE}"/>
    <cellStyle name="Percent 2 6 2 4" xfId="28119" xr:uid="{3CDF44C4-3AC9-4938-A013-A200B6F0517C}"/>
    <cellStyle name="Percent 2 6 2 4 2" xfId="38031" xr:uid="{77F62CC4-9C83-463B-9506-D7A4E7A231BB}"/>
    <cellStyle name="Percent 2 6 2 5" xfId="28120" xr:uid="{CE3CACE0-BC99-4B21-B022-F133CFCE6A4C}"/>
    <cellStyle name="Percent 2 6 2 6" xfId="28121" xr:uid="{7F8ABFC9-0F49-4CF6-A9B2-28C72BBEE58F}"/>
    <cellStyle name="Percent 2 6 2 7" xfId="28122" xr:uid="{F19113D2-9E22-4036-8CDD-19274F56F05D}"/>
    <cellStyle name="Percent 2 6 3" xfId="1883" xr:uid="{0A90B48D-5CD9-4E99-8712-D23D736AACCF}"/>
    <cellStyle name="Percent 2 6 3 2" xfId="4233" xr:uid="{2B2BDB8D-063F-467F-A422-CE58EF395042}"/>
    <cellStyle name="Percent 2 6 3 2 2" xfId="14747" xr:uid="{7F37E4BA-AFBD-44EF-983E-47DCE476E0FC}"/>
    <cellStyle name="Percent 2 6 3 2 3" xfId="35540" xr:uid="{643D7DAF-264C-499B-AFA4-400F304F24CB}"/>
    <cellStyle name="Percent 2 6 3 2 4" xfId="11126" xr:uid="{5FF650C1-60E2-463A-9858-BF1E9DE9658C}"/>
    <cellStyle name="Percent 2 6 3 3" xfId="5009" xr:uid="{C502394D-8B3A-4F55-8E11-6C1183E08633}"/>
    <cellStyle name="Percent 2 6 3 3 2" xfId="35965" xr:uid="{D460E2E6-4EF0-4D15-ADEE-12191BBDB4E5}"/>
    <cellStyle name="Percent 2 6 3 3 3" xfId="28123" xr:uid="{25EA8A36-97B5-47F0-85D6-7E1D2BAD97E7}"/>
    <cellStyle name="Percent 2 6 3 4" xfId="28124" xr:uid="{8CEEEB53-2182-49FA-9BB4-1246E10122E8}"/>
    <cellStyle name="Percent 2 6 3 4 2" xfId="38032" xr:uid="{7C6C50F5-98B3-4B62-8E32-7AB1F5969DD9}"/>
    <cellStyle name="Percent 2 6 3 5" xfId="28125" xr:uid="{2A256CE9-00FA-42DE-8934-E4AF786083D2}"/>
    <cellStyle name="Percent 2 6 3 6" xfId="28126" xr:uid="{A63C3631-E74B-45B6-AF25-C9D690742D26}"/>
    <cellStyle name="Percent 2 6 3 7" xfId="28127" xr:uid="{B62A6A72-1867-43E1-AF19-247C8C20D069}"/>
    <cellStyle name="Percent 2 6 4" xfId="1884" xr:uid="{95D46F60-8BE5-4584-B0F5-39FAA92E928E}"/>
    <cellStyle name="Percent 2 6 4 2" xfId="4234" xr:uid="{1275A302-A600-4D05-A0B8-C448C16BF17A}"/>
    <cellStyle name="Percent 2 6 4 2 2" xfId="14748" xr:uid="{D1202312-F1BE-457F-B026-54ABF516DFCA}"/>
    <cellStyle name="Percent 2 6 4 2 3" xfId="35541" xr:uid="{E139EC6D-F518-4729-9B34-4107542B29DA}"/>
    <cellStyle name="Percent 2 6 4 2 4" xfId="11127" xr:uid="{44449D95-1B25-4D70-AC14-4F8033BEF72A}"/>
    <cellStyle name="Percent 2 6 4 3" xfId="5010" xr:uid="{609A6051-44EE-41EB-AC48-8F5ECA3DD363}"/>
    <cellStyle name="Percent 2 6 4 3 2" xfId="35966" xr:uid="{3529FF22-00CB-4B53-B747-33315433C336}"/>
    <cellStyle name="Percent 2 6 4 3 3" xfId="28128" xr:uid="{606D0C84-5213-453F-902D-6E44F052C126}"/>
    <cellStyle name="Percent 2 6 4 4" xfId="28129" xr:uid="{4DA43E80-CF15-42EB-80EC-AD9A07032B72}"/>
    <cellStyle name="Percent 2 6 4 4 2" xfId="38033" xr:uid="{CA269136-B56E-4C88-9274-E7FC79306B63}"/>
    <cellStyle name="Percent 2 6 4 5" xfId="28130" xr:uid="{68219C6A-1135-4EAB-8718-8B4D4F57FF7D}"/>
    <cellStyle name="Percent 2 6 4 6" xfId="28131" xr:uid="{113285F3-4377-4CA5-9FF7-EE4347000710}"/>
    <cellStyle name="Percent 2 6 4 7" xfId="28132" xr:uid="{5BDB6766-3211-4366-A685-361FEE2E201B}"/>
    <cellStyle name="Percent 2 6 5" xfId="4231" xr:uid="{B5B97CB7-5529-4CA5-8E42-BAE127F49B9B}"/>
    <cellStyle name="Percent 2 6 5 2" xfId="14745" xr:uid="{D6FC97F2-900A-4101-A271-197BE1610C3A}"/>
    <cellStyle name="Percent 2 6 5 3" xfId="35538" xr:uid="{96026CA5-8580-41E8-B2FA-AF3B5D2DBEA8}"/>
    <cellStyle name="Percent 2 6 5 4" xfId="11124" xr:uid="{7395DA22-0AD4-4700-A6E9-E2B882CE3D74}"/>
    <cellStyle name="Percent 2 6 6" xfId="5007" xr:uid="{C258D9FF-383B-48E8-8613-90CA32C63763}"/>
    <cellStyle name="Percent 2 6 6 2" xfId="35963" xr:uid="{BF0535E3-6013-40B2-BA2D-DF7EE5092105}"/>
    <cellStyle name="Percent 2 6 6 3" xfId="28133" xr:uid="{24970DB0-27EA-470A-8BA7-6126B217F669}"/>
    <cellStyle name="Percent 2 6 7" xfId="28134" xr:uid="{78B0AA7F-328A-4381-A3DD-420390837DDA}"/>
    <cellStyle name="Percent 2 6 7 2" xfId="38030" xr:uid="{102BCB77-9C6E-4188-9A9E-8ACA868A5450}"/>
    <cellStyle name="Percent 2 6 8" xfId="28135" xr:uid="{E30732EE-434C-4A07-9997-412E098713E5}"/>
    <cellStyle name="Percent 2 6 9" xfId="28136" xr:uid="{CB96E8E8-AA31-4002-A0F2-B671B1638E47}"/>
    <cellStyle name="Percent 2 7" xfId="1885" xr:uid="{1116D402-65F4-48DD-9F43-F7A42EDA5464}"/>
    <cellStyle name="Percent 2 7 10" xfId="28137" xr:uid="{DC835F59-74EB-40D0-9245-C47CA8396839}"/>
    <cellStyle name="Percent 2 7 2" xfId="1886" xr:uid="{88E03606-BA47-4168-84F9-1C0EF4D0C704}"/>
    <cellStyle name="Percent 2 7 2 2" xfId="4236" xr:uid="{41B7B452-8D99-4501-BA4C-A24F455C75EB}"/>
    <cellStyle name="Percent 2 7 2 2 2" xfId="14750" xr:uid="{77697AA2-E9CD-4C3F-9000-76863628E1CB}"/>
    <cellStyle name="Percent 2 7 2 2 3" xfId="35543" xr:uid="{46F192CA-6D32-477C-8B38-1246B7BB4E9C}"/>
    <cellStyle name="Percent 2 7 2 2 4" xfId="11129" xr:uid="{30F49CB4-BE26-44F2-8DEE-B76F29ACFBC2}"/>
    <cellStyle name="Percent 2 7 2 3" xfId="5012" xr:uid="{3F53954F-9E43-4A21-AC29-961F96896820}"/>
    <cellStyle name="Percent 2 7 2 3 2" xfId="35968" xr:uid="{7C56FCD9-0595-42FB-952D-20A50FF8F5D4}"/>
    <cellStyle name="Percent 2 7 2 3 3" xfId="28138" xr:uid="{78B55AC8-282B-43A4-8403-E602728333B6}"/>
    <cellStyle name="Percent 2 7 2 4" xfId="28139" xr:uid="{82D1A2F3-3D4D-4F5B-BC06-8F40E7131F03}"/>
    <cellStyle name="Percent 2 7 2 4 2" xfId="38035" xr:uid="{32AB8554-8CC9-40D9-A7FD-A06C1CACD521}"/>
    <cellStyle name="Percent 2 7 2 5" xfId="28140" xr:uid="{1D032F56-3D85-4C72-8639-5C0BADDF7CE9}"/>
    <cellStyle name="Percent 2 7 2 6" xfId="28141" xr:uid="{84E2FB9F-A214-4DD4-ADBD-F4C24E0379D4}"/>
    <cellStyle name="Percent 2 7 2 7" xfId="28142" xr:uid="{42009ADC-C5A7-4BFE-9916-A48359749E76}"/>
    <cellStyle name="Percent 2 7 3" xfId="1887" xr:uid="{8666F6C6-D4B8-4246-B883-EF125A73D129}"/>
    <cellStyle name="Percent 2 7 3 2" xfId="4237" xr:uid="{DDCD8684-C805-4444-B214-4F30E42AD5A6}"/>
    <cellStyle name="Percent 2 7 3 2 2" xfId="14751" xr:uid="{5A331A08-D9DF-4509-9AF8-7DB61C98FDF6}"/>
    <cellStyle name="Percent 2 7 3 2 3" xfId="35544" xr:uid="{11BE3F14-B6AA-4A1A-8AA7-EBE1D8827EF3}"/>
    <cellStyle name="Percent 2 7 3 2 4" xfId="11130" xr:uid="{F89CA5F7-EF99-47A9-868D-34DC3DE6456B}"/>
    <cellStyle name="Percent 2 7 3 3" xfId="5013" xr:uid="{3F68F98A-F20A-4708-9794-48F127222EBF}"/>
    <cellStyle name="Percent 2 7 3 3 2" xfId="35969" xr:uid="{4EE951CE-5097-408A-878F-C8DB4650367B}"/>
    <cellStyle name="Percent 2 7 3 3 3" xfId="28143" xr:uid="{38ED0FF0-099F-46C5-8CBD-30F077ECB09C}"/>
    <cellStyle name="Percent 2 7 3 4" xfId="28144" xr:uid="{D444F42B-23E6-48CF-96A8-6C5117AB4CDE}"/>
    <cellStyle name="Percent 2 7 3 4 2" xfId="38036" xr:uid="{A048C320-DBA4-4672-89C4-5A9F2F1D8AA4}"/>
    <cellStyle name="Percent 2 7 3 5" xfId="28145" xr:uid="{5D9CF243-8B1C-46CF-8EE4-732695F5E264}"/>
    <cellStyle name="Percent 2 7 3 6" xfId="28146" xr:uid="{476F0A19-CCCA-4C46-889C-A56E1E44F690}"/>
    <cellStyle name="Percent 2 7 3 7" xfId="28147" xr:uid="{B0178BC8-A3D3-4649-82CF-ECEFDB2AA8A0}"/>
    <cellStyle name="Percent 2 7 4" xfId="1888" xr:uid="{BF57408C-DA09-44DC-A114-A6D7B94690B8}"/>
    <cellStyle name="Percent 2 7 4 2" xfId="4238" xr:uid="{52438EF5-D63C-4DF5-87E2-A626B01FEE0D}"/>
    <cellStyle name="Percent 2 7 4 2 2" xfId="14752" xr:uid="{8258A626-BAC7-4DFB-96F3-A7EB706FA894}"/>
    <cellStyle name="Percent 2 7 4 2 3" xfId="35545" xr:uid="{D34B437C-E3C3-4401-B309-B5C90CEBA7FB}"/>
    <cellStyle name="Percent 2 7 4 2 4" xfId="11131" xr:uid="{7EE9888A-C106-41B5-8D4D-B27883264C70}"/>
    <cellStyle name="Percent 2 7 4 3" xfId="5014" xr:uid="{8CE7AEAD-11C0-4539-B0E8-E1BF9BDC0654}"/>
    <cellStyle name="Percent 2 7 4 3 2" xfId="35970" xr:uid="{2F06573E-8EA3-416B-82E1-562E3835F7BC}"/>
    <cellStyle name="Percent 2 7 4 3 3" xfId="28148" xr:uid="{DAA3B5CD-39A6-4A4F-9E46-1C939BA22155}"/>
    <cellStyle name="Percent 2 7 4 4" xfId="28149" xr:uid="{3B804895-B330-47E5-B5BF-1FA3EB16939B}"/>
    <cellStyle name="Percent 2 7 4 4 2" xfId="38037" xr:uid="{0C5626D3-DFC2-4276-B301-48A558A3FF83}"/>
    <cellStyle name="Percent 2 7 4 5" xfId="28150" xr:uid="{AEBFF719-D409-4D74-AF2C-58ACC8656AF7}"/>
    <cellStyle name="Percent 2 7 4 6" xfId="28151" xr:uid="{94C0AB3A-7977-41B6-BB85-BFA6AC6B1A86}"/>
    <cellStyle name="Percent 2 7 4 7" xfId="28152" xr:uid="{DDFA66D8-61D2-416D-8D05-A93A81A94372}"/>
    <cellStyle name="Percent 2 7 5" xfId="4235" xr:uid="{A0E2CEFD-568F-4F3C-85C3-23B569CE2094}"/>
    <cellStyle name="Percent 2 7 5 2" xfId="14749" xr:uid="{5D78829E-6DED-4E81-B7E2-E36B368CEA5D}"/>
    <cellStyle name="Percent 2 7 5 3" xfId="35542" xr:uid="{BE7CD3B1-92DD-486E-8BE8-AC6EC91C0C01}"/>
    <cellStyle name="Percent 2 7 5 4" xfId="11128" xr:uid="{54A5AAE0-E515-409F-88EB-14F729CA8651}"/>
    <cellStyle name="Percent 2 7 6" xfId="5011" xr:uid="{2ACA8E3E-6F27-43F4-9B60-FAC5ED1F48A8}"/>
    <cellStyle name="Percent 2 7 6 2" xfId="35967" xr:uid="{C5ED5186-38CA-4D12-A9D4-42FE5229055B}"/>
    <cellStyle name="Percent 2 7 6 3" xfId="28153" xr:uid="{706429BE-EC5D-4C7F-81BB-152EB1F86577}"/>
    <cellStyle name="Percent 2 7 7" xfId="28154" xr:uid="{A3DED748-F27F-4A6D-B6DD-36B3B171CA31}"/>
    <cellStyle name="Percent 2 7 7 2" xfId="38034" xr:uid="{267AD8DD-6CED-42A3-A15F-4809EAE0ED12}"/>
    <cellStyle name="Percent 2 7 8" xfId="28155" xr:uid="{FB69A083-6632-44F7-B88C-1D30D2069251}"/>
    <cellStyle name="Percent 2 7 9" xfId="28156" xr:uid="{8A0D4537-F9D5-439D-9563-217B39518288}"/>
    <cellStyle name="Percent 2 8" xfId="1889" xr:uid="{A6F754B2-D468-474C-97B1-0CE772D59B49}"/>
    <cellStyle name="Percent 2 8 2" xfId="11132" xr:uid="{4F4CF4E2-C7A1-4E8F-B4B0-4547AA001B4E}"/>
    <cellStyle name="Percent 2 8 2 2" xfId="14753" xr:uid="{35842B06-27DC-429B-9AC5-652CEFA1562B}"/>
    <cellStyle name="Percent 2 8 3" xfId="28157" xr:uid="{428314EF-7AED-43D8-81EB-83E88D86FCDE}"/>
    <cellStyle name="Percent 2 8 4" xfId="28158" xr:uid="{AB70469F-62ED-432C-9BFA-11E83D9A42DF}"/>
    <cellStyle name="Percent 2 8 5" xfId="28159" xr:uid="{2718F5B9-C667-4C6D-9F88-8D7213572870}"/>
    <cellStyle name="Percent 2 8 6" xfId="28160" xr:uid="{794E54E6-8215-456B-9FA0-C33E98826EE8}"/>
    <cellStyle name="Percent 2 8 7" xfId="28161" xr:uid="{4123E8AA-577E-4E09-B314-BFB0DCB58476}"/>
    <cellStyle name="Percent 2 9" xfId="1890" xr:uid="{819C7016-9436-4E84-8DD3-649EF1333FB1}"/>
    <cellStyle name="Percent 2 9 2" xfId="11133" xr:uid="{229C8353-F902-4A5E-A926-8DED2EBDE462}"/>
    <cellStyle name="Percent 2 9 2 2" xfId="14754" xr:uid="{001F8F23-48DE-4C8F-B9C8-D894BB134022}"/>
    <cellStyle name="Percent 2 9 3" xfId="28162" xr:uid="{424F9D84-23CB-4923-AE97-00A959CA3C08}"/>
    <cellStyle name="Percent 2 9 4" xfId="28163" xr:uid="{FB850DB7-1BD1-4AE3-B25C-61789CA49573}"/>
    <cellStyle name="Percent 2 9 5" xfId="28164" xr:uid="{D4AB2642-191F-4A9B-AAA9-5F995646D2ED}"/>
    <cellStyle name="Percent 2 9 6" xfId="28165" xr:uid="{8C0DA87D-3978-4652-B02A-2BD9C66F64D3}"/>
    <cellStyle name="Percent 2 9 7" xfId="28166" xr:uid="{6C6D386C-85BD-40F9-88EA-905C5510AEB4}"/>
    <cellStyle name="Percent 20" xfId="4239" xr:uid="{B4001360-85C5-4297-9D2C-18D9B68FED26}"/>
    <cellStyle name="Percent 20 2" xfId="5612" xr:uid="{E91B8F97-2312-443F-9B51-B94770BE3618}"/>
    <cellStyle name="Percent 20 2 2" xfId="11135" xr:uid="{B90563BB-08AC-4DFA-B0B2-40FBD09EB9E4}"/>
    <cellStyle name="Percent 20 2 2 2" xfId="14756" xr:uid="{E9DCBFE2-67BF-4D48-AC51-2BB0A3F09D03}"/>
    <cellStyle name="Percent 20 2 3" xfId="28167" xr:uid="{E7EEA2E5-7021-4886-8275-98EE473ED422}"/>
    <cellStyle name="Percent 20 2 4" xfId="28168" xr:uid="{ECBD7A39-89C6-49C8-85D4-26488AFA7DFE}"/>
    <cellStyle name="Percent 20 2 5" xfId="28169" xr:uid="{494E986D-324B-425D-B489-FE5EB8BFD0D7}"/>
    <cellStyle name="Percent 20 2 6" xfId="28170" xr:uid="{DA9A6923-68C3-484D-84E8-ABDD80A7DDBD}"/>
    <cellStyle name="Percent 20 3" xfId="11134" xr:uid="{2A72BA60-1DD0-42C6-923A-2A49E421D157}"/>
    <cellStyle name="Percent 20 3 2" xfId="14755" xr:uid="{DDDAEE23-53E0-4B4F-9427-11B67FE009C8}"/>
    <cellStyle name="Percent 20 3 3" xfId="38602" xr:uid="{88BE1163-0762-4237-B94A-4F961221B2D3}"/>
    <cellStyle name="Percent 20 4" xfId="28171" xr:uid="{E87F74B6-2AA3-41E6-AC46-1CE7867420D0}"/>
    <cellStyle name="Percent 20 5" xfId="28172" xr:uid="{7D8C3584-E793-44E3-A212-8362564D20D8}"/>
    <cellStyle name="Percent 20 6" xfId="28173" xr:uid="{07CACD88-62A5-4AE1-9F39-833870D5CB54}"/>
    <cellStyle name="Percent 20 7" xfId="28174" xr:uid="{C1BB32DC-F3B2-4608-9C1D-147109ADC2C9}"/>
    <cellStyle name="Percent 21" xfId="4240" xr:uid="{209CE5E9-859B-4DB1-B076-0E51DC223A5D}"/>
    <cellStyle name="Percent 21 2" xfId="5613" xr:uid="{4AB5A4D5-BAD2-4F7B-A842-CF94B292F33B}"/>
    <cellStyle name="Percent 21 2 2" xfId="11137" xr:uid="{67429463-4E3B-4160-971B-A95D228CC711}"/>
    <cellStyle name="Percent 21 2 2 2" xfId="14758" xr:uid="{FA0CA3CC-F63F-48A6-B595-52E8CA42C4C5}"/>
    <cellStyle name="Percent 21 2 3" xfId="28175" xr:uid="{F07C53D1-45D3-4F5C-BA09-DBB76F86C00C}"/>
    <cellStyle name="Percent 21 2 4" xfId="28176" xr:uid="{C65C206D-643C-48D5-8A92-DE12CD4447D1}"/>
    <cellStyle name="Percent 21 2 5" xfId="28177" xr:uid="{978FC530-21F5-4735-B524-806C8C4C5470}"/>
    <cellStyle name="Percent 21 2 6" xfId="28178" xr:uid="{91131D7A-03DD-4484-B0EB-186C08AEC5E9}"/>
    <cellStyle name="Percent 21 3" xfId="11136" xr:uid="{621C09FD-55DC-4226-B909-9236D75138E6}"/>
    <cellStyle name="Percent 21 3 2" xfId="14757" xr:uid="{37A3F36B-2E2E-41A8-A617-D9F535047C1B}"/>
    <cellStyle name="Percent 21 3 3" xfId="38603" xr:uid="{DBE97D29-7351-42B2-B1DD-721E907F1FD0}"/>
    <cellStyle name="Percent 21 4" xfId="28179" xr:uid="{4A1F7271-C5B6-4345-8F81-67C30AFAE662}"/>
    <cellStyle name="Percent 21 5" xfId="28180" xr:uid="{C5AF25AE-E717-4BDE-BC16-BAF75C42DCF8}"/>
    <cellStyle name="Percent 21 6" xfId="28181" xr:uid="{147073C6-E9D5-4235-A561-EE947FB37F0D}"/>
    <cellStyle name="Percent 21 7" xfId="28182" xr:uid="{6D2003D8-AA32-4E23-B955-42464A8DEF9E}"/>
    <cellStyle name="Percent 22" xfId="4241" xr:uid="{947D75B1-8624-49EE-9AE0-8EECA2709B41}"/>
    <cellStyle name="Percent 22 2" xfId="5614" xr:uid="{7AE7F852-2156-4800-A3BB-9AE0A691546D}"/>
    <cellStyle name="Percent 22 2 2" xfId="11139" xr:uid="{73C4A9BC-8F36-49FF-AC77-1909B2118830}"/>
    <cellStyle name="Percent 22 2 2 2" xfId="14760" xr:uid="{DE995318-36D6-43AB-89A1-DBC64D5F5004}"/>
    <cellStyle name="Percent 22 2 3" xfId="28183" xr:uid="{EEF022D4-3227-4A20-8D89-7079FE1A06EA}"/>
    <cellStyle name="Percent 22 2 4" xfId="28184" xr:uid="{C7C4967E-3448-456B-82EF-1A0ACD86D3FC}"/>
    <cellStyle name="Percent 22 2 5" xfId="28185" xr:uid="{C4F958D6-D3E4-4E90-9C4C-E407B0C2C386}"/>
    <cellStyle name="Percent 22 2 6" xfId="28186" xr:uid="{E531D663-240A-456A-BE92-DF375730A2AD}"/>
    <cellStyle name="Percent 22 3" xfId="11138" xr:uid="{EBD6402F-84CB-492F-9705-E1A902404079}"/>
    <cellStyle name="Percent 22 3 2" xfId="14759" xr:uid="{79ED5B52-67C3-4CBE-9A90-34E456014A74}"/>
    <cellStyle name="Percent 22 3 3" xfId="38604" xr:uid="{65A2976A-CDE9-4AD4-BF32-4D3043AB99C2}"/>
    <cellStyle name="Percent 22 4" xfId="28187" xr:uid="{B972FA3B-E463-4328-9AF9-90D1B0976498}"/>
    <cellStyle name="Percent 22 5" xfId="28188" xr:uid="{2C2D0BF2-B473-4E34-B5A0-01859BBCCF5C}"/>
    <cellStyle name="Percent 22 6" xfId="28189" xr:uid="{ECB742A9-8CD1-418D-9297-0848B4B6FC8B}"/>
    <cellStyle name="Percent 22 7" xfId="28190" xr:uid="{70FC65C6-E8DA-479D-ABF2-251FF8E800D0}"/>
    <cellStyle name="Percent 23" xfId="4242" xr:uid="{FEB89BD3-6278-4032-BCD7-F652A37A7842}"/>
    <cellStyle name="Percent 23 2" xfId="5615" xr:uid="{5C0FDEAB-CC90-4897-897B-9DBBD73760A3}"/>
    <cellStyle name="Percent 23 2 2" xfId="11141" xr:uid="{CEE2F242-5F40-4D3F-8069-E319D0615FA5}"/>
    <cellStyle name="Percent 23 2 2 2" xfId="14762" xr:uid="{DE93913B-A19A-410F-AB81-933D718E2C15}"/>
    <cellStyle name="Percent 23 2 3" xfId="28191" xr:uid="{C7066504-CC3E-4A6A-B1BE-5C27DE2260D0}"/>
    <cellStyle name="Percent 23 2 4" xfId="28192" xr:uid="{511FEA37-58B4-42C3-97D0-9A8D2C13D7E4}"/>
    <cellStyle name="Percent 23 2 5" xfId="28193" xr:uid="{0CC06A15-536D-4F16-A1E3-1A592DB9F6B6}"/>
    <cellStyle name="Percent 23 2 6" xfId="28194" xr:uid="{466712CD-7855-4691-A2EC-AC8D24D3A586}"/>
    <cellStyle name="Percent 23 3" xfId="11140" xr:uid="{869D0C64-0B9D-41E1-B1E9-B2FC72AAD251}"/>
    <cellStyle name="Percent 23 3 2" xfId="14761" xr:uid="{41BA0F22-7995-4BCE-BA8B-72DEC8E472B9}"/>
    <cellStyle name="Percent 23 3 3" xfId="38605" xr:uid="{040EBC99-3C83-4AE4-9C2F-E96544C656BA}"/>
    <cellStyle name="Percent 23 4" xfId="28195" xr:uid="{EF55E999-142A-4233-ABEC-4684367DF14C}"/>
    <cellStyle name="Percent 23 5" xfId="28196" xr:uid="{EAC8690C-CABA-439F-A8B4-BC0D6DEDACD6}"/>
    <cellStyle name="Percent 23 6" xfId="28197" xr:uid="{72C6DACE-40B4-47A4-ACA3-7CEC8CF1CA8C}"/>
    <cellStyle name="Percent 23 7" xfId="28198" xr:uid="{27123ED1-20F1-40A3-9C58-EE403E078EFC}"/>
    <cellStyle name="Percent 24" xfId="4243" xr:uid="{B61E5F7D-9CEC-4481-AF15-DC5C7303E558}"/>
    <cellStyle name="Percent 24 2" xfId="5616" xr:uid="{B59BE53B-BA59-4BD5-B36D-E509D7AB7F5D}"/>
    <cellStyle name="Percent 24 2 2" xfId="11143" xr:uid="{13449FA5-DF38-44E6-8AEB-6BEB06E05E28}"/>
    <cellStyle name="Percent 24 2 2 2" xfId="14764" xr:uid="{2EC11299-047D-493F-8123-3F179EEE7110}"/>
    <cellStyle name="Percent 24 2 3" xfId="28199" xr:uid="{DB5FD7D6-B3DB-419F-9D8C-C7990B3D5FEB}"/>
    <cellStyle name="Percent 24 2 4" xfId="28200" xr:uid="{66B203C4-7519-4BAD-982E-3B41FBB30F38}"/>
    <cellStyle name="Percent 24 2 5" xfId="28201" xr:uid="{A24F8010-D6D6-4681-B44D-7E7FE750A3A4}"/>
    <cellStyle name="Percent 24 2 6" xfId="28202" xr:uid="{80E51268-E45B-4AD9-822B-BAB90506B52F}"/>
    <cellStyle name="Percent 24 3" xfId="11142" xr:uid="{D24289FD-90B0-4A76-9EB0-7A2A97E6838D}"/>
    <cellStyle name="Percent 24 3 2" xfId="14763" xr:uid="{43652C1C-4E3E-48E4-8BA1-CEB547D11D2B}"/>
    <cellStyle name="Percent 24 3 3" xfId="38606" xr:uid="{82E48C0C-568B-44B4-81BF-F2C6193ADDCC}"/>
    <cellStyle name="Percent 24 4" xfId="28203" xr:uid="{9B174418-68E6-4084-B940-E9D9A3EC914A}"/>
    <cellStyle name="Percent 24 5" xfId="28204" xr:uid="{5BC1655D-4B23-40AB-8AC5-21E00545A2AA}"/>
    <cellStyle name="Percent 24 6" xfId="28205" xr:uid="{F9467C2B-369B-4794-8D13-0A450B80E323}"/>
    <cellStyle name="Percent 24 7" xfId="28206" xr:uid="{734C3D9A-913F-4A8A-80C8-273F588E103F}"/>
    <cellStyle name="Percent 25" xfId="4244" xr:uid="{249DA2BE-9B09-4307-8C56-F924E5EBD58C}"/>
    <cellStyle name="Percent 25 2" xfId="5617" xr:uid="{AF6BD0B3-E0CB-4561-BBF1-F35531C113DD}"/>
    <cellStyle name="Percent 25 2 2" xfId="11145" xr:uid="{49B532CA-EC22-4681-B216-9238A00EE6F9}"/>
    <cellStyle name="Percent 25 2 2 2" xfId="14766" xr:uid="{B47D4E30-087E-489C-AC62-DF1497B1A244}"/>
    <cellStyle name="Percent 25 2 3" xfId="28207" xr:uid="{464EFB3F-A81D-4F7D-B819-E96C85979733}"/>
    <cellStyle name="Percent 25 2 4" xfId="28208" xr:uid="{4F09F33F-5D55-4881-A3FA-032D79849BD6}"/>
    <cellStyle name="Percent 25 2 5" xfId="28209" xr:uid="{75457163-9518-49FA-B997-861743B84018}"/>
    <cellStyle name="Percent 25 2 6" xfId="28210" xr:uid="{23ABDA7B-56BC-4780-9969-629103734306}"/>
    <cellStyle name="Percent 25 3" xfId="11144" xr:uid="{23C97274-F6D6-49DF-BA7F-87D5C786C6C1}"/>
    <cellStyle name="Percent 25 3 2" xfId="14765" xr:uid="{2BCC3EB5-49F9-4BB6-BF27-0DAB93DAFE2A}"/>
    <cellStyle name="Percent 25 3 3" xfId="38607" xr:uid="{083CA9CD-DC0B-42C8-9A63-DD298DFD97D6}"/>
    <cellStyle name="Percent 25 4" xfId="28211" xr:uid="{22B87623-4CDC-4E7F-8934-BDED9E38AAAD}"/>
    <cellStyle name="Percent 25 5" xfId="28212" xr:uid="{35980E3B-00CA-43FB-BAB9-FB868E65EB74}"/>
    <cellStyle name="Percent 25 6" xfId="28213" xr:uid="{FEADE0B0-DC75-44E1-A792-62885798F06D}"/>
    <cellStyle name="Percent 25 7" xfId="28214" xr:uid="{60BB4070-DF87-4269-8691-C6A96FA69D9E}"/>
    <cellStyle name="Percent 26" xfId="4245" xr:uid="{A7F3FC03-9B5D-4A4F-BE0D-48851C6028E9}"/>
    <cellStyle name="Percent 26 2" xfId="5618" xr:uid="{4A89BEAA-FCF2-4910-AC67-8FE2D3D92874}"/>
    <cellStyle name="Percent 26 2 2" xfId="11147" xr:uid="{759CAA57-DE45-40C0-A122-19EFFBB6D43C}"/>
    <cellStyle name="Percent 26 2 2 2" xfId="14768" xr:uid="{EBF6A3DB-3A5A-4F29-BBE4-BC69D22E3BEA}"/>
    <cellStyle name="Percent 26 2 3" xfId="28215" xr:uid="{C0C96A51-1BE0-4C94-ADFE-14E27C963FAA}"/>
    <cellStyle name="Percent 26 2 4" xfId="28216" xr:uid="{86FDF42F-0544-4D6E-B6F4-41B701EFE592}"/>
    <cellStyle name="Percent 26 2 5" xfId="28217" xr:uid="{03D5BFC7-307C-4FC4-9F2A-96C3CC89A043}"/>
    <cellStyle name="Percent 26 2 6" xfId="28218" xr:uid="{84793039-95BD-41AE-96D5-EC4B4D0A62C7}"/>
    <cellStyle name="Percent 26 3" xfId="11146" xr:uid="{9B53373E-C320-49EA-82C8-DD2C6F1D467C}"/>
    <cellStyle name="Percent 26 3 2" xfId="14767" xr:uid="{711BE3D6-D971-4C85-9945-7713B24C0611}"/>
    <cellStyle name="Percent 26 3 3" xfId="38608" xr:uid="{AFF160A8-773B-4823-9A49-A8826E279570}"/>
    <cellStyle name="Percent 26 4" xfId="28219" xr:uid="{7CD382FB-0683-426B-86E5-32E7CD329F99}"/>
    <cellStyle name="Percent 26 5" xfId="28220" xr:uid="{45FB3FD4-8E04-4C42-A44A-455CE29EFBBC}"/>
    <cellStyle name="Percent 26 6" xfId="28221" xr:uid="{80F7139F-F8BC-434D-8464-063EACF562FF}"/>
    <cellStyle name="Percent 26 7" xfId="28222" xr:uid="{ABFDF825-9C93-4E40-9912-439F8DEC54EC}"/>
    <cellStyle name="Percent 27" xfId="4246" xr:uid="{A206418E-EE2F-41EB-B90F-96BA2A6DE06B}"/>
    <cellStyle name="Percent 27 2" xfId="5619" xr:uid="{EADD117A-AD6F-4F8E-9FCC-FA7EB1C6757D}"/>
    <cellStyle name="Percent 27 2 2" xfId="11149" xr:uid="{E3D81961-CE4F-4EC4-A9A3-DCEABF8C8C2B}"/>
    <cellStyle name="Percent 27 2 2 2" xfId="14770" xr:uid="{1927A329-DB64-4E3E-B17F-8D3DB2FB2DE4}"/>
    <cellStyle name="Percent 27 2 3" xfId="28223" xr:uid="{1BF4BDE0-1320-40F7-A9FC-3DF9B983B473}"/>
    <cellStyle name="Percent 27 2 4" xfId="28224" xr:uid="{85DC3CF5-6151-413E-90FB-BB89B5CA5C56}"/>
    <cellStyle name="Percent 27 2 5" xfId="28225" xr:uid="{AA7609DC-0D5C-457D-AFE6-7B1E805B6AF3}"/>
    <cellStyle name="Percent 27 2 6" xfId="28226" xr:uid="{826FF853-DBA3-4A09-9941-3DA563DDEC2E}"/>
    <cellStyle name="Percent 27 3" xfId="11148" xr:uid="{7A9097BF-1334-4C64-A55D-B5B0308E37CF}"/>
    <cellStyle name="Percent 27 3 2" xfId="14769" xr:uid="{D0981672-8156-424E-A7A1-B41CB6880729}"/>
    <cellStyle name="Percent 27 3 3" xfId="38609" xr:uid="{10464922-6E31-4DA2-A51C-58B63DDC9A29}"/>
    <cellStyle name="Percent 27 4" xfId="28227" xr:uid="{7A7BE906-DA0E-4BD6-80A1-04885D7C0952}"/>
    <cellStyle name="Percent 27 5" xfId="28228" xr:uid="{CE19A820-5636-4A8E-B728-CEDE0A4BC9EF}"/>
    <cellStyle name="Percent 27 6" xfId="28229" xr:uid="{97EBCDAF-1651-413E-B527-B09634326792}"/>
    <cellStyle name="Percent 27 7" xfId="28230" xr:uid="{1FE827AF-BDF2-4DCF-B079-50DD8BDE5755}"/>
    <cellStyle name="Percent 28" xfId="4247" xr:uid="{36AB2608-760E-43CD-9676-3E3D562229C6}"/>
    <cellStyle name="Percent 28 2" xfId="5620" xr:uid="{D9893ED4-D91E-41E8-AC45-7FF118724BF3}"/>
    <cellStyle name="Percent 28 2 2" xfId="11151" xr:uid="{35D53FD0-EB61-4247-B05E-1F48B32936EB}"/>
    <cellStyle name="Percent 28 2 2 2" xfId="14772" xr:uid="{DF976956-AD4B-465C-9E34-0BB564EAD1C7}"/>
    <cellStyle name="Percent 28 2 3" xfId="28231" xr:uid="{748F66D6-D9E1-4D83-8D4A-9BAC799C4031}"/>
    <cellStyle name="Percent 28 2 4" xfId="28232" xr:uid="{AF8A1355-03D8-46BF-9998-1CF6C5042B2B}"/>
    <cellStyle name="Percent 28 2 5" xfId="28233" xr:uid="{AF4BDE7C-C776-49D2-9A3B-0A34D6A7ED7A}"/>
    <cellStyle name="Percent 28 2 6" xfId="28234" xr:uid="{D56A047F-EB3F-497F-893A-C705BCD494B3}"/>
    <cellStyle name="Percent 28 3" xfId="11150" xr:uid="{A7B06739-000B-4B78-86BB-27CC71344653}"/>
    <cellStyle name="Percent 28 3 2" xfId="14771" xr:uid="{7695654F-B95F-4510-9D02-03572070C1D9}"/>
    <cellStyle name="Percent 28 3 3" xfId="38610" xr:uid="{5A3F85D8-D362-466D-99E7-1747201DC7CB}"/>
    <cellStyle name="Percent 28 4" xfId="28235" xr:uid="{200A307C-ADE3-458E-ABB0-67E5A5D5D451}"/>
    <cellStyle name="Percent 28 5" xfId="28236" xr:uid="{CCED3BD7-2373-435A-84C9-A69CEB75ABC6}"/>
    <cellStyle name="Percent 28 6" xfId="28237" xr:uid="{B85D05A1-E9E5-45EF-8022-C2413226E442}"/>
    <cellStyle name="Percent 28 7" xfId="28238" xr:uid="{742C0B63-E226-49BF-983A-948B58AA1393}"/>
    <cellStyle name="Percent 29" xfId="4248" xr:uid="{C9F1B450-7E44-4479-A239-714BF715BDAF}"/>
    <cellStyle name="Percent 29 2" xfId="5621" xr:uid="{28941824-10FD-4EC5-A315-BC41DBB733EC}"/>
    <cellStyle name="Percent 29 2 2" xfId="11153" xr:uid="{62C9827D-548F-400E-BDC8-70E815296D5C}"/>
    <cellStyle name="Percent 29 2 2 2" xfId="14774" xr:uid="{79BC5BDC-395D-4DE4-A14D-452590826306}"/>
    <cellStyle name="Percent 29 2 3" xfId="28239" xr:uid="{A521F99C-14D5-448A-9D4E-5B185B97447A}"/>
    <cellStyle name="Percent 29 2 4" xfId="28240" xr:uid="{A78BB608-D9FA-4087-A92B-DF1E9DC8E3EC}"/>
    <cellStyle name="Percent 29 2 5" xfId="28241" xr:uid="{1BBF539B-FE9E-473E-A732-704DCEB22451}"/>
    <cellStyle name="Percent 29 2 6" xfId="28242" xr:uid="{F09320A5-3D7B-4594-8337-BAE6A7A73A5A}"/>
    <cellStyle name="Percent 29 3" xfId="11152" xr:uid="{AAAB679D-6C56-4C8F-8752-3686B7358300}"/>
    <cellStyle name="Percent 29 3 2" xfId="14773" xr:uid="{41FCFC48-F655-486B-8B0F-87E6DEBEE0D0}"/>
    <cellStyle name="Percent 29 3 3" xfId="38611" xr:uid="{876B2895-F8DD-44A6-BF83-9ACAC5257FC0}"/>
    <cellStyle name="Percent 29 4" xfId="28243" xr:uid="{FE1079E5-F7CF-40C4-A841-25ED7055DD7C}"/>
    <cellStyle name="Percent 29 5" xfId="28244" xr:uid="{31836239-4687-47FA-A147-95B7CE7A6143}"/>
    <cellStyle name="Percent 29 6" xfId="28245" xr:uid="{A3DF9909-A257-4C15-8D45-6C9C37D5CBF6}"/>
    <cellStyle name="Percent 29 7" xfId="28246" xr:uid="{EF2D89D7-7281-48C1-9D6C-F1AFA2D85445}"/>
    <cellStyle name="Percent 3" xfId="6612" xr:uid="{C45624DD-29F2-4357-9BF7-F8AD800E0043}"/>
    <cellStyle name="Percent 3 10" xfId="4249" xr:uid="{514E90DE-33EB-4C32-BB7B-73C91CC3038B}"/>
    <cellStyle name="Percent 3 10 2" xfId="5622" xr:uid="{4B124B8C-0318-4B2E-A0E7-33951AFF65DE}"/>
    <cellStyle name="Percent 3 10 2 2" xfId="14776" xr:uid="{4706A31F-3393-413D-BE2F-54D7410C8BBB}"/>
    <cellStyle name="Percent 3 10 2 3" xfId="36150" xr:uid="{C94E7081-A75A-40F9-8146-AEE3E79FD621}"/>
    <cellStyle name="Percent 3 10 2 4" xfId="11155" xr:uid="{DF4E34C4-A1E5-4064-957D-65B2CB4E35A5}"/>
    <cellStyle name="Percent 3 10 3" xfId="12593" xr:uid="{45C34333-E257-4C1B-B2B3-AE51B6B5E7F6}"/>
    <cellStyle name="Percent 3 10 3 2" xfId="28247" xr:uid="{EC28E301-3B19-4CF3-BE2B-E3E29EEEA321}"/>
    <cellStyle name="Percent 3 10 4" xfId="28248" xr:uid="{37CCFD0E-20EE-41FF-882A-3AD1376536A0}"/>
    <cellStyle name="Percent 3 10 5" xfId="28249" xr:uid="{F5FB14BD-3602-4EFF-802D-D71A7DDE753E}"/>
    <cellStyle name="Percent 3 10 6" xfId="28250" xr:uid="{A265A6F7-BFFA-4BFE-8C6D-07518493F961}"/>
    <cellStyle name="Percent 3 10 7" xfId="28251" xr:uid="{B45CDC3E-FAED-4079-B590-4FC1CD057935}"/>
    <cellStyle name="Percent 3 11" xfId="11154" xr:uid="{41FA301D-2A64-4948-ABF2-883A0530C521}"/>
    <cellStyle name="Percent 3 11 2" xfId="14775" xr:uid="{7A7373E3-F9FC-403E-A9FC-D7723D92A866}"/>
    <cellStyle name="Percent 3 12" xfId="28252" xr:uid="{8C853F35-A806-4B5A-8C52-D07CF663B68E}"/>
    <cellStyle name="Percent 3 13" xfId="28253" xr:uid="{DDD0DE7A-891A-4D2E-906D-448B4D47F54F}"/>
    <cellStyle name="Percent 3 14" xfId="28254" xr:uid="{189F5CC0-979E-4353-B647-580C6996C571}"/>
    <cellStyle name="Percent 3 15" xfId="28255" xr:uid="{2076EBA8-E2A3-4EA5-B690-B74B99087ABA}"/>
    <cellStyle name="Percent 3 2" xfId="1891" xr:uid="{58C940B4-5D9C-4A1D-927A-C5B124D75FA8}"/>
    <cellStyle name="Percent 3 2 10" xfId="5015" xr:uid="{B9D4A89C-A902-41B4-8439-5F1BCA0BF806}"/>
    <cellStyle name="Percent 3 2 10 2" xfId="14777" xr:uid="{3C266EEB-1D29-4CB0-8239-024AD7579D9B}"/>
    <cellStyle name="Percent 3 2 10 3" xfId="35971" xr:uid="{26A3037B-7107-41C2-999E-DE501FEBBBE2}"/>
    <cellStyle name="Percent 3 2 10 4" xfId="11156" xr:uid="{CF0CA6D4-54A2-4571-9D67-30B718D2CE5D}"/>
    <cellStyle name="Percent 3 2 11" xfId="28256" xr:uid="{ABA9BEDE-967A-40DF-88BA-7AAF5AD0B95F}"/>
    <cellStyle name="Percent 3 2 11 2" xfId="38038" xr:uid="{3840AE08-E778-47E5-BBFB-FD95A67F86DE}"/>
    <cellStyle name="Percent 3 2 12" xfId="28257" xr:uid="{08DABFD0-0AD0-4550-B001-8323C222E0AD}"/>
    <cellStyle name="Percent 3 2 13" xfId="28258" xr:uid="{3CD8BECB-1761-4863-BECB-2CFADB4C9339}"/>
    <cellStyle name="Percent 3 2 14" xfId="28259" xr:uid="{8150A04F-62A5-4AFF-BC7B-D8D6303FCC41}"/>
    <cellStyle name="Percent 3 2 15" xfId="28260" xr:uid="{0DAF8126-7A5C-4AFC-B820-EDEA9C6DD052}"/>
    <cellStyle name="Percent 3 2 2" xfId="1892" xr:uid="{AD522421-101C-4934-A6DC-29B6CEC5AD5A}"/>
    <cellStyle name="Percent 3 2 2 2" xfId="4252" xr:uid="{4AE1D873-59F2-4C96-A590-8264B4624D92}"/>
    <cellStyle name="Percent 3 2 2 2 2" xfId="4253" xr:uid="{72A14DE5-1B37-40DF-84D2-58D4808CA0B3}"/>
    <cellStyle name="Percent 3 2 2 2 2 2" xfId="5623" xr:uid="{69EF84EA-D219-4D7F-BEE9-D6659B869D26}"/>
    <cellStyle name="Percent 3 2 2 2 2 2 2" xfId="11160" xr:uid="{F5438F64-1057-40A7-8581-FBB1B34DAFB8}"/>
    <cellStyle name="Percent 3 2 2 2 2 2 2 2" xfId="14781" xr:uid="{53E9A3EF-BC15-4A5D-A58D-ADD0EF7E11B1}"/>
    <cellStyle name="Percent 3 2 2 2 2 2 3" xfId="28261" xr:uid="{8B52829A-BD20-48D3-9FDA-334E31FFD5B8}"/>
    <cellStyle name="Percent 3 2 2 2 2 2 4" xfId="28262" xr:uid="{7F26FBCE-FC5E-46A6-AF12-882B17064B5A}"/>
    <cellStyle name="Percent 3 2 2 2 2 2 5" xfId="28263" xr:uid="{FC52E2D5-762C-4F33-B5AC-A07C376DE32B}"/>
    <cellStyle name="Percent 3 2 2 2 2 2 6" xfId="28264" xr:uid="{C434BD10-E05B-438A-9556-27E202A6C756}"/>
    <cellStyle name="Percent 3 2 2 2 2 3" xfId="11159" xr:uid="{E971D69A-3463-47A1-950A-B8D2E4F9541A}"/>
    <cellStyle name="Percent 3 2 2 2 2 3 2" xfId="14780" xr:uid="{799CF299-0FB3-4356-9E83-679A3C51EF52}"/>
    <cellStyle name="Percent 3 2 2 2 2 3 3" xfId="38612" xr:uid="{78FB6580-9C5A-4BE8-8D49-2FEDD1580ED0}"/>
    <cellStyle name="Percent 3 2 2 2 2 4" xfId="28265" xr:uid="{6920AF0B-F246-4108-86F7-EDD4A30F8276}"/>
    <cellStyle name="Percent 3 2 2 2 2 5" xfId="28266" xr:uid="{81EAA69B-50B2-495B-8922-914D6B91D45E}"/>
    <cellStyle name="Percent 3 2 2 2 2 6" xfId="28267" xr:uid="{4780CB05-4B91-4E94-A148-192D9A83D726}"/>
    <cellStyle name="Percent 3 2 2 2 2 7" xfId="28268" xr:uid="{3891950B-DD25-4957-909B-A3E3D92C126A}"/>
    <cellStyle name="Percent 3 2 2 2 3" xfId="8395" xr:uid="{DC3F4E31-D2B8-4491-917E-0AC2869A7DD4}"/>
    <cellStyle name="Percent 3 2 2 2 3 2" xfId="11161" xr:uid="{21A54F33-FA38-41A7-9B3B-E9AFF188CC51}"/>
    <cellStyle name="Percent 3 2 2 2 3 2 2" xfId="14782" xr:uid="{EA8C8BD8-F41C-4CAD-8106-01B598D6ACE4}"/>
    <cellStyle name="Percent 3 2 2 2 3 3" xfId="28269" xr:uid="{7A5A54FB-7140-4503-8A09-A59C8FE9F0B9}"/>
    <cellStyle name="Percent 3 2 2 2 3 4" xfId="28270" xr:uid="{D410DDF2-912C-4725-BBEF-E8BFB1CB6347}"/>
    <cellStyle name="Percent 3 2 2 2 3 5" xfId="28271" xr:uid="{95D24FA6-B24D-43F6-99E4-8CD72FE7CFFF}"/>
    <cellStyle name="Percent 3 2 2 2 3 6" xfId="28272" xr:uid="{961C6F1A-FA5E-4B5A-B56F-515E36818F87}"/>
    <cellStyle name="Percent 3 2 2 2 4" xfId="11158" xr:uid="{87E42CF2-0A98-4EE7-9D89-7C7B61647AF3}"/>
    <cellStyle name="Percent 3 2 2 2 4 2" xfId="14779" xr:uid="{16F0F0C3-E56B-445D-8C31-A5DB83764AD3}"/>
    <cellStyle name="Percent 3 2 2 2 5" xfId="28273" xr:uid="{F7BEF8BA-C785-4D55-B1F3-2412F8B792C9}"/>
    <cellStyle name="Percent 3 2 2 2 6" xfId="28274" xr:uid="{D929DF83-C016-4A79-B15F-1BA5AE709075}"/>
    <cellStyle name="Percent 3 2 2 2 7" xfId="28275" xr:uid="{1A5A8090-84EC-460E-B212-CE05A5238C63}"/>
    <cellStyle name="Percent 3 2 2 2 8" xfId="28276" xr:uid="{CA96B6A1-154D-4E4C-AA02-12F68FA9E784}"/>
    <cellStyle name="Percent 3 2 2 3" xfId="4251" xr:uid="{B1DD4710-2884-4015-844E-B22D9D3C0CB8}"/>
    <cellStyle name="Percent 3 2 2 3 2" xfId="11162" xr:uid="{7E6ADD35-1B36-47C7-A73E-996C5304027B}"/>
    <cellStyle name="Percent 3 2 2 3 2 2" xfId="14783" xr:uid="{7E4F46BF-2CE2-4259-BB1E-F838AD942962}"/>
    <cellStyle name="Percent 3 2 2 3 3" xfId="28277" xr:uid="{DA63314C-4E2B-4B5A-A585-FB17A27F828E}"/>
    <cellStyle name="Percent 3 2 2 3 4" xfId="28278" xr:uid="{3B0E7039-D71C-47FF-A076-3D80C7384C9A}"/>
    <cellStyle name="Percent 3 2 2 3 5" xfId="28279" xr:uid="{E235DEB8-9160-4FE6-A6DF-2E392254F51B}"/>
    <cellStyle name="Percent 3 2 2 3 6" xfId="28280" xr:uid="{2533B850-D560-46B9-9A93-87FD6AF66DB8}"/>
    <cellStyle name="Percent 3 2 2 4" xfId="5016" xr:uid="{2F3F1C37-FF34-446F-AB05-0043300F302D}"/>
    <cellStyle name="Percent 3 2 2 4 2" xfId="14778" xr:uid="{95A24172-5073-4061-BB0D-195EE5BB0E90}"/>
    <cellStyle name="Percent 3 2 2 4 3" xfId="35972" xr:uid="{2DFBB060-A53F-47D9-A2F3-4F7FADDEF766}"/>
    <cellStyle name="Percent 3 2 2 4 4" xfId="11157" xr:uid="{221C4B96-81DA-4D95-9D1D-4BA59D620931}"/>
    <cellStyle name="Percent 3 2 2 5" xfId="28281" xr:uid="{B7A5CEB4-E0F5-4066-8CC1-CB9D65705E94}"/>
    <cellStyle name="Percent 3 2 2 5 2" xfId="38039" xr:uid="{E28B407C-7FDF-4769-88CE-9004D148D3A2}"/>
    <cellStyle name="Percent 3 2 2 6" xfId="28282" xr:uid="{A4B7D0CD-3B45-48EE-9ED8-BCF96173617B}"/>
    <cellStyle name="Percent 3 2 2 7" xfId="28283" xr:uid="{22670D37-96CA-4B8F-8C3F-AB0F1AC8D3B2}"/>
    <cellStyle name="Percent 3 2 2 8" xfId="28284" xr:uid="{9E0C38F7-35C2-433C-B699-3D650B76C55E}"/>
    <cellStyle name="Percent 3 2 2 9" xfId="28285" xr:uid="{5EAC559F-7E06-4858-8868-0D45DA252E24}"/>
    <cellStyle name="Percent 3 2 3" xfId="1893" xr:uid="{1C0D7D62-59C5-4D13-9F54-62DA7B7B3164}"/>
    <cellStyle name="Percent 3 2 3 10" xfId="28286" xr:uid="{2A9B2674-AE5C-4C42-B6BC-B9B537B09881}"/>
    <cellStyle name="Percent 3 2 3 2" xfId="4255" xr:uid="{10CEA930-7F41-450E-8E97-A02EB9ABB821}"/>
    <cellStyle name="Percent 3 2 3 2 2" xfId="5624" xr:uid="{E4CBA255-ECDB-4D25-AA69-DDEC193262C6}"/>
    <cellStyle name="Percent 3 2 3 2 2 2" xfId="11165" xr:uid="{29FCD553-B97F-4542-9ED7-60D67CB9CD57}"/>
    <cellStyle name="Percent 3 2 3 2 2 2 2" xfId="14786" xr:uid="{7023D3EE-B551-4ACB-887F-DB348744D783}"/>
    <cellStyle name="Percent 3 2 3 2 2 3" xfId="28287" xr:uid="{451750D0-65C9-42D6-8418-90B4B2A392DB}"/>
    <cellStyle name="Percent 3 2 3 2 2 4" xfId="28288" xr:uid="{78A8B180-B053-429B-91BC-E99C85E2F063}"/>
    <cellStyle name="Percent 3 2 3 2 2 5" xfId="28289" xr:uid="{B297AE8D-B58F-4764-ADA0-73F51D07B224}"/>
    <cellStyle name="Percent 3 2 3 2 2 6" xfId="28290" xr:uid="{0E0B6989-3B4D-434B-9F62-D387853415AB}"/>
    <cellStyle name="Percent 3 2 3 2 3" xfId="11164" xr:uid="{3F2B1A47-621F-4DA0-9791-95E89FF569B0}"/>
    <cellStyle name="Percent 3 2 3 2 3 2" xfId="14785" xr:uid="{1E20B09B-6D83-41EC-8BD1-54BF59CF8E27}"/>
    <cellStyle name="Percent 3 2 3 2 3 3" xfId="38613" xr:uid="{AFCBA250-FA50-4A67-9F38-094AF5A04C69}"/>
    <cellStyle name="Percent 3 2 3 2 4" xfId="28291" xr:uid="{491C2BD0-AE22-4318-9AB3-73593EEBD715}"/>
    <cellStyle name="Percent 3 2 3 2 5" xfId="28292" xr:uid="{0398DDFD-C8B9-4E54-8512-4CBB80399A08}"/>
    <cellStyle name="Percent 3 2 3 2 6" xfId="28293" xr:uid="{2FFEC887-D4DE-4D28-ABF0-A1CED1725254}"/>
    <cellStyle name="Percent 3 2 3 2 7" xfId="28294" xr:uid="{6FEB011A-B142-45D7-96E0-B04D9A6A885E}"/>
    <cellStyle name="Percent 3 2 3 3" xfId="4256" xr:uid="{E9D640F3-C99A-4C89-85DF-C33F8F4AF382}"/>
    <cellStyle name="Percent 3 2 3 3 2" xfId="5625" xr:uid="{11980DF7-7935-4E78-B528-09DD44544721}"/>
    <cellStyle name="Percent 3 2 3 3 2 2" xfId="11167" xr:uid="{5385385C-8CFE-4A8C-BB3F-B43A77780870}"/>
    <cellStyle name="Percent 3 2 3 3 2 2 2" xfId="14788" xr:uid="{60C012DB-1EB9-4B5B-8C82-08B6B6EF495F}"/>
    <cellStyle name="Percent 3 2 3 3 2 3" xfId="28295" xr:uid="{2E8FD80A-87DF-40C6-B143-C52CAC447962}"/>
    <cellStyle name="Percent 3 2 3 3 2 4" xfId="28296" xr:uid="{FB51E70F-0AC3-4F91-B2B6-09E89DBBF1DE}"/>
    <cellStyle name="Percent 3 2 3 3 2 5" xfId="28297" xr:uid="{987C80BB-2A44-4D94-A320-33336724526B}"/>
    <cellStyle name="Percent 3 2 3 3 2 6" xfId="28298" xr:uid="{52399AE3-BA69-4E5E-9389-E5C3D50A177E}"/>
    <cellStyle name="Percent 3 2 3 3 3" xfId="11166" xr:uid="{29F3B422-4B6C-4C3F-BC30-050FCCF93A95}"/>
    <cellStyle name="Percent 3 2 3 3 3 2" xfId="14787" xr:uid="{46004C3E-53E1-4298-921A-538ADFC16540}"/>
    <cellStyle name="Percent 3 2 3 3 3 3" xfId="38614" xr:uid="{6091D7F5-69D9-46CE-BA68-941940FCF491}"/>
    <cellStyle name="Percent 3 2 3 3 4" xfId="28299" xr:uid="{7F6F8FCF-A4A2-44B7-B655-7DB5C90C6766}"/>
    <cellStyle name="Percent 3 2 3 3 5" xfId="28300" xr:uid="{FECF058F-5B56-48A0-90EE-ED44DC131B28}"/>
    <cellStyle name="Percent 3 2 3 3 6" xfId="28301" xr:uid="{8A695D52-CD3D-44DA-AA20-60A30C633CCA}"/>
    <cellStyle name="Percent 3 2 3 3 7" xfId="28302" xr:uid="{9B62D028-B357-4DC7-BB5C-AF6B5EA297D6}"/>
    <cellStyle name="Percent 3 2 3 4" xfId="4254" xr:uid="{694974EC-5010-4DDC-96EE-5F465AC46DF9}"/>
    <cellStyle name="Percent 3 2 3 4 2" xfId="11168" xr:uid="{0CEC8C0E-2260-4F10-86D3-C41449919EBB}"/>
    <cellStyle name="Percent 3 2 3 4 2 2" xfId="14789" xr:uid="{B76B62BE-C0DF-43E3-B8E0-64819851A5BB}"/>
    <cellStyle name="Percent 3 2 3 4 3" xfId="28303" xr:uid="{D85083B8-64BA-4C32-91C5-23E88CE2625C}"/>
    <cellStyle name="Percent 3 2 3 4 4" xfId="28304" xr:uid="{E07CC9A0-CF78-4DBD-98E7-61C4D6B40B18}"/>
    <cellStyle name="Percent 3 2 3 4 5" xfId="28305" xr:uid="{FF09989E-F820-4AA6-AE9E-920517DEF5DD}"/>
    <cellStyle name="Percent 3 2 3 4 6" xfId="28306" xr:uid="{200F0E37-9924-4CB1-81F1-6BA6022F16BE}"/>
    <cellStyle name="Percent 3 2 3 5" xfId="5017" xr:uid="{B858F03A-572C-4BED-AC3A-F8961022CF0F}"/>
    <cellStyle name="Percent 3 2 3 5 2" xfId="14784" xr:uid="{8EBECA1E-EFFD-4687-AFFC-2889197B6170}"/>
    <cellStyle name="Percent 3 2 3 5 3" xfId="35973" xr:uid="{C060C37E-30A0-44B6-AFD9-0179C430D920}"/>
    <cellStyle name="Percent 3 2 3 5 4" xfId="11163" xr:uid="{3FBDFAC0-D254-43AA-8798-32FE83271B10}"/>
    <cellStyle name="Percent 3 2 3 6" xfId="28307" xr:uid="{CE0C8B7C-881E-4D98-974A-AB768913D9A6}"/>
    <cellStyle name="Percent 3 2 3 6 2" xfId="38040" xr:uid="{3AEA4E2D-ED16-491E-9330-EBD44A5CCC9D}"/>
    <cellStyle name="Percent 3 2 3 7" xfId="28308" xr:uid="{DC077C78-309D-4E25-A172-A155D4600C9C}"/>
    <cellStyle name="Percent 3 2 3 8" xfId="28309" xr:uid="{77559B45-D317-46F6-B410-EAAEDD9238FD}"/>
    <cellStyle name="Percent 3 2 3 9" xfId="28310" xr:uid="{ED4E85A1-21F2-4E69-A1EE-D450F20E3402}"/>
    <cellStyle name="Percent 3 2 4" xfId="1894" xr:uid="{42812103-B8CE-4A94-B518-05D517C2DF6B}"/>
    <cellStyle name="Percent 3 2 4 10" xfId="28311" xr:uid="{FF5F0C98-D013-4576-8B6C-D580B9B808AC}"/>
    <cellStyle name="Percent 3 2 4 2" xfId="4258" xr:uid="{F0AB18F5-125C-49D8-BA70-C464C46A376D}"/>
    <cellStyle name="Percent 3 2 4 2 2" xfId="5626" xr:uid="{5D534E3A-836E-457B-A523-2135D411B770}"/>
    <cellStyle name="Percent 3 2 4 2 2 2" xfId="11171" xr:uid="{96AEA730-8043-4C15-89B7-5EDA2C09A126}"/>
    <cellStyle name="Percent 3 2 4 2 2 2 2" xfId="14792" xr:uid="{856901F7-3F4B-41C1-80DC-FCD2AF3FD875}"/>
    <cellStyle name="Percent 3 2 4 2 2 3" xfId="28312" xr:uid="{6EDED839-F550-4BDA-9B77-9F5ADCC4965B}"/>
    <cellStyle name="Percent 3 2 4 2 2 4" xfId="28313" xr:uid="{64CDC67B-5132-492A-AE8B-39377E39D915}"/>
    <cellStyle name="Percent 3 2 4 2 2 5" xfId="28314" xr:uid="{DA4F6409-628E-4BD2-9972-AD342AE2BFBA}"/>
    <cellStyle name="Percent 3 2 4 2 2 6" xfId="28315" xr:uid="{EE6AB237-1E19-4038-9149-2EBAC1F9F6B8}"/>
    <cellStyle name="Percent 3 2 4 2 3" xfId="11170" xr:uid="{9360544C-BCCA-4E18-A1D5-FDB94D9C95A6}"/>
    <cellStyle name="Percent 3 2 4 2 3 2" xfId="14791" xr:uid="{09EA3F2A-1D41-4B75-94CA-EC6BFC95079F}"/>
    <cellStyle name="Percent 3 2 4 2 3 3" xfId="38615" xr:uid="{5EDCE871-0E22-49D7-AE5E-415FD520600F}"/>
    <cellStyle name="Percent 3 2 4 2 4" xfId="28316" xr:uid="{A34C0B98-FA2D-434E-AAF1-BBA6A1B10286}"/>
    <cellStyle name="Percent 3 2 4 2 5" xfId="28317" xr:uid="{8EB2774D-254D-4B2F-8B6B-978257619B82}"/>
    <cellStyle name="Percent 3 2 4 2 6" xfId="28318" xr:uid="{6635AA02-5FD2-4CC2-B87C-F218E65B2582}"/>
    <cellStyle name="Percent 3 2 4 2 7" xfId="28319" xr:uid="{FBF1C4AF-3348-44DA-B91F-41500819BE71}"/>
    <cellStyle name="Percent 3 2 4 3" xfId="4259" xr:uid="{A6571040-2D6E-4C00-80C4-1F8668AD5596}"/>
    <cellStyle name="Percent 3 2 4 3 2" xfId="5627" xr:uid="{CB1FAF1F-87F5-474B-8E62-3F4039E35B43}"/>
    <cellStyle name="Percent 3 2 4 3 2 2" xfId="11173" xr:uid="{25DF4B62-7B14-4A97-A830-41FFBF0386B1}"/>
    <cellStyle name="Percent 3 2 4 3 2 2 2" xfId="14794" xr:uid="{A0E6C298-A45F-4801-AA31-4D1B5805299B}"/>
    <cellStyle name="Percent 3 2 4 3 2 3" xfId="28320" xr:uid="{EA919948-9DDE-4652-BB4E-D47E03BD63D6}"/>
    <cellStyle name="Percent 3 2 4 3 2 4" xfId="28321" xr:uid="{CF9E414B-AC87-447E-BF8E-6CE2905F829F}"/>
    <cellStyle name="Percent 3 2 4 3 2 5" xfId="28322" xr:uid="{3019F621-BF4A-4A38-B395-04C2BBD3B56F}"/>
    <cellStyle name="Percent 3 2 4 3 2 6" xfId="28323" xr:uid="{C375B696-BB75-4CFE-B722-644B1543039A}"/>
    <cellStyle name="Percent 3 2 4 3 3" xfId="11172" xr:uid="{60B46301-AF8F-4F86-8E58-1CF781B64B66}"/>
    <cellStyle name="Percent 3 2 4 3 3 2" xfId="14793" xr:uid="{78D7637C-29DF-431D-B82E-EB2F8BA0760F}"/>
    <cellStyle name="Percent 3 2 4 3 3 3" xfId="38616" xr:uid="{57E4C007-50D5-4335-91B2-AE77234E9871}"/>
    <cellStyle name="Percent 3 2 4 3 4" xfId="28324" xr:uid="{CE584DD2-4B9A-4431-8BB4-EE0B13F76B37}"/>
    <cellStyle name="Percent 3 2 4 3 5" xfId="28325" xr:uid="{B6FE26BF-5ECA-41EF-8D41-8DE7F584201A}"/>
    <cellStyle name="Percent 3 2 4 3 6" xfId="28326" xr:uid="{9872C8FE-80C1-49DB-A391-0B3AC02B52B0}"/>
    <cellStyle name="Percent 3 2 4 3 7" xfId="28327" xr:uid="{E33BC01A-8D18-441C-87DD-56FC2FE80E97}"/>
    <cellStyle name="Percent 3 2 4 4" xfId="4257" xr:uid="{839D84B7-9FD0-434C-B207-D0F3A3B4BA33}"/>
    <cellStyle name="Percent 3 2 4 4 2" xfId="11174" xr:uid="{A121D391-5301-4EE7-8B2E-825766D1369B}"/>
    <cellStyle name="Percent 3 2 4 4 2 2" xfId="14795" xr:uid="{8C7622F2-9E56-431D-BD9B-D35FAB988065}"/>
    <cellStyle name="Percent 3 2 4 4 3" xfId="28328" xr:uid="{7CF081BF-A325-4A92-9CA7-9A394949A720}"/>
    <cellStyle name="Percent 3 2 4 4 4" xfId="28329" xr:uid="{735F5CD4-877B-42A6-AC1A-CD50445F38B6}"/>
    <cellStyle name="Percent 3 2 4 4 5" xfId="28330" xr:uid="{18131D35-E50B-441D-882A-BBD426522E1C}"/>
    <cellStyle name="Percent 3 2 4 4 6" xfId="28331" xr:uid="{2E43A65A-DB18-43EC-95B5-B1270BA0CC5F}"/>
    <cellStyle name="Percent 3 2 4 5" xfId="5018" xr:uid="{CC3853F0-59EA-42FD-B859-BF0B09E3A0FF}"/>
    <cellStyle name="Percent 3 2 4 5 2" xfId="14790" xr:uid="{973EF189-A3BA-4404-858F-0DBAAA1309FF}"/>
    <cellStyle name="Percent 3 2 4 5 3" xfId="35974" xr:uid="{A624640A-AA89-4502-AF93-C449E82F8E10}"/>
    <cellStyle name="Percent 3 2 4 5 4" xfId="11169" xr:uid="{45581828-54F1-4445-9DCB-06603A5A4A13}"/>
    <cellStyle name="Percent 3 2 4 6" xfId="28332" xr:uid="{B391B793-50DE-444E-96C4-E33432FF4A6E}"/>
    <cellStyle name="Percent 3 2 4 6 2" xfId="38041" xr:uid="{A3CC5781-018F-4F7D-AA22-2930A9F9C05E}"/>
    <cellStyle name="Percent 3 2 4 7" xfId="28333" xr:uid="{7ECF0B8E-7821-4B26-92A3-C2EB9DFC0CB8}"/>
    <cellStyle name="Percent 3 2 4 8" xfId="28334" xr:uid="{301D06DA-3DC5-4577-961D-0861B930C47C}"/>
    <cellStyle name="Percent 3 2 4 9" xfId="28335" xr:uid="{BD145794-2F8C-4BF7-A10F-FA4C2C211A53}"/>
    <cellStyle name="Percent 3 2 5" xfId="4260" xr:uid="{3C5E67C6-83C3-43B7-8B4C-4F461C0D7514}"/>
    <cellStyle name="Percent 3 2 5 2" xfId="5628" xr:uid="{C5204267-DFB3-4009-9AE7-AA3960706CF5}"/>
    <cellStyle name="Percent 3 2 5 2 2" xfId="11176" xr:uid="{1799A6D7-8F72-4D39-BCC5-EECCDF5CBEEB}"/>
    <cellStyle name="Percent 3 2 5 2 2 2" xfId="14797" xr:uid="{63DC2791-69EB-4315-8B5D-5A4A2ADABF8C}"/>
    <cellStyle name="Percent 3 2 5 2 3" xfId="28336" xr:uid="{47261F8D-8C1B-41E1-A5A1-EC548E6AF439}"/>
    <cellStyle name="Percent 3 2 5 2 4" xfId="28337" xr:uid="{F7FE33D7-3F4B-4DA5-9EC8-E12A7C756C90}"/>
    <cellStyle name="Percent 3 2 5 2 5" xfId="28338" xr:uid="{8AC78FCF-7BDA-46F7-BA9D-FB8426767724}"/>
    <cellStyle name="Percent 3 2 5 2 6" xfId="28339" xr:uid="{DFC0AF02-7B36-4F98-8ACB-F27BF452C9B9}"/>
    <cellStyle name="Percent 3 2 5 3" xfId="11175" xr:uid="{0D1C6D01-6732-4096-BD95-33A3E45122D9}"/>
    <cellStyle name="Percent 3 2 5 3 2" xfId="14796" xr:uid="{3F4D3B16-C4C2-4AC3-88B7-94A4A4E55EEB}"/>
    <cellStyle name="Percent 3 2 5 3 3" xfId="38617" xr:uid="{DDF7711E-26F3-474E-88C7-B762BBE3D23A}"/>
    <cellStyle name="Percent 3 2 5 4" xfId="28340" xr:uid="{336DC96A-E6A3-4F37-AC91-C2B7ACD2EA9F}"/>
    <cellStyle name="Percent 3 2 5 5" xfId="28341" xr:uid="{FC0F3C73-A4EC-4660-BDD1-1AFDEA8F52CB}"/>
    <cellStyle name="Percent 3 2 5 6" xfId="28342" xr:uid="{D14418F8-38C6-4E99-B700-B2EEAD22D927}"/>
    <cellStyle name="Percent 3 2 5 7" xfId="28343" xr:uid="{69B69746-7DFD-4F76-BF5D-4D1D0B2F30C4}"/>
    <cellStyle name="Percent 3 2 6" xfId="4261" xr:uid="{B1D5265A-1DCD-46B7-8C58-D34E11BD3809}"/>
    <cellStyle name="Percent 3 2 6 2" xfId="5629" xr:uid="{D897FC8B-9177-4BFD-9EAA-452C8C886C49}"/>
    <cellStyle name="Percent 3 2 6 2 2" xfId="11178" xr:uid="{8919EDCD-11D9-49E0-928E-A133DE3B28B9}"/>
    <cellStyle name="Percent 3 2 6 2 2 2" xfId="14799" xr:uid="{DFC2DE84-2836-4B23-B29C-B9CC34EB4CA7}"/>
    <cellStyle name="Percent 3 2 6 2 3" xfId="28344" xr:uid="{88EA5513-50CD-4AD5-89C7-B183C5AC5A10}"/>
    <cellStyle name="Percent 3 2 6 2 4" xfId="28345" xr:uid="{3C9E6730-DFCE-48C7-8BBF-A577F003172F}"/>
    <cellStyle name="Percent 3 2 6 2 5" xfId="28346" xr:uid="{A83FB353-AF1A-49D2-8049-BF3CD89326FB}"/>
    <cellStyle name="Percent 3 2 6 2 6" xfId="28347" xr:uid="{39DD4076-17D1-4144-B852-81B0E0092491}"/>
    <cellStyle name="Percent 3 2 6 3" xfId="11177" xr:uid="{8F711792-DEF0-4F38-9161-B2D1475B823B}"/>
    <cellStyle name="Percent 3 2 6 3 2" xfId="14798" xr:uid="{A2F2489F-55A4-446C-B287-D52DB5519010}"/>
    <cellStyle name="Percent 3 2 6 3 3" xfId="38618" xr:uid="{882E0669-ADC2-432F-BDF3-5FF6D51B7131}"/>
    <cellStyle name="Percent 3 2 6 4" xfId="28348" xr:uid="{A41371BE-55AC-49F9-8A59-CD8FC55A7C01}"/>
    <cellStyle name="Percent 3 2 6 5" xfId="28349" xr:uid="{89626C43-EFE9-454E-B808-9270D43DAEA1}"/>
    <cellStyle name="Percent 3 2 6 6" xfId="28350" xr:uid="{3D1F8092-7EA3-42EB-8AC9-C321377933E9}"/>
    <cellStyle name="Percent 3 2 6 7" xfId="28351" xr:uid="{5785B55A-7D6C-4394-A58B-C7DEC0B021C5}"/>
    <cellStyle name="Percent 3 2 7" xfId="4262" xr:uid="{7D16C593-D171-43C4-BE1F-A5A6409CDC01}"/>
    <cellStyle name="Percent 3 2 7 2" xfId="11179" xr:uid="{9BCD49AC-2420-40B1-BFDB-C0ADD9ADC61E}"/>
    <cellStyle name="Percent 3 2 7 2 2" xfId="14800" xr:uid="{3D5B38A1-9967-454B-8DE7-0B4CE1D8CA5B}"/>
    <cellStyle name="Percent 3 2 7 3" xfId="28352" xr:uid="{3FC79691-011B-48C9-B67B-C42F59BAEBD0}"/>
    <cellStyle name="Percent 3 2 7 4" xfId="28353" xr:uid="{2526B7A6-6F10-45AB-AF1F-B42D1701A166}"/>
    <cellStyle name="Percent 3 2 7 5" xfId="28354" xr:uid="{95CDDABF-236A-4AA9-BE7D-8AE2620DE172}"/>
    <cellStyle name="Percent 3 2 7 6" xfId="28355" xr:uid="{AB5E41FB-4ED2-46FF-BAA7-5907609C270D}"/>
    <cellStyle name="Percent 3 2 8" xfId="4263" xr:uid="{85E848E9-AA83-41F4-823B-78A39A0BA2BD}"/>
    <cellStyle name="Percent 3 2 8 2" xfId="11180" xr:uid="{0AF59AFE-8A97-4572-ACA0-0EE2B3470A9D}"/>
    <cellStyle name="Percent 3 2 8 2 2" xfId="14801" xr:uid="{26C75859-940C-44B3-B93B-1E0AAF6BB4C7}"/>
    <cellStyle name="Percent 3 2 8 3" xfId="28356" xr:uid="{94EA4406-0847-4248-8FE9-2D36B5F9855D}"/>
    <cellStyle name="Percent 3 2 8 4" xfId="28357" xr:uid="{72B18337-1C79-4B83-AB60-BB72D0FC4019}"/>
    <cellStyle name="Percent 3 2 8 5" xfId="28358" xr:uid="{03513DAA-EED6-4000-801F-3247AB907E47}"/>
    <cellStyle name="Percent 3 2 8 6" xfId="28359" xr:uid="{4C643085-82DB-456E-BBDF-36528EB275B9}"/>
    <cellStyle name="Percent 3 2 9" xfId="4250" xr:uid="{8F861780-8AAE-4837-8A8C-68B5E8F35E86}"/>
    <cellStyle name="Percent 3 2 9 2" xfId="11181" xr:uid="{8860F5C1-996E-441B-A081-D8516EEC1EAB}"/>
    <cellStyle name="Percent 3 2 9 2 2" xfId="14802" xr:uid="{FE19CF96-16F9-4DDA-942B-1D7CB56E0A5E}"/>
    <cellStyle name="Percent 3 2 9 3" xfId="28360" xr:uid="{F425FEA3-445D-4CBB-9F97-FC3F29683D18}"/>
    <cellStyle name="Percent 3 2 9 4" xfId="28361" xr:uid="{0D08EC6D-4730-466A-88DE-1A50E5C29CEB}"/>
    <cellStyle name="Percent 3 2 9 5" xfId="28362" xr:uid="{78C9311A-BC88-4BE0-A970-C17B92029490}"/>
    <cellStyle name="Percent 3 2 9 6" xfId="28363" xr:uid="{837B2ED5-9BCF-45A8-9720-BF4A8E813D1A}"/>
    <cellStyle name="Percent 3 3" xfId="1895" xr:uid="{22300665-1B8F-439D-8AB2-A7F33C36704B}"/>
    <cellStyle name="Percent 3 3 10" xfId="28364" xr:uid="{ED2535E3-BFC5-476A-89FC-7204D08AE743}"/>
    <cellStyle name="Percent 3 3 2" xfId="1896" xr:uid="{2DEF01AE-CED7-49EE-AC94-CB719AE281A3}"/>
    <cellStyle name="Percent 3 3 2 2" xfId="4265" xr:uid="{FF4CB479-CE2F-4E75-A511-4F83DFA8AF6A}"/>
    <cellStyle name="Percent 3 3 2 2 2" xfId="14804" xr:uid="{F4D6EAF2-A35B-4B11-A1AB-9AB51953F13F}"/>
    <cellStyle name="Percent 3 3 2 2 3" xfId="35547" xr:uid="{96897551-D115-48C6-BFCB-DB65A426D2B5}"/>
    <cellStyle name="Percent 3 3 2 2 4" xfId="11183" xr:uid="{9FB1091F-8E9D-4A28-8AB2-AAEFD603B029}"/>
    <cellStyle name="Percent 3 3 2 3" xfId="5020" xr:uid="{AC1BEDBA-8D48-417F-95C3-1F6C78D26375}"/>
    <cellStyle name="Percent 3 3 2 3 2" xfId="35976" xr:uid="{2E0012D0-5222-4C15-BB6F-60473A2D7F07}"/>
    <cellStyle name="Percent 3 3 2 3 3" xfId="28365" xr:uid="{DB656D19-B8B5-411A-8277-775EE4C05EF6}"/>
    <cellStyle name="Percent 3 3 2 4" xfId="28366" xr:uid="{E1596EA9-BA73-4BF3-AF3B-42B49CFCA82B}"/>
    <cellStyle name="Percent 3 3 2 4 2" xfId="38043" xr:uid="{12E98E14-3928-45FA-9048-BF3CA92828A3}"/>
    <cellStyle name="Percent 3 3 2 5" xfId="28367" xr:uid="{F94BBE4C-8D18-40B3-8451-1909755D0553}"/>
    <cellStyle name="Percent 3 3 2 6" xfId="28368" xr:uid="{9E719003-FCE3-4F1A-A1E4-B39444166EDC}"/>
    <cellStyle name="Percent 3 3 2 7" xfId="28369" xr:uid="{44581EE5-BB9F-4C37-B0E7-E3829BAB3790}"/>
    <cellStyle name="Percent 3 3 3" xfId="1897" xr:uid="{E076D048-B318-4F4B-9A95-FB55F64202CB}"/>
    <cellStyle name="Percent 3 3 3 2" xfId="4266" xr:uid="{AE66D05F-4DDD-48B5-AF8D-B8072A3BFA3B}"/>
    <cellStyle name="Percent 3 3 3 2 2" xfId="14805" xr:uid="{85EEA9D3-F0E3-42DA-B837-2FCAD05438F0}"/>
    <cellStyle name="Percent 3 3 3 2 3" xfId="35548" xr:uid="{100259CA-E655-4327-879C-17A3653D3587}"/>
    <cellStyle name="Percent 3 3 3 2 4" xfId="11184" xr:uid="{7F0C296D-4113-4E88-8AF0-562CD67C55A7}"/>
    <cellStyle name="Percent 3 3 3 3" xfId="5021" xr:uid="{72DDDE19-6E3F-46F6-A453-56727755EA8B}"/>
    <cellStyle name="Percent 3 3 3 3 2" xfId="35977" xr:uid="{A5DA61AE-E177-441D-90B7-22178ECD17B7}"/>
    <cellStyle name="Percent 3 3 3 3 3" xfId="28370" xr:uid="{ABC1978E-DF8D-4760-8F32-B0CB852D775F}"/>
    <cellStyle name="Percent 3 3 3 4" xfId="28371" xr:uid="{B21441CD-7319-4E83-B89D-5B573887D0DD}"/>
    <cellStyle name="Percent 3 3 3 4 2" xfId="38044" xr:uid="{70AA92FB-BA7B-4B9D-BF2A-BA709AB7ACD8}"/>
    <cellStyle name="Percent 3 3 3 5" xfId="28372" xr:uid="{2132AE19-7EF8-4C4C-A62C-C8A9F4353FE3}"/>
    <cellStyle name="Percent 3 3 3 6" xfId="28373" xr:uid="{E303F1B5-DA10-4CFC-BCB6-85BEBB90FC3E}"/>
    <cellStyle name="Percent 3 3 3 7" xfId="28374" xr:uid="{5CFE0562-AE7A-44CC-AFCF-A70CDFCE44EF}"/>
    <cellStyle name="Percent 3 3 4" xfId="1898" xr:uid="{255F4A2E-1652-4B34-83E3-C33535053CAB}"/>
    <cellStyle name="Percent 3 3 4 2" xfId="4267" xr:uid="{8F9D44AD-3F71-419E-AAEC-D1599D79502F}"/>
    <cellStyle name="Percent 3 3 4 2 2" xfId="14806" xr:uid="{08D193C5-11C4-44BB-83A1-CD4994CAD15C}"/>
    <cellStyle name="Percent 3 3 4 2 3" xfId="35549" xr:uid="{1E1E409F-8363-4627-8CD8-9A64ED08902F}"/>
    <cellStyle name="Percent 3 3 4 2 4" xfId="11185" xr:uid="{C64B4FB7-4B1D-4BDC-95B5-598284F6A9E9}"/>
    <cellStyle name="Percent 3 3 4 3" xfId="5022" xr:uid="{6CC6913D-702C-4830-BF50-8E6532A9B177}"/>
    <cellStyle name="Percent 3 3 4 3 2" xfId="35978" xr:uid="{5CE590AD-9678-4421-9692-E79ABCBD99BF}"/>
    <cellStyle name="Percent 3 3 4 3 3" xfId="28375" xr:uid="{CEEA584B-A100-476D-A2F2-C62A1E14C892}"/>
    <cellStyle name="Percent 3 3 4 4" xfId="28376" xr:uid="{55770DF7-5624-46AD-9111-881EC188DAA0}"/>
    <cellStyle name="Percent 3 3 4 4 2" xfId="38045" xr:uid="{C0B256D9-7B4A-43C7-98F1-FA9048826519}"/>
    <cellStyle name="Percent 3 3 4 5" xfId="28377" xr:uid="{9C15C879-7B76-48CB-8B95-74C3ADB27132}"/>
    <cellStyle name="Percent 3 3 4 6" xfId="28378" xr:uid="{235A06B4-9C8F-48A1-8E70-51F65DA453EB}"/>
    <cellStyle name="Percent 3 3 4 7" xfId="28379" xr:uid="{E1700E7C-029C-4183-85B9-FCDB2600F1EC}"/>
    <cellStyle name="Percent 3 3 5" xfId="4264" xr:uid="{A2FC8908-A17E-421D-AC85-4B1A7A5AB9AC}"/>
    <cellStyle name="Percent 3 3 5 2" xfId="14803" xr:uid="{B4F81EC4-043F-4FB2-8CC8-08BFE8DCC99C}"/>
    <cellStyle name="Percent 3 3 5 3" xfId="35546" xr:uid="{1FA20D61-6816-4D69-AE8C-A36632CFDCD2}"/>
    <cellStyle name="Percent 3 3 5 4" xfId="11182" xr:uid="{154F08DB-472E-4C2F-8B66-1ADF01F3E325}"/>
    <cellStyle name="Percent 3 3 6" xfId="5019" xr:uid="{B183BABD-0055-426C-8BFF-4D71ACEE61F7}"/>
    <cellStyle name="Percent 3 3 6 2" xfId="35975" xr:uid="{1323307F-D0DF-4F91-9CD2-9143E58EA579}"/>
    <cellStyle name="Percent 3 3 6 3" xfId="28380" xr:uid="{6FA0986D-0752-439F-AD52-8FF48C4CFA6A}"/>
    <cellStyle name="Percent 3 3 7" xfId="28381" xr:uid="{DE419DC6-E3F8-4FE3-98EE-F5494366A38C}"/>
    <cellStyle name="Percent 3 3 7 2" xfId="38042" xr:uid="{848B2CE4-19DF-4874-A284-398452182B02}"/>
    <cellStyle name="Percent 3 3 8" xfId="28382" xr:uid="{494D5BF5-E6A4-4DB0-9A31-73358EB2F711}"/>
    <cellStyle name="Percent 3 3 9" xfId="28383" xr:uid="{920B835B-0000-45B8-A9F8-5BB62FC06CDF}"/>
    <cellStyle name="Percent 3 4" xfId="1899" xr:uid="{E1D0C14A-AEAF-487A-B3C6-D545E9713CF7}"/>
    <cellStyle name="Percent 3 4 10" xfId="28384" xr:uid="{172ACD0E-579C-43A5-B5D7-47DA51A5F018}"/>
    <cellStyle name="Percent 3 4 2" xfId="1900" xr:uid="{0FF5ACA5-791C-46AD-93F8-FE9325367F85}"/>
    <cellStyle name="Percent 3 4 2 2" xfId="4269" xr:uid="{FDFD4800-8D04-4830-9F63-263FE9C2CCAC}"/>
    <cellStyle name="Percent 3 4 2 2 2" xfId="14808" xr:uid="{D149A403-CEA0-4271-B521-92A5646AED1B}"/>
    <cellStyle name="Percent 3 4 2 2 3" xfId="35551" xr:uid="{20A0C8AC-D57B-4F3D-8CE3-9EFD56A20892}"/>
    <cellStyle name="Percent 3 4 2 2 4" xfId="11187" xr:uid="{A47598BD-3ABD-4CB6-BC71-5BF80C3FBFB4}"/>
    <cellStyle name="Percent 3 4 2 3" xfId="5024" xr:uid="{3DBE5B22-BDD4-41BF-B152-70B5E9264BB8}"/>
    <cellStyle name="Percent 3 4 2 3 2" xfId="35980" xr:uid="{37ACC008-6AD4-4B18-9EC2-FBCFD505AB6D}"/>
    <cellStyle name="Percent 3 4 2 3 3" xfId="28385" xr:uid="{CE610988-0886-43DA-A99E-6B2AC595677C}"/>
    <cellStyle name="Percent 3 4 2 4" xfId="28386" xr:uid="{FD2D7BF3-F0DD-4B16-AC40-DC82DC7BD632}"/>
    <cellStyle name="Percent 3 4 2 4 2" xfId="38047" xr:uid="{0DCF8F23-A739-49BE-865E-50EF51D85C84}"/>
    <cellStyle name="Percent 3 4 2 5" xfId="28387" xr:uid="{15761033-960D-4736-9101-5D6F688DBA52}"/>
    <cellStyle name="Percent 3 4 2 6" xfId="28388" xr:uid="{1CE88927-2047-4CF7-9ECE-E6746450AFA2}"/>
    <cellStyle name="Percent 3 4 2 7" xfId="28389" xr:uid="{65DF924B-DC54-48A7-AED2-8ECAA231656D}"/>
    <cellStyle name="Percent 3 4 3" xfId="1901" xr:uid="{A7600A71-8BBB-4C15-9DF2-8B4C55203CFA}"/>
    <cellStyle name="Percent 3 4 3 2" xfId="4270" xr:uid="{3BC50671-5FAE-48D2-BE62-E6EF968272EE}"/>
    <cellStyle name="Percent 3 4 3 2 2" xfId="14809" xr:uid="{9DC3FEC3-72E4-44E2-BAA9-174CDC049202}"/>
    <cellStyle name="Percent 3 4 3 2 3" xfId="35552" xr:uid="{D098E8E8-9F01-44C6-9E4D-6C85D94FE6E7}"/>
    <cellStyle name="Percent 3 4 3 2 4" xfId="11188" xr:uid="{916EA3D7-074B-4A91-A378-3C82E7E71D2B}"/>
    <cellStyle name="Percent 3 4 3 3" xfId="5025" xr:uid="{D068C3ED-2E59-440F-97EC-B464A4A7D253}"/>
    <cellStyle name="Percent 3 4 3 3 2" xfId="35981" xr:uid="{447E08ED-E5C8-48FB-9114-766B06A34267}"/>
    <cellStyle name="Percent 3 4 3 3 3" xfId="28390" xr:uid="{6E7D4697-D0A3-4E53-A214-23E1DD623E27}"/>
    <cellStyle name="Percent 3 4 3 4" xfId="28391" xr:uid="{6663E012-69A6-450F-9721-21583B4EC465}"/>
    <cellStyle name="Percent 3 4 3 4 2" xfId="38048" xr:uid="{38300ED4-7953-4E2A-9786-AAD0507EDC60}"/>
    <cellStyle name="Percent 3 4 3 5" xfId="28392" xr:uid="{A415698E-0D44-4843-82CD-229B294E1E6A}"/>
    <cellStyle name="Percent 3 4 3 6" xfId="28393" xr:uid="{A58DABD4-63CA-4233-858E-7C3F5B6F3C00}"/>
    <cellStyle name="Percent 3 4 3 7" xfId="28394" xr:uid="{8712F0AF-9B05-4A03-BE6C-66826AE717BF}"/>
    <cellStyle name="Percent 3 4 4" xfId="1902" xr:uid="{C35C15D2-E416-4350-9615-3704FB71471C}"/>
    <cellStyle name="Percent 3 4 4 2" xfId="4271" xr:uid="{37C076D3-5EB7-4020-A9C3-95431165BEBB}"/>
    <cellStyle name="Percent 3 4 4 2 2" xfId="14810" xr:uid="{16C1E6D2-145F-4409-89F4-0567843137CB}"/>
    <cellStyle name="Percent 3 4 4 2 3" xfId="35553" xr:uid="{33D5C3E8-EF60-4DED-9390-24D24DFC2E7E}"/>
    <cellStyle name="Percent 3 4 4 2 4" xfId="11189" xr:uid="{1CD90BCE-809F-49C3-A673-C928BB1EF04D}"/>
    <cellStyle name="Percent 3 4 4 3" xfId="5026" xr:uid="{E0D6B6F4-73B2-4922-8757-761BE1E265EB}"/>
    <cellStyle name="Percent 3 4 4 3 2" xfId="35982" xr:uid="{043BEF6A-A1DF-45AD-9389-E050A57EECE8}"/>
    <cellStyle name="Percent 3 4 4 3 3" xfId="28395" xr:uid="{E4E26C7D-E7AF-45B1-8DCF-3E0237BB4283}"/>
    <cellStyle name="Percent 3 4 4 4" xfId="28396" xr:uid="{DE190AD1-A222-4DFC-832E-9C724E4582B2}"/>
    <cellStyle name="Percent 3 4 4 4 2" xfId="38049" xr:uid="{AD437239-5580-4FC1-9D0F-6F1EBADEC5CB}"/>
    <cellStyle name="Percent 3 4 4 5" xfId="28397" xr:uid="{FBEC23CA-B559-43E8-AD0C-31502E12AF89}"/>
    <cellStyle name="Percent 3 4 4 6" xfId="28398" xr:uid="{31C92991-3D29-4145-9FAF-6717F229F726}"/>
    <cellStyle name="Percent 3 4 4 7" xfId="28399" xr:uid="{AE3E8021-46AF-4F59-A505-131F19E8780C}"/>
    <cellStyle name="Percent 3 4 5" xfId="4268" xr:uid="{B0DE3089-0864-47BB-ABC8-9EF2E7205D1B}"/>
    <cellStyle name="Percent 3 4 5 2" xfId="14807" xr:uid="{315D1FAE-DD60-4125-B6C9-A8463057F5AB}"/>
    <cellStyle name="Percent 3 4 5 3" xfId="35550" xr:uid="{3CFCC08F-1710-4D9A-9557-82D3A355F7EC}"/>
    <cellStyle name="Percent 3 4 5 4" xfId="11186" xr:uid="{FE5DC3AF-1674-47D7-8792-396EF95CB25C}"/>
    <cellStyle name="Percent 3 4 6" xfId="5023" xr:uid="{7D77A33E-3AF2-41EC-8FFD-154EC0FF645B}"/>
    <cellStyle name="Percent 3 4 6 2" xfId="35979" xr:uid="{DC109103-8757-474E-93D9-F33950CE78E7}"/>
    <cellStyle name="Percent 3 4 6 3" xfId="28400" xr:uid="{1306CA7B-A86B-4858-B0D0-3ED229645886}"/>
    <cellStyle name="Percent 3 4 7" xfId="28401" xr:uid="{9B3B0843-F370-4177-8EAD-B06B610094F6}"/>
    <cellStyle name="Percent 3 4 7 2" xfId="38046" xr:uid="{A78B4CA7-BE7B-44F0-BE8A-7CAC4A29E361}"/>
    <cellStyle name="Percent 3 4 8" xfId="28402" xr:uid="{8EB118CF-A618-4297-982F-8A1B5DCDC893}"/>
    <cellStyle name="Percent 3 4 9" xfId="28403" xr:uid="{1CD3D8CB-EB08-4607-80D8-AEFFC6FD49CD}"/>
    <cellStyle name="Percent 3 5" xfId="1903" xr:uid="{CBD839D9-3629-49EF-8416-208DB1778979}"/>
    <cellStyle name="Percent 3 5 10" xfId="28404" xr:uid="{6D5FF737-3363-4624-9602-7C27A0F71FD3}"/>
    <cellStyle name="Percent 3 5 2" xfId="1904" xr:uid="{B11A96E6-33DF-4D07-BFA8-B095E670F2E4}"/>
    <cellStyle name="Percent 3 5 2 2" xfId="4273" xr:uid="{973BD845-862C-4DB7-8898-F0E16CBBFE58}"/>
    <cellStyle name="Percent 3 5 2 2 2" xfId="14812" xr:uid="{D33343D4-1058-40D8-B1EF-A211CA3CE807}"/>
    <cellStyle name="Percent 3 5 2 2 3" xfId="35555" xr:uid="{02E563AB-759E-4942-9783-D70A0AC27171}"/>
    <cellStyle name="Percent 3 5 2 2 4" xfId="11191" xr:uid="{533EFF9B-DCDF-4F5A-9675-ADFACF36121B}"/>
    <cellStyle name="Percent 3 5 2 3" xfId="5028" xr:uid="{54CC27CC-F3DF-40F8-BD47-6795CF46D04F}"/>
    <cellStyle name="Percent 3 5 2 3 2" xfId="35984" xr:uid="{22E575B9-CBDD-49F2-A71B-54D4B63F64F2}"/>
    <cellStyle name="Percent 3 5 2 3 3" xfId="28405" xr:uid="{40FEDD4B-511B-4B4A-8016-FC99F026718D}"/>
    <cellStyle name="Percent 3 5 2 4" xfId="28406" xr:uid="{41D7D47F-5347-43CA-AB19-5D7A6272D7EE}"/>
    <cellStyle name="Percent 3 5 2 4 2" xfId="38051" xr:uid="{DF431100-C519-4195-9212-9273FF64E2CE}"/>
    <cellStyle name="Percent 3 5 2 5" xfId="28407" xr:uid="{CB447313-837C-4E63-B507-95702E5093CC}"/>
    <cellStyle name="Percent 3 5 2 6" xfId="28408" xr:uid="{7D51D9BB-09FB-4A0F-BB75-5E09B418DFF6}"/>
    <cellStyle name="Percent 3 5 2 7" xfId="28409" xr:uid="{0DD12EEF-3222-41E9-A9A6-16E4A7B338FC}"/>
    <cellStyle name="Percent 3 5 3" xfId="1905" xr:uid="{4E45C8B8-EC79-423B-939B-B8FCCFEFDCFF}"/>
    <cellStyle name="Percent 3 5 3 2" xfId="4274" xr:uid="{E45B8677-4150-42B8-8456-C25C3848FFFB}"/>
    <cellStyle name="Percent 3 5 3 2 2" xfId="14813" xr:uid="{BD403EA5-47FF-4A4C-93C7-1859E6273399}"/>
    <cellStyle name="Percent 3 5 3 2 3" xfId="35556" xr:uid="{A079E33D-140C-4AA1-A3F6-1D69DBC38895}"/>
    <cellStyle name="Percent 3 5 3 2 4" xfId="11192" xr:uid="{19063393-550E-49A0-9841-D60BBABD1785}"/>
    <cellStyle name="Percent 3 5 3 3" xfId="5029" xr:uid="{00A559E6-5ABA-4E2B-B0F7-8D72CEA0B3F2}"/>
    <cellStyle name="Percent 3 5 3 3 2" xfId="35985" xr:uid="{7423775D-20C1-4B06-8175-D9F22804C8AD}"/>
    <cellStyle name="Percent 3 5 3 3 3" xfId="28410" xr:uid="{039510E4-A8F7-4B34-BFA6-5DF3F7329D1B}"/>
    <cellStyle name="Percent 3 5 3 4" xfId="28411" xr:uid="{8EAF9175-6913-4EED-850A-1C9E4482938E}"/>
    <cellStyle name="Percent 3 5 3 4 2" xfId="38052" xr:uid="{395D45B0-826D-48DE-A876-7C00DABA59CB}"/>
    <cellStyle name="Percent 3 5 3 5" xfId="28412" xr:uid="{680C3A36-831F-43F1-926E-60445DFF13A9}"/>
    <cellStyle name="Percent 3 5 3 6" xfId="28413" xr:uid="{6AEE680E-3086-4851-9461-3370192C6EA0}"/>
    <cellStyle name="Percent 3 5 3 7" xfId="28414" xr:uid="{F8184BB3-D937-4926-BD30-7B5C5774351E}"/>
    <cellStyle name="Percent 3 5 4" xfId="1906" xr:uid="{B39ACD3D-8E16-49D0-A53C-E2F60E9B04EB}"/>
    <cellStyle name="Percent 3 5 4 2" xfId="4275" xr:uid="{D2C02D16-4EDD-4F48-A015-4A3D3C440021}"/>
    <cellStyle name="Percent 3 5 4 2 2" xfId="14814" xr:uid="{16F416D1-0B7C-4BBE-8C2F-1B580B05C107}"/>
    <cellStyle name="Percent 3 5 4 2 3" xfId="35557" xr:uid="{BADCB0B3-B047-4B1B-89A9-AD3FB0B72FD5}"/>
    <cellStyle name="Percent 3 5 4 2 4" xfId="11193" xr:uid="{F1644A3A-9272-468B-81A1-33A46B205513}"/>
    <cellStyle name="Percent 3 5 4 3" xfId="5030" xr:uid="{00D3EE43-F7FA-47A1-ABE2-F143EC5F2EA3}"/>
    <cellStyle name="Percent 3 5 4 3 2" xfId="35986" xr:uid="{B0F9B53A-92EF-434A-96B6-353BD3A703DB}"/>
    <cellStyle name="Percent 3 5 4 3 3" xfId="28415" xr:uid="{DAEF72D0-202E-4789-BDB9-AB209AF652A9}"/>
    <cellStyle name="Percent 3 5 4 4" xfId="28416" xr:uid="{25057B92-2706-4A53-A358-5056DD01BA54}"/>
    <cellStyle name="Percent 3 5 4 4 2" xfId="38053" xr:uid="{1D3D61EA-7EB9-4379-98CE-7ECDC222CFA9}"/>
    <cellStyle name="Percent 3 5 4 5" xfId="28417" xr:uid="{2B5024EB-8859-4CBB-B856-9C8ACF6D3BE4}"/>
    <cellStyle name="Percent 3 5 4 6" xfId="28418" xr:uid="{5445CEDA-8909-4892-A83D-47AC3120CECF}"/>
    <cellStyle name="Percent 3 5 4 7" xfId="28419" xr:uid="{82CFA2D2-3457-4791-BBA9-170F69B62C67}"/>
    <cellStyle name="Percent 3 5 5" xfId="4272" xr:uid="{A7BC7389-5AF2-4DCC-B8A5-8E780FAA63FF}"/>
    <cellStyle name="Percent 3 5 5 2" xfId="14811" xr:uid="{EC554FC2-4A1A-4F9A-865D-EDC00BB05EE8}"/>
    <cellStyle name="Percent 3 5 5 3" xfId="35554" xr:uid="{EB8B5F9E-CCF2-48D2-9B55-CB959C235596}"/>
    <cellStyle name="Percent 3 5 5 4" xfId="11190" xr:uid="{B51359B6-CD2D-45FD-9AB5-6436CC16DE70}"/>
    <cellStyle name="Percent 3 5 6" xfId="5027" xr:uid="{BABEAF35-FE97-4296-BACA-C364B8B039B3}"/>
    <cellStyle name="Percent 3 5 6 2" xfId="35983" xr:uid="{D89D98A9-BE35-479F-A3EE-8B507D571276}"/>
    <cellStyle name="Percent 3 5 6 3" xfId="28420" xr:uid="{5C2B3B88-EFBA-48DC-B5B4-C6B024748562}"/>
    <cellStyle name="Percent 3 5 7" xfId="28421" xr:uid="{315A4DFE-0906-4406-904E-B6F6239D1693}"/>
    <cellStyle name="Percent 3 5 7 2" xfId="38050" xr:uid="{0BEE7CE2-058D-4C83-88EB-794D67F6E503}"/>
    <cellStyle name="Percent 3 5 8" xfId="28422" xr:uid="{A024895B-656B-4B4F-8B91-5B8862AF53CD}"/>
    <cellStyle name="Percent 3 5 9" xfId="28423" xr:uid="{5AE4CF1A-CD66-4F7F-92EE-D7579F19E956}"/>
    <cellStyle name="Percent 3 6" xfId="1907" xr:uid="{16A7D58A-ED40-47DD-AB4D-4A51212039AE}"/>
    <cellStyle name="Percent 3 6 10" xfId="28424" xr:uid="{F8A52C98-0CBF-4F36-BF51-148FA0154074}"/>
    <cellStyle name="Percent 3 6 2" xfId="1908" xr:uid="{04881729-6313-4160-A61D-AF541CBA2BBB}"/>
    <cellStyle name="Percent 3 6 2 2" xfId="4277" xr:uid="{7E2A5F18-AB67-4CF3-B8F8-47E0D9CA65B7}"/>
    <cellStyle name="Percent 3 6 2 2 2" xfId="14816" xr:uid="{18A48BBD-0486-4700-8B74-EEFE6FB6F0A2}"/>
    <cellStyle name="Percent 3 6 2 2 3" xfId="35559" xr:uid="{EA7D1BB4-D79F-4C25-84D4-6FF8109239CD}"/>
    <cellStyle name="Percent 3 6 2 2 4" xfId="11195" xr:uid="{DB98CCB3-5A07-4B26-8980-0A37797710AF}"/>
    <cellStyle name="Percent 3 6 2 3" xfId="5032" xr:uid="{6F23B04A-73A7-42C6-BD01-9E82DDC0A48C}"/>
    <cellStyle name="Percent 3 6 2 3 2" xfId="35988" xr:uid="{E5013EF7-DAC5-47CB-BFD2-C03B6E89B577}"/>
    <cellStyle name="Percent 3 6 2 3 3" xfId="28425" xr:uid="{7DF11ADA-8F6D-482A-AFF5-1A6F3CDA4996}"/>
    <cellStyle name="Percent 3 6 2 4" xfId="28426" xr:uid="{88AA39B7-DB61-4AE6-B012-27976C7D495E}"/>
    <cellStyle name="Percent 3 6 2 4 2" xfId="38055" xr:uid="{FA565AB1-AFD4-420C-AA4D-03C3BA34C490}"/>
    <cellStyle name="Percent 3 6 2 5" xfId="28427" xr:uid="{57472FDC-1FFA-433A-A71F-9487688CCF2D}"/>
    <cellStyle name="Percent 3 6 2 6" xfId="28428" xr:uid="{9FD95D07-3082-4EDB-A263-FBC2456C1021}"/>
    <cellStyle name="Percent 3 6 2 7" xfId="28429" xr:uid="{368B05AE-4D9E-4816-811E-8A9F8850B8A0}"/>
    <cellStyle name="Percent 3 6 3" xfId="1909" xr:uid="{2633067A-C2A1-45B6-9098-5738FE619D6F}"/>
    <cellStyle name="Percent 3 6 3 2" xfId="4278" xr:uid="{3FD4520E-D5CA-4B87-87F2-1E4270EE8C25}"/>
    <cellStyle name="Percent 3 6 3 2 2" xfId="14817" xr:uid="{D5346F41-7B47-4B88-9B85-1C9A3504F93E}"/>
    <cellStyle name="Percent 3 6 3 2 3" xfId="35560" xr:uid="{4BE5A0C8-F1E6-4820-91BE-305E7816FBBB}"/>
    <cellStyle name="Percent 3 6 3 2 4" xfId="11196" xr:uid="{F29831DD-7990-451D-AD7A-B15125F72FD5}"/>
    <cellStyle name="Percent 3 6 3 3" xfId="5033" xr:uid="{795F386B-D821-4843-AB8F-A252563E5F74}"/>
    <cellStyle name="Percent 3 6 3 3 2" xfId="35989" xr:uid="{8DFA55AB-516F-4769-88AA-BB8FF8741B81}"/>
    <cellStyle name="Percent 3 6 3 3 3" xfId="28430" xr:uid="{9678EF47-901F-4C96-B52B-ABE5CA6B3B4E}"/>
    <cellStyle name="Percent 3 6 3 4" xfId="28431" xr:uid="{74403333-21C9-4B12-A547-7B19C2BB7F9C}"/>
    <cellStyle name="Percent 3 6 3 4 2" xfId="38056" xr:uid="{058FF6AF-5A6F-49E1-BAB9-6017A5694D22}"/>
    <cellStyle name="Percent 3 6 3 5" xfId="28432" xr:uid="{7D744899-160D-4A89-9E23-0A9657747F3E}"/>
    <cellStyle name="Percent 3 6 3 6" xfId="28433" xr:uid="{101883B3-6F72-4B72-9D0B-70E2B1D75062}"/>
    <cellStyle name="Percent 3 6 3 7" xfId="28434" xr:uid="{0F04E589-59DE-4546-B426-967636E0A5B4}"/>
    <cellStyle name="Percent 3 6 4" xfId="1910" xr:uid="{FC0EACB1-D253-473F-A00F-EDA102A7FC91}"/>
    <cellStyle name="Percent 3 6 4 2" xfId="4279" xr:uid="{25083741-AC26-4836-B75A-994F5EDB70FF}"/>
    <cellStyle name="Percent 3 6 4 2 2" xfId="14818" xr:uid="{21D21FF6-7AB7-4E9B-B941-179C769333AF}"/>
    <cellStyle name="Percent 3 6 4 2 3" xfId="35561" xr:uid="{75BE6BA3-4D73-48CF-B260-4A772BA66CDB}"/>
    <cellStyle name="Percent 3 6 4 2 4" xfId="11197" xr:uid="{13AFAD5D-4628-4C97-9BFA-076FF72AE0CC}"/>
    <cellStyle name="Percent 3 6 4 3" xfId="5034" xr:uid="{5530E512-A22D-4E78-8CDC-A83C8DA2D526}"/>
    <cellStyle name="Percent 3 6 4 3 2" xfId="35990" xr:uid="{4041912A-3236-4A8D-926E-0B6A0B14EE88}"/>
    <cellStyle name="Percent 3 6 4 3 3" xfId="28435" xr:uid="{C23F9635-E1D6-422A-8933-7CB3EED9FF24}"/>
    <cellStyle name="Percent 3 6 4 4" xfId="28436" xr:uid="{87BD825F-6682-400C-818B-900A918B8466}"/>
    <cellStyle name="Percent 3 6 4 4 2" xfId="38057" xr:uid="{0E1C36CC-B6D8-4D50-B9F6-903BCF14A5FA}"/>
    <cellStyle name="Percent 3 6 4 5" xfId="28437" xr:uid="{A63543D9-D4CD-4448-97A3-3960A0C06C52}"/>
    <cellStyle name="Percent 3 6 4 6" xfId="28438" xr:uid="{8DFD278A-AFA6-45CD-9B0D-D877831F04E9}"/>
    <cellStyle name="Percent 3 6 4 7" xfId="28439" xr:uid="{7669DB39-7FE4-4183-A4EF-7CDAAE12BA0B}"/>
    <cellStyle name="Percent 3 6 5" xfId="4276" xr:uid="{6ECB9A8E-9142-4238-85E7-08E1B1FD369A}"/>
    <cellStyle name="Percent 3 6 5 2" xfId="14815" xr:uid="{CB8AE85C-390C-4D19-80E7-BF6C32E673BF}"/>
    <cellStyle name="Percent 3 6 5 3" xfId="35558" xr:uid="{F835B385-DE11-4753-88F9-85E2A10717B3}"/>
    <cellStyle name="Percent 3 6 5 4" xfId="11194" xr:uid="{1A9109E3-A68C-409A-9309-CEDCB7F7B659}"/>
    <cellStyle name="Percent 3 6 6" xfId="5031" xr:uid="{A0F2E927-5167-48B5-8ECE-F171228EEF5B}"/>
    <cellStyle name="Percent 3 6 6 2" xfId="35987" xr:uid="{C8D115C1-996F-4ABA-98BC-8A2C8C3607DC}"/>
    <cellStyle name="Percent 3 6 6 3" xfId="28440" xr:uid="{F778BC04-C199-4B3A-AF50-499973BBD481}"/>
    <cellStyle name="Percent 3 6 7" xfId="28441" xr:uid="{F2C046A4-9BD7-423C-A1EB-E20AFBA77EF4}"/>
    <cellStyle name="Percent 3 6 7 2" xfId="38054" xr:uid="{E5342E4C-A874-425A-BCBD-7179277C6EE2}"/>
    <cellStyle name="Percent 3 6 8" xfId="28442" xr:uid="{0DDE9552-241A-48E3-9173-FB8C261FA532}"/>
    <cellStyle name="Percent 3 6 9" xfId="28443" xr:uid="{620AD914-7A56-4D2D-98CA-B826E135CA72}"/>
    <cellStyle name="Percent 3 7" xfId="1911" xr:uid="{3B2FB76F-4782-4CC9-8A7D-A07F4EB157F0}"/>
    <cellStyle name="Percent 3 7 2" xfId="4281" xr:uid="{8F9F7E5F-6194-4475-A211-3AEA0C119751}"/>
    <cellStyle name="Percent 3 7 2 2" xfId="7895" xr:uid="{50918D16-391F-49FB-A7D8-10A23D8951E6}"/>
    <cellStyle name="Percent 3 7 2 2 2" xfId="11200" xr:uid="{148F652A-A06C-44AD-AD43-E6CFEAEA7FE5}"/>
    <cellStyle name="Percent 3 7 2 2 2 2" xfId="14821" xr:uid="{0FF22BC8-693B-4305-9D89-65308A6711B3}"/>
    <cellStyle name="Percent 3 7 2 2 3" xfId="28444" xr:uid="{58FF8E5F-49A4-4581-858C-8385E7764B75}"/>
    <cellStyle name="Percent 3 7 2 2 4" xfId="28445" xr:uid="{F0758AF0-E985-4479-923F-E227D047BBBC}"/>
    <cellStyle name="Percent 3 7 2 2 5" xfId="28446" xr:uid="{823A0925-A62E-4315-8F50-CC33271FF5D2}"/>
    <cellStyle name="Percent 3 7 2 2 6" xfId="28447" xr:uid="{C226F6D2-D42B-4969-96AA-C799A1225C6C}"/>
    <cellStyle name="Percent 3 7 2 3" xfId="11199" xr:uid="{34D2B8E7-E68E-4CD5-A557-F9D968E61128}"/>
    <cellStyle name="Percent 3 7 2 3 2" xfId="14820" xr:uid="{DC09B5CF-E6CA-4A93-9F42-40D06E05E199}"/>
    <cellStyle name="Percent 3 7 2 4" xfId="28448" xr:uid="{690BFC94-37FB-4974-9558-E884DAD7017C}"/>
    <cellStyle name="Percent 3 7 2 5" xfId="28449" xr:uid="{10B895CD-6F12-4FC3-A691-B82CB760BCA7}"/>
    <cellStyle name="Percent 3 7 2 6" xfId="28450" xr:uid="{23C4546D-6A49-4C18-A650-476F893127D1}"/>
    <cellStyle name="Percent 3 7 2 7" xfId="28451" xr:uid="{6AED6249-119A-4E83-9FC4-C50EB22B917D}"/>
    <cellStyle name="Percent 3 7 2 8" xfId="8333" xr:uid="{8A4B15A7-C904-465F-AE58-E052E546E529}"/>
    <cellStyle name="Percent 3 7 3" xfId="4280" xr:uid="{BAB53FA9-2040-40D0-894C-0B4BC381D6BC}"/>
    <cellStyle name="Percent 3 7 3 2" xfId="14819" xr:uid="{407AA89B-9C27-40F5-BA48-337CC6A0C5EF}"/>
    <cellStyle name="Percent 3 7 3 3" xfId="35562" xr:uid="{2483C19E-6ADC-4D49-A70B-C2C5AA780335}"/>
    <cellStyle name="Percent 3 7 3 4" xfId="11198" xr:uid="{8A7D482E-8A58-4E2F-90B2-9D6FCD0A255E}"/>
    <cellStyle name="Percent 3 7 4" xfId="5035" xr:uid="{26862E6A-6302-46A7-9572-032FA7A746F5}"/>
    <cellStyle name="Percent 3 7 4 2" xfId="35991" xr:uid="{2790085D-1974-4299-9532-74EA0D0F3653}"/>
    <cellStyle name="Percent 3 7 4 3" xfId="28452" xr:uid="{A568EF31-FBBF-4B0F-96CF-AFDE12B36169}"/>
    <cellStyle name="Percent 3 7 5" xfId="28453" xr:uid="{A527E4E7-DEDD-4B4C-A4B7-0C7243B004B0}"/>
    <cellStyle name="Percent 3 7 5 2" xfId="38058" xr:uid="{134A5F0A-C30E-4705-A32A-3FB3B5FF3478}"/>
    <cellStyle name="Percent 3 7 6" xfId="28454" xr:uid="{7AFC2539-F8C3-49A4-AD45-97AE1566A92A}"/>
    <cellStyle name="Percent 3 7 7" xfId="28455" xr:uid="{1C596F1C-C2BA-4631-AA43-F8E0701A5B90}"/>
    <cellStyle name="Percent 3 7 8" xfId="28456" xr:uid="{2D2BC136-D528-45BB-928E-AC95E8CB4938}"/>
    <cellStyle name="Percent 3 8" xfId="1912" xr:uid="{DB82C9DA-9912-4519-85FF-39035ECA2AFA}"/>
    <cellStyle name="Percent 3 8 2" xfId="11201" xr:uid="{A5713383-4743-4849-979D-C88C33E9C0B3}"/>
    <cellStyle name="Percent 3 8 2 2" xfId="14822" xr:uid="{7D80E774-67A0-4F4C-853E-5B765F4409DE}"/>
    <cellStyle name="Percent 3 8 3" xfId="28457" xr:uid="{21A3C800-1A78-45E6-A323-07E0900FCAE9}"/>
    <cellStyle name="Percent 3 8 4" xfId="28458" xr:uid="{C3AE6184-844C-442C-9E98-08E2987CE78E}"/>
    <cellStyle name="Percent 3 8 5" xfId="28459" xr:uid="{C9057D0B-1AB8-48A3-941D-281097B42247}"/>
    <cellStyle name="Percent 3 8 6" xfId="28460" xr:uid="{C097C5A4-F0DA-42A2-ABC0-34A2D408B15A}"/>
    <cellStyle name="Percent 3 8 7" xfId="28461" xr:uid="{F31C2D51-E84D-4599-95BA-4FFA3A26D525}"/>
    <cellStyle name="Percent 3 9" xfId="1913" xr:uid="{DF42293F-6AD4-4138-A403-DD0E7C09744A}"/>
    <cellStyle name="Percent 3 9 2" xfId="1914" xr:uid="{4179C054-0FC0-4BAA-B28E-278C3E317CEC}"/>
    <cellStyle name="Percent 3 9 2 2" xfId="4283" xr:uid="{0110517F-44BF-4AB2-9A0E-00E02E7B44A1}"/>
    <cellStyle name="Percent 3 9 2 2 2" xfId="28463" xr:uid="{CF2A2844-6B98-4C16-9BCB-33B6656A5367}"/>
    <cellStyle name="Percent 3 9 2 2 3" xfId="28464" xr:uid="{56AD956E-D375-4568-B7E5-96D3EF3797F5}"/>
    <cellStyle name="Percent 3 9 2 2 4" xfId="28465" xr:uid="{5B507AFE-02E9-439E-9BE8-54109A71076F}"/>
    <cellStyle name="Percent 3 9 2 2 5" xfId="28466" xr:uid="{A930595B-5BD5-4CC6-8322-4312BBA99D1A}"/>
    <cellStyle name="Percent 3 9 2 2 6" xfId="28462" xr:uid="{2A4E564C-8757-403D-BC43-F1413DE00EE2}"/>
    <cellStyle name="Percent 3 9 2 3" xfId="5037" xr:uid="{22D5AE95-4AAD-4742-A16D-6F3800098378}"/>
    <cellStyle name="Percent 3 9 2 3 2" xfId="35993" xr:uid="{A6918932-4E22-4E3B-B70C-14E6F4A1E120}"/>
    <cellStyle name="Percent 3 9 2 3 3" xfId="14823" xr:uid="{F675D29F-10EE-4C87-BC6A-D4A2FBAA822F}"/>
    <cellStyle name="Percent 3 9 2 4" xfId="38060" xr:uid="{D28E0DC2-B7CC-4C13-AC48-0A25B0DB10E5}"/>
    <cellStyle name="Percent 3 9 2 5" xfId="11202" xr:uid="{8742C3E3-0DBB-4446-901D-8CABA9FE0BBE}"/>
    <cellStyle name="Percent 3 9 3" xfId="4282" xr:uid="{2895EED8-9B04-4925-B9A5-2F23B9D0D667}"/>
    <cellStyle name="Percent 3 9 3 2" xfId="35563" xr:uid="{0C35BB0B-A477-40B1-9E0E-16F215EA24CE}"/>
    <cellStyle name="Percent 3 9 3 3" xfId="28467" xr:uid="{FB91D82B-8A56-478B-BB92-4D9C658B30E3}"/>
    <cellStyle name="Percent 3 9 4" xfId="5036" xr:uid="{60F02A34-BB67-4DB5-A7C0-C675A610E24C}"/>
    <cellStyle name="Percent 3 9 4 2" xfId="35992" xr:uid="{69E9BE4E-CE1C-4367-ACBB-62ED0FBEB37D}"/>
    <cellStyle name="Percent 3 9 4 3" xfId="28468" xr:uid="{42309EB6-5B83-4E9B-81C0-565B89094E63}"/>
    <cellStyle name="Percent 3 9 5" xfId="28469" xr:uid="{BA4766A5-74D4-489B-8610-29077DE27DA8}"/>
    <cellStyle name="Percent 3 9 5 2" xfId="38059" xr:uid="{27128102-9C0B-426A-89E4-CDA9B2F9AB6B}"/>
    <cellStyle name="Percent 3 9 6" xfId="28470" xr:uid="{884F11F7-EFD6-4ECB-A34F-1BA664A367D7}"/>
    <cellStyle name="Percent 3 9 7" xfId="28471" xr:uid="{D416DD21-21FF-404E-85AB-F5CBBC06C30A}"/>
    <cellStyle name="Percent 30" xfId="4284" xr:uid="{7D2931F3-05B7-4FAD-AED9-EDDF92C0A8EE}"/>
    <cellStyle name="Percent 30 2" xfId="5630" xr:uid="{B5F2DFC5-541E-459A-BA7E-0BF2FD8D76F8}"/>
    <cellStyle name="Percent 30 2 2" xfId="11204" xr:uid="{7B1DEDF6-AF3B-4094-8864-B20BAA894AA0}"/>
    <cellStyle name="Percent 30 2 2 2" xfId="14825" xr:uid="{B7294536-74C8-4D2F-B3A0-28C47A486D89}"/>
    <cellStyle name="Percent 30 2 3" xfId="28472" xr:uid="{B7F73785-1FD5-4C49-A22D-91B8FCBF9A6E}"/>
    <cellStyle name="Percent 30 2 4" xfId="28473" xr:uid="{2625A8BE-4DF0-4111-B6C2-FD2AC6C6B83B}"/>
    <cellStyle name="Percent 30 2 5" xfId="28474" xr:uid="{7ADAE60E-C53D-4D90-B36E-499501BA044B}"/>
    <cellStyle name="Percent 30 2 6" xfId="28475" xr:uid="{C1B3FA10-6AB7-4AC6-BB8E-A5B53DF63BA1}"/>
    <cellStyle name="Percent 30 3" xfId="11203" xr:uid="{F4419078-CB09-4D66-A75B-7BA9CF4F067D}"/>
    <cellStyle name="Percent 30 3 2" xfId="14824" xr:uid="{B6940919-1D56-4DE6-8697-AB0DF3F2DC9E}"/>
    <cellStyle name="Percent 30 3 3" xfId="38619" xr:uid="{06233631-3AAF-4626-A142-7E854B057414}"/>
    <cellStyle name="Percent 30 4" xfId="28476" xr:uid="{2F501049-3A00-472C-A774-E472C8F17A87}"/>
    <cellStyle name="Percent 30 5" xfId="28477" xr:uid="{F618A42F-EE57-40E1-9079-F285DAABC328}"/>
    <cellStyle name="Percent 30 6" xfId="28478" xr:uid="{C03440AA-C789-464A-BAEC-98CCEAFF9693}"/>
    <cellStyle name="Percent 30 7" xfId="28479" xr:uid="{072A0C29-D27E-4028-A5E8-87FD1E6B4DF1}"/>
    <cellStyle name="Percent 31" xfId="4285" xr:uid="{B67F6891-50A1-4484-AF11-C09048C93DE6}"/>
    <cellStyle name="Percent 31 2" xfId="5631" xr:uid="{9875FF4A-DC69-4805-9125-CBB4F466CC3D}"/>
    <cellStyle name="Percent 31 2 2" xfId="11206" xr:uid="{3C19F36A-7D65-4FDD-B9A3-68850DF40CAF}"/>
    <cellStyle name="Percent 31 2 2 2" xfId="14827" xr:uid="{04E9D533-5DA5-4858-86C5-BD59CF07C01D}"/>
    <cellStyle name="Percent 31 2 3" xfId="28480" xr:uid="{532097C3-4941-423B-AC56-5E537765900B}"/>
    <cellStyle name="Percent 31 2 4" xfId="28481" xr:uid="{B7E7F540-1CD3-43A4-9A19-DCDB14B3F50F}"/>
    <cellStyle name="Percent 31 2 5" xfId="28482" xr:uid="{72C64EA4-3D5E-4608-8408-133E083429F5}"/>
    <cellStyle name="Percent 31 2 6" xfId="28483" xr:uid="{2F4E5A6D-03EB-40D3-8CC7-EC16553AC659}"/>
    <cellStyle name="Percent 31 3" xfId="11205" xr:uid="{EA1C0D51-05E4-4454-AFDF-406F3A53F132}"/>
    <cellStyle name="Percent 31 3 2" xfId="14826" xr:uid="{F302AB03-02A1-4E6F-914A-36B0A9E9ADAA}"/>
    <cellStyle name="Percent 31 3 3" xfId="38620" xr:uid="{1F2B76DC-31E2-48CB-9215-56FDFFA31250}"/>
    <cellStyle name="Percent 31 4" xfId="28484" xr:uid="{D178676F-DA1D-4A20-AAD8-9AFA2D6990BB}"/>
    <cellStyle name="Percent 31 5" xfId="28485" xr:uid="{C082D519-D729-47F0-9AF1-AE661ED62C0D}"/>
    <cellStyle name="Percent 31 6" xfId="28486" xr:uid="{6E1304A2-F359-4B35-BCB4-4F19426325AB}"/>
    <cellStyle name="Percent 31 7" xfId="28487" xr:uid="{87616FE1-58A7-4789-856D-1DF629170BE9}"/>
    <cellStyle name="Percent 32" xfId="4286" xr:uid="{E3A1022E-C4F6-42C3-AB79-8E5BFBFD22E2}"/>
    <cellStyle name="Percent 32 2" xfId="5632" xr:uid="{18DF9DC3-256C-4C63-8252-7AFD6E37C60D}"/>
    <cellStyle name="Percent 32 2 2" xfId="11208" xr:uid="{DF0958B9-D11A-47DA-B45E-74877397C4EA}"/>
    <cellStyle name="Percent 32 2 2 2" xfId="14829" xr:uid="{7C96E9F9-39E7-4AE3-BEA4-29386068078B}"/>
    <cellStyle name="Percent 32 2 3" xfId="28488" xr:uid="{F323FD90-DA21-4837-ACA9-4220613B72B4}"/>
    <cellStyle name="Percent 32 2 4" xfId="28489" xr:uid="{0BC1B62F-C046-4654-A091-E8E0C69B11DF}"/>
    <cellStyle name="Percent 32 2 5" xfId="28490" xr:uid="{49F41A98-5642-489B-82CA-F41FBE390929}"/>
    <cellStyle name="Percent 32 2 6" xfId="28491" xr:uid="{3433ED31-0547-4DFB-B019-4367E53F7989}"/>
    <cellStyle name="Percent 32 3" xfId="11207" xr:uid="{B00D84B5-037A-482E-89E7-1B2D6CFCD4FB}"/>
    <cellStyle name="Percent 32 3 2" xfId="14828" xr:uid="{7B0E0D00-B4CD-41D6-B4BF-0891E7917128}"/>
    <cellStyle name="Percent 32 3 3" xfId="38621" xr:uid="{998AA360-3FC4-4779-9D78-54D6816CF725}"/>
    <cellStyle name="Percent 32 4" xfId="28492" xr:uid="{4630D5D7-36FF-47EF-86C1-0280E7B489DE}"/>
    <cellStyle name="Percent 32 5" xfId="28493" xr:uid="{B5852980-0F95-44E4-A819-CF9E6C67F579}"/>
    <cellStyle name="Percent 32 6" xfId="28494" xr:uid="{A4FD320F-E5C9-48F0-9B8E-DE18BB876BB6}"/>
    <cellStyle name="Percent 32 7" xfId="28495" xr:uid="{BC00324C-7B48-429C-8416-B51D35273F79}"/>
    <cellStyle name="Percent 33" xfId="4287" xr:uid="{5C3D9176-4DBC-419C-A144-B860283A3C5C}"/>
    <cellStyle name="Percent 33 2" xfId="5633" xr:uid="{F6772440-928B-4912-BD08-678B3E6CFA8E}"/>
    <cellStyle name="Percent 33 2 2" xfId="11210" xr:uid="{8B354A96-AA00-4D1F-876F-37B7BB8A7E3C}"/>
    <cellStyle name="Percent 33 2 2 2" xfId="14831" xr:uid="{62C0DC9A-50E4-4DE0-9C3E-FFE82F959A41}"/>
    <cellStyle name="Percent 33 2 3" xfId="28496" xr:uid="{7E18FDD9-8BE9-4C57-8265-1AA5F68BE17C}"/>
    <cellStyle name="Percent 33 2 4" xfId="28497" xr:uid="{492F50EA-4903-43B0-A0EF-7F4C53F060F0}"/>
    <cellStyle name="Percent 33 2 5" xfId="28498" xr:uid="{A940479C-F485-4F93-96A0-0E2065B72C7C}"/>
    <cellStyle name="Percent 33 2 6" xfId="28499" xr:uid="{E2971CAF-B6C4-4165-A646-83457D19FF1E}"/>
    <cellStyle name="Percent 33 3" xfId="11209" xr:uid="{11D6D206-7A08-444D-9873-5DA60B8B2CBC}"/>
    <cellStyle name="Percent 33 3 2" xfId="14830" xr:uid="{06C8447B-1682-416D-8E74-4089573E7CCF}"/>
    <cellStyle name="Percent 33 3 3" xfId="38622" xr:uid="{C4021A34-B225-4150-9636-6B23630B7BBE}"/>
    <cellStyle name="Percent 33 4" xfId="28500" xr:uid="{9CE189AA-412A-4F1D-8754-ACAFB7FBFAF1}"/>
    <cellStyle name="Percent 33 5" xfId="28501" xr:uid="{4D4F82E5-DB31-4453-9A82-9A7F01D9902C}"/>
    <cellStyle name="Percent 33 6" xfId="28502" xr:uid="{510C5987-A51A-4512-913A-C9EB0EFF67D8}"/>
    <cellStyle name="Percent 33 7" xfId="28503" xr:uid="{BB705F0D-EFD8-4820-BA00-0551CFDE8C4C}"/>
    <cellStyle name="Percent 34" xfId="4288" xr:uid="{A9AE1358-F9FB-406D-A012-178022B587AC}"/>
    <cellStyle name="Percent 34 2" xfId="5634" xr:uid="{C5024255-7A24-4666-918B-6E990F79461C}"/>
    <cellStyle name="Percent 34 2 2" xfId="11212" xr:uid="{9034E0B6-D5D7-4E84-B602-F14A4C1599A6}"/>
    <cellStyle name="Percent 34 2 2 2" xfId="14833" xr:uid="{E23C2830-CAC5-4D33-BA51-82D41555A6BC}"/>
    <cellStyle name="Percent 34 2 3" xfId="28504" xr:uid="{9F9C53B4-141A-4CCA-8421-6B2714FA439A}"/>
    <cellStyle name="Percent 34 2 4" xfId="28505" xr:uid="{F444C1FE-C6A5-4C40-BE0D-6E14CC728DA9}"/>
    <cellStyle name="Percent 34 2 5" xfId="28506" xr:uid="{29C95AB6-81E4-43DB-A550-7DFD579A9B8A}"/>
    <cellStyle name="Percent 34 2 6" xfId="28507" xr:uid="{54F26694-C8FD-425A-8646-8F5B49BEE813}"/>
    <cellStyle name="Percent 34 3" xfId="11211" xr:uid="{2C99AA4F-E17A-46C9-9D00-CAB7336CBADC}"/>
    <cellStyle name="Percent 34 3 2" xfId="14832" xr:uid="{484D6F8A-C7FB-4B4F-A9EC-525878D1B41C}"/>
    <cellStyle name="Percent 34 3 3" xfId="38623" xr:uid="{8D7BC736-6A9B-438F-B0A6-B7B37A4D2830}"/>
    <cellStyle name="Percent 34 4" xfId="28508" xr:uid="{808C0B06-59BC-411D-B9AE-541F2DBB9BBD}"/>
    <cellStyle name="Percent 34 5" xfId="28509" xr:uid="{0147821E-1987-49B7-B236-196CD1C656A1}"/>
    <cellStyle name="Percent 34 6" xfId="28510" xr:uid="{D5747F37-9B77-4B90-8647-B1478298CC15}"/>
    <cellStyle name="Percent 34 7" xfId="28511" xr:uid="{CC2ADCA2-DA6E-4527-957B-970B42DDDADE}"/>
    <cellStyle name="Percent 35" xfId="4289" xr:uid="{4DE8077F-AC36-4C36-AF7E-E258C0FCD33A}"/>
    <cellStyle name="Percent 35 2" xfId="5635" xr:uid="{794EE813-13EF-4DFB-BA45-0036C59F4D54}"/>
    <cellStyle name="Percent 35 2 2" xfId="11214" xr:uid="{174A8324-4F89-4DF2-B74A-132796CB0B4D}"/>
    <cellStyle name="Percent 35 2 2 2" xfId="14835" xr:uid="{DFC6A8F6-44CD-42C2-A764-4276BE8B5055}"/>
    <cellStyle name="Percent 35 2 3" xfId="28512" xr:uid="{BECC6777-46D6-4ABD-9103-5B01A795D4D8}"/>
    <cellStyle name="Percent 35 2 4" xfId="28513" xr:uid="{1D4CDEDA-9E04-4EB6-A995-1EAF46FB0EEE}"/>
    <cellStyle name="Percent 35 2 5" xfId="28514" xr:uid="{3B7DD0FB-1027-4233-8297-D067541F71F6}"/>
    <cellStyle name="Percent 35 2 6" xfId="28515" xr:uid="{8638ED60-462A-4221-AF06-0B40DD25EB51}"/>
    <cellStyle name="Percent 35 3" xfId="11213" xr:uid="{962B1971-2ABA-44B7-B6A0-53C6A8BF3FD2}"/>
    <cellStyle name="Percent 35 3 2" xfId="14834" xr:uid="{A2DE005F-CD14-4A5C-822D-DA99FD3CEBC3}"/>
    <cellStyle name="Percent 35 3 3" xfId="38624" xr:uid="{A9ACC252-2F00-432C-AD92-BF9B490FACCC}"/>
    <cellStyle name="Percent 35 4" xfId="28516" xr:uid="{C0F92442-5771-46B3-9206-4F03C82C60E7}"/>
    <cellStyle name="Percent 35 5" xfId="28517" xr:uid="{9CC2212E-9737-43FC-89B3-9BEDF1DA9259}"/>
    <cellStyle name="Percent 35 6" xfId="28518" xr:uid="{6B5F2BF7-BA57-4DCE-9F10-D48206C77BB8}"/>
    <cellStyle name="Percent 35 7" xfId="28519" xr:uid="{B7DC09DF-683B-41F1-AA0C-608AD2952F86}"/>
    <cellStyle name="Percent 36" xfId="4290" xr:uid="{9568D750-8A20-4C18-A64F-AE02EDE6DFF6}"/>
    <cellStyle name="Percent 36 2" xfId="5636" xr:uid="{342E64CB-C2AF-4AC4-8BAF-94439C7BF86A}"/>
    <cellStyle name="Percent 36 2 2" xfId="11216" xr:uid="{53951159-8BF4-4AB5-B953-78C82F3C0E96}"/>
    <cellStyle name="Percent 36 2 2 2" xfId="14837" xr:uid="{4F93329B-3734-4296-A28A-499225E88448}"/>
    <cellStyle name="Percent 36 2 3" xfId="28520" xr:uid="{31CE90C9-B9AD-4AD3-8D48-35F5A9521C1F}"/>
    <cellStyle name="Percent 36 2 4" xfId="28521" xr:uid="{58BB001A-885D-466C-ABA6-BCAE263D102B}"/>
    <cellStyle name="Percent 36 2 5" xfId="28522" xr:uid="{DFB3790E-FCDC-4714-8F51-41FBB059AFAE}"/>
    <cellStyle name="Percent 36 2 6" xfId="28523" xr:uid="{624B8E4E-E92B-4F58-881E-3293A8BEBDCE}"/>
    <cellStyle name="Percent 36 3" xfId="11215" xr:uid="{9A5D0BE2-128F-4594-9067-B1C45D2A380B}"/>
    <cellStyle name="Percent 36 3 2" xfId="14836" xr:uid="{3502B659-CE4E-4300-B501-EFF9E93B7025}"/>
    <cellStyle name="Percent 36 3 3" xfId="38625" xr:uid="{B37AA25A-BA26-4F5C-B2C8-1729EF96847F}"/>
    <cellStyle name="Percent 36 4" xfId="28524" xr:uid="{86654E23-47F7-477E-B8D6-1A340A36BDCC}"/>
    <cellStyle name="Percent 36 5" xfId="28525" xr:uid="{946AFCA2-F5B1-415D-A827-0929DE056940}"/>
    <cellStyle name="Percent 36 6" xfId="28526" xr:uid="{FDF059E1-38C6-46D4-B446-8637A86712BF}"/>
    <cellStyle name="Percent 36 7" xfId="28527" xr:uid="{354732D6-171E-42E4-B446-40DEF566D52E}"/>
    <cellStyle name="Percent 37" xfId="4291" xr:uid="{43F8348E-1981-4FEE-BCBE-32CB57B6A9B7}"/>
    <cellStyle name="Percent 37 2" xfId="5637" xr:uid="{E6971C5F-B9F1-44B5-8AAF-DA0834399425}"/>
    <cellStyle name="Percent 37 2 2" xfId="11218" xr:uid="{5D9B7DC3-6CEB-4ADF-8C27-BE5755FB1977}"/>
    <cellStyle name="Percent 37 2 2 2" xfId="14839" xr:uid="{5122B15B-844F-4254-9A9F-2B9AEC6451C3}"/>
    <cellStyle name="Percent 37 2 3" xfId="28528" xr:uid="{2D562A42-6F71-42F9-B3EC-9029907CFF68}"/>
    <cellStyle name="Percent 37 2 4" xfId="28529" xr:uid="{838A0097-910D-49EA-98A6-DDE98507DC5B}"/>
    <cellStyle name="Percent 37 2 5" xfId="28530" xr:uid="{DC3A583E-F786-41BE-89CF-9353144ED60B}"/>
    <cellStyle name="Percent 37 2 6" xfId="28531" xr:uid="{99A0820B-8BAC-45AA-91C4-58B90C1A3980}"/>
    <cellStyle name="Percent 37 3" xfId="11217" xr:uid="{1AD3030A-032C-4CB0-B3C7-6AB4B1442007}"/>
    <cellStyle name="Percent 37 3 2" xfId="14838" xr:uid="{AE317C7F-8ED0-4C7E-8D08-8B6CBC748D48}"/>
    <cellStyle name="Percent 37 3 3" xfId="38626" xr:uid="{1075C479-BD6F-40DC-A0F8-16E3D8FAAEE7}"/>
    <cellStyle name="Percent 37 4" xfId="28532" xr:uid="{0E70528A-2BF1-4320-B0D0-49FD762EC78D}"/>
    <cellStyle name="Percent 37 5" xfId="28533" xr:uid="{D9ED410A-FE44-406F-A87F-207FBC51FA7B}"/>
    <cellStyle name="Percent 37 6" xfId="28534" xr:uid="{6282F11A-CD92-4CAC-8061-1F3B71C30EB5}"/>
    <cellStyle name="Percent 37 7" xfId="28535" xr:uid="{2ED440D4-47A7-4347-B0B7-BD27BF2516FF}"/>
    <cellStyle name="Percent 38" xfId="4292" xr:uid="{775D5A27-5D67-4873-AD33-A9571A64137E}"/>
    <cellStyle name="Percent 38 2" xfId="5638" xr:uid="{28D764E6-DF7A-4B5D-BF51-57E27C11F4D9}"/>
    <cellStyle name="Percent 38 2 2" xfId="11220" xr:uid="{F6058A13-CD1C-47A7-AF31-44715A5DE61C}"/>
    <cellStyle name="Percent 38 2 2 2" xfId="14841" xr:uid="{89D58161-6EAE-4331-BA1E-566022D14965}"/>
    <cellStyle name="Percent 38 2 3" xfId="28536" xr:uid="{0D637ECC-4E40-497C-B75F-318E3BA1E330}"/>
    <cellStyle name="Percent 38 2 4" xfId="28537" xr:uid="{B4E3ABA9-05E6-406B-A3A9-C5056B5633CB}"/>
    <cellStyle name="Percent 38 2 5" xfId="28538" xr:uid="{3CE19C48-0EAE-459F-883C-24BDA719D54E}"/>
    <cellStyle name="Percent 38 2 6" xfId="28539" xr:uid="{5AB127F1-BC41-4430-97EA-4C62A5CE49B4}"/>
    <cellStyle name="Percent 38 3" xfId="11219" xr:uid="{162FD721-5F2F-4FC0-9121-ED5229E1B0CE}"/>
    <cellStyle name="Percent 38 3 2" xfId="14840" xr:uid="{D64D7FD3-B7D1-4FAC-B8B2-4C81208FE386}"/>
    <cellStyle name="Percent 38 3 3" xfId="38627" xr:uid="{E1D9957D-283D-4403-8B38-5BE441B74242}"/>
    <cellStyle name="Percent 38 4" xfId="28540" xr:uid="{69420B93-FC5A-47D1-B673-30B63EBDE8BC}"/>
    <cellStyle name="Percent 38 5" xfId="28541" xr:uid="{2B1E47D3-57BA-4831-905A-53E91F28E0BF}"/>
    <cellStyle name="Percent 38 6" xfId="28542" xr:uid="{58A8B5E3-BA4A-4DA9-BEC5-A52CF4E9C11E}"/>
    <cellStyle name="Percent 38 7" xfId="28543" xr:uid="{3B7CC8D2-05D3-4199-A3EA-A61162EF1A93}"/>
    <cellStyle name="Percent 39" xfId="4293" xr:uid="{B0CD8B7E-91AA-4F3D-BEAE-AB43964A36FE}"/>
    <cellStyle name="Percent 39 2" xfId="5639" xr:uid="{A9D3A215-F6BD-47A1-BBBC-FB8A9D788BE8}"/>
    <cellStyle name="Percent 39 2 2" xfId="11222" xr:uid="{25914835-BFE3-4802-8E97-6D0FF65F8B07}"/>
    <cellStyle name="Percent 39 2 2 2" xfId="14843" xr:uid="{D57B80FF-4B6E-46D6-9798-E68620C63E6C}"/>
    <cellStyle name="Percent 39 2 3" xfId="28544" xr:uid="{8BF2AC76-AD93-4AAF-A522-DC85794E4D4C}"/>
    <cellStyle name="Percent 39 2 4" xfId="28545" xr:uid="{D21F5127-8652-482E-A307-A045D98FFB63}"/>
    <cellStyle name="Percent 39 2 5" xfId="28546" xr:uid="{81D03754-3450-43F5-929A-273C1EBD732A}"/>
    <cellStyle name="Percent 39 2 6" xfId="28547" xr:uid="{E2A90566-7C17-4BFA-8BFF-89A596317E07}"/>
    <cellStyle name="Percent 39 3" xfId="11221" xr:uid="{A1797480-2AC5-4628-8EA8-3686A1FA3A77}"/>
    <cellStyle name="Percent 39 3 2" xfId="14842" xr:uid="{6CDEFC81-A00E-4F95-B274-2719F1036877}"/>
    <cellStyle name="Percent 39 3 3" xfId="38628" xr:uid="{38850576-1EFF-44DC-909F-C9BB15D0F23B}"/>
    <cellStyle name="Percent 39 4" xfId="28548" xr:uid="{5BAE82CB-9A94-47ED-96B1-FE479DFF555F}"/>
    <cellStyle name="Percent 39 5" xfId="28549" xr:uid="{CE7A0B44-2406-47C8-B266-E81DBB82EF68}"/>
    <cellStyle name="Percent 39 6" xfId="28550" xr:uid="{15F2DF40-AB10-4135-B5B6-510CDE72B866}"/>
    <cellStyle name="Percent 39 7" xfId="28551" xr:uid="{90C71F44-45C9-4008-A2DD-8A839825D975}"/>
    <cellStyle name="Percent 4" xfId="6613" xr:uid="{3FA5A981-3A12-4A0D-8A33-3171B183CD3A}"/>
    <cellStyle name="Percent 4 10" xfId="28552" xr:uid="{B4270066-C723-463C-9205-CACFDA487EFA}"/>
    <cellStyle name="Percent 4 11" xfId="28553" xr:uid="{1F789D70-0858-45EE-849B-E8E9D9D1FD1F}"/>
    <cellStyle name="Percent 4 12" xfId="39743" xr:uid="{7C15AA2D-C37F-4336-AF2F-48E09C2FD0A1}"/>
    <cellStyle name="Percent 4 2" xfId="4294" xr:uid="{88D4B60F-449C-4DA8-8A5C-1C28F698C9E2}"/>
    <cellStyle name="Percent 4 2 2" xfId="6733" xr:uid="{ACDF230C-EBFE-450E-B815-C7A005D1F8D2}"/>
    <cellStyle name="Percent 4 2 2 2" xfId="11225" xr:uid="{5E1C470B-1E0F-4B13-8727-E9BDCCE63561}"/>
    <cellStyle name="Percent 4 2 2 2 2" xfId="14846" xr:uid="{49A69298-90BB-43B0-9718-4094FD200F2E}"/>
    <cellStyle name="Percent 4 2 2 3" xfId="28554" xr:uid="{F789263E-E79E-4AF4-9C48-76F093E89915}"/>
    <cellStyle name="Percent 4 2 2 4" xfId="28555" xr:uid="{96DAAC3A-7D2E-4B34-B43B-1AA5C998BB3F}"/>
    <cellStyle name="Percent 4 2 2 5" xfId="28556" xr:uid="{069AAAC6-7DAA-4C6B-9237-1D25403C1831}"/>
    <cellStyle name="Percent 4 2 2 6" xfId="28557" xr:uid="{5F368340-715C-4DAD-876D-4155DCF62E57}"/>
    <cellStyle name="Percent 4 2 3" xfId="11224" xr:uid="{77BEBFF7-65F1-4D8A-897E-6105B14BEA1E}"/>
    <cellStyle name="Percent 4 2 3 2" xfId="14845" xr:uid="{81AADD08-FA58-4C63-ACE9-F38401701F02}"/>
    <cellStyle name="Percent 4 2 4" xfId="28558" xr:uid="{70AE7C78-3183-42A0-AEF8-5DC67A2BE10A}"/>
    <cellStyle name="Percent 4 2 5" xfId="28559" xr:uid="{7978D9E2-155B-45A0-9842-A2EED4703C67}"/>
    <cellStyle name="Percent 4 2 6" xfId="28560" xr:uid="{F6BB2E91-65B3-418E-A230-BE3C290B38A4}"/>
    <cellStyle name="Percent 4 2 7" xfId="28561" xr:uid="{532EC745-F6B8-4EFB-9CE0-46C4762A5ECB}"/>
    <cellStyle name="Percent 4 3" xfId="4295" xr:uid="{8B0A6BEA-469A-4BE2-8EFE-B0D8DB841B60}"/>
    <cellStyle name="Percent 4 3 2" xfId="6734" xr:uid="{2BFB1DD0-DDDE-4AF8-90A6-D12A09D9F0A6}"/>
    <cellStyle name="Percent 4 3 2 2" xfId="11227" xr:uid="{A0560BEF-6647-497D-97FD-2334F8F55EB4}"/>
    <cellStyle name="Percent 4 3 2 2 2" xfId="14848" xr:uid="{61F24AFA-922E-48E8-A124-1A808FC80222}"/>
    <cellStyle name="Percent 4 3 2 3" xfId="28562" xr:uid="{4BA607F8-CE7D-4178-9E8D-8E7976D7BD81}"/>
    <cellStyle name="Percent 4 3 2 4" xfId="28563" xr:uid="{927627A5-4312-4C8A-9278-FEE6B38304BE}"/>
    <cellStyle name="Percent 4 3 2 5" xfId="28564" xr:uid="{6A53E5C5-22B7-4E2A-AD2C-CE50363B6E2B}"/>
    <cellStyle name="Percent 4 3 2 6" xfId="28565" xr:uid="{BB580C22-98FA-4AFF-9182-E6C92CA51FA9}"/>
    <cellStyle name="Percent 4 3 3" xfId="11226" xr:uid="{43A53F57-024F-4001-B754-1D159295A387}"/>
    <cellStyle name="Percent 4 3 3 2" xfId="14847" xr:uid="{4C5B41B2-658A-4F7A-8256-9E85A562DCE9}"/>
    <cellStyle name="Percent 4 3 4" xfId="28566" xr:uid="{E147CCC5-66FB-438D-9751-20F3DD1747C4}"/>
    <cellStyle name="Percent 4 3 5" xfId="28567" xr:uid="{86F4266D-3504-400F-87E1-FEF412C25013}"/>
    <cellStyle name="Percent 4 3 6" xfId="28568" xr:uid="{3068F46E-1032-4D25-BC4F-47FC45E9954F}"/>
    <cellStyle name="Percent 4 3 7" xfId="28569" xr:uid="{34DAD2DE-DD9D-4C3D-8BBC-0ECFB7A00603}"/>
    <cellStyle name="Percent 4 4" xfId="4296" xr:uid="{BC486C80-23C9-4ECC-9C33-BF8E80240768}"/>
    <cellStyle name="Percent 4 4 2" xfId="5640" xr:uid="{3F216E70-DA0F-4B47-BB34-EC7BBF9EB639}"/>
    <cellStyle name="Percent 4 4 2 2" xfId="14849" xr:uid="{6D8921B1-2344-4B86-BF99-4ED86621C9B2}"/>
    <cellStyle name="Percent 4 4 2 3" xfId="36151" xr:uid="{7A9C5A33-3D19-4E2D-ACDC-1C916AED7155}"/>
    <cellStyle name="Percent 4 4 2 4" xfId="11228" xr:uid="{B6B6239A-D2B7-4FC0-97DB-622FFF50BA78}"/>
    <cellStyle name="Percent 4 4 3" xfId="28570" xr:uid="{286B083F-A612-4C30-B539-346725226E7E}"/>
    <cellStyle name="Percent 4 4 3 2" xfId="38629" xr:uid="{3998F21F-41E9-41AA-A73D-9B1E24CDB590}"/>
    <cellStyle name="Percent 4 4 4" xfId="28571" xr:uid="{E94A1C27-B6E7-4445-9887-042967C8435D}"/>
    <cellStyle name="Percent 4 4 5" xfId="28572" xr:uid="{1B60500B-D1B1-472B-A641-75BD56BA8627}"/>
    <cellStyle name="Percent 4 4 6" xfId="28573" xr:uid="{EDA38A3B-AF86-4C2D-BB0D-4EBEFBB97FD0}"/>
    <cellStyle name="Percent 4 5" xfId="8507" xr:uid="{65AD9FF4-20DA-4C8F-83F3-0165BC118846}"/>
    <cellStyle name="Percent 4 5 2" xfId="11229" xr:uid="{1E8A0CAD-2EE0-4277-A191-3E643F7A8F65}"/>
    <cellStyle name="Percent 4 5 2 2" xfId="14850" xr:uid="{88EBC1D6-0E4A-42E7-8076-1141375A812A}"/>
    <cellStyle name="Percent 4 5 3" xfId="28574" xr:uid="{5D70F014-728A-41AC-8981-26F28B6BB207}"/>
    <cellStyle name="Percent 4 5 4" xfId="28575" xr:uid="{D3117943-2B20-4582-ABC3-F90BE920E2E3}"/>
    <cellStyle name="Percent 4 5 5" xfId="28576" xr:uid="{6754CC68-7C3F-4F03-80D8-D156B5A52747}"/>
    <cellStyle name="Percent 4 5 6" xfId="28577" xr:uid="{8DD35610-9865-4DFC-AE18-0A7A4DD24BE1}"/>
    <cellStyle name="Percent 4 5 7" xfId="41327" xr:uid="{B01697B0-EE9C-4553-A5B1-538899FA8E4E}"/>
    <cellStyle name="Percent 4 6" xfId="11230" xr:uid="{6D344E6A-E777-4A54-AC20-0F60E1E7A667}"/>
    <cellStyle name="Percent 4 6 2" xfId="14851" xr:uid="{F57C4ECD-9901-4C21-B9AE-694299603CFB}"/>
    <cellStyle name="Percent 4 7" xfId="11223" xr:uid="{DE2269FE-BD40-4208-8957-FA0A8F0F0E21}"/>
    <cellStyle name="Percent 4 7 2" xfId="14844" xr:uid="{EFDB84A0-1926-4109-99B3-1938251F3EA0}"/>
    <cellStyle name="Percent 4 8" xfId="28578" xr:uid="{0A05317B-D541-4190-807A-34521FD78DD2}"/>
    <cellStyle name="Percent 4 9" xfId="28579" xr:uid="{C2B8D1A9-EC76-4FB0-AD32-50B09C39F21C}"/>
    <cellStyle name="Percent 40" xfId="4297" xr:uid="{35A33026-4E55-471D-8C04-11EE7D62BAD1}"/>
    <cellStyle name="Percent 40 2" xfId="5641" xr:uid="{11A0FA71-1657-4855-91D3-CE56BD00AC0F}"/>
    <cellStyle name="Percent 40 2 2" xfId="11232" xr:uid="{DBDD96E6-7F38-4131-88C5-6C45597D2FC6}"/>
    <cellStyle name="Percent 40 2 2 2" xfId="14853" xr:uid="{F3493F38-3BE8-46D2-87CF-B1944FAA1814}"/>
    <cellStyle name="Percent 40 2 3" xfId="28580" xr:uid="{7AB79843-ED38-4FBD-BC46-2EC67AB276EA}"/>
    <cellStyle name="Percent 40 2 4" xfId="28581" xr:uid="{F7C00D76-C66B-4F19-A3F4-2138B8E9FEDE}"/>
    <cellStyle name="Percent 40 2 5" xfId="28582" xr:uid="{AF9D387A-E50D-4479-AD77-B79578C54A08}"/>
    <cellStyle name="Percent 40 2 6" xfId="28583" xr:uid="{C3314562-6038-41AB-AF1F-B86CA8389147}"/>
    <cellStyle name="Percent 40 3" xfId="11231" xr:uid="{6D0209E8-3FCB-4F77-9BD7-77F008D57DD8}"/>
    <cellStyle name="Percent 40 3 2" xfId="14852" xr:uid="{6F6D1E36-F613-485E-807E-3DD6476AC615}"/>
    <cellStyle name="Percent 40 3 3" xfId="38630" xr:uid="{E2107AC4-91C4-478E-AA4D-C3E3DE5F5546}"/>
    <cellStyle name="Percent 40 4" xfId="28584" xr:uid="{96D6F74B-9ABF-43E0-B46B-E0C5572B0479}"/>
    <cellStyle name="Percent 40 5" xfId="28585" xr:uid="{099DA1AC-4CB9-4907-9C5D-0E64629F320C}"/>
    <cellStyle name="Percent 40 6" xfId="28586" xr:uid="{8C1D1FB0-1CF5-4268-895D-40A8F39A447E}"/>
    <cellStyle name="Percent 40 7" xfId="28587" xr:uid="{C61816BC-7ABF-4CF4-A56D-72EE9FD01BBD}"/>
    <cellStyle name="Percent 41" xfId="4298" xr:uid="{66AC9CB1-79D3-4AAE-983A-377DB7C56344}"/>
    <cellStyle name="Percent 41 2" xfId="5642" xr:uid="{CFFA07F4-F219-4C3B-9050-CF0452E68C8C}"/>
    <cellStyle name="Percent 41 2 2" xfId="11234" xr:uid="{8C9809E1-5C7F-4C7D-8063-DFD45DF72DED}"/>
    <cellStyle name="Percent 41 2 2 2" xfId="14855" xr:uid="{EB0E8242-A31B-4E05-8BB8-BA4B144220E5}"/>
    <cellStyle name="Percent 41 2 3" xfId="28588" xr:uid="{58951C86-C602-4D45-8224-ED2430AEFCB2}"/>
    <cellStyle name="Percent 41 2 4" xfId="28589" xr:uid="{50476B48-8D74-40A0-BA43-38EABC4BBC5B}"/>
    <cellStyle name="Percent 41 2 5" xfId="28590" xr:uid="{04757F78-8D8A-4FF5-9434-D73D0CA02A69}"/>
    <cellStyle name="Percent 41 2 6" xfId="28591" xr:uid="{8CBE5779-D382-4173-AB07-18931DBB3C10}"/>
    <cellStyle name="Percent 41 3" xfId="11233" xr:uid="{2C684574-CA3C-46AA-8423-F0DE71AD5DC5}"/>
    <cellStyle name="Percent 41 3 2" xfId="14854" xr:uid="{E5EF65E1-B724-4674-B53E-44D823AD508F}"/>
    <cellStyle name="Percent 41 3 3" xfId="38631" xr:uid="{6DAA7E38-B10E-445B-A9F1-DD6751A4380D}"/>
    <cellStyle name="Percent 41 4" xfId="28592" xr:uid="{B5FAE867-BE04-42A4-BDEA-81BC86615A55}"/>
    <cellStyle name="Percent 41 5" xfId="28593" xr:uid="{3B2E8DF7-3526-4868-872D-23F13746C6DA}"/>
    <cellStyle name="Percent 41 6" xfId="28594" xr:uid="{DCED3328-7E69-4C25-87F1-689F93E2E326}"/>
    <cellStyle name="Percent 41 7" xfId="28595" xr:uid="{9B9A01A5-A43C-4D87-8A42-0062C55684EF}"/>
    <cellStyle name="Percent 42" xfId="4299" xr:uid="{A8FC0F8B-88E8-4A3E-8D06-D6F7F7CEA7C1}"/>
    <cellStyle name="Percent 42 2" xfId="5643" xr:uid="{2E3A62D7-3C31-42AA-BAF1-F24E9EC08FCA}"/>
    <cellStyle name="Percent 42 2 2" xfId="11236" xr:uid="{04732C7C-0BDE-4DCC-96AD-9C6BB020B272}"/>
    <cellStyle name="Percent 42 2 2 2" xfId="14857" xr:uid="{976BBB12-E64C-4B8D-8AB4-9C3FC660A4F8}"/>
    <cellStyle name="Percent 42 2 3" xfId="28596" xr:uid="{0404C8CC-D374-45B3-BBC1-519BFB237EC3}"/>
    <cellStyle name="Percent 42 2 4" xfId="28597" xr:uid="{B9249FAD-3405-4708-A38A-3301B64E9336}"/>
    <cellStyle name="Percent 42 2 5" xfId="28598" xr:uid="{A9EAC3F5-9BDD-4726-8156-64387E2E47CA}"/>
    <cellStyle name="Percent 42 2 6" xfId="28599" xr:uid="{0156404D-3F0D-44CE-B01B-7FEF141FF24E}"/>
    <cellStyle name="Percent 42 3" xfId="11235" xr:uid="{35B2FC98-24EE-450B-B1A4-FC0B5A0A7E74}"/>
    <cellStyle name="Percent 42 3 2" xfId="14856" xr:uid="{854DEEC1-A793-4FE4-8049-907BB5BDF8C5}"/>
    <cellStyle name="Percent 42 3 3" xfId="38632" xr:uid="{E5710A00-33F1-4457-A7C6-E73A5B058ABF}"/>
    <cellStyle name="Percent 42 4" xfId="28600" xr:uid="{B1774DDA-376D-4653-B073-2774C151AD0E}"/>
    <cellStyle name="Percent 42 5" xfId="28601" xr:uid="{7AFDAFB1-72CE-40CF-8B3B-04056D975BB4}"/>
    <cellStyle name="Percent 42 6" xfId="28602" xr:uid="{E9E37456-DD0F-4408-B345-2C6E1645961E}"/>
    <cellStyle name="Percent 42 7" xfId="28603" xr:uid="{213CBA8A-8E95-4029-94D5-EBAE66CC8A77}"/>
    <cellStyle name="Percent 43" xfId="4300" xr:uid="{99A58125-C255-4C1E-91B7-929CECB5E3F7}"/>
    <cellStyle name="Percent 43 2" xfId="5644" xr:uid="{54795842-B748-4CA8-AAF3-1DF693DCDA34}"/>
    <cellStyle name="Percent 43 2 2" xfId="11238" xr:uid="{296A0867-9413-4F8F-89F6-1162F62803C0}"/>
    <cellStyle name="Percent 43 2 2 2" xfId="14859" xr:uid="{B068F53C-74F6-4509-89A9-7EC59F08ACAA}"/>
    <cellStyle name="Percent 43 2 3" xfId="28604" xr:uid="{626EF258-0D22-4388-9417-FF1E03CD56FE}"/>
    <cellStyle name="Percent 43 2 4" xfId="28605" xr:uid="{98A2F15C-4409-4404-B9E4-039D02BA2426}"/>
    <cellStyle name="Percent 43 2 5" xfId="28606" xr:uid="{79C9B43A-A5A3-4C96-8540-5D5D9DACCEE0}"/>
    <cellStyle name="Percent 43 2 6" xfId="28607" xr:uid="{3E37D3B9-69FF-49F9-8457-6426F90648A8}"/>
    <cellStyle name="Percent 43 3" xfId="11237" xr:uid="{3D9FE75D-13F3-43DD-9701-CAB5B7E82AC8}"/>
    <cellStyle name="Percent 43 3 2" xfId="14858" xr:uid="{61673DE4-93C8-4943-A12B-E08BA1A19E54}"/>
    <cellStyle name="Percent 43 3 3" xfId="38633" xr:uid="{E92A70BF-CDB0-4F96-A645-486ADABF9C46}"/>
    <cellStyle name="Percent 43 4" xfId="28608" xr:uid="{13736A4F-CF69-46A9-B043-9D261C083EB3}"/>
    <cellStyle name="Percent 43 5" xfId="28609" xr:uid="{0DBF5441-414D-4C8E-9B24-315ECDF65B2C}"/>
    <cellStyle name="Percent 43 6" xfId="28610" xr:uid="{AB18F50F-ACE3-43BB-A7EA-DBFC2C952066}"/>
    <cellStyle name="Percent 43 7" xfId="28611" xr:uid="{19D89605-7EBC-47C7-9FFC-B9C5CFAED63D}"/>
    <cellStyle name="Percent 44" xfId="4301" xr:uid="{107D4C1E-6D7B-4BA3-89BD-2083847584F3}"/>
    <cellStyle name="Percent 44 2" xfId="5645" xr:uid="{75EF24F3-4861-411C-978E-D130A371DF99}"/>
    <cellStyle name="Percent 44 2 2" xfId="11240" xr:uid="{A474763B-8511-4E52-8E2A-FBFFA23FA534}"/>
    <cellStyle name="Percent 44 2 2 2" xfId="14861" xr:uid="{479536BD-AD57-4070-9288-167EE0DBB00A}"/>
    <cellStyle name="Percent 44 2 3" xfId="28612" xr:uid="{EA37B1D8-4C71-4066-A81C-3E42E09E77EC}"/>
    <cellStyle name="Percent 44 2 4" xfId="28613" xr:uid="{93A26E33-7598-4F77-BF52-859EE315282E}"/>
    <cellStyle name="Percent 44 2 5" xfId="28614" xr:uid="{3E342BBC-E22E-40E9-BCE7-3238B8C3AEE8}"/>
    <cellStyle name="Percent 44 2 6" xfId="28615" xr:uid="{DDEB88C7-78EA-4FDE-8034-B6497A100A31}"/>
    <cellStyle name="Percent 44 3" xfId="11239" xr:uid="{837BBD44-9531-4F14-98C1-F8DCE63CACBE}"/>
    <cellStyle name="Percent 44 3 2" xfId="14860" xr:uid="{B43BB23A-EAFE-41BE-B21D-F3C0A9FB4C9C}"/>
    <cellStyle name="Percent 44 3 3" xfId="38634" xr:uid="{ECDFEAF0-CB58-4AB5-8BC7-A2429010A083}"/>
    <cellStyle name="Percent 44 4" xfId="28616" xr:uid="{93B62375-5804-4167-8B38-A2A4579D1A39}"/>
    <cellStyle name="Percent 44 5" xfId="28617" xr:uid="{21487EB0-1E13-4E96-8B78-4F8ACD211E17}"/>
    <cellStyle name="Percent 44 6" xfId="28618" xr:uid="{AB9F5D92-2BDD-4CD1-86C6-ED44C498C6F5}"/>
    <cellStyle name="Percent 44 7" xfId="28619" xr:uid="{0E22A04E-C42F-4173-A540-CA2051D8D8B9}"/>
    <cellStyle name="Percent 45" xfId="4302" xr:uid="{A9A6D5E6-92C7-4D9E-81D8-B241419D95A2}"/>
    <cellStyle name="Percent 45 2" xfId="5646" xr:uid="{B00C59F7-77ED-4E4D-8043-BEE94790C3C6}"/>
    <cellStyle name="Percent 45 2 2" xfId="11242" xr:uid="{03AE7EAF-DA7D-43E0-ABE3-683AA8F1D475}"/>
    <cellStyle name="Percent 45 2 2 2" xfId="14863" xr:uid="{E192180C-5698-41C2-B39C-39B3619136DB}"/>
    <cellStyle name="Percent 45 2 3" xfId="28620" xr:uid="{8DF90636-6329-40D0-99EB-080791AFFF2F}"/>
    <cellStyle name="Percent 45 2 4" xfId="28621" xr:uid="{78C83E29-A57F-484B-B129-02270D172609}"/>
    <cellStyle name="Percent 45 2 5" xfId="28622" xr:uid="{5D996FC0-C28F-4F67-8B22-3B217BE9F45F}"/>
    <cellStyle name="Percent 45 2 6" xfId="28623" xr:uid="{9FC2C631-34EC-41F9-AC5E-172A1422F0BB}"/>
    <cellStyle name="Percent 45 3" xfId="11241" xr:uid="{383DEDC0-21E8-42A9-9822-98927913BCB9}"/>
    <cellStyle name="Percent 45 3 2" xfId="14862" xr:uid="{B9936DBD-4F96-4AC0-A610-F6A6FD25C98D}"/>
    <cellStyle name="Percent 45 3 3" xfId="38635" xr:uid="{4BF2D418-4E16-42F6-BE9A-CD474D2D1BC6}"/>
    <cellStyle name="Percent 45 4" xfId="28624" xr:uid="{F989A846-DADA-48B4-A4B8-3E37543C0E36}"/>
    <cellStyle name="Percent 45 5" xfId="28625" xr:uid="{17DCAE1F-4904-4E4D-BC0A-1A66F08C3DCF}"/>
    <cellStyle name="Percent 45 6" xfId="28626" xr:uid="{3F0D1CC0-FBB9-44F6-AD6C-283CF67DD59F}"/>
    <cellStyle name="Percent 45 7" xfId="28627" xr:uid="{CDD06415-D514-4BDC-AFC0-B7DB7A4802AB}"/>
    <cellStyle name="Percent 46" xfId="4303" xr:uid="{73C136C7-DEDD-4A33-A58E-9C6F62C9BE4A}"/>
    <cellStyle name="Percent 46 2" xfId="5647" xr:uid="{EF6B4F34-AFED-4606-ACF0-036FD6D8A50A}"/>
    <cellStyle name="Percent 46 2 2" xfId="11244" xr:uid="{8CD7C39A-69E2-465A-9235-C10E36D09738}"/>
    <cellStyle name="Percent 46 2 2 2" xfId="14865" xr:uid="{D0E20F05-8D1E-44A7-A7AB-6A379C44B77B}"/>
    <cellStyle name="Percent 46 2 3" xfId="28628" xr:uid="{96E29CBE-703C-41EA-A811-8B662EACE317}"/>
    <cellStyle name="Percent 46 2 4" xfId="28629" xr:uid="{434F4199-4E01-40D0-B995-31549C53DF67}"/>
    <cellStyle name="Percent 46 2 5" xfId="28630" xr:uid="{E44B5114-CC1B-474D-A63F-DA867A4E49F5}"/>
    <cellStyle name="Percent 46 2 6" xfId="28631" xr:uid="{7A957CB1-CC6A-48CB-8432-753C1BF330ED}"/>
    <cellStyle name="Percent 46 3" xfId="11243" xr:uid="{8CFA5010-4C11-4EF4-8860-40B86DA98006}"/>
    <cellStyle name="Percent 46 3 2" xfId="14864" xr:uid="{4252513B-8602-4A27-AAB2-72F4665E2415}"/>
    <cellStyle name="Percent 46 3 3" xfId="38636" xr:uid="{EB449F93-55FC-4A2C-BE80-C613257453FF}"/>
    <cellStyle name="Percent 46 4" xfId="28632" xr:uid="{75170FFC-8D0F-45F9-81D2-8BF4E4E8BA55}"/>
    <cellStyle name="Percent 46 5" xfId="28633" xr:uid="{84235403-6C84-479C-92B5-9160020D0CE3}"/>
    <cellStyle name="Percent 46 6" xfId="28634" xr:uid="{67A672F5-B2C6-470B-A095-6C2CDB5573D1}"/>
    <cellStyle name="Percent 46 7" xfId="28635" xr:uid="{CC65A754-D497-4DFC-9623-74C37BA4D24E}"/>
    <cellStyle name="Percent 47" xfId="4304" xr:uid="{2F649C47-F295-48C4-9EC7-2CB39E99631E}"/>
    <cellStyle name="Percent 47 2" xfId="5648" xr:uid="{C4144A9A-153E-40FC-9722-E228FB69415A}"/>
    <cellStyle name="Percent 47 2 2" xfId="11246" xr:uid="{9EBA6A30-095F-4F98-986C-79AFC815ACE3}"/>
    <cellStyle name="Percent 47 2 2 2" xfId="14867" xr:uid="{E26FE0E7-5B55-47E6-887D-57A3E77686F2}"/>
    <cellStyle name="Percent 47 2 3" xfId="28636" xr:uid="{3523558C-A8FA-4626-9F38-5BEAC8FBF561}"/>
    <cellStyle name="Percent 47 2 4" xfId="28637" xr:uid="{BC8BC40C-EC3F-441A-ADD5-A41E8268E7D2}"/>
    <cellStyle name="Percent 47 2 5" xfId="28638" xr:uid="{13154B10-1F0B-440F-B70D-BE5D19C2073F}"/>
    <cellStyle name="Percent 47 2 6" xfId="28639" xr:uid="{DC580A2A-6942-41EB-A404-D8E1FDE21A85}"/>
    <cellStyle name="Percent 47 3" xfId="11245" xr:uid="{AB09F6BF-155B-4AA1-9C0F-D3B6682E8493}"/>
    <cellStyle name="Percent 47 3 2" xfId="14866" xr:uid="{90563BF5-3DF8-42AF-AC92-14D92FB1FD6A}"/>
    <cellStyle name="Percent 47 3 3" xfId="38637" xr:uid="{FAC488B8-2DE2-40CF-8314-3B89354E96AF}"/>
    <cellStyle name="Percent 47 4" xfId="28640" xr:uid="{D657C4CA-B6C9-4F2C-94B9-BB5417A63DB5}"/>
    <cellStyle name="Percent 47 5" xfId="28641" xr:uid="{4A7D5DB5-F796-4C2C-9B70-5FF0481460DA}"/>
    <cellStyle name="Percent 47 6" xfId="28642" xr:uid="{A08503EA-4976-46F8-8B00-7CC1908A8719}"/>
    <cellStyle name="Percent 47 7" xfId="28643" xr:uid="{CE0A4F46-0DD5-49AD-B2DE-854E329A0C50}"/>
    <cellStyle name="Percent 48" xfId="11580" xr:uid="{D2FA3EA4-4B75-45E5-90FB-1EB13C65D8B9}"/>
    <cellStyle name="Percent 48 2" xfId="15201" xr:uid="{27CBF636-32F4-43F6-8DAA-14EC35140C9C}"/>
    <cellStyle name="Percent 48 2 2" xfId="28645" xr:uid="{3E7D68EB-AF9F-4226-9A0F-34D05E764F20}"/>
    <cellStyle name="Percent 48 3" xfId="28646" xr:uid="{36B0C89F-36F7-4F62-A30B-0598EA4CF6DC}"/>
    <cellStyle name="Percent 48 4" xfId="28644" xr:uid="{53C4FE6A-5DAE-4F14-8BC9-1EA969ACE728}"/>
    <cellStyle name="Percent 49" xfId="11609" xr:uid="{DB458687-4B86-4E20-91CD-F97E5EB1327C}"/>
    <cellStyle name="Percent 49 2" xfId="15222" xr:uid="{9173A7A6-7947-4E5E-8652-9607721819D6}"/>
    <cellStyle name="Percent 49 3" xfId="28647" xr:uid="{11AF5EDC-D34E-4864-AD5D-2DF7136B5FB1}"/>
    <cellStyle name="Percent 5" xfId="5657" xr:uid="{18734ED7-F3F4-4A69-AABF-5578A35DE337}"/>
    <cellStyle name="Percent 5 10" xfId="37597" xr:uid="{916C8E8B-1762-4297-9A74-A4B4BEBBE176}"/>
    <cellStyle name="Percent 5 2" xfId="4305" xr:uid="{814E775E-1FFB-4C92-955A-1DF929F0FDDE}"/>
    <cellStyle name="Percent 5 2 2" xfId="5649" xr:uid="{169D13A0-57DC-468B-8D7F-14FB3F0AC92D}"/>
    <cellStyle name="Percent 5 2 2 2" xfId="11249" xr:uid="{EAE644F9-485D-4B41-857C-F5855AEC8AE5}"/>
    <cellStyle name="Percent 5 2 2 2 2" xfId="14870" xr:uid="{068D9B4B-1EDB-4B64-8817-7514443AD01F}"/>
    <cellStyle name="Percent 5 2 2 3" xfId="28648" xr:uid="{81EB9D3B-585B-4439-BA08-0BBE1768E2BB}"/>
    <cellStyle name="Percent 5 2 2 4" xfId="28649" xr:uid="{7FF0F6E9-3DD3-4749-9D53-F4E123F6AFBD}"/>
    <cellStyle name="Percent 5 2 2 5" xfId="28650" xr:uid="{B8250891-2ECC-4420-8255-57023106A0E8}"/>
    <cellStyle name="Percent 5 2 2 6" xfId="28651" xr:uid="{0264BE9D-1262-45E6-BD65-793FEFD99A16}"/>
    <cellStyle name="Percent 5 2 3" xfId="8396" xr:uid="{96956A39-ADE0-4459-844C-46C698DBF331}"/>
    <cellStyle name="Percent 5 2 3 2" xfId="11250" xr:uid="{5D62E8A7-F816-41E5-B8DE-F5152842B99F}"/>
    <cellStyle name="Percent 5 2 3 2 2" xfId="14871" xr:uid="{3F68C46A-91E8-464C-9D4C-57EEB0159A66}"/>
    <cellStyle name="Percent 5 2 3 3" xfId="28652" xr:uid="{6ACD2750-6BD3-4162-8BFE-F0A4B426DA22}"/>
    <cellStyle name="Percent 5 2 3 4" xfId="28653" xr:uid="{B8B20684-8632-4597-9EEA-8C3459CD9AFA}"/>
    <cellStyle name="Percent 5 2 3 5" xfId="28654" xr:uid="{3EB037A7-BDE6-4B5F-BA17-F045999DBED2}"/>
    <cellStyle name="Percent 5 2 3 6" xfId="28655" xr:uid="{66B2BC68-48FD-4883-9DCF-CEE8B638E455}"/>
    <cellStyle name="Percent 5 2 3 7" xfId="38638" xr:uid="{4F47FABA-D3BF-41F9-94F4-42B062CCF1E8}"/>
    <cellStyle name="Percent 5 2 4" xfId="11248" xr:uid="{582EE7BD-FF04-42F2-AAB5-B428265F2B6E}"/>
    <cellStyle name="Percent 5 2 4 2" xfId="14869" xr:uid="{D7E651FF-134B-4799-8D3C-5FAF154CD764}"/>
    <cellStyle name="Percent 5 2 5" xfId="28656" xr:uid="{8DF0CFF9-D7BD-4F68-8786-B11EF5D9FA9C}"/>
    <cellStyle name="Percent 5 2 6" xfId="28657" xr:uid="{333D273D-33DB-4E42-ABC9-4ED279C2307D}"/>
    <cellStyle name="Percent 5 2 7" xfId="28658" xr:uid="{6CDA6812-4C13-47AD-BADD-3037D3347A7D}"/>
    <cellStyle name="Percent 5 2 8" xfId="28659" xr:uid="{9EF0B527-1646-44C4-8C35-29E59877DDF2}"/>
    <cellStyle name="Percent 5 3" xfId="6162" xr:uid="{72CFF915-027A-4424-BA8F-26C269925A2C}"/>
    <cellStyle name="Percent 5 3 2" xfId="11251" xr:uid="{926A9461-1905-4062-8FDB-A9F20F4CE1FC}"/>
    <cellStyle name="Percent 5 3 2 2" xfId="14872" xr:uid="{D4C07513-935D-4F5B-9F90-3804E9F10622}"/>
    <cellStyle name="Percent 5 3 3" xfId="28660" xr:uid="{A441909B-902D-4DB8-9EFE-601AE647C9AC}"/>
    <cellStyle name="Percent 5 3 4" xfId="28661" xr:uid="{E0D299F1-0583-4466-AF2A-7F4B41816D9A}"/>
    <cellStyle name="Percent 5 3 5" xfId="28662" xr:uid="{3D5196F5-F966-45B3-95FF-6EB2F80119A9}"/>
    <cellStyle name="Percent 5 3 6" xfId="28663" xr:uid="{2A60F578-3F3E-4480-8833-98DA8C25EED6}"/>
    <cellStyle name="Percent 5 3 7" xfId="38907" xr:uid="{9E5A828C-CCE2-4D24-AE8B-619720F7A33E}"/>
    <cellStyle name="Percent 5 3 8" xfId="8508" xr:uid="{6065FF76-04E9-4FBB-99F4-631CC83BAB6E}"/>
    <cellStyle name="Percent 5 4" xfId="11252" xr:uid="{7CF62B1F-1E8D-415E-BDF8-48213174AFC2}"/>
    <cellStyle name="Percent 5 4 2" xfId="14873" xr:uid="{9CB1BF35-7D50-404E-9578-A843506451F9}"/>
    <cellStyle name="Percent 5 5" xfId="11247" xr:uid="{2D88081B-3285-479F-8B60-0C7541B3FA6A}"/>
    <cellStyle name="Percent 5 5 2" xfId="14868" xr:uid="{F9758026-4235-458B-A77E-4A1E8BAECA8C}"/>
    <cellStyle name="Percent 5 6" xfId="28664" xr:uid="{993BA214-6C18-4203-B688-85597EBE932F}"/>
    <cellStyle name="Percent 5 7" xfId="28665" xr:uid="{1384EC26-76B2-4F05-A558-E5EA12FE4033}"/>
    <cellStyle name="Percent 5 8" xfId="28666" xr:uid="{F507D83E-0447-480D-BEB5-7B47B26EF6ED}"/>
    <cellStyle name="Percent 5 9" xfId="28667" xr:uid="{8988AB2F-8819-4291-B132-A67168B9BD95}"/>
    <cellStyle name="Percent 50" xfId="11630" xr:uid="{E3332CD5-7B36-4C07-8544-4E67F335FD28}"/>
    <cellStyle name="Percent 50 2" xfId="28668" xr:uid="{6104F4AA-43AD-4E5E-BF25-72569000788F}"/>
    <cellStyle name="Percent 51" xfId="6611" xr:uid="{0670695E-D9E0-4DBA-9FA4-A9136952ABB5}"/>
    <cellStyle name="Percent 51 2" xfId="28669" xr:uid="{76EAA279-DDDB-471E-B154-FD717E3A0256}"/>
    <cellStyle name="Percent 51 3" xfId="37353" xr:uid="{19523C6F-A1C6-4B39-B5CB-6F9F52C3B36D}"/>
    <cellStyle name="Percent 52" xfId="28670" xr:uid="{D1C4DEC9-5E44-4E9B-819F-129183673EB4}"/>
    <cellStyle name="Percent 52 2" xfId="37374" xr:uid="{F50154DF-4047-4993-82D6-41976CFE6E7E}"/>
    <cellStyle name="Percent 53" xfId="1855" xr:uid="{006F898B-2DC8-437B-8C5F-3D06D33F2E25}"/>
    <cellStyle name="Percent 54" xfId="46645" xr:uid="{110873CD-DDC1-4772-9190-AE1431BAAD76}"/>
    <cellStyle name="Percent 55" xfId="46650" xr:uid="{6C215583-6156-444E-BE9F-6ACCFDA74FA9}"/>
    <cellStyle name="Percent 56" xfId="46648" xr:uid="{F344D316-5785-43AA-A3F3-84BCF3C7F914}"/>
    <cellStyle name="Percent 6" xfId="6614" xr:uid="{B3762C7D-61BA-484E-B617-FDF9BD539A8F}"/>
    <cellStyle name="Percent 6 2" xfId="1915" xr:uid="{9B06E3E8-18E1-4F6C-ACFF-828C0691E706}"/>
    <cellStyle name="Percent 6 2 2" xfId="4307" xr:uid="{F21C36AD-3524-4EDC-9B9B-CE870001F9F9}"/>
    <cellStyle name="Percent 6 2 2 2" xfId="5650" xr:uid="{6DBEDA2F-CDAB-4ECE-A5EF-20BF07C3C1AA}"/>
    <cellStyle name="Percent 6 2 2 2 2" xfId="14876" xr:uid="{97AC0189-32A0-4C83-97C7-A57EC615EBE8}"/>
    <cellStyle name="Percent 6 2 2 2 3" xfId="36152" xr:uid="{83382B16-B258-48C2-B932-D4B2119BFFFD}"/>
    <cellStyle name="Percent 6 2 2 2 4" xfId="11255" xr:uid="{92F3E771-0C0C-4F7B-81BF-D78D18C34F15}"/>
    <cellStyle name="Percent 6 2 2 3" xfId="28671" xr:uid="{E061291B-8B93-42F7-A15E-C30FBA49175D}"/>
    <cellStyle name="Percent 6 2 2 3 2" xfId="38639" xr:uid="{EAC8C3C0-9731-4E6C-95E9-A2E36B3FCADE}"/>
    <cellStyle name="Percent 6 2 2 4" xfId="28672" xr:uid="{7C3492ED-14D1-4C98-A350-189AD93D1DC8}"/>
    <cellStyle name="Percent 6 2 2 5" xfId="28673" xr:uid="{3B3A930A-2DED-4790-9021-27475856EB38}"/>
    <cellStyle name="Percent 6 2 2 6" xfId="28674" xr:uid="{61DD4EC5-7477-4FAD-BD0F-B95A3C940A66}"/>
    <cellStyle name="Percent 6 2 3" xfId="4306" xr:uid="{0AB7AD0C-8226-48AD-91C7-5AB4EC271122}"/>
    <cellStyle name="Percent 6 2 3 2" xfId="14875" xr:uid="{F057297E-00B6-489A-86F1-057CA2882E53}"/>
    <cellStyle name="Percent 6 2 3 3" xfId="35564" xr:uid="{74CBD4C4-D976-4339-91AB-2250A1194022}"/>
    <cellStyle name="Percent 6 2 3 4" xfId="11254" xr:uid="{8FEB518A-D6A5-4DBA-9D97-830FBFB9A745}"/>
    <cellStyle name="Percent 6 2 4" xfId="5038" xr:uid="{FC1E2AD5-845D-4260-A637-9765CEBCC4B8}"/>
    <cellStyle name="Percent 6 2 4 2" xfId="35994" xr:uid="{D5733387-8C00-44B9-9955-1583536AB6AE}"/>
    <cellStyle name="Percent 6 2 4 3" xfId="28675" xr:uid="{94B13FA2-B058-4400-ABE7-DD4FCF0F1682}"/>
    <cellStyle name="Percent 6 2 5" xfId="28676" xr:uid="{561D94E2-545B-4696-8905-5B91BB23A972}"/>
    <cellStyle name="Percent 6 2 5 2" xfId="38061" xr:uid="{A561384D-C7AD-4806-A7F2-DF5BF2EE738E}"/>
    <cellStyle name="Percent 6 2 6" xfId="28677" xr:uid="{6A945427-95DB-4826-900C-5D22D55F0BCD}"/>
    <cellStyle name="Percent 6 2 7" xfId="28678" xr:uid="{7A9412D1-F5B2-45B9-B037-60FDF0ABAA9A}"/>
    <cellStyle name="Percent 6 2 8" xfId="28679" xr:uid="{71E78FA6-8513-4B69-8ABE-F9E1B1E10200}"/>
    <cellStyle name="Percent 6 3" xfId="1916" xr:uid="{04BA05D3-2060-460E-BE03-D492E5DE21F4}"/>
    <cellStyle name="Percent 6 3 2" xfId="4308" xr:uid="{C2531253-9726-4669-BD83-15CDA9912AB2}"/>
    <cellStyle name="Percent 6 3 2 2" xfId="14877" xr:uid="{2F3E5E8B-9087-4E83-8102-063AA7647CC2}"/>
    <cellStyle name="Percent 6 3 2 3" xfId="35565" xr:uid="{7663BA1E-D9AE-4290-9B59-1A9E842BE0B6}"/>
    <cellStyle name="Percent 6 3 2 4" xfId="11256" xr:uid="{F08CEE50-46CD-4CFB-9684-6BE10060DF12}"/>
    <cellStyle name="Percent 6 3 3" xfId="5039" xr:uid="{ED0E1B28-030B-43C9-81F1-5315E300D8F2}"/>
    <cellStyle name="Percent 6 3 3 2" xfId="35995" xr:uid="{6FA8377B-830F-42F7-9E95-DED905CF5E2C}"/>
    <cellStyle name="Percent 6 3 3 3" xfId="28680" xr:uid="{10F780EB-E15D-4AE9-86C5-E1B2667EB5A8}"/>
    <cellStyle name="Percent 6 3 4" xfId="28681" xr:uid="{C6FA4B3B-B011-4E9B-89D6-5457DAFAAA6F}"/>
    <cellStyle name="Percent 6 3 4 2" xfId="38062" xr:uid="{6A149051-B23E-4518-AA9F-BC26CBADB50C}"/>
    <cellStyle name="Percent 6 3 5" xfId="28682" xr:uid="{C48C1E41-961D-4AD2-909C-E24C960AD574}"/>
    <cellStyle name="Percent 6 3 6" xfId="28683" xr:uid="{F68DB413-3A9B-45D3-8DAC-C8CEE46B79FF}"/>
    <cellStyle name="Percent 6 3 7" xfId="28684" xr:uid="{EBCC4838-969A-4DBE-AA8B-4A094D5626F1}"/>
    <cellStyle name="Percent 6 4" xfId="1917" xr:uid="{ACFC5089-1D05-41AE-8043-05EFA6581CB7}"/>
    <cellStyle name="Percent 6 4 2" xfId="5040" xr:uid="{864F711C-C580-48E6-84DF-8D74469C4875}"/>
    <cellStyle name="Percent 6 4 2 2" xfId="35996" xr:uid="{67BBA0CA-6341-4B78-86C1-0DBEB13B188D}"/>
    <cellStyle name="Percent 6 4 2 3" xfId="14878" xr:uid="{C76A5483-03D6-4104-8772-12F54282AEE1}"/>
    <cellStyle name="Percent 6 4 3" xfId="35300" xr:uid="{0C43B313-AC8E-4FE1-A738-0595938D9185}"/>
    <cellStyle name="Percent 6 4 4" xfId="11257" xr:uid="{08D68AEE-EDE7-4992-B225-9B6C65634AF1}"/>
    <cellStyle name="Percent 6 5" xfId="11253" xr:uid="{C0523D24-5B27-46C6-B3A0-7E910F3C98CC}"/>
    <cellStyle name="Percent 6 5 2" xfId="14874" xr:uid="{1D3C724A-9096-49DF-8338-C9DA976048F3}"/>
    <cellStyle name="Percent 6 6" xfId="28685" xr:uid="{484BAB41-CEB0-4712-8A2F-A7A85BF884A7}"/>
    <cellStyle name="Percent 6 7" xfId="28686" xr:uid="{DBD2BAD9-D573-4283-9B9E-9C44D58DF81D}"/>
    <cellStyle name="Percent 6 8" xfId="28687" xr:uid="{6A6F1BBB-C2CB-4C4D-BF10-EB7907C7262A}"/>
    <cellStyle name="Percent 6 9" xfId="28688" xr:uid="{35267D2A-F450-40B9-BFC7-41E4EC1D336A}"/>
    <cellStyle name="Percent 7" xfId="6615" xr:uid="{77946095-4B84-42B6-9721-C1DF1D8E6D5E}"/>
    <cellStyle name="Percent 7 2" xfId="1918" xr:uid="{7E7A5756-D3B6-4D9B-94D2-695B330D2A42}"/>
    <cellStyle name="Percent 7 2 2" xfId="4309" xr:uid="{5FF96D2F-12C7-485F-8C83-2527944E41D2}"/>
    <cellStyle name="Percent 7 2 2 2" xfId="5651" xr:uid="{64A9388B-1174-48CB-A5E9-985A18648F15}"/>
    <cellStyle name="Percent 7 2 2 2 2" xfId="28690" xr:uid="{27963A99-66BB-4B82-B4BF-2A039D1EDBA5}"/>
    <cellStyle name="Percent 7 2 2 2 3" xfId="28691" xr:uid="{07DF105E-55BC-4DEB-A7F6-DFB4283C24EB}"/>
    <cellStyle name="Percent 7 2 2 2 4" xfId="28692" xr:uid="{CE64DF50-1693-41D1-A4E7-2D188557F8C3}"/>
    <cellStyle name="Percent 7 2 2 2 5" xfId="28693" xr:uid="{D0D6A480-DCBF-419B-B29E-6370E64DFF63}"/>
    <cellStyle name="Percent 7 2 2 2 6" xfId="28689" xr:uid="{D27D13E2-8B0C-4075-8094-D3496415A461}"/>
    <cellStyle name="Percent 7 2 2 3" xfId="14880" xr:uid="{06AA768A-7F1D-47A1-B9DD-98FD0582B708}"/>
    <cellStyle name="Percent 7 2 2 3 2" xfId="38640" xr:uid="{C853EB8E-EE2B-4D84-A016-D1751AB8C6C1}"/>
    <cellStyle name="Percent 7 2 2 4" xfId="11259" xr:uid="{D3A1AEDF-8AB9-4E8F-A665-4C0FE8EFAF30}"/>
    <cellStyle name="Percent 7 2 3" xfId="11576" xr:uid="{F50F12AF-3CAD-4987-9233-28F3F5F32700}"/>
    <cellStyle name="Percent 7 2 3 2" xfId="28695" xr:uid="{A306E2F6-7D74-43BD-84F3-FADF663CCBA9}"/>
    <cellStyle name="Percent 7 2 3 3" xfId="28696" xr:uid="{E010155F-4613-4184-943B-02697DB3AC08}"/>
    <cellStyle name="Percent 7 2 3 4" xfId="28697" xr:uid="{B0BD4773-F72F-4962-B25F-0BDCDAE82F2D}"/>
    <cellStyle name="Percent 7 2 3 5" xfId="28698" xr:uid="{788FA80E-C65D-4D90-89D2-222958C7D327}"/>
    <cellStyle name="Percent 7 2 3 6" xfId="28694" xr:uid="{DBFB9E22-B913-46D9-ACFC-5C0C15236484}"/>
    <cellStyle name="Percent 7 2 4" xfId="28699" xr:uid="{88E1A570-77BB-48A2-BC42-79AA6AA0E018}"/>
    <cellStyle name="Percent 7 2 4 2" xfId="39220" xr:uid="{F4AC65E0-E0C1-43CA-9EE7-0CC66648E5C5}"/>
    <cellStyle name="Percent 7 2 5" xfId="28700" xr:uid="{8CF38E99-D212-4CFB-8281-33DFBB20928E}"/>
    <cellStyle name="Percent 7 2 6" xfId="28701" xr:uid="{08107ABD-65E6-4666-BDB8-30C8A09EE335}"/>
    <cellStyle name="Percent 7 2 7" xfId="28702" xr:uid="{909A0C20-A9ED-4F74-B2CE-C33A775D654D}"/>
    <cellStyle name="Percent 7 2 8" xfId="28703" xr:uid="{A4F9D22F-5229-45B5-B623-418472F446D7}"/>
    <cellStyle name="Percent 7 3" xfId="11260" xr:uid="{3CE21E70-FCDE-465E-BB50-8F7B7B9320A5}"/>
    <cellStyle name="Percent 7 3 2" xfId="14881" xr:uid="{0F2AAE21-F7C1-4C01-A4DF-3D4BC7734448}"/>
    <cellStyle name="Percent 7 4" xfId="11258" xr:uid="{5ABF9E1C-927A-463F-86E1-2DDC8F6E9327}"/>
    <cellStyle name="Percent 7 4 2" xfId="14879" xr:uid="{24F6B399-52C4-4FB6-8869-C47453BE459E}"/>
    <cellStyle name="Percent 7 5" xfId="28704" xr:uid="{3D45A7F4-0611-461B-A97C-EEC93D65348E}"/>
    <cellStyle name="Percent 7 6" xfId="28705" xr:uid="{8D9D3E89-50EC-45C8-A515-F8C4A0F70256}"/>
    <cellStyle name="Percent 7 7" xfId="28706" xr:uid="{7C37E33D-CEAF-4CDA-A2C8-42552FB88C82}"/>
    <cellStyle name="Percent 7 8" xfId="28707" xr:uid="{B0931769-9683-453C-A00B-437298AAEBBD}"/>
    <cellStyle name="Percent 8" xfId="6616" xr:uid="{57903596-27E1-43DE-9C7E-69D1A48F0F15}"/>
    <cellStyle name="Percent 8 2" xfId="4310" xr:uid="{EE263EBA-41BB-4F26-B13B-280225723B51}"/>
    <cellStyle name="Percent 8 2 2" xfId="5652" xr:uid="{8D7D9B30-D7D2-4D5F-8703-0DFAD88C5707}"/>
    <cellStyle name="Percent 8 2 2 2" xfId="14883" xr:uid="{19A7550E-D2FE-4286-9AED-B98AB7E4B981}"/>
    <cellStyle name="Percent 8 2 2 3" xfId="36153" xr:uid="{159E16F3-3C57-4304-ABE0-103AC91807BD}"/>
    <cellStyle name="Percent 8 2 2 4" xfId="11262" xr:uid="{D0FA1704-CD61-47EA-9B6C-2CEAE06CDA27}"/>
    <cellStyle name="Percent 8 2 3" xfId="28708" xr:uid="{01F21DF8-180D-4E70-8CB6-D692933D618F}"/>
    <cellStyle name="Percent 8 2 3 2" xfId="38641" xr:uid="{2A58E5E4-08CF-4A94-A99A-5D3F2F775573}"/>
    <cellStyle name="Percent 8 2 4" xfId="28709" xr:uid="{FE0CFC09-206D-48F4-A6B1-BDB9B286FB9F}"/>
    <cellStyle name="Percent 8 2 5" xfId="28710" xr:uid="{B23BC61B-89CA-4AB2-B33B-EA0AAD6F4F3A}"/>
    <cellStyle name="Percent 8 2 6" xfId="28711" xr:uid="{D5F5525E-DA41-4121-BCFC-244FB1B1D594}"/>
    <cellStyle name="Percent 8 3" xfId="11263" xr:uid="{A5410BD3-DF82-4576-967B-1BC3EEC7E470}"/>
    <cellStyle name="Percent 8 3 2" xfId="14884" xr:uid="{563B434F-84A2-4A0B-8243-A25CCA032C9E}"/>
    <cellStyle name="Percent 8 4" xfId="11261" xr:uid="{2E741F0C-8602-4334-8714-8DFF9EC9482B}"/>
    <cellStyle name="Percent 8 4 2" xfId="14882" xr:uid="{456C9411-7665-4036-B329-E767602383E1}"/>
    <cellStyle name="Percent 8 5" xfId="28712" xr:uid="{0E5EBDCD-104C-4DEC-9F42-6277AAB290AD}"/>
    <cellStyle name="Percent 8 6" xfId="28713" xr:uid="{1C504D76-A9B3-44A7-92DC-66ED0C8EC893}"/>
    <cellStyle name="Percent 8 7" xfId="28714" xr:uid="{87E81F7B-6274-4503-88A4-45CF970167CC}"/>
    <cellStyle name="Percent 8 8" xfId="28715" xr:uid="{AF0F374D-22A5-4503-8473-C2F23F21D30C}"/>
    <cellStyle name="Percent 9" xfId="1919" xr:uid="{71712F49-98DF-4F01-8225-D06A51F4AEA3}"/>
    <cellStyle name="Percent 9 2" xfId="4311" xr:uid="{D5BF9D8A-0B55-41DF-BE97-D0EEB0FBE487}"/>
    <cellStyle name="Percent 9 2 2" xfId="5653" xr:uid="{BFFF7CA4-FB8C-41AA-BFAE-57476EE4E342}"/>
    <cellStyle name="Percent 9 2 2 2" xfId="14886" xr:uid="{7A3A2F95-1005-4D51-B304-B8A81451FA53}"/>
    <cellStyle name="Percent 9 2 2 3" xfId="36154" xr:uid="{CDED0143-9CD2-4495-8D2F-FB4AD97C448A}"/>
    <cellStyle name="Percent 9 2 2 4" xfId="11265" xr:uid="{99310034-A9AE-45F6-821D-D711C48222F6}"/>
    <cellStyle name="Percent 9 2 3" xfId="28716" xr:uid="{67256F61-2B6C-4E8C-8ED1-E23D2411D089}"/>
    <cellStyle name="Percent 9 2 3 2" xfId="38642" xr:uid="{BF33D673-648C-4692-A8EC-998471DB4F0B}"/>
    <cellStyle name="Percent 9 2 4" xfId="28717" xr:uid="{0CB40E3D-E544-42DD-9866-368255957396}"/>
    <cellStyle name="Percent 9 2 5" xfId="28718" xr:uid="{B2D516F4-56DF-4C86-8422-D7FF9B22B566}"/>
    <cellStyle name="Percent 9 2 6" xfId="28719" xr:uid="{117038D6-C957-4017-8A22-DFED5E12D868}"/>
    <cellStyle name="Percent 9 3" xfId="11266" xr:uid="{DADDAB7F-4C6B-4FC0-87E5-0C92E55C0B54}"/>
    <cellStyle name="Percent 9 3 2" xfId="14887" xr:uid="{C7C412FA-D409-411C-A643-D58537594B85}"/>
    <cellStyle name="Percent 9 4" xfId="11264" xr:uid="{554D8F3B-3E3C-4A37-94D6-16D0CBBAA974}"/>
    <cellStyle name="Percent 9 4 2" xfId="14885" xr:uid="{0B79BDE0-074E-4A2C-93DA-AD4EF7B8C879}"/>
    <cellStyle name="Percent 9 5" xfId="28720" xr:uid="{0D3C27F3-54BE-4E41-86A7-3CA7DA922B4B}"/>
    <cellStyle name="Percent 9 6" xfId="28721" xr:uid="{E6736070-45CF-4B52-AACB-15B1294FDE14}"/>
    <cellStyle name="Percent 9 7" xfId="28722" xr:uid="{7E274CAD-D271-4EB0-9D61-2F1A513C2E34}"/>
    <cellStyle name="Percent 9 8" xfId="28723" xr:uid="{03990AAB-D1BC-4E57-9078-AA44FCBEB347}"/>
    <cellStyle name="Percent 9 9" xfId="28724" xr:uid="{1A3ADE58-FF8A-4CAC-B3FA-5BC78A728423}"/>
    <cellStyle name="Percentagem 2" xfId="1920" xr:uid="{5AF4823A-1B96-4806-90E0-43BC675C6982}"/>
    <cellStyle name="Percentagem 2 2" xfId="4312" xr:uid="{5A8B8C09-A7C8-4009-BF1D-9DD90EBB4666}"/>
    <cellStyle name="Percentagem 2 2 2" xfId="11268" xr:uid="{3A405FFB-CA6D-40FF-850F-CB453E7ED98D}"/>
    <cellStyle name="Percentagem 2 2 2 2" xfId="14889" xr:uid="{D2747CAA-FD98-4C44-B7E7-2745D12FE771}"/>
    <cellStyle name="Percentagem 2 2 3" xfId="28725" xr:uid="{6909D557-13F3-4044-96E5-EB00CCAAE1A3}"/>
    <cellStyle name="Percentagem 2 2 4" xfId="28726" xr:uid="{DBCFEBAA-02B6-45BB-ADB5-768912499B56}"/>
    <cellStyle name="Percentagem 2 2 5" xfId="28727" xr:uid="{9C31BBFE-E2A2-4FE4-A9DE-84F26B9CCDA0}"/>
    <cellStyle name="Percentagem 2 2 6" xfId="28728" xr:uid="{177CBD10-C7C0-49D1-908B-450DD0B48020}"/>
    <cellStyle name="Percentagem 2 3" xfId="11267" xr:uid="{79494F99-3D1F-4008-8B8F-71982EDF8C5E}"/>
    <cellStyle name="Percentagem 2 3 2" xfId="14888" xr:uid="{3A1E64F2-5547-46D6-86ED-3DAF0EBA61A9}"/>
    <cellStyle name="Percentagem 2 4" xfId="28729" xr:uid="{F491EE65-9332-4742-B87E-47817464B972}"/>
    <cellStyle name="Percentagem 2 5" xfId="28730" xr:uid="{7CE5D4DE-F2E4-4E46-B6A4-86A449137D55}"/>
    <cellStyle name="Percentagem 2 6" xfId="28731" xr:uid="{9E8BBD16-6DB9-487B-A20D-D4C638FF5947}"/>
    <cellStyle name="Percentagem 2 7" xfId="28732" xr:uid="{50D36651-8669-483E-A88C-F157EA43AD52}"/>
    <cellStyle name="Percentagem 2 8" xfId="28733" xr:uid="{F5746B9A-493A-4256-9121-E9131B373FF5}"/>
    <cellStyle name="Percentagem 2 9" xfId="28734" xr:uid="{290E37FB-8C52-4C9E-857C-076D45F8E054}"/>
    <cellStyle name="Percentagem 3" xfId="1921" xr:uid="{DCD9D7CB-EB54-45FB-9D26-F5F912703E22}"/>
    <cellStyle name="Percentagem 3 10" xfId="28735" xr:uid="{C0E37EFC-D944-4C03-949D-4E778EC00C3B}"/>
    <cellStyle name="Percentagem 3 11" xfId="28736" xr:uid="{64944332-FC32-4960-9393-1E4C562DD8D1}"/>
    <cellStyle name="Percentagem 3 2" xfId="1922" xr:uid="{740E25FD-F3B0-4E86-BE5A-494F4BDE5136}"/>
    <cellStyle name="Percentagem 3 2 2" xfId="4314" xr:uid="{E2741223-1B6B-41D5-A24A-EB813BAE1343}"/>
    <cellStyle name="Percentagem 3 2 2 2" xfId="14891" xr:uid="{2916A7A4-ED73-4098-9B2D-CB5E6676637A}"/>
    <cellStyle name="Percentagem 3 2 2 3" xfId="35567" xr:uid="{BE4DEECB-912E-4098-A07D-261D64584DAD}"/>
    <cellStyle name="Percentagem 3 2 2 4" xfId="11270" xr:uid="{65F4CAE8-DC05-450B-8317-8A740041669F}"/>
    <cellStyle name="Percentagem 3 2 3" xfId="5042" xr:uid="{B96648A4-632F-4A92-8C16-482B89752DCC}"/>
    <cellStyle name="Percentagem 3 2 3 2" xfId="35998" xr:uid="{23766874-3F49-4C71-A810-BD019C6B57F2}"/>
    <cellStyle name="Percentagem 3 2 3 3" xfId="28737" xr:uid="{98E32B2B-9432-4E51-B76E-C8B08EE05819}"/>
    <cellStyle name="Percentagem 3 2 4" xfId="28738" xr:uid="{824610C9-ACD8-4A59-AA07-1BA520FCA0A0}"/>
    <cellStyle name="Percentagem 3 2 4 2" xfId="38064" xr:uid="{466D606A-56DB-474E-8DBE-3B30B56EB5D8}"/>
    <cellStyle name="Percentagem 3 2 5" xfId="28739" xr:uid="{3169F39A-3260-4DA2-A30D-823AC5146708}"/>
    <cellStyle name="Percentagem 3 2 6" xfId="28740" xr:uid="{DE458A7E-ED44-4548-A094-005BDA9F9F7E}"/>
    <cellStyle name="Percentagem 3 2 7" xfId="28741" xr:uid="{2E68CD83-8AF9-449F-BE5F-641F37E3BD94}"/>
    <cellStyle name="Percentagem 3 3" xfId="1923" xr:uid="{29CCBC93-5A24-41FE-93F3-CFDBF9CDB177}"/>
    <cellStyle name="Percentagem 3 3 2" xfId="4315" xr:uid="{B6DE8995-5C74-4E13-A25A-202719B11487}"/>
    <cellStyle name="Percentagem 3 3 2 2" xfId="14892" xr:uid="{7703EB7B-4D85-4D81-B056-7D46B1A019A6}"/>
    <cellStyle name="Percentagem 3 3 2 3" xfId="35568" xr:uid="{DDA4BA26-D040-469B-8722-9FDC1C34D094}"/>
    <cellStyle name="Percentagem 3 3 2 4" xfId="11271" xr:uid="{33E16596-8DB0-4DB3-B01F-DB0EED3AAE4C}"/>
    <cellStyle name="Percentagem 3 3 3" xfId="5043" xr:uid="{E8498BE3-58C8-4865-A272-E17778CD7479}"/>
    <cellStyle name="Percentagem 3 3 3 2" xfId="35999" xr:uid="{85C8864A-F480-4AF9-9DA9-C3879AC39A6A}"/>
    <cellStyle name="Percentagem 3 3 3 3" xfId="28742" xr:uid="{47BFF629-1C03-4762-8BD6-C4CA11C46330}"/>
    <cellStyle name="Percentagem 3 3 4" xfId="28743" xr:uid="{5B03C170-AD58-41DA-AE98-6297F61A92AB}"/>
    <cellStyle name="Percentagem 3 3 4 2" xfId="38065" xr:uid="{43C1375B-F0BF-4F17-9E6C-A5D1D94C37C0}"/>
    <cellStyle name="Percentagem 3 3 5" xfId="28744" xr:uid="{E3902367-3174-4897-A9FC-EC77FC9CCB07}"/>
    <cellStyle name="Percentagem 3 3 6" xfId="28745" xr:uid="{DFB79226-EED7-4C85-A1EB-87602BD927C9}"/>
    <cellStyle name="Percentagem 3 3 7" xfId="28746" xr:uid="{B8A6C11F-2F51-4DCF-9A74-870138A7E12C}"/>
    <cellStyle name="Percentagem 3 4" xfId="1924" xr:uid="{5D8AE83B-CA2B-4562-85AF-DBC469DF1FAC}"/>
    <cellStyle name="Percentagem 3 4 2" xfId="4316" xr:uid="{C29C5512-6562-4822-9FAD-F15DEB834671}"/>
    <cellStyle name="Percentagem 3 4 2 2" xfId="14893" xr:uid="{1F902105-41F6-479D-B1BF-070FC1B846ED}"/>
    <cellStyle name="Percentagem 3 4 2 3" xfId="35569" xr:uid="{DFE98799-58E1-44B2-A335-C0F1A357036B}"/>
    <cellStyle name="Percentagem 3 4 2 4" xfId="11272" xr:uid="{FA464091-D433-4E09-9205-79AF8EB4D5CE}"/>
    <cellStyle name="Percentagem 3 4 3" xfId="5044" xr:uid="{A2FEAA93-981C-4B83-944A-8515B1777D48}"/>
    <cellStyle name="Percentagem 3 4 3 2" xfId="36000" xr:uid="{9CB6F843-DB66-4712-9DEA-30C0CF8F2FC0}"/>
    <cellStyle name="Percentagem 3 4 3 3" xfId="28747" xr:uid="{DA79A08F-9BAF-4847-8479-F2B97236AE96}"/>
    <cellStyle name="Percentagem 3 4 4" xfId="28748" xr:uid="{2375D756-E430-4644-8C53-0D03EB368BA4}"/>
    <cellStyle name="Percentagem 3 4 4 2" xfId="38066" xr:uid="{230F5AFD-A017-4FD4-A61B-1072E0C6D1AC}"/>
    <cellStyle name="Percentagem 3 4 5" xfId="28749" xr:uid="{AAA9B828-A41B-456A-9353-ED7458CA2394}"/>
    <cellStyle name="Percentagem 3 4 6" xfId="28750" xr:uid="{FAB0B3ED-FE46-472E-8331-E93A811E5D30}"/>
    <cellStyle name="Percentagem 3 4 7" xfId="28751" xr:uid="{DB40F1C6-BD0C-4D3B-BA62-0D325CBE668C}"/>
    <cellStyle name="Percentagem 3 5" xfId="4313" xr:uid="{F73AB12E-0156-4FCF-8FE4-79E46E45E767}"/>
    <cellStyle name="Percentagem 3 5 2" xfId="14890" xr:uid="{09AEC5D1-3AD4-4DD7-8B8F-0A0BD293C880}"/>
    <cellStyle name="Percentagem 3 5 3" xfId="35566" xr:uid="{77297B6D-77C1-4F0D-A16E-C23D3B570F11}"/>
    <cellStyle name="Percentagem 3 5 4" xfId="11269" xr:uid="{24C26E8E-2D7A-40BF-BF19-08E47C7B7AB5}"/>
    <cellStyle name="Percentagem 3 6" xfId="5041" xr:uid="{8AC8332B-B747-4CB6-AE96-DA9ADB6FC330}"/>
    <cellStyle name="Percentagem 3 6 2" xfId="35997" xr:uid="{EFE1B082-CEC7-429D-8276-CF3812641CB3}"/>
    <cellStyle name="Percentagem 3 6 3" xfId="28752" xr:uid="{2BEB2644-B122-4F78-9B64-F47210F4B003}"/>
    <cellStyle name="Percentagem 3 7" xfId="28753" xr:uid="{A855835B-7BC4-4BE8-AA30-50E953D7F5E0}"/>
    <cellStyle name="Percentagem 3 7 2" xfId="38063" xr:uid="{D7CAFF2D-5648-4656-AFED-C5A8B1C06859}"/>
    <cellStyle name="Percentagem 3 8" xfId="28754" xr:uid="{46257EEF-578F-419B-9D5F-7F01B0A28568}"/>
    <cellStyle name="Percentagem 3 9" xfId="28755" xr:uid="{B8E8BD0F-E33E-4A47-89C6-A9939AC24525}"/>
    <cellStyle name="Percentagem 4" xfId="1925" xr:uid="{69C4A5D8-7A4D-434F-A86E-A2FDF62EE0A6}"/>
    <cellStyle name="Percentagem 4 10" xfId="7752" xr:uid="{45D352C3-63A9-47CD-AC45-28CA276EE4F6}"/>
    <cellStyle name="Percentagem 4 10 2" xfId="11274" xr:uid="{95F11BA3-D712-48AD-AF13-E0BE984A8AE6}"/>
    <cellStyle name="Percentagem 4 10 2 2" xfId="14895" xr:uid="{AFE51FEE-D6C7-4379-B091-B99459E9AADF}"/>
    <cellStyle name="Percentagem 4 10 3" xfId="28756" xr:uid="{AE45DF4C-1A66-4FD1-8AB5-C5196BFE3806}"/>
    <cellStyle name="Percentagem 4 10 4" xfId="28757" xr:uid="{8F79D0A3-82F4-421E-AD54-0E18114B143B}"/>
    <cellStyle name="Percentagem 4 10 5" xfId="28758" xr:uid="{4F37685E-1778-46CC-95E0-398C571F8D08}"/>
    <cellStyle name="Percentagem 4 10 6" xfId="28759" xr:uid="{9821CCB4-8149-4629-9E23-1D4BD6A55B3C}"/>
    <cellStyle name="Percentagem 4 11" xfId="7753" xr:uid="{A19E9A6B-608A-4674-9BE1-BFD2FE5A46FA}"/>
    <cellStyle name="Percentagem 4 11 2" xfId="11275" xr:uid="{7969CF98-1BFC-4115-9D94-C96D1814E7BE}"/>
    <cellStyle name="Percentagem 4 11 2 2" xfId="14896" xr:uid="{74637773-2C3E-4D93-9DFE-321B08F4FA02}"/>
    <cellStyle name="Percentagem 4 11 3" xfId="28760" xr:uid="{471D4C8F-A4BB-4001-9E7E-358604C9176C}"/>
    <cellStyle name="Percentagem 4 11 4" xfId="28761" xr:uid="{AC34B1EF-C9CB-47F6-AD83-FC92BD74B3CE}"/>
    <cellStyle name="Percentagem 4 11 5" xfId="28762" xr:uid="{D39BFBF0-DCE3-40E1-A9DC-A44EECD21B06}"/>
    <cellStyle name="Percentagem 4 11 6" xfId="28763" xr:uid="{45A50F0F-F309-45A1-8C29-5874EC4AC0FB}"/>
    <cellStyle name="Percentagem 4 12" xfId="7754" xr:uid="{8EC10B70-AA16-45FE-B901-A567A45AFC25}"/>
    <cellStyle name="Percentagem 4 12 2" xfId="11276" xr:uid="{88738F6E-3C2B-4F4F-8D05-CE113E5AC51B}"/>
    <cellStyle name="Percentagem 4 12 2 2" xfId="14897" xr:uid="{A5760903-933F-4080-A6EB-C480FD33A1C8}"/>
    <cellStyle name="Percentagem 4 12 3" xfId="28764" xr:uid="{4F52270E-DAA5-4D6C-A58D-72576C681C40}"/>
    <cellStyle name="Percentagem 4 12 4" xfId="28765" xr:uid="{80BD5E5A-A34D-4723-A445-00C0BF405E37}"/>
    <cellStyle name="Percentagem 4 12 5" xfId="28766" xr:uid="{4D364221-6CCA-4F47-B0E5-FD24C8B1DCD0}"/>
    <cellStyle name="Percentagem 4 12 6" xfId="28767" xr:uid="{1B67D3AB-51D2-4031-A201-529F7564CC29}"/>
    <cellStyle name="Percentagem 4 13" xfId="7755" xr:uid="{28FA6BD6-DD4A-48D7-B57D-2EF482C74559}"/>
    <cellStyle name="Percentagem 4 13 2" xfId="11277" xr:uid="{32B62FD7-B63E-4134-ADEB-F5E59BC5A286}"/>
    <cellStyle name="Percentagem 4 13 2 2" xfId="14898" xr:uid="{24E330EF-17E4-45D5-990E-B2D02F8D10AF}"/>
    <cellStyle name="Percentagem 4 13 3" xfId="28768" xr:uid="{99D525A9-D902-4957-A69B-195E4AB48310}"/>
    <cellStyle name="Percentagem 4 13 4" xfId="28769" xr:uid="{87511E79-CE3E-4B1B-91FA-0892DDECD074}"/>
    <cellStyle name="Percentagem 4 13 5" xfId="28770" xr:uid="{FFED0E94-CBDA-4F48-8DBB-8D92B999519B}"/>
    <cellStyle name="Percentagem 4 13 6" xfId="28771" xr:uid="{4589DDC5-8966-4F25-959B-B734AD377B45}"/>
    <cellStyle name="Percentagem 4 14" xfId="7756" xr:uid="{FF4BE202-FC4A-4754-B854-6789962C7A35}"/>
    <cellStyle name="Percentagem 4 14 2" xfId="11278" xr:uid="{D5F58FBF-99F0-4CFB-9662-76E5F51FA15E}"/>
    <cellStyle name="Percentagem 4 14 2 2" xfId="14899" xr:uid="{7C0D1BC4-61C4-4553-BC7B-7C0A39BB7D06}"/>
    <cellStyle name="Percentagem 4 14 3" xfId="28772" xr:uid="{75C7B0B3-6E63-4C1F-BE7A-E0F896BE2D0E}"/>
    <cellStyle name="Percentagem 4 14 4" xfId="28773" xr:uid="{835B30CD-CF4A-4557-A0E1-30608159282E}"/>
    <cellStyle name="Percentagem 4 14 5" xfId="28774" xr:uid="{1D554AA9-3F34-47B5-A055-75B2713054F1}"/>
    <cellStyle name="Percentagem 4 14 6" xfId="28775" xr:uid="{5F000F30-62CC-4FAF-930E-5FAEF893EBC1}"/>
    <cellStyle name="Percentagem 4 15" xfId="7757" xr:uid="{1E31EC9D-3CA8-451E-AE63-5BB91AB2CF8A}"/>
    <cellStyle name="Percentagem 4 15 2" xfId="11279" xr:uid="{0C7F90E0-8236-45BF-82B5-0607A3FD11B5}"/>
    <cellStyle name="Percentagem 4 15 2 2" xfId="14900" xr:uid="{81FE05EA-A24A-4920-B3C6-0CD1A7366D62}"/>
    <cellStyle name="Percentagem 4 15 3" xfId="28776" xr:uid="{1B078368-2BD1-4257-A886-D9018BC5EDE9}"/>
    <cellStyle name="Percentagem 4 15 4" xfId="28777" xr:uid="{89358A91-D3B6-4AFC-9DD8-701E5B11CEFC}"/>
    <cellStyle name="Percentagem 4 15 5" xfId="28778" xr:uid="{5B29A793-674E-4620-857B-8CE8FCE05107}"/>
    <cellStyle name="Percentagem 4 15 6" xfId="28779" xr:uid="{C9F4032C-ACB5-4DA1-9813-C510B34E5A5A}"/>
    <cellStyle name="Percentagem 4 16" xfId="7758" xr:uid="{85688D5E-02F2-43A4-A9F9-CE9882119084}"/>
    <cellStyle name="Percentagem 4 16 2" xfId="11280" xr:uid="{9EBB4DC6-9BDF-4549-B87E-84697E3F0E5A}"/>
    <cellStyle name="Percentagem 4 16 2 2" xfId="14901" xr:uid="{2E81B22E-47C2-47DA-A5E2-BA6828E37C44}"/>
    <cellStyle name="Percentagem 4 16 3" xfId="28780" xr:uid="{FA2B3B10-BAB3-4729-8827-46AAF7AFACC6}"/>
    <cellStyle name="Percentagem 4 16 4" xfId="28781" xr:uid="{27B57C61-B36E-49EB-A3AE-5D3E0584EF27}"/>
    <cellStyle name="Percentagem 4 16 5" xfId="28782" xr:uid="{DF7530BE-BB72-4C73-8164-CD1F457A3975}"/>
    <cellStyle name="Percentagem 4 16 6" xfId="28783" xr:uid="{628B1928-6A98-4174-8093-0FF5991AB1A4}"/>
    <cellStyle name="Percentagem 4 17" xfId="7759" xr:uid="{103E3669-CF98-46F4-A14D-923DE4105C7A}"/>
    <cellStyle name="Percentagem 4 17 2" xfId="11281" xr:uid="{B6BF531C-1291-4442-8EC8-4EB139335FBC}"/>
    <cellStyle name="Percentagem 4 17 2 2" xfId="14902" xr:uid="{E2F3DCAB-7B22-44C4-A9D6-51DE271A6C57}"/>
    <cellStyle name="Percentagem 4 17 3" xfId="28784" xr:uid="{6EFA8CE5-091D-428F-8EE5-B790B01D9D45}"/>
    <cellStyle name="Percentagem 4 17 4" xfId="28785" xr:uid="{FBAD39FA-9933-4F2E-8301-CEC1F0ABE656}"/>
    <cellStyle name="Percentagem 4 17 5" xfId="28786" xr:uid="{A5815DE8-0A4C-4BA6-9FD4-A34051A050CF}"/>
    <cellStyle name="Percentagem 4 17 6" xfId="28787" xr:uid="{8DCBF7AD-3425-41E9-B076-58D6AE3FC0CA}"/>
    <cellStyle name="Percentagem 4 18" xfId="11273" xr:uid="{A5CBE33F-580C-44D3-AFDB-1176279ADBD3}"/>
    <cellStyle name="Percentagem 4 18 2" xfId="14894" xr:uid="{20102616-7708-44C6-8FC5-2EA26B41ED89}"/>
    <cellStyle name="Percentagem 4 19" xfId="28788" xr:uid="{350F631B-557D-4AB1-B942-871DBB02E79C}"/>
    <cellStyle name="Percentagem 4 2" xfId="1926" xr:uid="{1332220F-DB52-4F86-9A53-4DE3EAEE4256}"/>
    <cellStyle name="Percentagem 4 2 2" xfId="11282" xr:uid="{7AA0419A-7FC6-477B-8EC4-6DB625A01881}"/>
    <cellStyle name="Percentagem 4 2 2 2" xfId="14903" xr:uid="{B1D0DB5F-BA2A-452A-B615-850629C3125E}"/>
    <cellStyle name="Percentagem 4 2 3" xfId="28789" xr:uid="{A8006EB0-F068-4A75-8994-2D893EFEDC02}"/>
    <cellStyle name="Percentagem 4 2 4" xfId="28790" xr:uid="{E46BCD65-1644-40ED-90BD-DE38E0B0D61B}"/>
    <cellStyle name="Percentagem 4 2 5" xfId="28791" xr:uid="{4F75BB1C-3275-4CEC-9E13-980BD5AFD987}"/>
    <cellStyle name="Percentagem 4 2 6" xfId="28792" xr:uid="{9212C455-CCB2-4B12-8729-51C3FE2A8AF8}"/>
    <cellStyle name="Percentagem 4 2 7" xfId="28793" xr:uid="{3AD00D62-0021-44A6-8C2B-33452B5839D0}"/>
    <cellStyle name="Percentagem 4 20" xfId="28794" xr:uid="{80B9D517-40D0-4812-91DE-5178A664AA9F}"/>
    <cellStyle name="Percentagem 4 21" xfId="28795" xr:uid="{0128CD10-CCB8-4283-A9AD-76AE80C02DE5}"/>
    <cellStyle name="Percentagem 4 22" xfId="28796" xr:uid="{2A3BB613-D46F-4AF4-BCFC-910427C41C53}"/>
    <cellStyle name="Percentagem 4 23" xfId="28797" xr:uid="{479E302B-4088-4E12-ACF1-AE008D645B55}"/>
    <cellStyle name="Percentagem 4 24" xfId="28798" xr:uid="{2E7C6A38-1CB6-4614-B7AD-E90FCF3AAF0E}"/>
    <cellStyle name="Percentagem 4 3" xfId="1927" xr:uid="{8788A512-FD5E-4916-977A-546F30D1540C}"/>
    <cellStyle name="Percentagem 4 3 2" xfId="11283" xr:uid="{29BBE86D-444E-4474-8CED-CF39A1FFCE50}"/>
    <cellStyle name="Percentagem 4 3 2 2" xfId="14904" xr:uid="{75E3DA94-49A2-40AF-8CB7-26692552814A}"/>
    <cellStyle name="Percentagem 4 3 3" xfId="28799" xr:uid="{8810FFE0-4A56-4B48-A766-5586C5598481}"/>
    <cellStyle name="Percentagem 4 3 4" xfId="28800" xr:uid="{7E5B8419-C024-459C-8936-FD8DA5B71512}"/>
    <cellStyle name="Percentagem 4 3 5" xfId="28801" xr:uid="{853555E0-05E2-4368-B2AE-B36EA4E7119E}"/>
    <cellStyle name="Percentagem 4 3 6" xfId="28802" xr:uid="{F60183A3-41DC-40B4-B679-DE5E72E70636}"/>
    <cellStyle name="Percentagem 4 3 7" xfId="28803" xr:uid="{099853B1-7796-4CB6-A526-AE5EADFA5CDF}"/>
    <cellStyle name="Percentagem 4 4" xfId="1928" xr:uid="{51DD407C-8877-4D2E-A30B-CCD4DAFF4C14}"/>
    <cellStyle name="Percentagem 4 4 2" xfId="11284" xr:uid="{9C194440-5628-47CC-890E-D4A112A8707B}"/>
    <cellStyle name="Percentagem 4 4 2 2" xfId="14905" xr:uid="{0DBDA3C3-444B-4FA8-8B50-96457D3E732C}"/>
    <cellStyle name="Percentagem 4 4 3" xfId="28804" xr:uid="{8D180E09-EDC4-413E-8E15-C0B44204C8CE}"/>
    <cellStyle name="Percentagem 4 4 4" xfId="28805" xr:uid="{8D45511A-12E6-4424-9588-068157561D88}"/>
    <cellStyle name="Percentagem 4 4 5" xfId="28806" xr:uid="{892DFC39-8D64-41D7-85BF-B106A07F8196}"/>
    <cellStyle name="Percentagem 4 4 6" xfId="28807" xr:uid="{B112506E-CFEA-4810-9CA9-5D59968A5155}"/>
    <cellStyle name="Percentagem 4 4 7" xfId="28808" xr:uid="{B47D58AE-A128-4DE3-8C20-C2987F998166}"/>
    <cellStyle name="Percentagem 4 5" xfId="1929" xr:uid="{5997DE74-D6C3-411F-8601-04E89C6917A9}"/>
    <cellStyle name="Percentagem 4 5 2" xfId="11285" xr:uid="{87C0202A-7997-4032-B3A2-CC3A63DAFD08}"/>
    <cellStyle name="Percentagem 4 5 2 2" xfId="14906" xr:uid="{3AE97E98-78BB-4A9E-98A8-739EBEC839D6}"/>
    <cellStyle name="Percentagem 4 5 3" xfId="28809" xr:uid="{F81A5644-E407-43C3-8FA9-D1CD682AA703}"/>
    <cellStyle name="Percentagem 4 5 4" xfId="28810" xr:uid="{723F5D1F-DD9C-41E5-8865-58BD4776947A}"/>
    <cellStyle name="Percentagem 4 5 5" xfId="28811" xr:uid="{2BA55BFB-26DE-48A2-B74F-9BDC0C016675}"/>
    <cellStyle name="Percentagem 4 5 6" xfId="28812" xr:uid="{970D6EC7-DFBC-4B94-9A33-CB4C10CA2ADB}"/>
    <cellStyle name="Percentagem 4 5 7" xfId="28813" xr:uid="{D18D53B8-23EE-4E77-832B-5B14C52846CE}"/>
    <cellStyle name="Percentagem 4 6" xfId="1930" xr:uid="{367C61CF-7A7C-4394-974A-888A96348DAB}"/>
    <cellStyle name="Percentagem 4 6 2" xfId="11286" xr:uid="{2C25B6A7-8447-464B-BE37-7130673BD001}"/>
    <cellStyle name="Percentagem 4 6 2 2" xfId="14907" xr:uid="{D3F5D7A7-A38E-4E61-8F31-2A14353C71F1}"/>
    <cellStyle name="Percentagem 4 6 3" xfId="28814" xr:uid="{4B534643-F54F-4C3D-876F-75332E75DE3C}"/>
    <cellStyle name="Percentagem 4 6 4" xfId="28815" xr:uid="{FFEA9A15-6B4A-43EF-9E33-ACF556BDCA24}"/>
    <cellStyle name="Percentagem 4 6 5" xfId="28816" xr:uid="{253B8449-AEF8-4A0F-BB75-5FE5ADEE49BB}"/>
    <cellStyle name="Percentagem 4 6 6" xfId="28817" xr:uid="{F4CCF62C-9C44-42A6-97F0-5839CC4ADBE5}"/>
    <cellStyle name="Percentagem 4 6 7" xfId="28818" xr:uid="{7619B45C-ACA2-4D1A-B213-C1F90E2EC400}"/>
    <cellStyle name="Percentagem 4 7" xfId="1931" xr:uid="{A43B3F81-BC09-4FA2-9E66-AA80693D8082}"/>
    <cellStyle name="Percentagem 4 7 2" xfId="11287" xr:uid="{814105C8-CC08-46CC-8EE4-8E7CCE070D01}"/>
    <cellStyle name="Percentagem 4 7 2 2" xfId="14908" xr:uid="{8C48D14B-B113-46D2-870D-3E78703A0935}"/>
    <cellStyle name="Percentagem 4 7 3" xfId="28819" xr:uid="{6B846897-E6ED-496F-8F00-7D3F881BF060}"/>
    <cellStyle name="Percentagem 4 7 4" xfId="28820" xr:uid="{D6491DF5-3E69-4E7C-8530-E37AD91CD6E9}"/>
    <cellStyle name="Percentagem 4 7 5" xfId="28821" xr:uid="{A8AB8B4B-C413-4A9D-B029-C99555906408}"/>
    <cellStyle name="Percentagem 4 7 6" xfId="28822" xr:uid="{E033F708-18F4-4770-8EBC-FC9F9BEB0469}"/>
    <cellStyle name="Percentagem 4 7 7" xfId="28823" xr:uid="{96936827-43D0-4178-AD8F-5A22425B0FE0}"/>
    <cellStyle name="Percentagem 4 8" xfId="4317" xr:uid="{BD42D252-3A43-426F-A063-29494236079E}"/>
    <cellStyle name="Percentagem 4 8 2" xfId="11288" xr:uid="{2FFC4ED9-847B-4966-82A7-A3A55D9CC5F2}"/>
    <cellStyle name="Percentagem 4 8 2 2" xfId="14909" xr:uid="{FA80BADF-9F39-4FE0-B15A-286D3722CA51}"/>
    <cellStyle name="Percentagem 4 8 3" xfId="28824" xr:uid="{A140FD49-4E6F-4FE5-961D-F0EEC5F9D4AF}"/>
    <cellStyle name="Percentagem 4 8 4" xfId="28825" xr:uid="{973E2861-146A-4279-BD98-3AB0DFB2BCAC}"/>
    <cellStyle name="Percentagem 4 8 5" xfId="28826" xr:uid="{02F81EF1-19CB-4FFC-9ED7-5F0B0C0B78DF}"/>
    <cellStyle name="Percentagem 4 8 6" xfId="28827" xr:uid="{4FB98E14-519A-4AAA-AD58-80DB2A571E01}"/>
    <cellStyle name="Percentagem 4 9" xfId="7760" xr:uid="{A56C9CDB-30F7-45CC-AD44-BB8672902561}"/>
    <cellStyle name="Percentagem 4 9 2" xfId="11289" xr:uid="{829103E7-7BF4-4AFE-9B89-A0061BC11E8C}"/>
    <cellStyle name="Percentagem 4 9 2 2" xfId="14910" xr:uid="{5F7B8FD8-B0DD-4668-A0FB-543354E29BAA}"/>
    <cellStyle name="Percentagem 4 9 3" xfId="28828" xr:uid="{824DEC27-A6FF-4E0E-959E-A5EC3DE5DD3D}"/>
    <cellStyle name="Percentagem 4 9 4" xfId="28829" xr:uid="{EE179F56-14CB-45C3-9016-A14B602E3A0B}"/>
    <cellStyle name="Percentagem 4 9 5" xfId="28830" xr:uid="{72BA1485-E32D-4E14-81CF-F2B73DF20BBD}"/>
    <cellStyle name="Percentagem 4 9 6" xfId="28831" xr:uid="{9ACC082B-D88A-4540-9831-87FE0F9A7257}"/>
    <cellStyle name="Pilkku_Layo9704" xfId="1932" xr:uid="{68D18DB4-80F0-4D4A-B6AB-638B5B710E2B}"/>
    <cellStyle name="Pyör. luku_Layo9704" xfId="1933" xr:uid="{B3813DA0-FF70-4BA6-83C9-6B982FEDF5D3}"/>
    <cellStyle name="Pyör. valuutta_Layo9704" xfId="1934" xr:uid="{F36E32EB-5BEC-4355-8FA6-23566505F207}"/>
    <cellStyle name="QDTITULO" xfId="1935" xr:uid="{1BBD8D56-4FBF-4115-8746-842D400FF82E}"/>
    <cellStyle name="QDTITULO 2" xfId="11290" xr:uid="{823851FA-7C13-4075-880E-F2E2F660A324}"/>
    <cellStyle name="QDTITULO 2 2" xfId="14911" xr:uid="{48973A9F-0B53-4794-82DD-76FC211C8707}"/>
    <cellStyle name="QDTITULO 3" xfId="28832" xr:uid="{285B909B-9DA4-4C49-B64A-349332BE3195}"/>
    <cellStyle name="QDTITULO 4" xfId="28833" xr:uid="{D99BF3AD-F9DA-4BE8-86D4-43E1BE55FE09}"/>
    <cellStyle name="QDTITULO 5" xfId="28834" xr:uid="{0F581A1D-245C-4E0C-9D1B-ECAE1669B377}"/>
    <cellStyle name="QDTITULO 6" xfId="28835" xr:uid="{FF616EAA-B137-4BC6-8CE9-08CCCD958B27}"/>
    <cellStyle name="QDTITULO 7" xfId="28836" xr:uid="{41D0C6AB-0110-4B76-9560-64AEEA45CEA0}"/>
    <cellStyle name="QDTITULO 8" xfId="28837" xr:uid="{15A5823D-2CC5-4524-B162-7F53DFFBE09E}"/>
    <cellStyle name="Saída" xfId="1936" xr:uid="{B74ED976-8752-4185-8830-A53CA93BB158}"/>
    <cellStyle name="Saída 2" xfId="11291" xr:uid="{3B49DB76-4A5D-4C51-96BA-53AB892B8A73}"/>
    <cellStyle name="Saída 2 2" xfId="14912" xr:uid="{1E92B8CF-7940-467E-957B-ED8BD629438C}"/>
    <cellStyle name="Saída 3" xfId="28838" xr:uid="{29DBCA40-DA10-43A7-997B-BE8282E31F06}"/>
    <cellStyle name="Saída 4" xfId="28839" xr:uid="{AA78C72B-CAC3-461D-9E6C-1A1678C9E3A1}"/>
    <cellStyle name="Saída 5" xfId="28840" xr:uid="{60D4B0D6-198A-4075-8FC0-50994D7EB331}"/>
    <cellStyle name="Saída 6" xfId="28841" xr:uid="{3880B576-D0B1-4C73-A40A-4E834088F978}"/>
    <cellStyle name="Saída 7" xfId="28842" xr:uid="{B812CA77-F08C-4F13-A4D0-713BCDE237AD}"/>
    <cellStyle name="Saída 8" xfId="28843" xr:uid="{A8631E11-CD13-48EC-B3D6-A6CB84B22ABE}"/>
    <cellStyle name="Shade_R_border" xfId="1937" xr:uid="{354947A7-DD0B-4602-A942-7CD3D39D177F}"/>
    <cellStyle name="Style 1" xfId="1938" xr:uid="{885A00E6-D2B6-4F0C-ACE1-E5001BC04935}"/>
    <cellStyle name="Style 1 2" xfId="1939" xr:uid="{C421895D-C378-4DE3-8E80-FCB355D06F67}"/>
    <cellStyle name="Style 1 2 2" xfId="11293" xr:uid="{CCE6D311-FF7F-471D-B059-5A25FF2CA240}"/>
    <cellStyle name="Style 1 2 2 2" xfId="14914" xr:uid="{EC8443D8-373B-4F85-BE32-05BC05B5FC24}"/>
    <cellStyle name="Style 1 2 3" xfId="28844" xr:uid="{69EBB47F-A83D-4369-921A-73CE48820390}"/>
    <cellStyle name="Style 1 2 4" xfId="28845" xr:uid="{EC41865A-ADFE-4824-B2F9-D1E3E77339B5}"/>
    <cellStyle name="Style 1 2 5" xfId="28846" xr:uid="{48290D3B-8356-4F18-ACB4-EAFF868B2FA2}"/>
    <cellStyle name="Style 1 2 6" xfId="28847" xr:uid="{4A23D65E-83E6-4A9D-8FA5-55CD8A66A670}"/>
    <cellStyle name="Style 1 2 7" xfId="28848" xr:uid="{1FC3B4A0-4F22-457E-9B75-9A3984AE29F9}"/>
    <cellStyle name="Style 1 3" xfId="11292" xr:uid="{1633A224-BA4D-4F59-9852-5D00E1E4432E}"/>
    <cellStyle name="Style 1 3 2" xfId="14913" xr:uid="{84DB6FBE-7BE7-47B1-9602-0644C9084DEE}"/>
    <cellStyle name="Style 1 4" xfId="28849" xr:uid="{1AF0493E-6086-40B3-8F09-C55A17C852B6}"/>
    <cellStyle name="Style 1 5" xfId="28850" xr:uid="{1D6C5853-F9D6-4535-A048-677B69A273AE}"/>
    <cellStyle name="Style 1 6" xfId="28851" xr:uid="{C8DD49EB-FA9D-4625-806A-5047A9B3C2EB}"/>
    <cellStyle name="Style 1 7" xfId="28852" xr:uid="{3990202D-05CF-4A0E-8947-E69802BCC93C}"/>
    <cellStyle name="Style 1 8" xfId="28853" xr:uid="{1F0C7621-540E-4691-890B-C5F26BF14D5F}"/>
    <cellStyle name="Style 1 9" xfId="28854" xr:uid="{7F6A191D-39F5-4121-B6E3-05C177A41779}"/>
    <cellStyle name="Texto de Aviso" xfId="1940" xr:uid="{36C0CC05-1959-4681-95A5-BF1D893723A6}"/>
    <cellStyle name="Texto de Aviso 2" xfId="11294" xr:uid="{4FA7267D-7C17-4919-A52E-0999D5A9877E}"/>
    <cellStyle name="Texto de Aviso 2 2" xfId="14915" xr:uid="{56A31518-38E4-4750-9405-E6BCE75A77B0}"/>
    <cellStyle name="Texto de Aviso 3" xfId="28855" xr:uid="{7A867B95-6293-4CF2-826A-21095C62923F}"/>
    <cellStyle name="Texto de Aviso 4" xfId="28856" xr:uid="{B572E799-E993-48BD-8430-1A7E9E970534}"/>
    <cellStyle name="Texto de Aviso 5" xfId="28857" xr:uid="{8B597513-2C6C-4A96-BD14-37694B32F8F6}"/>
    <cellStyle name="Texto de Aviso 6" xfId="28858" xr:uid="{ADF38DD0-1D84-470E-A945-1C7E4FA699BC}"/>
    <cellStyle name="Texto de Aviso 7" xfId="28859" xr:uid="{D29EF5C4-71F8-433F-A31D-C44F90E79D5C}"/>
    <cellStyle name="Texto de Aviso 8" xfId="28860" xr:uid="{FACD2E0C-E4A3-4C02-9631-4EF97E18B973}"/>
    <cellStyle name="Texto Explicativo" xfId="1941" xr:uid="{980D7D51-D91D-4084-9F6E-95BC7E5A6B66}"/>
    <cellStyle name="Texto Explicativo 2" xfId="1942" xr:uid="{2CB5C817-DCFA-477C-8A6F-1217DE5DD46C}"/>
    <cellStyle name="Texto Explicativo 2 2" xfId="11577" xr:uid="{E0ACD14B-7A3A-4752-810F-3D4C7D522718}"/>
    <cellStyle name="Texto Explicativo 2 2 2" xfId="28862" xr:uid="{D6BDC892-13E1-4D80-B920-2BF656CC5658}"/>
    <cellStyle name="Texto Explicativo 2 2 3" xfId="28863" xr:uid="{18BE60D2-5B6E-402D-8294-2FB02EC2B408}"/>
    <cellStyle name="Texto Explicativo 2 2 4" xfId="28864" xr:uid="{3E94CEB9-70BE-4B07-B5CE-C50BD4FED39F}"/>
    <cellStyle name="Texto Explicativo 2 2 5" xfId="28865" xr:uid="{C7C12BD2-83E5-4A44-8656-E69BF451DBFA}"/>
    <cellStyle name="Texto Explicativo 2 2 6" xfId="28861" xr:uid="{F10FBEEC-932A-44BB-B686-3B7D4744E047}"/>
    <cellStyle name="Texto Explicativo 2 3" xfId="14916" xr:uid="{06708536-5733-4D04-8C99-337D65CB4E80}"/>
    <cellStyle name="Texto Explicativo 2 4" xfId="11295" xr:uid="{D36DB1CF-C6B3-4440-896A-B7FDCC08A0DC}"/>
    <cellStyle name="Texto Explicativo 3" xfId="28866" xr:uid="{4F28EB26-DC95-4DC0-949C-B701FCB1F4C3}"/>
    <cellStyle name="Texto Explicativo 4" xfId="28867" xr:uid="{C3AFFD50-A288-4C3B-92FC-70B5B0A752A2}"/>
    <cellStyle name="Texto Explicativo 5" xfId="28868" xr:uid="{F1B9362A-0F5A-4A35-A1F2-6E8F3173643C}"/>
    <cellStyle name="Texto Explicativo 6" xfId="28869" xr:uid="{DEC570C8-39A6-4BB9-8D33-6DEBDE4107BB}"/>
    <cellStyle name="Texto Explicativo 7" xfId="28870" xr:uid="{0E381F36-CC57-4549-A561-89EC1C6D6906}"/>
    <cellStyle name="Texto Explicativo 8" xfId="28871" xr:uid="{4350B173-22F7-44B9-BE75-6419D7CAFF0F}"/>
    <cellStyle name="TITCOLUNA" xfId="1943" xr:uid="{22D2FAE7-8854-41C8-9549-AF39751A64E3}"/>
    <cellStyle name="TITCOLUNA 2" xfId="11296" xr:uid="{CE78D2BE-7EF8-435E-B250-4835697063DD}"/>
    <cellStyle name="TITCOLUNA 2 2" xfId="14917" xr:uid="{F11848EC-24C0-4BE1-8BCB-1ADBECB4F289}"/>
    <cellStyle name="TITCOLUNA 3" xfId="28872" xr:uid="{E0AD7288-F8E0-4D57-B116-5279A117926E}"/>
    <cellStyle name="TITCOLUNA 4" xfId="28873" xr:uid="{8F5D942C-7826-4623-92EA-2E57A601C311}"/>
    <cellStyle name="TITCOLUNA 5" xfId="28874" xr:uid="{D36DD7D6-801B-42A4-AFD7-69492D35A39E}"/>
    <cellStyle name="TITCOLUNA 6" xfId="28875" xr:uid="{D63608BF-82FE-473A-BBB0-0B54D8B48B98}"/>
    <cellStyle name="TITCOLUNA 7" xfId="28876" xr:uid="{DE464B93-A5DF-457E-A0DE-76674FC6CD1E}"/>
    <cellStyle name="TITCOLUNA 8" xfId="28877" xr:uid="{BD049020-50EB-4AC7-AAF7-BD5F058379EE}"/>
    <cellStyle name="Title 10" xfId="1944" xr:uid="{2BF4A9AB-28E0-45A3-B591-9CE8E1732062}"/>
    <cellStyle name="Title 10 2" xfId="4318" xr:uid="{B077C404-2B7B-4BAF-9C1A-9C1ADAA65AC3}"/>
    <cellStyle name="Title 10 2 2" xfId="11298" xr:uid="{3F756437-CDE0-4540-A8E8-C25B0974A034}"/>
    <cellStyle name="Title 10 2 2 2" xfId="14919" xr:uid="{8AF9FCE6-C3B4-4982-8AA8-13C3607CCE20}"/>
    <cellStyle name="Title 10 2 3" xfId="28878" xr:uid="{3B3E5B26-FDC7-41F0-9767-B3B47FA5F011}"/>
    <cellStyle name="Title 10 2 4" xfId="28879" xr:uid="{69D39223-0852-4534-8AB6-231373D82ED8}"/>
    <cellStyle name="Title 10 2 5" xfId="28880" xr:uid="{03AAFBFD-208B-4325-889E-7BF2DDF59E94}"/>
    <cellStyle name="Title 10 2 6" xfId="28881" xr:uid="{C6787C45-6DDA-4D9B-BF2F-11E11B4D498C}"/>
    <cellStyle name="Title 10 3" xfId="11297" xr:uid="{104D6E54-81DD-4258-A5F4-C9CEAFCCCD33}"/>
    <cellStyle name="Title 10 3 2" xfId="14918" xr:uid="{0A240232-BA5E-4844-A892-719C521A140F}"/>
    <cellStyle name="Title 10 4" xfId="28882" xr:uid="{997B670D-4281-4EB2-9663-704584C1FD48}"/>
    <cellStyle name="Title 10 5" xfId="28883" xr:uid="{53DB2A6C-A500-4399-A09B-BE9C7A7A19CC}"/>
    <cellStyle name="Title 10 6" xfId="28884" xr:uid="{D4236D6C-041C-473F-817C-7315DD382528}"/>
    <cellStyle name="Title 10 7" xfId="28885" xr:uid="{7351A13A-4202-4D25-8BB7-019D43BFD6FE}"/>
    <cellStyle name="Title 10 8" xfId="28886" xr:uid="{74B8FBB0-1988-4645-A9D1-C2A2C3329103}"/>
    <cellStyle name="Title 11" xfId="1945" xr:uid="{EAC472E0-B3FE-4EF3-A42B-F1516CF933D8}"/>
    <cellStyle name="Title 11 2" xfId="8334" xr:uid="{0881DA39-70F7-46C3-A1E0-4B1F4B3E69C1}"/>
    <cellStyle name="Title 11 2 2" xfId="11300" xr:uid="{53E361C9-A769-4A92-B2C8-49F6A0CB1AFF}"/>
    <cellStyle name="Title 11 2 2 2" xfId="14921" xr:uid="{C1FF9ED1-7BFC-4DE8-9669-67D4F0D30E2A}"/>
    <cellStyle name="Title 11 2 3" xfId="28887" xr:uid="{DE92B2EF-FCB1-4FCC-9B1A-EF42082CA412}"/>
    <cellStyle name="Title 11 2 4" xfId="28888" xr:uid="{13ACF85E-12E6-461A-ACD5-758BE606A3C7}"/>
    <cellStyle name="Title 11 2 5" xfId="28889" xr:uid="{81620993-63C1-4A3A-8539-54BA50811D43}"/>
    <cellStyle name="Title 11 2 6" xfId="28890" xr:uid="{F8B3A681-7A43-440D-ACF5-874E343466B1}"/>
    <cellStyle name="Title 11 3" xfId="11299" xr:uid="{33B3884A-5BE1-4C86-ADBD-FEBE242D679C}"/>
    <cellStyle name="Title 11 3 2" xfId="14920" xr:uid="{5C8B33CF-69E9-4D70-85F4-7C6064633C08}"/>
    <cellStyle name="Title 11 4" xfId="28891" xr:uid="{01E1B423-F4FA-4743-987F-1AEC417E2E80}"/>
    <cellStyle name="Title 11 5" xfId="28892" xr:uid="{347A1885-BF03-4B34-AE7E-D8FD6F828C0C}"/>
    <cellStyle name="Title 11 6" xfId="28893" xr:uid="{611F2006-4B2F-42F6-8F7E-0B16281485DC}"/>
    <cellStyle name="Title 11 7" xfId="28894" xr:uid="{D677DB87-F0CF-422D-A23E-97F448D83BD7}"/>
    <cellStyle name="Title 11 8" xfId="28895" xr:uid="{1B0F7E6E-C493-4BC5-8E7A-5BE966D7A0C8}"/>
    <cellStyle name="Title 12" xfId="1946" xr:uid="{08A1144B-5352-4A0A-9FDD-FD315E8046D2}"/>
    <cellStyle name="Title 12 2" xfId="8335" xr:uid="{E51628AF-B189-4ECC-BD19-624F6391CB99}"/>
    <cellStyle name="Title 12 2 2" xfId="11302" xr:uid="{67598873-A891-4AD4-BAC2-4213B080E4E9}"/>
    <cellStyle name="Title 12 2 2 2" xfId="14923" xr:uid="{9C8372AB-3364-4BA1-9377-12016B10563B}"/>
    <cellStyle name="Title 12 2 3" xfId="28896" xr:uid="{04FD74FA-A36A-44C0-A31E-A1A7EE09B483}"/>
    <cellStyle name="Title 12 2 4" xfId="28897" xr:uid="{74759EB7-63EB-422E-A826-69B02CC3D04E}"/>
    <cellStyle name="Title 12 2 5" xfId="28898" xr:uid="{CCBFBE3F-03BB-4A96-8C99-DFCCB42705D6}"/>
    <cellStyle name="Title 12 2 6" xfId="28899" xr:uid="{6D9CF48A-E98F-476A-B129-336044BA94E5}"/>
    <cellStyle name="Title 12 3" xfId="11301" xr:uid="{9F037648-EA87-4B9E-A15C-B1308315E72E}"/>
    <cellStyle name="Title 12 3 2" xfId="14922" xr:uid="{097C7313-84EB-49AA-A333-B344D60D414C}"/>
    <cellStyle name="Title 12 4" xfId="28900" xr:uid="{E11F7ADA-8CEB-4638-8831-A716632422D1}"/>
    <cellStyle name="Title 12 5" xfId="28901" xr:uid="{EDC4C7B1-D0BB-42A6-9112-72CA037289BD}"/>
    <cellStyle name="Title 12 6" xfId="28902" xr:uid="{C6F3A2EF-CA19-4CAE-A6F9-96D010FD8813}"/>
    <cellStyle name="Title 12 7" xfId="28903" xr:uid="{B3EFA5D9-4C7E-4BB9-A703-7EEBEF4029B8}"/>
    <cellStyle name="Title 12 8" xfId="28904" xr:uid="{0DA40A93-32D8-4A99-8D3F-CEFBEE50989B}"/>
    <cellStyle name="Title 13" xfId="1947" xr:uid="{F3806911-FFE5-4FD8-B04C-6D9DE109DB41}"/>
    <cellStyle name="Title 13 2" xfId="8336" xr:uid="{BEF91290-E3A8-40D8-87B4-5705BE0592EB}"/>
    <cellStyle name="Title 13 2 2" xfId="11304" xr:uid="{1B41893D-9006-4B82-A9A8-BD3271C117D2}"/>
    <cellStyle name="Title 13 2 2 2" xfId="14925" xr:uid="{F9C06385-4E75-4196-AC18-79E3F508C3BC}"/>
    <cellStyle name="Title 13 2 3" xfId="28905" xr:uid="{AA8F2AAA-E018-46F2-9B80-9DD073017BF0}"/>
    <cellStyle name="Title 13 2 4" xfId="28906" xr:uid="{59B97AB1-E2A1-44C7-806D-1CB2D655CEE6}"/>
    <cellStyle name="Title 13 2 5" xfId="28907" xr:uid="{18F75BE0-17DA-4D7E-BC17-129802E740CC}"/>
    <cellStyle name="Title 13 2 6" xfId="28908" xr:uid="{0B213889-0391-41F5-B7DA-0FE956DE497E}"/>
    <cellStyle name="Title 13 3" xfId="11303" xr:uid="{E5C37BD3-E9C0-4345-80A8-DDFC575A9AA1}"/>
    <cellStyle name="Title 13 3 2" xfId="14924" xr:uid="{0F936812-F865-4777-B46E-AA921F37CFDF}"/>
    <cellStyle name="Title 13 4" xfId="28909" xr:uid="{E00233CF-431E-48AB-AA9B-A1A7F1EA47E7}"/>
    <cellStyle name="Title 13 5" xfId="28910" xr:uid="{BB866A7E-C7ED-47FC-AA17-9649D1C5E274}"/>
    <cellStyle name="Title 13 6" xfId="28911" xr:uid="{5D5AEC1A-820C-41EA-9BAD-911153A66DCB}"/>
    <cellStyle name="Title 13 7" xfId="28912" xr:uid="{4A00E5FC-5E0D-447E-A494-A47E120E6E34}"/>
    <cellStyle name="Title 13 8" xfId="28913" xr:uid="{16DE93A9-E3FC-456C-A8DF-3D75DC87FC17}"/>
    <cellStyle name="Title 14" xfId="1948" xr:uid="{B35CC507-72DF-4699-80B1-1A6F6710F536}"/>
    <cellStyle name="Title 14 2" xfId="8337" xr:uid="{02359CF9-A7BB-4BF2-9AE3-BE50F0AD2AF9}"/>
    <cellStyle name="Title 14 2 2" xfId="11306" xr:uid="{B17EC2D6-6A70-4A25-9B74-EFC44B57D43B}"/>
    <cellStyle name="Title 14 2 2 2" xfId="14927" xr:uid="{E7B9DC1F-FD84-47A3-8C7E-D6C4B1A2AEA6}"/>
    <cellStyle name="Title 14 2 3" xfId="28914" xr:uid="{6ED1398C-6D55-4501-88E0-24CC368AEC6A}"/>
    <cellStyle name="Title 14 2 4" xfId="28915" xr:uid="{B003B8DC-7BD2-424D-A515-14CE594BEA34}"/>
    <cellStyle name="Title 14 2 5" xfId="28916" xr:uid="{62370AC0-7A56-4ECB-8124-4DC6239E76B9}"/>
    <cellStyle name="Title 14 2 6" xfId="28917" xr:uid="{5014EBE9-B63C-4BE0-B0DD-A639D1D690B0}"/>
    <cellStyle name="Title 14 3" xfId="11305" xr:uid="{7E452D79-50F2-456E-AB14-1559D3A94203}"/>
    <cellStyle name="Title 14 3 2" xfId="14926" xr:uid="{F482CC78-C904-451D-A20E-8EC65832A502}"/>
    <cellStyle name="Title 14 4" xfId="28918" xr:uid="{BEEFD5BB-A258-483A-AF59-6EA10AD2030B}"/>
    <cellStyle name="Title 14 5" xfId="28919" xr:uid="{CF481D96-8317-4C86-93C0-CA9BF5300554}"/>
    <cellStyle name="Title 14 6" xfId="28920" xr:uid="{EDE0AF91-207D-4613-A7D2-7411B8FAC2F1}"/>
    <cellStyle name="Title 14 7" xfId="28921" xr:uid="{D978807B-C8B9-4659-A706-70696C9B211C}"/>
    <cellStyle name="Title 14 8" xfId="28922" xr:uid="{0EECF252-F7DE-4EBD-BA61-65408CFE23E4}"/>
    <cellStyle name="Title 15" xfId="4319" xr:uid="{C80C2555-DBDA-416E-842C-E9047C26C6C9}"/>
    <cellStyle name="Title 15 2" xfId="8338" xr:uid="{85100D84-A5A7-4202-8028-C5A85203FE6B}"/>
    <cellStyle name="Title 15 2 2" xfId="11308" xr:uid="{12F12004-55BA-4A7B-9448-178DC678A215}"/>
    <cellStyle name="Title 15 2 2 2" xfId="14929" xr:uid="{67F7465B-48B8-4A36-9AF7-6C31979E5F89}"/>
    <cellStyle name="Title 15 2 3" xfId="28923" xr:uid="{3676F60F-308C-41E1-8143-C0A875252433}"/>
    <cellStyle name="Title 15 2 4" xfId="28924" xr:uid="{EBC0DF97-D97C-4C87-A47B-221899E4BCFB}"/>
    <cellStyle name="Title 15 2 5" xfId="28925" xr:uid="{A54D48EB-8961-44E7-BCC3-64E607A776EE}"/>
    <cellStyle name="Title 15 2 6" xfId="28926" xr:uid="{FEB8C854-C60E-4BA2-B9EC-AB637A82690B}"/>
    <cellStyle name="Title 15 3" xfId="11307" xr:uid="{4F92CE9C-6066-4C75-9DB4-BC6ABE9CB1CE}"/>
    <cellStyle name="Title 15 3 2" xfId="14928" xr:uid="{BA184E1B-C728-4637-8963-A341915C7483}"/>
    <cellStyle name="Title 15 4" xfId="28927" xr:uid="{82CD02F1-D711-4FAE-A79C-D46A3CD052FD}"/>
    <cellStyle name="Title 15 5" xfId="28928" xr:uid="{D81FED32-630E-4B57-8D44-8FAB8D5E0789}"/>
    <cellStyle name="Title 15 6" xfId="28929" xr:uid="{1D5E6AA7-A85B-4595-909D-B9839AE3C48B}"/>
    <cellStyle name="Title 15 7" xfId="28930" xr:uid="{974A5EBF-3912-42F4-9049-2B026A8F074E}"/>
    <cellStyle name="Title 16" xfId="4320" xr:uid="{DC7E37E5-FD81-4570-A2C5-4B8C804368A2}"/>
    <cellStyle name="Title 16 2" xfId="8339" xr:uid="{48962E87-AC27-4278-B8E9-B75192A404C1}"/>
    <cellStyle name="Title 16 2 2" xfId="11310" xr:uid="{6F02E7FB-C49B-4E36-B332-433328B1641A}"/>
    <cellStyle name="Title 16 2 2 2" xfId="14931" xr:uid="{9D1A3673-FE28-41C6-BEE4-C4E7DA063046}"/>
    <cellStyle name="Title 16 2 3" xfId="28931" xr:uid="{0807250C-4F5F-4D10-9DD4-BAAE758A173A}"/>
    <cellStyle name="Title 16 2 4" xfId="28932" xr:uid="{471701BD-3CD5-4B63-913C-0A7B8E140DBF}"/>
    <cellStyle name="Title 16 2 5" xfId="28933" xr:uid="{DEB085BD-7481-4C92-9CBE-1A25E4832D07}"/>
    <cellStyle name="Title 16 2 6" xfId="28934" xr:uid="{B64186A7-76E3-4F6B-BBF3-E6C4AD273320}"/>
    <cellStyle name="Title 16 3" xfId="11309" xr:uid="{B2118BC8-20D7-46DF-876F-EE91A3BB2CDD}"/>
    <cellStyle name="Title 16 3 2" xfId="14930" xr:uid="{45951213-8456-4BCF-8A4D-9B4F93A4BE88}"/>
    <cellStyle name="Title 16 4" xfId="28935" xr:uid="{012D8C32-FE45-472F-9203-48BA40239597}"/>
    <cellStyle name="Title 16 5" xfId="28936" xr:uid="{BCEBCBD1-910C-4048-A75C-3BE9769DEEA8}"/>
    <cellStyle name="Title 16 6" xfId="28937" xr:uid="{DAE9EC77-D129-4D23-B976-0CC9298CBD54}"/>
    <cellStyle name="Title 16 7" xfId="28938" xr:uid="{CE9024B3-A8DC-497E-B2E8-9D31DA1F6AB5}"/>
    <cellStyle name="Title 17" xfId="4321" xr:uid="{072A28FB-A5ED-44D8-8A93-30BB249B8554}"/>
    <cellStyle name="Title 17 2" xfId="8340" xr:uid="{FDFB4EAE-37C2-44E6-BCBF-E0D2511B37E9}"/>
    <cellStyle name="Title 17 2 2" xfId="11312" xr:uid="{2E1CEBE8-5795-4EC8-9B20-988FBB1E1F70}"/>
    <cellStyle name="Title 17 2 2 2" xfId="14933" xr:uid="{502F7A45-BB09-4E8F-AD83-1B1200DD19EE}"/>
    <cellStyle name="Title 17 2 3" xfId="28939" xr:uid="{845DA137-2189-4291-B277-CD20DEF002BA}"/>
    <cellStyle name="Title 17 2 4" xfId="28940" xr:uid="{9C88BE5B-0F4A-4635-B597-76434BEB864B}"/>
    <cellStyle name="Title 17 2 5" xfId="28941" xr:uid="{4654089C-B1F8-4B1E-92C0-B337356E4501}"/>
    <cellStyle name="Title 17 2 6" xfId="28942" xr:uid="{EF7DCF89-72F9-43EE-BA3B-810151F13181}"/>
    <cellStyle name="Title 17 3" xfId="11311" xr:uid="{2003F623-3E89-4D77-8F93-080493A82AD6}"/>
    <cellStyle name="Title 17 3 2" xfId="14932" xr:uid="{77B2C9B4-78F1-4B10-9075-102A17E83C46}"/>
    <cellStyle name="Title 17 4" xfId="28943" xr:uid="{12ADC393-98A0-4A6C-8C74-57CDC740C5B0}"/>
    <cellStyle name="Title 17 5" xfId="28944" xr:uid="{27C47831-EB38-4E4B-BA4A-0B7B508CE36E}"/>
    <cellStyle name="Title 17 6" xfId="28945" xr:uid="{16DBC3B7-30CA-4EB2-AE8C-813D40DDFAD7}"/>
    <cellStyle name="Title 17 7" xfId="28946" xr:uid="{0F7E443B-D6C6-4F80-A519-FE67F9C02628}"/>
    <cellStyle name="Title 18" xfId="4322" xr:uid="{35834670-D752-40C5-8393-3C58B84FA448}"/>
    <cellStyle name="Title 18 2" xfId="8341" xr:uid="{E3122D72-70BB-4B27-9017-3BB6B7E23863}"/>
    <cellStyle name="Title 18 2 2" xfId="11314" xr:uid="{41BCFE16-27E8-40B4-8469-CCB28AA38586}"/>
    <cellStyle name="Title 18 2 2 2" xfId="14935" xr:uid="{BB0CCBC3-7524-4403-865D-6DB7C6AFB269}"/>
    <cellStyle name="Title 18 2 3" xfId="28947" xr:uid="{9A445251-416C-4B3D-9478-7A503F20D425}"/>
    <cellStyle name="Title 18 2 4" xfId="28948" xr:uid="{9F854A31-F999-4500-8AFC-966237D7E69F}"/>
    <cellStyle name="Title 18 2 5" xfId="28949" xr:uid="{AFFFA415-D5C6-4D7A-9BE1-BFD3BA10CDCE}"/>
    <cellStyle name="Title 18 2 6" xfId="28950" xr:uid="{4487B900-6E14-412F-8AD6-6A843F78E713}"/>
    <cellStyle name="Title 18 3" xfId="11313" xr:uid="{1D945C8F-6952-4FC5-9DD7-214670069F73}"/>
    <cellStyle name="Title 18 3 2" xfId="14934" xr:uid="{92BD12A7-B1C7-416D-8157-A41FD4197A38}"/>
    <cellStyle name="Title 18 4" xfId="28951" xr:uid="{A3B1017B-F789-4EC6-B559-13F276C787FD}"/>
    <cellStyle name="Title 18 5" xfId="28952" xr:uid="{C0C12723-CF72-4468-98C2-CD89ED299591}"/>
    <cellStyle name="Title 18 6" xfId="28953" xr:uid="{D46873DF-F958-4BFD-8D72-C69D80EEC86F}"/>
    <cellStyle name="Title 18 7" xfId="28954" xr:uid="{C9C03737-8565-45A6-B96F-48123F726466}"/>
    <cellStyle name="Title 19" xfId="4323" xr:uid="{7E072E31-6088-4819-8E74-E505DC49A5FF}"/>
    <cellStyle name="Title 19 2" xfId="8342" xr:uid="{F396502B-9F3C-4899-BED9-B09606265C93}"/>
    <cellStyle name="Title 19 2 2" xfId="11316" xr:uid="{319F7A01-6A50-4139-8057-D681162EDEC5}"/>
    <cellStyle name="Title 19 2 2 2" xfId="14937" xr:uid="{A3AE90DD-0428-483E-841C-35820E894BD2}"/>
    <cellStyle name="Title 19 2 3" xfId="28955" xr:uid="{C957F52E-6275-46CA-97FF-52C3C9DB2BAC}"/>
    <cellStyle name="Title 19 2 4" xfId="28956" xr:uid="{637D80C2-0A91-48AC-B9C3-C11CB3F1346A}"/>
    <cellStyle name="Title 19 2 5" xfId="28957" xr:uid="{11FDB15A-11F4-457F-BAA2-899C6FC087DC}"/>
    <cellStyle name="Title 19 2 6" xfId="28958" xr:uid="{1EE32DAA-E8E7-42A7-B0F4-FDAE4DC6A392}"/>
    <cellStyle name="Title 19 3" xfId="11315" xr:uid="{1F784091-23D9-4AE8-9884-64A1F4A22D70}"/>
    <cellStyle name="Title 19 3 2" xfId="14936" xr:uid="{F18C1F03-428E-4C96-A748-0E2D3A15DFCA}"/>
    <cellStyle name="Title 19 4" xfId="28959" xr:uid="{81CCE6C9-25CA-42BE-8750-6E02BE67FA20}"/>
    <cellStyle name="Title 19 5" xfId="28960" xr:uid="{7D4FA70F-D947-467B-AA6D-B94EEA3FCA22}"/>
    <cellStyle name="Title 19 6" xfId="28961" xr:uid="{6074CA8D-D15D-4262-B323-BDB81FF88731}"/>
    <cellStyle name="Title 19 7" xfId="28962" xr:uid="{A21E1883-D300-4602-A333-4274CD511E07}"/>
    <cellStyle name="Title 2" xfId="1949" xr:uid="{750185F0-9126-49A5-B3E8-4673484336B0}"/>
    <cellStyle name="Title 2 10" xfId="11317" xr:uid="{D85E07F8-62DC-4196-95B1-02FF3D4F5FA5}"/>
    <cellStyle name="Title 2 10 2" xfId="14938" xr:uid="{F5174DC7-F714-4F74-8D6D-B4F18C9EAEB6}"/>
    <cellStyle name="Title 2 11" xfId="28963" xr:uid="{62EF85DF-51A0-45D4-9AE1-027A37767ACE}"/>
    <cellStyle name="Title 2 12" xfId="28964" xr:uid="{161661D6-A6E2-4FFB-BE9F-294C47E72ED8}"/>
    <cellStyle name="Title 2 13" xfId="28965" xr:uid="{38F75DD4-2062-4481-9B9C-93707AC323A3}"/>
    <cellStyle name="Title 2 14" xfId="28966" xr:uid="{165FCD2C-6C24-45F3-8F03-1CEAE130DA5C}"/>
    <cellStyle name="Title 2 15" xfId="28967" xr:uid="{1A5011A6-BAF6-417A-A07B-9C1DE367B55C}"/>
    <cellStyle name="Title 2 16" xfId="28968" xr:uid="{6F6D569B-EE3C-4EC2-8576-427E3EE60AF3}"/>
    <cellStyle name="Title 2 2" xfId="1950" xr:uid="{72DA42C6-CE8E-4446-B2E3-B291FE6445FA}"/>
    <cellStyle name="Title 2 2 2" xfId="11318" xr:uid="{5F6B5F89-8C33-40D1-AF7D-1861684E670D}"/>
    <cellStyle name="Title 2 2 2 2" xfId="14939" xr:uid="{5565217F-A0B3-4025-963A-F240BD76EA6F}"/>
    <cellStyle name="Title 2 2 3" xfId="28969" xr:uid="{E4C78D42-B0D5-495A-A865-505578052DF2}"/>
    <cellStyle name="Title 2 2 4" xfId="28970" xr:uid="{7CFA06F4-7E13-4ABD-90E4-73C9ED3218A0}"/>
    <cellStyle name="Title 2 2 5" xfId="28971" xr:uid="{400F69A5-ADE6-4A29-94EA-A8F8F999B65E}"/>
    <cellStyle name="Title 2 2 6" xfId="28972" xr:uid="{A04AB963-53BD-4058-9A74-83433D00D047}"/>
    <cellStyle name="Title 2 2 7" xfId="28973" xr:uid="{6998C387-A909-41CE-AB5C-760342618413}"/>
    <cellStyle name="Title 2 3" xfId="1951" xr:uid="{07930262-C6EB-4D63-B68D-E8057CBD5644}"/>
    <cellStyle name="Title 2 3 2" xfId="11319" xr:uid="{FD91C813-005B-4A2B-B39F-3F1BE4653EDF}"/>
    <cellStyle name="Title 2 3 2 2" xfId="14940" xr:uid="{0A7E1D97-93C3-42D9-B2BD-DA8876D12890}"/>
    <cellStyle name="Title 2 3 3" xfId="28974" xr:uid="{9B1D1778-27BC-4C17-98B9-40C8CC2D327A}"/>
    <cellStyle name="Title 2 3 4" xfId="28975" xr:uid="{8024EDD7-C123-4B20-A565-CD2CD6500805}"/>
    <cellStyle name="Title 2 3 5" xfId="28976" xr:uid="{48AF1AAD-6CE7-4441-8DB1-28665EAFDAA2}"/>
    <cellStyle name="Title 2 3 6" xfId="28977" xr:uid="{ABB1CD43-E22C-4AB4-BA8E-6122E11DB4EF}"/>
    <cellStyle name="Title 2 3 7" xfId="28978" xr:uid="{1B677472-7840-4F96-9787-4A938EDD9FCB}"/>
    <cellStyle name="Title 2 4" xfId="1952" xr:uid="{0D925B96-396C-4F0F-A387-C7B552F169F6}"/>
    <cellStyle name="Title 2 4 2" xfId="11320" xr:uid="{F83ECCEE-1FAA-4562-A73F-F68337A0A448}"/>
    <cellStyle name="Title 2 4 2 2" xfId="14941" xr:uid="{0D23AD45-0B1E-42AD-8295-E747363D3EF6}"/>
    <cellStyle name="Title 2 4 3" xfId="28979" xr:uid="{2F8FC8C9-C1F5-49FB-9A7E-775FA535CC87}"/>
    <cellStyle name="Title 2 4 4" xfId="28980" xr:uid="{C44DBE42-E9AC-4E5E-A7DD-95220B009EE6}"/>
    <cellStyle name="Title 2 4 5" xfId="28981" xr:uid="{DC49DD63-EE9D-4A1B-A108-A7C790DC8C2D}"/>
    <cellStyle name="Title 2 4 6" xfId="28982" xr:uid="{E34B1550-C5F6-4551-86FC-F4032A21ED92}"/>
    <cellStyle name="Title 2 4 7" xfId="28983" xr:uid="{89D492F2-DFF5-4413-934C-417B9CE9064D}"/>
    <cellStyle name="Title 2 5" xfId="1953" xr:uid="{A8C69F82-446E-4100-9FF3-EEF35CE8716B}"/>
    <cellStyle name="Title 2 5 2" xfId="11321" xr:uid="{2F9A9654-7E61-4F00-A633-80E3C9407E4D}"/>
    <cellStyle name="Title 2 5 2 2" xfId="14942" xr:uid="{A0F505D2-9D6B-4C73-AF41-D3FEAAF21B44}"/>
    <cellStyle name="Title 2 5 3" xfId="28984" xr:uid="{80271FF1-C5BB-4592-94B5-65F431287EB7}"/>
    <cellStyle name="Title 2 5 4" xfId="28985" xr:uid="{92B6700C-8D62-4D90-8445-50DE7B69A0CD}"/>
    <cellStyle name="Title 2 5 5" xfId="28986" xr:uid="{FA657DA8-73A2-4F7E-9F0F-93394730B736}"/>
    <cellStyle name="Title 2 5 6" xfId="28987" xr:uid="{ECE92385-E602-426D-B4F4-499CB6A56CDB}"/>
    <cellStyle name="Title 2 5 7" xfId="28988" xr:uid="{78EF8F0C-C4E6-4CC9-9E34-D18BEF42424B}"/>
    <cellStyle name="Title 2 6" xfId="1954" xr:uid="{4B114B62-F5C4-4CC4-8605-3A3CEF44973B}"/>
    <cellStyle name="Title 2 6 2" xfId="11322" xr:uid="{200B7E5A-EAE4-44C3-82C8-3F8E06A985B0}"/>
    <cellStyle name="Title 2 6 2 2" xfId="14943" xr:uid="{740BA41D-5E0A-4B3F-95CC-E9F6EFA6087E}"/>
    <cellStyle name="Title 2 6 3" xfId="28989" xr:uid="{3EA4FAB4-CDB9-429B-9192-F351A77399AE}"/>
    <cellStyle name="Title 2 6 4" xfId="28990" xr:uid="{CB55B6D8-3DCA-4AA1-ADB5-8D888C25B4A6}"/>
    <cellStyle name="Title 2 6 5" xfId="28991" xr:uid="{769F0056-F452-4496-9C4B-A345A54FC38C}"/>
    <cellStyle name="Title 2 6 6" xfId="28992" xr:uid="{686946E2-428E-44A2-93B9-86035E73BA4F}"/>
    <cellStyle name="Title 2 6 7" xfId="28993" xr:uid="{82292B08-5234-4B90-B681-7CE9DB7F2EB0}"/>
    <cellStyle name="Title 2 7" xfId="1955" xr:uid="{21922030-41C3-4F53-9CDF-87A3A1C70B3E}"/>
    <cellStyle name="Title 2 7 2" xfId="11323" xr:uid="{E059C6C5-5119-4383-B67E-5CE43C25D418}"/>
    <cellStyle name="Title 2 7 2 2" xfId="14944" xr:uid="{7AC9C2EA-5880-471B-838B-7BA1867297D7}"/>
    <cellStyle name="Title 2 7 3" xfId="28994" xr:uid="{A0EEA02D-4AC2-4EAC-B4ED-52BB1509B6B9}"/>
    <cellStyle name="Title 2 7 4" xfId="28995" xr:uid="{B854E9A3-DF6D-4C00-B71B-C1FD461579FD}"/>
    <cellStyle name="Title 2 7 5" xfId="28996" xr:uid="{E0674E58-BCF7-4889-B177-AB41116E757D}"/>
    <cellStyle name="Title 2 7 6" xfId="28997" xr:uid="{D3864D36-ED76-40A4-B8D2-E634FFC241F8}"/>
    <cellStyle name="Title 2 7 7" xfId="28998" xr:uid="{CB6E9FC3-6397-4425-81D6-36F61051B47E}"/>
    <cellStyle name="Title 2 8" xfId="1956" xr:uid="{1F589B38-67FB-4B7C-BBB2-CF58A375B20E}"/>
    <cellStyle name="Title 2 8 2" xfId="11324" xr:uid="{98930799-1C62-4ACF-9F2E-E08EE5E03EDA}"/>
    <cellStyle name="Title 2 8 2 2" xfId="14945" xr:uid="{560E8D57-F6A4-4217-B7E8-E191CD977356}"/>
    <cellStyle name="Title 2 8 3" xfId="28999" xr:uid="{977E58D2-3F7A-493B-9218-AF7E681EECB4}"/>
    <cellStyle name="Title 2 8 4" xfId="29000" xr:uid="{5D719C2B-91A7-4D3F-A0E3-1A9C492D1876}"/>
    <cellStyle name="Title 2 8 5" xfId="29001" xr:uid="{6EE641CC-689D-4E7F-AFBC-52BBD980D0F8}"/>
    <cellStyle name="Title 2 8 6" xfId="29002" xr:uid="{9A0DFE54-469B-407D-BC81-C60F0887FE63}"/>
    <cellStyle name="Title 2 8 7" xfId="29003" xr:uid="{AC240217-0C8C-4624-98DB-5A799DC44365}"/>
    <cellStyle name="Title 2 9" xfId="1957" xr:uid="{EF6A9EEA-4BF8-44D7-BA6B-395F8A834F40}"/>
    <cellStyle name="Title 2 9 2" xfId="11325" xr:uid="{FB5A7255-1F07-4924-8DF9-E25B7B89481D}"/>
    <cellStyle name="Title 2 9 2 2" xfId="14946" xr:uid="{3307130F-FC0E-431F-ADD8-1FB32ED4C075}"/>
    <cellStyle name="Title 2 9 3" xfId="29004" xr:uid="{DD8B931F-F3D4-4F78-B9CA-533B261BA8E5}"/>
    <cellStyle name="Title 2 9 4" xfId="29005" xr:uid="{1CFB1B33-7A6D-4103-A080-9070939D7AB1}"/>
    <cellStyle name="Title 2 9 5" xfId="29006" xr:uid="{262D3CE7-7264-49DB-83E8-7838A3E7D424}"/>
    <cellStyle name="Title 2 9 6" xfId="29007" xr:uid="{35342AA3-B393-4399-BEFA-5970F2E31EBA}"/>
    <cellStyle name="Title 2 9 7" xfId="29008" xr:uid="{379B0AD0-FC76-4002-867B-9E0B938D8855}"/>
    <cellStyle name="Title 20" xfId="4324" xr:uid="{BF70A7C6-9CDE-43CC-8D6E-2FB8C9CE162E}"/>
    <cellStyle name="Title 20 2" xfId="8343" xr:uid="{BB0F02C3-CEDD-48DD-8973-31FCC9CB0BB2}"/>
    <cellStyle name="Title 20 2 2" xfId="11327" xr:uid="{4FEBFF69-3AD0-4D49-BAB7-D8C6B5DE2AB7}"/>
    <cellStyle name="Title 20 2 2 2" xfId="14948" xr:uid="{19E18B54-86D2-441A-B760-1A267835CCD3}"/>
    <cellStyle name="Title 20 2 3" xfId="29009" xr:uid="{0E53B5F7-17D4-4D34-AF64-22FE4CD20041}"/>
    <cellStyle name="Title 20 2 4" xfId="29010" xr:uid="{D1DBA1BD-F755-4B30-9287-60768BC6A867}"/>
    <cellStyle name="Title 20 2 5" xfId="29011" xr:uid="{40E21ED0-5874-47CD-B2E8-A88808D68DC8}"/>
    <cellStyle name="Title 20 2 6" xfId="29012" xr:uid="{1059006B-7FFD-44AF-BD58-30D97BFABDE4}"/>
    <cellStyle name="Title 20 3" xfId="11326" xr:uid="{849CF836-47E1-4BDA-A025-51A4D8DE0081}"/>
    <cellStyle name="Title 20 3 2" xfId="14947" xr:uid="{CBAF1891-9CFC-4337-A1A2-23CCE69C2D9E}"/>
    <cellStyle name="Title 20 4" xfId="29013" xr:uid="{ADD4F9F1-D1D0-49A1-88B5-E3F19B28CE4C}"/>
    <cellStyle name="Title 20 5" xfId="29014" xr:uid="{C767682F-A3C8-4F2D-B85B-696400F77F74}"/>
    <cellStyle name="Title 20 6" xfId="29015" xr:uid="{BAB2BAE4-513F-44A0-8728-D971CB34AD70}"/>
    <cellStyle name="Title 20 7" xfId="29016" xr:uid="{457C2159-CC5B-4148-AF87-85A11CA6BBFC}"/>
    <cellStyle name="Title 21" xfId="8344" xr:uid="{A25E34D8-5534-4731-9D49-A64600F86B71}"/>
    <cellStyle name="Title 21 2" xfId="11328" xr:uid="{586629EF-C688-45E8-B261-7722E8373AC7}"/>
    <cellStyle name="Title 21 2 2" xfId="14949" xr:uid="{407DADF6-22CF-4EBC-8DF1-FAFC1782163E}"/>
    <cellStyle name="Title 21 3" xfId="29017" xr:uid="{F49C5B5D-5B08-4BBA-B484-0F745F51DE24}"/>
    <cellStyle name="Title 21 4" xfId="29018" xr:uid="{E92A3FB4-7F47-4BC4-B80E-67E9F10FE718}"/>
    <cellStyle name="Title 21 5" xfId="29019" xr:uid="{5E4F128D-FC54-45C5-A597-EAD2A94D139A}"/>
    <cellStyle name="Title 21 6" xfId="29020" xr:uid="{361FC651-8E4E-4391-BD48-96E2636A692C}"/>
    <cellStyle name="Title 22" xfId="6617" xr:uid="{686F6608-3B18-4B34-8310-3234D96CCEAE}"/>
    <cellStyle name="Title 22 2" xfId="29022" xr:uid="{91E775A4-A2AC-4B12-95FE-5C51D4DF44D2}"/>
    <cellStyle name="Title 22 3" xfId="29021" xr:uid="{A1653560-6EF5-45BA-AE2B-F968FA2A387F}"/>
    <cellStyle name="Title 23" xfId="29023" xr:uid="{9FA7F23F-37F7-4E23-9C82-FAD028D7EF73}"/>
    <cellStyle name="Title 24" xfId="29024" xr:uid="{3DA167FC-D066-43E5-A2A2-2CA72B60041B}"/>
    <cellStyle name="Title 25" xfId="29025" xr:uid="{1844107F-7EFE-41FE-85B5-46989C73C2D6}"/>
    <cellStyle name="Title 3" xfId="1958" xr:uid="{D8C6B535-22BA-4FD6-8068-64A5DBE140C7}"/>
    <cellStyle name="Title 3 10" xfId="4325" xr:uid="{6EB86FB6-9021-4AC9-9AC2-DE3D71E2C2D8}"/>
    <cellStyle name="Title 3 10 2" xfId="11330" xr:uid="{69394A35-E7BE-4FA9-A673-2B3CA3E5A857}"/>
    <cellStyle name="Title 3 10 2 2" xfId="14951" xr:uid="{EB53BA1B-FD5A-4ED0-8CC2-EB2375B5467B}"/>
    <cellStyle name="Title 3 10 3" xfId="29026" xr:uid="{485390D4-53EE-4D6B-B456-9F88B5AF9877}"/>
    <cellStyle name="Title 3 10 4" xfId="29027" xr:uid="{64A4A2DA-D288-4086-AF09-D3D1C52E5972}"/>
    <cellStyle name="Title 3 10 5" xfId="29028" xr:uid="{AFAC320A-F1EF-43C3-872A-C9C5613653EE}"/>
    <cellStyle name="Title 3 10 6" xfId="29029" xr:uid="{521C7A62-B9C4-4BA4-ABEC-ED033AD654D5}"/>
    <cellStyle name="Title 3 11" xfId="4326" xr:uid="{35160C47-B13F-4E65-A69B-E63EDB5A6563}"/>
    <cellStyle name="Title 3 11 2" xfId="11331" xr:uid="{08B1513C-FD25-4FC5-9787-3A38466C659D}"/>
    <cellStyle name="Title 3 11 2 2" xfId="14952" xr:uid="{A51A96E7-5FA8-40A3-A151-3D2CD84BFAA8}"/>
    <cellStyle name="Title 3 11 3" xfId="29030" xr:uid="{45761B17-5D68-4038-902A-33539BFDDC8F}"/>
    <cellStyle name="Title 3 11 4" xfId="29031" xr:uid="{B2987D43-BD72-41AD-9EFC-8B1F72265520}"/>
    <cellStyle name="Title 3 11 5" xfId="29032" xr:uid="{7AEAC396-E958-4903-9D88-A78EBD0D574C}"/>
    <cellStyle name="Title 3 11 6" xfId="29033" xr:uid="{F83F163C-F614-47BB-ACC8-AB28E44B1A1A}"/>
    <cellStyle name="Title 3 12" xfId="4327" xr:uid="{DB687574-EE7B-4CE8-9863-91C68D83D1B1}"/>
    <cellStyle name="Title 3 12 2" xfId="11332" xr:uid="{902FA56E-2FBC-43FE-808F-4E6BB7AC4FFB}"/>
    <cellStyle name="Title 3 12 2 2" xfId="14953" xr:uid="{D2F89EF4-6123-486D-98B8-2D8137EA9FAB}"/>
    <cellStyle name="Title 3 12 3" xfId="29034" xr:uid="{9F05099A-AB4A-4867-96DD-38AA2E8A9E44}"/>
    <cellStyle name="Title 3 12 4" xfId="29035" xr:uid="{62D254B9-0379-42EE-AFBA-2341E91F9188}"/>
    <cellStyle name="Title 3 12 5" xfId="29036" xr:uid="{97E604C8-073B-44A1-856A-2BBAAA6BBBFD}"/>
    <cellStyle name="Title 3 12 6" xfId="29037" xr:uid="{3F3064F4-434C-49D0-8DD4-992E0CA18616}"/>
    <cellStyle name="Title 3 13" xfId="4328" xr:uid="{C6303B12-28FC-4848-9517-37F739957035}"/>
    <cellStyle name="Title 3 13 2" xfId="11333" xr:uid="{692C9D98-5164-4FC4-BC9E-05A85B9C3BD8}"/>
    <cellStyle name="Title 3 13 2 2" xfId="14954" xr:uid="{6D8C33AC-B895-4D93-8D27-F304B2971861}"/>
    <cellStyle name="Title 3 13 3" xfId="29038" xr:uid="{9E154D6F-2AAB-48C3-B235-0F0FBAF4D875}"/>
    <cellStyle name="Title 3 13 4" xfId="29039" xr:uid="{4591B2DF-BC2E-4FC4-818E-137F4106F838}"/>
    <cellStyle name="Title 3 13 5" xfId="29040" xr:uid="{7D7E102D-1C37-464A-8B6C-E7A2CB9074C7}"/>
    <cellStyle name="Title 3 13 6" xfId="29041" xr:uid="{9AFFBC47-19D8-4A8E-8274-F51C4D5EDBBA}"/>
    <cellStyle name="Title 3 14" xfId="4329" xr:uid="{7BEA10CD-6B4C-4D25-99D1-CC6652238F99}"/>
    <cellStyle name="Title 3 14 2" xfId="11334" xr:uid="{5B7CC3B3-22DE-4F43-A202-103437362D68}"/>
    <cellStyle name="Title 3 14 2 2" xfId="14955" xr:uid="{59E0A466-7670-436D-B48B-EF34C2B631E2}"/>
    <cellStyle name="Title 3 14 3" xfId="29042" xr:uid="{1CE1793C-1F16-4BAD-92B1-8C4010304315}"/>
    <cellStyle name="Title 3 14 4" xfId="29043" xr:uid="{BAD8980D-1D42-4FD9-B9C5-310F53142EE5}"/>
    <cellStyle name="Title 3 14 5" xfId="29044" xr:uid="{4AA2F127-8FDB-4547-A9EF-55D89EDDFD58}"/>
    <cellStyle name="Title 3 14 6" xfId="29045" xr:uid="{52620BB5-02D8-4890-85F3-BE369FCFC9A4}"/>
    <cellStyle name="Title 3 15" xfId="8345" xr:uid="{F4F7919D-9CC0-4784-9112-0C6742A8F65F}"/>
    <cellStyle name="Title 3 15 2" xfId="11335" xr:uid="{39D871C3-D922-41EE-930D-C81B6729C523}"/>
    <cellStyle name="Title 3 15 2 2" xfId="14956" xr:uid="{50099FF2-B29E-4858-AA22-8171BF23A2CD}"/>
    <cellStyle name="Title 3 15 3" xfId="29046" xr:uid="{651B6EC1-78F5-4C46-8DEA-05BAF17B825F}"/>
    <cellStyle name="Title 3 15 4" xfId="29047" xr:uid="{43C8FB6C-F056-4745-94D3-D1019263908F}"/>
    <cellStyle name="Title 3 15 5" xfId="29048" xr:uid="{5E7A7F54-BB08-4C2B-89C3-4A8E2442A01B}"/>
    <cellStyle name="Title 3 15 6" xfId="29049" xr:uid="{5ADC2B66-DA80-4106-AC7C-2D020A5F3F89}"/>
    <cellStyle name="Title 3 16" xfId="11329" xr:uid="{D369C9DD-FE21-4499-8B1A-795CEDB84700}"/>
    <cellStyle name="Title 3 16 2" xfId="14950" xr:uid="{F42179A6-5D64-495E-8802-5E379F096169}"/>
    <cellStyle name="Title 3 17" xfId="29050" xr:uid="{BE5FA1CE-F65A-4CBD-A204-68B79D15FE17}"/>
    <cellStyle name="Title 3 18" xfId="29051" xr:uid="{33A299E6-7677-4714-B8E6-75A9C9BB3783}"/>
    <cellStyle name="Title 3 19" xfId="29052" xr:uid="{45D29662-E19D-4AE3-8858-9F91C41D5C25}"/>
    <cellStyle name="Title 3 2" xfId="1959" xr:uid="{72DCF71B-6B00-47B2-AB8A-9F0984E7FC51}"/>
    <cellStyle name="Title 3 2 2" xfId="11336" xr:uid="{92DCC961-4376-4472-A3B8-80D318BDFFE0}"/>
    <cellStyle name="Title 3 2 2 2" xfId="14957" xr:uid="{BE2CEED9-8A58-4161-8BBF-88E5A96097FD}"/>
    <cellStyle name="Title 3 2 3" xfId="29053" xr:uid="{FC2C1F92-533E-4DB2-8868-3A4035BB9496}"/>
    <cellStyle name="Title 3 2 4" xfId="29054" xr:uid="{AFBB1D98-9E57-4417-942C-BDDF47D0233C}"/>
    <cellStyle name="Title 3 2 5" xfId="29055" xr:uid="{27151E48-CCDA-4F47-8C61-9F4A67404E91}"/>
    <cellStyle name="Title 3 2 6" xfId="29056" xr:uid="{3724781B-AC95-4DCC-A4D3-58489C160AF8}"/>
    <cellStyle name="Title 3 2 7" xfId="29057" xr:uid="{054C8D66-73C8-40C4-BC7F-913A7EC80861}"/>
    <cellStyle name="Title 3 20" xfId="29058" xr:uid="{3C07C466-995B-4C7E-821C-6E2000DAE2C5}"/>
    <cellStyle name="Title 3 21" xfId="29059" xr:uid="{119787BF-5730-4DA5-A458-6DB86947A0B9}"/>
    <cellStyle name="Title 3 3" xfId="4330" xr:uid="{40F526A4-83B3-4B39-920C-230829686F0E}"/>
    <cellStyle name="Title 3 3 2" xfId="11337" xr:uid="{AEB25BBE-6719-43A1-A2AD-A17CDDCBA156}"/>
    <cellStyle name="Title 3 3 2 2" xfId="14958" xr:uid="{60BC768A-F1DD-4D6B-8EDE-99D0B92FE6FC}"/>
    <cellStyle name="Title 3 3 3" xfId="29060" xr:uid="{42A778B1-4B14-4C01-8188-F95F91D5B56C}"/>
    <cellStyle name="Title 3 3 4" xfId="29061" xr:uid="{15596638-C37E-4857-A371-39B53D525F2C}"/>
    <cellStyle name="Title 3 3 5" xfId="29062" xr:uid="{2815DABC-809E-45A8-A0D3-568B682B27EB}"/>
    <cellStyle name="Title 3 3 6" xfId="29063" xr:uid="{3FE3AF86-E349-4AA5-9F2A-9EA41A4EB73C}"/>
    <cellStyle name="Title 3 4" xfId="4331" xr:uid="{891A9095-1FE6-4172-A85E-08F3A5EB547D}"/>
    <cellStyle name="Title 3 4 2" xfId="11338" xr:uid="{1AEB735D-ACD9-4921-85BF-5638E6FF1E61}"/>
    <cellStyle name="Title 3 4 2 2" xfId="14959" xr:uid="{6CE41257-B979-45E9-AD68-1458304DFC48}"/>
    <cellStyle name="Title 3 4 3" xfId="29064" xr:uid="{42943942-8FA5-4FFC-8D11-2844B96ACB49}"/>
    <cellStyle name="Title 3 4 4" xfId="29065" xr:uid="{12D764A7-D291-475A-B3CD-4F0DC84A3DD6}"/>
    <cellStyle name="Title 3 4 5" xfId="29066" xr:uid="{A2099C7B-9ADE-4175-BAA9-DC5E5F3DDCF8}"/>
    <cellStyle name="Title 3 4 6" xfId="29067" xr:uid="{F4D7DC73-FA58-4117-8A5B-FA08F65EB96F}"/>
    <cellStyle name="Title 3 5" xfId="4332" xr:uid="{8B368B47-9CA1-413B-897E-1AF135597999}"/>
    <cellStyle name="Title 3 5 2" xfId="11339" xr:uid="{C311D7BE-308F-46E7-89E5-4BC2922FBC74}"/>
    <cellStyle name="Title 3 5 2 2" xfId="14960" xr:uid="{8229675E-DC16-4701-B815-CB07E793EFC7}"/>
    <cellStyle name="Title 3 5 3" xfId="29068" xr:uid="{79329532-721C-4B83-99D9-66BA480B4768}"/>
    <cellStyle name="Title 3 5 4" xfId="29069" xr:uid="{3D9BAF73-148C-48FF-8CBD-AF4837818AD2}"/>
    <cellStyle name="Title 3 5 5" xfId="29070" xr:uid="{052DAF15-F8F6-4FC0-B846-3E8D1CDA651C}"/>
    <cellStyle name="Title 3 5 6" xfId="29071" xr:uid="{39B4DBD3-FC70-4D83-8528-75391F3D405C}"/>
    <cellStyle name="Title 3 6" xfId="4333" xr:uid="{8651FDB3-4C74-4282-956D-168E07AFF2D2}"/>
    <cellStyle name="Title 3 6 2" xfId="11340" xr:uid="{7AF164C1-F385-44D3-8A02-EB28FF0D5CF0}"/>
    <cellStyle name="Title 3 6 2 2" xfId="14961" xr:uid="{B154D264-1A5A-4F50-B01E-9EDEFD9F8E94}"/>
    <cellStyle name="Title 3 6 3" xfId="29072" xr:uid="{8045E581-0DE4-4E71-AA50-7F939AE2E2CF}"/>
    <cellStyle name="Title 3 6 4" xfId="29073" xr:uid="{A4B8EBDB-E32C-4731-B67B-F72CED97A8DF}"/>
    <cellStyle name="Title 3 6 5" xfId="29074" xr:uid="{3951F1EA-8428-48E2-94A1-28DEEAE3F831}"/>
    <cellStyle name="Title 3 6 6" xfId="29075" xr:uid="{2C51EAE6-81CE-49E1-AD24-2FA60AB92FE2}"/>
    <cellStyle name="Title 3 7" xfId="4334" xr:uid="{D84C1A6E-D413-496E-95F3-8709B4F0D77D}"/>
    <cellStyle name="Title 3 7 2" xfId="11341" xr:uid="{186E1601-88A0-4242-B3F3-0ED69DEE0F77}"/>
    <cellStyle name="Title 3 7 2 2" xfId="14962" xr:uid="{4ECB3E08-7EC5-4323-81B2-20321C092823}"/>
    <cellStyle name="Title 3 7 3" xfId="29076" xr:uid="{032C7E6F-689F-455C-91DD-885A4D6EB58F}"/>
    <cellStyle name="Title 3 7 4" xfId="29077" xr:uid="{65EF7508-2E40-40CD-BD10-86537AB043CD}"/>
    <cellStyle name="Title 3 7 5" xfId="29078" xr:uid="{5CBEC14A-B2FA-47D7-9EB5-F1F961417A44}"/>
    <cellStyle name="Title 3 7 6" xfId="29079" xr:uid="{495B33E6-7052-4DED-AB42-AACFF6BE09DF}"/>
    <cellStyle name="Title 3 8" xfId="4335" xr:uid="{5113247B-2507-484F-B826-44827248016D}"/>
    <cellStyle name="Title 3 8 2" xfId="11342" xr:uid="{3973134B-8E9A-4A55-A987-8962E444F001}"/>
    <cellStyle name="Title 3 8 2 2" xfId="14963" xr:uid="{EF6E3992-3B57-42DA-9C4A-CCFBA248E410}"/>
    <cellStyle name="Title 3 8 3" xfId="29080" xr:uid="{207BF5AB-FBE6-4092-9411-CEB248D51248}"/>
    <cellStyle name="Title 3 8 4" xfId="29081" xr:uid="{B181DF20-CDD9-425E-9B48-11F1D8C713D2}"/>
    <cellStyle name="Title 3 8 5" xfId="29082" xr:uid="{DF38D4B2-096F-4986-9636-F9181089BD14}"/>
    <cellStyle name="Title 3 8 6" xfId="29083" xr:uid="{D0830210-5CFA-41E8-9CD5-5A1437D2B249}"/>
    <cellStyle name="Title 3 9" xfId="4336" xr:uid="{5DC6B45D-4BA0-4C4A-B82A-6150EF8AEEA0}"/>
    <cellStyle name="Title 3 9 2" xfId="11343" xr:uid="{F46A3AD2-CC1F-4B95-BA11-B07ACF284F42}"/>
    <cellStyle name="Title 3 9 2 2" xfId="14964" xr:uid="{F8731353-D259-41DA-81AE-A9041889F1BD}"/>
    <cellStyle name="Title 3 9 3" xfId="29084" xr:uid="{7DB7F7BA-566E-49E2-8183-FC69ED77B226}"/>
    <cellStyle name="Title 3 9 4" xfId="29085" xr:uid="{C765DFD2-2C58-47B9-8834-3A9479FD62FE}"/>
    <cellStyle name="Title 3 9 5" xfId="29086" xr:uid="{689E6F68-94BD-4FAF-AA25-1822560BF033}"/>
    <cellStyle name="Title 3 9 6" xfId="29087" xr:uid="{C65BADD0-8255-4BFF-A6EE-82A9A21380D8}"/>
    <cellStyle name="Title 4" xfId="1960" xr:uid="{6DF14C1E-3387-4B76-8478-63D2015CF1E6}"/>
    <cellStyle name="Title 4 2" xfId="1961" xr:uid="{B04FC7C7-DBA2-489B-94B7-B048F0B4DFAD}"/>
    <cellStyle name="Title 4 2 2" xfId="11345" xr:uid="{F9E29387-2FA9-4B2D-AFB8-0D2C4D2E7893}"/>
    <cellStyle name="Title 4 2 2 2" xfId="14966" xr:uid="{6CB37166-61CE-4F79-A151-ED37B149FC5E}"/>
    <cellStyle name="Title 4 2 3" xfId="29088" xr:uid="{8E4A4C14-10A7-4C47-A986-731F23B94979}"/>
    <cellStyle name="Title 4 2 4" xfId="29089" xr:uid="{056ADF0D-4996-4A29-98D3-86EA46D6390D}"/>
    <cellStyle name="Title 4 2 5" xfId="29090" xr:uid="{DA7BF2A8-BCDD-4C84-A15E-C153E7E6CFFB}"/>
    <cellStyle name="Title 4 2 6" xfId="29091" xr:uid="{8103606B-F770-432B-AE30-85D134185A94}"/>
    <cellStyle name="Title 4 2 7" xfId="29092" xr:uid="{3ED2F07E-533B-45FF-97D2-56FD2CDAD47F}"/>
    <cellStyle name="Title 4 3" xfId="11344" xr:uid="{194028F2-8163-48EB-9DF0-ED027388DCF0}"/>
    <cellStyle name="Title 4 3 2" xfId="14965" xr:uid="{D8629FDA-7D14-4EAA-B71B-934513784A07}"/>
    <cellStyle name="Title 4 4" xfId="29093" xr:uid="{CDFD9206-A4B2-4CC1-A400-BA9283DEE4F0}"/>
    <cellStyle name="Title 4 5" xfId="29094" xr:uid="{7B5C4D16-92F2-494E-B2C2-37851AFD43EF}"/>
    <cellStyle name="Title 4 6" xfId="29095" xr:uid="{DCF39B9F-403A-4EB4-B19F-7E96293FFBC7}"/>
    <cellStyle name="Title 4 7" xfId="29096" xr:uid="{1AB2D174-4F4B-41A4-B73D-A6A115CDAADA}"/>
    <cellStyle name="Title 4 8" xfId="29097" xr:uid="{2E7BE1C5-4541-4AE5-873A-AAE470F38805}"/>
    <cellStyle name="Title 5" xfId="1962" xr:uid="{5900A5FE-32A3-42FD-9E77-EB32BCE5B8A1}"/>
    <cellStyle name="Title 5 2" xfId="1963" xr:uid="{034B9EF0-079D-4A28-8D51-0ED7A3868379}"/>
    <cellStyle name="Title 5 2 2" xfId="11347" xr:uid="{68DD3DB2-A77B-4FDB-B7EA-88040F87CEDB}"/>
    <cellStyle name="Title 5 2 2 2" xfId="14968" xr:uid="{2AD49B17-D0FB-4041-94D0-9873CBE8B699}"/>
    <cellStyle name="Title 5 2 3" xfId="29098" xr:uid="{60A7CA14-9426-44B6-9995-F2AD971B3D2C}"/>
    <cellStyle name="Title 5 2 4" xfId="29099" xr:uid="{A02EE42D-484C-4C30-9298-8FCA5C4BBA6D}"/>
    <cellStyle name="Title 5 2 5" xfId="29100" xr:uid="{0EA4B384-EDCD-4FB5-A332-D41C1421265A}"/>
    <cellStyle name="Title 5 2 6" xfId="29101" xr:uid="{001F50C4-C169-4108-BD69-FE264692B8D6}"/>
    <cellStyle name="Title 5 2 7" xfId="29102" xr:uid="{BF1DD81F-3802-463F-A8E8-5BC49A28F6BB}"/>
    <cellStyle name="Title 5 3" xfId="11346" xr:uid="{B114666C-A7B5-40A4-AD4F-8B006D311CF5}"/>
    <cellStyle name="Title 5 3 2" xfId="14967" xr:uid="{DBABA298-5F8D-49F8-BE04-7F709FEEEA12}"/>
    <cellStyle name="Title 5 4" xfId="29103" xr:uid="{F0D6DC9A-57AA-469E-BF72-9330A1D82652}"/>
    <cellStyle name="Title 5 5" xfId="29104" xr:uid="{1E4B688E-6746-423E-820A-DF143D70621F}"/>
    <cellStyle name="Title 5 6" xfId="29105" xr:uid="{1B18DF4F-A9A6-449D-BD62-B0DEEDCC9652}"/>
    <cellStyle name="Title 5 7" xfId="29106" xr:uid="{98C7AF9A-BA12-4E87-B49C-769915E6D9FA}"/>
    <cellStyle name="Title 5 8" xfId="29107" xr:uid="{438AC24B-2FC0-4F06-B860-EB541AF98415}"/>
    <cellStyle name="Title 6" xfId="1964" xr:uid="{F4B0B4F9-44EC-463D-B254-A9BCEC2690E0}"/>
    <cellStyle name="Title 6 2" xfId="1965" xr:uid="{5DE996E4-9E1D-45DB-A7AF-71869E190F90}"/>
    <cellStyle name="Title 6 2 2" xfId="11349" xr:uid="{B1F4AB1C-4C71-41FE-8941-5CE37DF31DEA}"/>
    <cellStyle name="Title 6 2 2 2" xfId="14970" xr:uid="{5F2C19C4-7C2B-4025-9D4D-BFF5AC1B9B24}"/>
    <cellStyle name="Title 6 2 3" xfId="29108" xr:uid="{46984334-D793-4C3A-AC14-1A719F815E8A}"/>
    <cellStyle name="Title 6 2 4" xfId="29109" xr:uid="{19B494C4-469B-40F6-B721-02D9B7B1B537}"/>
    <cellStyle name="Title 6 2 5" xfId="29110" xr:uid="{4FDEDD50-3DCB-4C95-839B-E647E25A1AB1}"/>
    <cellStyle name="Title 6 2 6" xfId="29111" xr:uid="{EB4D2185-8C44-4268-84E6-85BA0863C8F4}"/>
    <cellStyle name="Title 6 2 7" xfId="29112" xr:uid="{8E985F03-C2AF-48FC-81A2-B13A17FFAF0F}"/>
    <cellStyle name="Title 6 3" xfId="4337" xr:uid="{8F14765D-2CCD-490E-A1DE-3AB3D2C5D7EC}"/>
    <cellStyle name="Title 6 3 2" xfId="11350" xr:uid="{8625CC06-F144-474C-B086-F734F4CF6973}"/>
    <cellStyle name="Title 6 3 2 2" xfId="14971" xr:uid="{A1AC1B09-26E8-4767-B45A-3591A5D57E9C}"/>
    <cellStyle name="Title 6 3 3" xfId="29113" xr:uid="{AD4F88C0-9B61-4D7D-ACD8-DE5203C730AA}"/>
    <cellStyle name="Title 6 3 4" xfId="29114" xr:uid="{F049DE64-8C8F-4BFB-9190-CA63028A72B4}"/>
    <cellStyle name="Title 6 3 5" xfId="29115" xr:uid="{CDF15395-635D-4DBF-A239-9896AB0CF801}"/>
    <cellStyle name="Title 6 3 6" xfId="29116" xr:uid="{08FE81AD-FAEA-4506-873E-D1B3072B57B5}"/>
    <cellStyle name="Title 6 4" xfId="11348" xr:uid="{8207DC5F-424B-4876-9C89-227EC8A1945E}"/>
    <cellStyle name="Title 6 4 2" xfId="14969" xr:uid="{BA637C36-97A9-4D8D-AC48-BF30949615A5}"/>
    <cellStyle name="Title 6 5" xfId="29117" xr:uid="{2290F9FC-5803-4863-897B-CB11E6758CED}"/>
    <cellStyle name="Title 6 6" xfId="29118" xr:uid="{AD6352FF-0D1A-434E-B1C6-9BA7DDA202AD}"/>
    <cellStyle name="Title 6 7" xfId="29119" xr:uid="{D3A66809-FB52-4531-A954-274E6669347C}"/>
    <cellStyle name="Title 6 8" xfId="29120" xr:uid="{24A2935C-4442-40E5-83CC-8CC24AC954E7}"/>
    <cellStyle name="Title 6 9" xfId="29121" xr:uid="{9240D7D5-34EF-4E64-8A41-EAFC25AB43B1}"/>
    <cellStyle name="Title 7" xfId="1966" xr:uid="{607FDB1A-58F6-488C-A1D2-D3886A8204B4}"/>
    <cellStyle name="Title 7 2" xfId="1967" xr:uid="{16C95A97-B1DF-45DF-83E0-DD0414CDC3EC}"/>
    <cellStyle name="Title 7 2 2" xfId="11352" xr:uid="{3D2DCDE3-C38E-476F-80CC-E55F79ED7FA0}"/>
    <cellStyle name="Title 7 2 2 2" xfId="14973" xr:uid="{00CB026F-88ED-4D2D-A21B-2C29A7672D6F}"/>
    <cellStyle name="Title 7 2 3" xfId="29122" xr:uid="{750C6BD4-9741-4726-A4A6-C7A5F699C9DE}"/>
    <cellStyle name="Title 7 2 4" xfId="29123" xr:uid="{8CD535B3-08DD-4732-A430-0665F7F51D7F}"/>
    <cellStyle name="Title 7 2 5" xfId="29124" xr:uid="{1162DF5B-DA68-4F95-AF2D-EED963D3860C}"/>
    <cellStyle name="Title 7 2 6" xfId="29125" xr:uid="{76260A48-B442-41AF-AD96-A2A1989D7BDF}"/>
    <cellStyle name="Title 7 2 7" xfId="29126" xr:uid="{D3A40B2A-A03D-4D1A-909C-BE072822E1CB}"/>
    <cellStyle name="Title 7 3" xfId="4338" xr:uid="{FC038B2E-C23B-46BB-9A0F-9D6C842FD968}"/>
    <cellStyle name="Title 7 3 2" xfId="11353" xr:uid="{6A109730-A9F0-4B2F-9F97-508B84CA98AE}"/>
    <cellStyle name="Title 7 3 2 2" xfId="14974" xr:uid="{B2A78C30-879F-44BF-8658-C76D2123D59A}"/>
    <cellStyle name="Title 7 3 3" xfId="29127" xr:uid="{6A0D0BE1-21EA-4588-AC7B-EF6676D78EDB}"/>
    <cellStyle name="Title 7 3 4" xfId="29128" xr:uid="{0DC2208F-D7FE-40FE-981B-88A6E3C70286}"/>
    <cellStyle name="Title 7 3 5" xfId="29129" xr:uid="{F839609F-FB7A-4FDF-877D-B59A5AC05DE9}"/>
    <cellStyle name="Title 7 3 6" xfId="29130" xr:uid="{9F769C2C-1E78-4BCD-85EF-B7D2FDA4572B}"/>
    <cellStyle name="Title 7 4" xfId="11351" xr:uid="{6F1E9736-CA09-470C-88B4-22413A4205ED}"/>
    <cellStyle name="Title 7 4 2" xfId="14972" xr:uid="{50139C6E-D00E-4351-A4D5-3E1219FB6F39}"/>
    <cellStyle name="Title 7 5" xfId="29131" xr:uid="{C373A20C-DF9F-44A2-B6BF-C7DD5C060F29}"/>
    <cellStyle name="Title 7 6" xfId="29132" xr:uid="{0A4A8C8D-4D8D-4943-B8A0-21D1786B7985}"/>
    <cellStyle name="Title 7 7" xfId="29133" xr:uid="{75FCA654-B957-46FE-8976-F75701CF70B6}"/>
    <cellStyle name="Title 7 8" xfId="29134" xr:uid="{4D3C7E97-1EA5-4E36-AC53-C77AC96221DC}"/>
    <cellStyle name="Title 7 9" xfId="29135" xr:uid="{0D33E093-9805-4C9D-A484-C6EFE2483B60}"/>
    <cellStyle name="Title 8" xfId="1968" xr:uid="{9EEDDF79-35E0-4132-BB7A-6DABD60AC8E1}"/>
    <cellStyle name="Title 8 2" xfId="1969" xr:uid="{89E16CDE-35A6-41F7-A043-1E1AC974CF45}"/>
    <cellStyle name="Title 8 2 2" xfId="11355" xr:uid="{2A2895F0-62D8-4537-B368-74111FC65528}"/>
    <cellStyle name="Title 8 2 2 2" xfId="14976" xr:uid="{3326A2A0-16B1-40FF-97B8-11348FD0D24F}"/>
    <cellStyle name="Title 8 2 3" xfId="29136" xr:uid="{E2B3C341-BA7A-47F8-BD40-0C1A7548EA51}"/>
    <cellStyle name="Title 8 2 4" xfId="29137" xr:uid="{CC40B0AB-76AC-4EB5-9386-F3B96C278637}"/>
    <cellStyle name="Title 8 2 5" xfId="29138" xr:uid="{727F6655-174D-4396-B3B5-46196A4A753C}"/>
    <cellStyle name="Title 8 2 6" xfId="29139" xr:uid="{B7D57550-0141-4615-8E53-BB468DEA8E28}"/>
    <cellStyle name="Title 8 2 7" xfId="29140" xr:uid="{E98B05CE-45C2-4678-AF36-21AC1F32D43B}"/>
    <cellStyle name="Title 8 3" xfId="4339" xr:uid="{61F2B25A-0102-4B06-902C-5F5767BFD9C8}"/>
    <cellStyle name="Title 8 3 2" xfId="11356" xr:uid="{C852FEA4-01D1-4FA3-90A8-0CF949F6C8DA}"/>
    <cellStyle name="Title 8 3 2 2" xfId="14977" xr:uid="{8D7244D1-83C2-4819-B0B9-69BFEFF5701D}"/>
    <cellStyle name="Title 8 3 3" xfId="29141" xr:uid="{8DD5E14C-1783-4E94-9D71-2191729BCDC1}"/>
    <cellStyle name="Title 8 3 4" xfId="29142" xr:uid="{B3D40A4E-7943-4EA8-A850-1638D5417610}"/>
    <cellStyle name="Title 8 3 5" xfId="29143" xr:uid="{D993862A-00D0-4EB7-A8DB-35F086ED2BF2}"/>
    <cellStyle name="Title 8 3 6" xfId="29144" xr:uid="{44AF7195-86E4-4EA6-B61E-F0FD9A61A982}"/>
    <cellStyle name="Title 8 4" xfId="11354" xr:uid="{87FBEB69-22FC-4D68-B8E7-56C4C435A721}"/>
    <cellStyle name="Title 8 4 2" xfId="14975" xr:uid="{56124FAE-BC5A-45EB-8ACB-AA0DA71978B2}"/>
    <cellStyle name="Title 8 5" xfId="29145" xr:uid="{252AE57E-03A3-4752-A921-98B164231E15}"/>
    <cellStyle name="Title 8 6" xfId="29146" xr:uid="{5498CEB4-9F9B-4341-B76E-B2CE05538DB5}"/>
    <cellStyle name="Title 8 7" xfId="29147" xr:uid="{4AB3030C-8200-4EE2-B94D-3924C24B3049}"/>
    <cellStyle name="Title 8 8" xfId="29148" xr:uid="{EB8426A2-EECC-4E6F-8BDD-1C8EAF3829A5}"/>
    <cellStyle name="Title 8 9" xfId="29149" xr:uid="{8FEDDEA8-FF33-47E9-9177-D7782A0EDDF7}"/>
    <cellStyle name="Title 9" xfId="1970" xr:uid="{CA0FF32A-3D61-40A0-B56D-C53F1C5BA2E8}"/>
    <cellStyle name="Title 9 2" xfId="4340" xr:uid="{316E8112-74D3-4E60-A7FB-B6A42E4E99EE}"/>
    <cellStyle name="Title 9 2 2" xfId="11358" xr:uid="{E447BE74-B73B-46EE-8D73-A3038A832600}"/>
    <cellStyle name="Title 9 2 2 2" xfId="14979" xr:uid="{9FCE8601-F4B3-45FC-94BD-137239391800}"/>
    <cellStyle name="Title 9 2 3" xfId="29150" xr:uid="{CAA131F3-B84E-4200-A496-E549763F1927}"/>
    <cellStyle name="Title 9 2 4" xfId="29151" xr:uid="{04AF817E-B96D-4633-9811-AD59F729022E}"/>
    <cellStyle name="Title 9 2 5" xfId="29152" xr:uid="{54A72F36-3478-465C-AE91-7FE4D9636B39}"/>
    <cellStyle name="Title 9 2 6" xfId="29153" xr:uid="{4F2B074C-F6FA-4877-B50B-C814F0DC5A7E}"/>
    <cellStyle name="Title 9 3" xfId="11357" xr:uid="{6A8018D0-42D5-4199-A454-E7499C37E7E8}"/>
    <cellStyle name="Title 9 3 2" xfId="14978" xr:uid="{F2C3B1DD-7B49-4E8C-B8DA-4F6111D4C92D}"/>
    <cellStyle name="Title 9 4" xfId="29154" xr:uid="{01340984-D163-413F-BD6C-407CACC25845}"/>
    <cellStyle name="Title 9 5" xfId="29155" xr:uid="{D7423A20-EEF4-409E-BCFA-8B8EEF50ED08}"/>
    <cellStyle name="Title 9 6" xfId="29156" xr:uid="{6FAF1DE8-9071-4CD6-B89C-03720F498A62}"/>
    <cellStyle name="Title 9 7" xfId="29157" xr:uid="{884C0527-3F7B-4082-A6CA-FEC8CE5DCAED}"/>
    <cellStyle name="Title 9 8" xfId="29158" xr:uid="{8C835EBC-91B3-42AF-8AD2-5F04214369D5}"/>
    <cellStyle name="Titre ligne" xfId="1971" xr:uid="{716AE7EA-4D87-4EDC-9C12-DDCD2DCA2CB7}"/>
    <cellStyle name="Titre ligne 2" xfId="11359" xr:uid="{D5886078-2D72-4C8E-9E3B-3C424745090B}"/>
    <cellStyle name="Titre ligne 2 2" xfId="14980" xr:uid="{70C739CD-645E-4E04-803A-580781A99D55}"/>
    <cellStyle name="Titre ligne 3" xfId="29159" xr:uid="{1C1F4787-C35B-4F85-AF76-C10490DBEF0E}"/>
    <cellStyle name="Titre ligne 4" xfId="29160" xr:uid="{936AF0B4-6EB5-4517-ADE5-1B693ADFB2F7}"/>
    <cellStyle name="Titre ligne 5" xfId="29161" xr:uid="{83FF782D-0198-42C4-8EBE-9D529AACCED0}"/>
    <cellStyle name="Titre ligne 6" xfId="29162" xr:uid="{2DBF4B24-4DB1-4230-A0A5-79C2210FAB54}"/>
    <cellStyle name="Titre ligne 7" xfId="29163" xr:uid="{798B4F8A-58A3-4B69-86E2-9733A28F13CC}"/>
    <cellStyle name="Titre ligne 8" xfId="29164" xr:uid="{2D191208-7977-4DD0-9332-32147C878AEE}"/>
    <cellStyle name="Título" xfId="1972" xr:uid="{B7B15EE6-F351-429A-90F2-0EF25410EDA1}"/>
    <cellStyle name="Título 2" xfId="11360" xr:uid="{7CF8860A-A815-4E0D-9FB5-D1B735736B7E}"/>
    <cellStyle name="Título 2 2" xfId="14981" xr:uid="{01F2B973-0328-4216-A613-6A01D2D20659}"/>
    <cellStyle name="Título 3" xfId="29165" xr:uid="{0C047335-0005-45BE-BCDD-D263F2AA292A}"/>
    <cellStyle name="Título 4" xfId="1973" xr:uid="{FCBCA3DC-6FC2-4FEA-8E20-5DD16ADB97AA}"/>
    <cellStyle name="Título 4 2" xfId="29167" xr:uid="{9814AAF8-770F-43A7-8FE7-086260DF4E95}"/>
    <cellStyle name="Título 4 3" xfId="29168" xr:uid="{CAE25839-EB9E-4790-84C5-1D479965C328}"/>
    <cellStyle name="Título 4 4" xfId="29169" xr:uid="{DAF620E8-3DC8-4DEA-816C-308B86AC5D04}"/>
    <cellStyle name="Título 4 5" xfId="29170" xr:uid="{5A6627C2-EA2B-4529-A7AA-94D1EAC6D39F}"/>
    <cellStyle name="Título 4 6" xfId="29171" xr:uid="{6EB71632-BE11-4592-B6BE-804FB347B4CD}"/>
    <cellStyle name="Título 4 7" xfId="29166" xr:uid="{A91407D9-B105-4C3B-8598-8C6B2F82B99D}"/>
    <cellStyle name="Título 5" xfId="29172" xr:uid="{A415CADC-BC99-4B73-8480-8771C1E7C8D1}"/>
    <cellStyle name="Título 6" xfId="29173" xr:uid="{19C85725-44DA-40F5-8330-19B84A045E1F}"/>
    <cellStyle name="Título 7" xfId="29174" xr:uid="{F37B1440-1277-4BB2-BD47-9AB9A460CC2D}"/>
    <cellStyle name="Título 8" xfId="29175" xr:uid="{ED279743-7D81-438E-800F-E7B7CA0861A3}"/>
    <cellStyle name="Título 9" xfId="29176" xr:uid="{DCAD5B81-C2BD-4F4C-B015-09F47712BB7E}"/>
    <cellStyle name="Total 10" xfId="1974" xr:uid="{52C42F55-B9FD-46B0-B210-53DDF27F0B1D}"/>
    <cellStyle name="Total 10 2" xfId="4341" xr:uid="{EB0CE0AF-FC33-4C03-9C71-F4B1CCC7EEDA}"/>
    <cellStyle name="Total 10 2 2" xfId="11362" xr:uid="{36BC3CB1-61A2-42C4-B916-BD02043032C1}"/>
    <cellStyle name="Total 10 2 2 2" xfId="14983" xr:uid="{7943285D-C9A6-4D56-A4D6-46DAE999D340}"/>
    <cellStyle name="Total 10 2 3" xfId="29177" xr:uid="{9C0621FC-F495-44D8-A819-0A81E2559845}"/>
    <cellStyle name="Total 10 2 4" xfId="29178" xr:uid="{C276A6BE-7661-4259-A644-50406FEA0858}"/>
    <cellStyle name="Total 10 2 5" xfId="29179" xr:uid="{81826BB4-FAC8-4B09-B1CC-A8FE37672CF4}"/>
    <cellStyle name="Total 10 2 6" xfId="29180" xr:uid="{16D04CC4-295A-4CFF-8FFE-CCBC12DA3BA6}"/>
    <cellStyle name="Total 10 3" xfId="11361" xr:uid="{E0566D58-6D73-471B-B76F-0373DDA741DD}"/>
    <cellStyle name="Total 10 3 2" xfId="14982" xr:uid="{90CAD127-B96C-45A2-BFA9-A00E6FED0FE0}"/>
    <cellStyle name="Total 10 4" xfId="29181" xr:uid="{9F535A10-B075-47EB-A742-8730EB29962F}"/>
    <cellStyle name="Total 10 5" xfId="29182" xr:uid="{B9A014CC-D140-4A2B-899C-2E98BFB05191}"/>
    <cellStyle name="Total 10 6" xfId="29183" xr:uid="{EA01468A-26EC-409B-9918-6C74606D4C37}"/>
    <cellStyle name="Total 10 7" xfId="29184" xr:uid="{1C658D2D-CB73-42FB-92E6-323E6A9CEEC7}"/>
    <cellStyle name="Total 10 8" xfId="29185" xr:uid="{39621487-671C-4132-83AD-316087DDBB04}"/>
    <cellStyle name="Total 11" xfId="1975" xr:uid="{2A54F091-6AA0-4061-A3E1-4521457D2068}"/>
    <cellStyle name="Total 11 2" xfId="8346" xr:uid="{1A9FC919-C2C7-43B1-B588-FA61640B9D02}"/>
    <cellStyle name="Total 11 2 2" xfId="11364" xr:uid="{19EBB12A-3318-416F-9810-0DA61D7241AE}"/>
    <cellStyle name="Total 11 2 2 2" xfId="14985" xr:uid="{F14E8BFD-D2BB-4622-BA8B-540C871D54B2}"/>
    <cellStyle name="Total 11 2 3" xfId="29186" xr:uid="{578A67FF-3F80-4716-878E-222C8C0A4FBE}"/>
    <cellStyle name="Total 11 2 4" xfId="29187" xr:uid="{9A61069F-1AFB-421F-AAAA-70E2F9FF918F}"/>
    <cellStyle name="Total 11 2 5" xfId="29188" xr:uid="{A41C8816-222B-426D-89D7-772CD5D64508}"/>
    <cellStyle name="Total 11 2 6" xfId="29189" xr:uid="{C522CC1A-B3A0-4A72-83E9-A0F28A9F7D2E}"/>
    <cellStyle name="Total 11 3" xfId="11363" xr:uid="{5120C4F3-2FD5-4A0F-A44B-D877923D9D43}"/>
    <cellStyle name="Total 11 3 2" xfId="14984" xr:uid="{671E8502-33DF-4CD7-9F35-59613EF8084A}"/>
    <cellStyle name="Total 11 4" xfId="29190" xr:uid="{EFB52B3D-7AB1-4F4E-81DD-C86E0947510B}"/>
    <cellStyle name="Total 11 5" xfId="29191" xr:uid="{9E414D1D-B43F-4013-9AD2-0504A971F408}"/>
    <cellStyle name="Total 11 6" xfId="29192" xr:uid="{00B0A37D-7E8D-4756-A8E8-8B0A313131C5}"/>
    <cellStyle name="Total 11 7" xfId="29193" xr:uid="{01AE3DEA-AC11-4F87-B859-D1618011F4B5}"/>
    <cellStyle name="Total 11 8" xfId="29194" xr:uid="{3E6DE542-1EF0-4AFD-8F29-C9CB5205F304}"/>
    <cellStyle name="Total 12" xfId="1976" xr:uid="{215FED5D-7CB9-4A1D-9309-D45E4B3C598B}"/>
    <cellStyle name="Total 12 2" xfId="8347" xr:uid="{6F3CDBA7-DDC9-4FCF-A2B5-2594576BA035}"/>
    <cellStyle name="Total 12 2 2" xfId="11366" xr:uid="{794FF341-6336-40F3-AD39-2CDE0BACA3DA}"/>
    <cellStyle name="Total 12 2 2 2" xfId="14987" xr:uid="{800477D0-2633-4794-9A90-3E82E2A29919}"/>
    <cellStyle name="Total 12 2 3" xfId="29195" xr:uid="{09B4D562-067A-480A-A80C-8D71B07DD566}"/>
    <cellStyle name="Total 12 2 4" xfId="29196" xr:uid="{719B7466-7E7F-4B99-9F6B-FB3316DBE55F}"/>
    <cellStyle name="Total 12 2 5" xfId="29197" xr:uid="{27821BFA-F906-4D70-B38D-D9014DAF2FAE}"/>
    <cellStyle name="Total 12 2 6" xfId="29198" xr:uid="{9887EA1F-DF1F-4EC4-B4B9-5141A3EF0E58}"/>
    <cellStyle name="Total 12 3" xfId="11365" xr:uid="{8EA29735-7669-4D39-8B1C-ECA5F70FE075}"/>
    <cellStyle name="Total 12 3 2" xfId="14986" xr:uid="{B03B4707-C400-45E8-8B63-966906C75FDE}"/>
    <cellStyle name="Total 12 4" xfId="29199" xr:uid="{1F88E4A0-A823-4CC9-87D4-07D1F8E1E9A6}"/>
    <cellStyle name="Total 12 5" xfId="29200" xr:uid="{53E78778-0E04-41B0-9980-1295DE66549C}"/>
    <cellStyle name="Total 12 6" xfId="29201" xr:uid="{23939D3B-876A-4F85-93DD-7117DBBD3F3A}"/>
    <cellStyle name="Total 12 7" xfId="29202" xr:uid="{927ACA0D-1E7C-4B8A-8959-72C3CCE68624}"/>
    <cellStyle name="Total 12 8" xfId="29203" xr:uid="{C1678DF3-339F-4B99-BA3E-3D977CBDA036}"/>
    <cellStyle name="Total 13" xfId="1977" xr:uid="{A406B150-F43E-438A-B61A-1D4730AB6998}"/>
    <cellStyle name="Total 13 2" xfId="8348" xr:uid="{1F28BA26-50BE-46A2-8719-698883639B57}"/>
    <cellStyle name="Total 13 2 2" xfId="11368" xr:uid="{4D8A1EFA-40B3-4982-B81A-787736095F41}"/>
    <cellStyle name="Total 13 2 2 2" xfId="14989" xr:uid="{530770E1-BFFB-4C3C-A7B1-306675FAFC8C}"/>
    <cellStyle name="Total 13 2 3" xfId="29204" xr:uid="{FD1DA41C-1CC8-4D4A-AF8C-2AB5CB2F03D6}"/>
    <cellStyle name="Total 13 2 4" xfId="29205" xr:uid="{6F35863A-5496-4FE3-845C-D0A5A713E309}"/>
    <cellStyle name="Total 13 2 5" xfId="29206" xr:uid="{42C7462B-3072-422C-A3DB-DA224D6DC82C}"/>
    <cellStyle name="Total 13 2 6" xfId="29207" xr:uid="{51A05BDF-B5EE-40BE-89F4-59277418D197}"/>
    <cellStyle name="Total 13 3" xfId="11367" xr:uid="{42FC06B6-1C52-4E2F-A744-08FF06F89333}"/>
    <cellStyle name="Total 13 3 2" xfId="14988" xr:uid="{52735673-ABF2-4F32-B956-344A4F346FBF}"/>
    <cellStyle name="Total 13 4" xfId="29208" xr:uid="{D3B78EA9-22F3-4BA3-B158-6169593C9D25}"/>
    <cellStyle name="Total 13 5" xfId="29209" xr:uid="{F17F709A-5D01-446E-90B9-2E38B26910C2}"/>
    <cellStyle name="Total 13 6" xfId="29210" xr:uid="{F3CD116C-CC17-42AB-ACBE-AB324A257312}"/>
    <cellStyle name="Total 13 7" xfId="29211" xr:uid="{C46D2370-0735-4595-AF4D-5E9C5DADB0C3}"/>
    <cellStyle name="Total 13 8" xfId="29212" xr:uid="{AF86C05A-2A69-4B81-8CD2-D94CE98AEE1C}"/>
    <cellStyle name="Total 14" xfId="1978" xr:uid="{9E825F16-4F3E-4237-A0C9-EA2F9A3260B9}"/>
    <cellStyle name="Total 14 2" xfId="8349" xr:uid="{C13E8B16-DC04-47A3-828B-3FB4078D209D}"/>
    <cellStyle name="Total 14 2 2" xfId="11370" xr:uid="{C95AE85D-7890-4166-A413-C5FD0A53891E}"/>
    <cellStyle name="Total 14 2 2 2" xfId="14991" xr:uid="{ED4980D4-7502-46D7-9E26-7DDF5BC11EE9}"/>
    <cellStyle name="Total 14 2 3" xfId="29213" xr:uid="{F1BAEDAB-733D-416A-95C3-4633C7FEBB88}"/>
    <cellStyle name="Total 14 2 4" xfId="29214" xr:uid="{E8ABF22D-D7DF-47F1-821F-FC4E875497DD}"/>
    <cellStyle name="Total 14 2 5" xfId="29215" xr:uid="{5E709CFD-D300-44AB-9F74-878DEFDED299}"/>
    <cellStyle name="Total 14 2 6" xfId="29216" xr:uid="{3465FD42-A0AE-460A-B671-2B490596B14E}"/>
    <cellStyle name="Total 14 3" xfId="11369" xr:uid="{7B143A35-9799-4EF9-B605-AAFD9B9DFF9C}"/>
    <cellStyle name="Total 14 3 2" xfId="14990" xr:uid="{7BBA8B0A-20F9-42A3-AF98-1F772446B710}"/>
    <cellStyle name="Total 14 4" xfId="29217" xr:uid="{21E29E34-8DE9-41BE-A03E-95D8A856EA9F}"/>
    <cellStyle name="Total 14 5" xfId="29218" xr:uid="{AE46B5B5-021D-4FBC-9F1D-E52575CC06CD}"/>
    <cellStyle name="Total 14 6" xfId="29219" xr:uid="{514126FC-69DC-46AB-97C5-313153053A91}"/>
    <cellStyle name="Total 14 7" xfId="29220" xr:uid="{8C0EA5C1-F6A4-4775-874B-6AA65281B2D1}"/>
    <cellStyle name="Total 14 8" xfId="29221" xr:uid="{7E635ABB-690D-41F8-A465-A3CE478765D9}"/>
    <cellStyle name="Total 15" xfId="4342" xr:uid="{56F294CE-98DD-41E6-95A6-6865C2E898C9}"/>
    <cellStyle name="Total 15 2" xfId="8350" xr:uid="{9A8C85CB-A7ED-48E6-8598-BFB6C45B46A8}"/>
    <cellStyle name="Total 15 2 2" xfId="11372" xr:uid="{9474E72A-A9C6-4604-9B68-8D715BC60DCB}"/>
    <cellStyle name="Total 15 2 2 2" xfId="14993" xr:uid="{9383264A-BF7D-44AF-9EE8-756A4C368B85}"/>
    <cellStyle name="Total 15 2 3" xfId="29222" xr:uid="{35EAAF90-3952-41BD-9FA8-6EDF48C5E3DB}"/>
    <cellStyle name="Total 15 2 4" xfId="29223" xr:uid="{2C167F4C-21AC-4134-A191-415E9126FA2B}"/>
    <cellStyle name="Total 15 2 5" xfId="29224" xr:uid="{997E5640-093F-4F8C-B643-6E318DB138D2}"/>
    <cellStyle name="Total 15 2 6" xfId="29225" xr:uid="{6DE13872-1FE5-4249-9D3A-63A6638039BB}"/>
    <cellStyle name="Total 15 3" xfId="11371" xr:uid="{3D9A8BA7-7FD7-41B4-B55B-5F289BD71609}"/>
    <cellStyle name="Total 15 3 2" xfId="14992" xr:uid="{1EB1A37A-FEC2-4991-A6A4-263BAA490CBD}"/>
    <cellStyle name="Total 15 4" xfId="29226" xr:uid="{7FCCBD0F-2EFC-4353-AB65-0AB47B6FDD5D}"/>
    <cellStyle name="Total 15 5" xfId="29227" xr:uid="{8A56652A-5365-4B74-A692-DD12366E1D5F}"/>
    <cellStyle name="Total 15 6" xfId="29228" xr:uid="{C1EE6DF2-B48E-4DE6-A9B8-942A0C0530F5}"/>
    <cellStyle name="Total 15 7" xfId="29229" xr:uid="{09C60C87-B937-4C4F-938F-CA803CFFA26C}"/>
    <cellStyle name="Total 16" xfId="4343" xr:uid="{8D3E3EE0-32AE-4967-BCF6-3533C72B6E48}"/>
    <cellStyle name="Total 16 2" xfId="8351" xr:uid="{7C53DC66-0A7A-427D-83F4-7D6085404053}"/>
    <cellStyle name="Total 16 2 2" xfId="11374" xr:uid="{F62B52FF-7822-4C11-9C20-968ACA763852}"/>
    <cellStyle name="Total 16 2 2 2" xfId="14995" xr:uid="{8E66E128-D1CB-4E71-9CC8-F7C62BFE1737}"/>
    <cellStyle name="Total 16 2 3" xfId="29230" xr:uid="{8275450B-15C2-4A12-AE20-4CEE28B99B69}"/>
    <cellStyle name="Total 16 2 4" xfId="29231" xr:uid="{76A5E562-BD91-451B-880D-6F8253DAFD41}"/>
    <cellStyle name="Total 16 2 5" xfId="29232" xr:uid="{5F85E455-9668-4090-BDF8-F3726562FA15}"/>
    <cellStyle name="Total 16 2 6" xfId="29233" xr:uid="{65377DF6-6331-42C8-AF88-168CEBC7E15E}"/>
    <cellStyle name="Total 16 3" xfId="11373" xr:uid="{28EF1E1E-3FF8-4FDB-BF01-CDFCA7F96FDF}"/>
    <cellStyle name="Total 16 3 2" xfId="14994" xr:uid="{E945D293-89D0-4A3E-AB6D-C22BBA88A109}"/>
    <cellStyle name="Total 16 4" xfId="29234" xr:uid="{3165E96A-1373-490C-B804-4850EE0A7245}"/>
    <cellStyle name="Total 16 5" xfId="29235" xr:uid="{312670F3-D051-4AF5-8E9E-594B6641C077}"/>
    <cellStyle name="Total 16 6" xfId="29236" xr:uid="{7D1A2F52-472F-45E8-AC93-BF9BEB89B009}"/>
    <cellStyle name="Total 16 7" xfId="29237" xr:uid="{E9BDE4A6-38AF-4864-A1D5-1C220CD59F26}"/>
    <cellStyle name="Total 17" xfId="4344" xr:uid="{D380E316-4FEC-41E4-8AC3-85EE2FB080FA}"/>
    <cellStyle name="Total 17 2" xfId="8352" xr:uid="{819C227D-2ACB-4368-B745-E9071D64FA4C}"/>
    <cellStyle name="Total 17 2 2" xfId="11376" xr:uid="{137F6B93-DB68-4846-9CC0-36AD889FBCAF}"/>
    <cellStyle name="Total 17 2 2 2" xfId="14997" xr:uid="{F9AA61A7-14B8-4B9E-9113-19A826F3BC81}"/>
    <cellStyle name="Total 17 2 3" xfId="29238" xr:uid="{2ADD8561-E2CD-4578-A87F-11C7ABC4573C}"/>
    <cellStyle name="Total 17 2 4" xfId="29239" xr:uid="{00FB2034-B596-4537-BE99-DEC2B82CF23B}"/>
    <cellStyle name="Total 17 2 5" xfId="29240" xr:uid="{51438FA0-E50D-4303-86F0-349B7A2C2BAA}"/>
    <cellStyle name="Total 17 2 6" xfId="29241" xr:uid="{B5F30C41-62FA-4219-8A55-61097F276E25}"/>
    <cellStyle name="Total 17 3" xfId="11375" xr:uid="{2725B2F7-296B-4016-A55A-04FBD1F8DDD4}"/>
    <cellStyle name="Total 17 3 2" xfId="14996" xr:uid="{75B614C6-4D32-4B41-AAD4-855034FBD957}"/>
    <cellStyle name="Total 17 4" xfId="29242" xr:uid="{4F5BAB22-ACFF-429F-894B-3543415D3CD2}"/>
    <cellStyle name="Total 17 5" xfId="29243" xr:uid="{87E3E307-5C5A-4799-BF91-09282E8755F5}"/>
    <cellStyle name="Total 17 6" xfId="29244" xr:uid="{E826B3C9-EE50-411F-84A9-9D90C0F0B3D7}"/>
    <cellStyle name="Total 17 7" xfId="29245" xr:uid="{4229B5BB-B04F-447A-9947-BE9907AAD71A}"/>
    <cellStyle name="Total 18" xfId="4345" xr:uid="{EE924F3C-ADCF-4453-BF1B-A9DAB661CE1A}"/>
    <cellStyle name="Total 18 2" xfId="8353" xr:uid="{85AFDBEE-9EC0-44A5-AE2D-D27295229220}"/>
    <cellStyle name="Total 18 2 2" xfId="11378" xr:uid="{97A6709A-C11C-4745-97F2-9FF097152329}"/>
    <cellStyle name="Total 18 2 2 2" xfId="14999" xr:uid="{6C1E849E-31A5-4CCD-851A-DBB684745D4E}"/>
    <cellStyle name="Total 18 2 3" xfId="29246" xr:uid="{85748DB2-EA0B-48DB-B737-4F93D6161B4D}"/>
    <cellStyle name="Total 18 2 4" xfId="29247" xr:uid="{8D82D15D-E468-4E49-AE1C-0BBBF5A1F57F}"/>
    <cellStyle name="Total 18 2 5" xfId="29248" xr:uid="{BC1642D4-821F-4488-A424-0DF9E06EDF76}"/>
    <cellStyle name="Total 18 2 6" xfId="29249" xr:uid="{C474EF9C-2EF5-45CC-97FA-E4FA5C5D8050}"/>
    <cellStyle name="Total 18 3" xfId="11377" xr:uid="{CB3E8F5D-7A27-4DD5-B048-63433A14AD0A}"/>
    <cellStyle name="Total 18 3 2" xfId="14998" xr:uid="{FAEDF6F4-9143-422C-8C64-6750D1AE7FAE}"/>
    <cellStyle name="Total 18 4" xfId="29250" xr:uid="{79B1368D-16ED-4103-86D5-B936F54BE16C}"/>
    <cellStyle name="Total 18 5" xfId="29251" xr:uid="{8D19FBDF-B197-4457-8320-42B708E261AF}"/>
    <cellStyle name="Total 18 6" xfId="29252" xr:uid="{7F926F87-E7D3-4621-9A42-14B7C5D8C512}"/>
    <cellStyle name="Total 18 7" xfId="29253" xr:uid="{B3BFA2CE-3CBB-47E2-AD4E-87F4CB5B30DB}"/>
    <cellStyle name="Total 19" xfId="4346" xr:uid="{7802B6DB-3651-4DE5-BBB9-3D4AA4502FFA}"/>
    <cellStyle name="Total 19 2" xfId="8354" xr:uid="{883EDD41-5345-43BD-830C-4766BAB0BE70}"/>
    <cellStyle name="Total 19 2 2" xfId="11380" xr:uid="{A6FED06E-6E7D-4097-B9D8-6839E3C1A72B}"/>
    <cellStyle name="Total 19 2 2 2" xfId="15001" xr:uid="{0DD2AAC3-357B-4E88-98D3-5AF05607A8EB}"/>
    <cellStyle name="Total 19 2 3" xfId="29254" xr:uid="{B9D47562-9B12-4C56-B506-C403863A8D02}"/>
    <cellStyle name="Total 19 2 4" xfId="29255" xr:uid="{367BCDCC-5727-4BAB-90F8-307E9CD9E971}"/>
    <cellStyle name="Total 19 2 5" xfId="29256" xr:uid="{0DC34E31-EF11-4C55-9A08-1391BB5218F1}"/>
    <cellStyle name="Total 19 2 6" xfId="29257" xr:uid="{971E5E6B-FB0B-4037-99D4-A41F0426116B}"/>
    <cellStyle name="Total 19 3" xfId="11379" xr:uid="{3A563D67-CE6A-4580-B5F4-5174C6DF4AE5}"/>
    <cellStyle name="Total 19 3 2" xfId="15000" xr:uid="{512ED5F0-E713-4F68-A8D2-14DFE8855277}"/>
    <cellStyle name="Total 19 4" xfId="29258" xr:uid="{3756EA9C-A736-4592-B79F-7BC70FF41306}"/>
    <cellStyle name="Total 19 5" xfId="29259" xr:uid="{F2F692E4-20E0-48C1-953F-43268199C63F}"/>
    <cellStyle name="Total 19 6" xfId="29260" xr:uid="{7C20B53C-F5C5-458B-907C-D290E0CA75B4}"/>
    <cellStyle name="Total 19 7" xfId="29261" xr:uid="{D8DB2B14-627B-46FC-AF98-827BBDC8707E}"/>
    <cellStyle name="Total 2" xfId="1979" xr:uid="{D421B0A2-D2AA-49A9-908E-B025D17180D3}"/>
    <cellStyle name="Total 2 10" xfId="11381" xr:uid="{2F76B12B-9F9B-40BE-B3CA-DF280721D277}"/>
    <cellStyle name="Total 2 10 2" xfId="15002" xr:uid="{6F9ACB45-9FED-4709-88B6-FB140E340DB5}"/>
    <cellStyle name="Total 2 11" xfId="29262" xr:uid="{82A8E2D5-BFC5-4403-9A71-BBEB4B5955F7}"/>
    <cellStyle name="Total 2 12" xfId="29263" xr:uid="{6C881DB7-70B8-4E4B-878F-1DCC5EFC7F60}"/>
    <cellStyle name="Total 2 13" xfId="29264" xr:uid="{A9477425-EA52-477F-A083-BFB73854BFEE}"/>
    <cellStyle name="Total 2 14" xfId="29265" xr:uid="{334A507E-8BB9-4017-82AF-E7813A43DC46}"/>
    <cellStyle name="Total 2 15" xfId="29266" xr:uid="{21604664-AA66-4FD6-9C2F-C7C5EFF756B9}"/>
    <cellStyle name="Total 2 16" xfId="29267" xr:uid="{6A5F4857-42A1-45F8-9032-DB0588B5230A}"/>
    <cellStyle name="Total 2 2" xfId="1980" xr:uid="{0491D2D2-0D06-40EA-B4F7-59D2A09DF66A}"/>
    <cellStyle name="Total 2 2 2" xfId="11382" xr:uid="{57CFB315-537E-40A6-BE30-BF74150CF59F}"/>
    <cellStyle name="Total 2 2 2 2" xfId="15003" xr:uid="{D123995C-1A43-4EFC-AB98-E7676F772847}"/>
    <cellStyle name="Total 2 2 3" xfId="29268" xr:uid="{9865A8FA-0C55-41E2-ABAC-93AEBA997CEA}"/>
    <cellStyle name="Total 2 2 4" xfId="29269" xr:uid="{A57892D7-FF98-491D-AD30-13C2BE570C54}"/>
    <cellStyle name="Total 2 2 5" xfId="29270" xr:uid="{D1425ACE-3C44-44FA-9632-42D53E9AB7E9}"/>
    <cellStyle name="Total 2 2 6" xfId="29271" xr:uid="{C4BF0A20-10BA-4728-BBD7-09AABA74D6C7}"/>
    <cellStyle name="Total 2 2 7" xfId="29272" xr:uid="{21F7E12A-CD39-4063-9FA9-867AD2123AB7}"/>
    <cellStyle name="Total 2 3" xfId="1981" xr:uid="{04290F48-450D-4149-B93A-7866DE97B985}"/>
    <cellStyle name="Total 2 3 2" xfId="11383" xr:uid="{D5F90A0C-0664-495C-9CF2-59253CF9709E}"/>
    <cellStyle name="Total 2 3 2 2" xfId="15004" xr:uid="{E024812F-C2A2-4A74-8E3E-D3B3ECC6AAFC}"/>
    <cellStyle name="Total 2 3 3" xfId="29273" xr:uid="{5DB026D1-A3C0-43B3-8F6A-1AA61A4F4F30}"/>
    <cellStyle name="Total 2 3 4" xfId="29274" xr:uid="{E1DA452F-F331-4F76-BD51-5419E982C409}"/>
    <cellStyle name="Total 2 3 5" xfId="29275" xr:uid="{29DDD1BD-CE6A-41A6-B2FF-B1AC442926D4}"/>
    <cellStyle name="Total 2 3 6" xfId="29276" xr:uid="{65DC94FD-13F0-42C1-AD96-0750A6F56556}"/>
    <cellStyle name="Total 2 3 7" xfId="29277" xr:uid="{22E4336C-E172-4F93-933E-7AA881C7FC16}"/>
    <cellStyle name="Total 2 4" xfId="1982" xr:uid="{83431C35-FB44-44A8-916A-96A9338C6AD3}"/>
    <cellStyle name="Total 2 4 2" xfId="11384" xr:uid="{76580467-036F-43A8-92DD-7C9BA7D94814}"/>
    <cellStyle name="Total 2 4 2 2" xfId="15005" xr:uid="{4975BB87-555C-426F-8B9C-25CAA62E672A}"/>
    <cellStyle name="Total 2 4 3" xfId="29278" xr:uid="{159F1BFD-8FD6-4354-848C-538F55E7D8B6}"/>
    <cellStyle name="Total 2 4 4" xfId="29279" xr:uid="{3340EE04-5CAD-474A-A53B-527E70C41307}"/>
    <cellStyle name="Total 2 4 5" xfId="29280" xr:uid="{0C901E83-AC2A-4F3A-BDD0-214310D4AD44}"/>
    <cellStyle name="Total 2 4 6" xfId="29281" xr:uid="{A504C9B4-262E-42AD-BBF4-EC8DBC827158}"/>
    <cellStyle name="Total 2 4 7" xfId="29282" xr:uid="{F4F62D5E-9BA1-4363-8BDA-FF8D0B9950F1}"/>
    <cellStyle name="Total 2 5" xfId="1983" xr:uid="{5441A2D0-131F-4806-9C70-FFD4AB67AD74}"/>
    <cellStyle name="Total 2 5 2" xfId="11385" xr:uid="{21F619ED-DB72-409D-AAA5-B3591323AF4A}"/>
    <cellStyle name="Total 2 5 2 2" xfId="15006" xr:uid="{CC30501F-38C5-4D30-B030-14762329F150}"/>
    <cellStyle name="Total 2 5 3" xfId="29283" xr:uid="{428D672F-2227-4589-A7D0-2F929FAAAD5F}"/>
    <cellStyle name="Total 2 5 4" xfId="29284" xr:uid="{4D513277-1EDF-4120-AD78-90C46B14EFC9}"/>
    <cellStyle name="Total 2 5 5" xfId="29285" xr:uid="{3A89F8CF-373E-49C3-8E6C-E3CC6E7F11FB}"/>
    <cellStyle name="Total 2 5 6" xfId="29286" xr:uid="{6DBEED13-5C7D-453E-9FB6-1DDD57AA2D61}"/>
    <cellStyle name="Total 2 5 7" xfId="29287" xr:uid="{2DBB8FC4-A898-451E-B09C-C89CD88C8066}"/>
    <cellStyle name="Total 2 6" xfId="1984" xr:uid="{7930B86C-4F04-4D82-898D-DC97BEF0D9CC}"/>
    <cellStyle name="Total 2 6 2" xfId="11386" xr:uid="{9468919E-8C70-408A-B070-1B0C8DC3EFD9}"/>
    <cellStyle name="Total 2 6 2 2" xfId="15007" xr:uid="{55DB5581-E549-43E4-A1B2-39B1C82DD442}"/>
    <cellStyle name="Total 2 6 3" xfId="29288" xr:uid="{DDBF8590-4B71-49F9-882A-F39B2A90BB97}"/>
    <cellStyle name="Total 2 6 4" xfId="29289" xr:uid="{898FB374-2619-4027-BEAE-C39C4EBB27CA}"/>
    <cellStyle name="Total 2 6 5" xfId="29290" xr:uid="{1EB4856D-C1F8-48F4-BA29-321648B97748}"/>
    <cellStyle name="Total 2 6 6" xfId="29291" xr:uid="{B40E1220-3940-4301-AEF8-F4CEA35D48E9}"/>
    <cellStyle name="Total 2 6 7" xfId="29292" xr:uid="{4783EFBA-7948-4600-B95B-729DBCCA3FC8}"/>
    <cellStyle name="Total 2 7" xfId="1985" xr:uid="{F3A46B0B-2C2A-40A8-B26D-4DF66CCA2AD4}"/>
    <cellStyle name="Total 2 7 2" xfId="11387" xr:uid="{445630A8-D658-4FA6-B762-97932F274F74}"/>
    <cellStyle name="Total 2 7 2 2" xfId="15008" xr:uid="{C54B977E-77F4-4F63-AA4A-E41889D89AB9}"/>
    <cellStyle name="Total 2 7 3" xfId="29293" xr:uid="{EE24490F-FE68-4264-B10A-41BB270CE665}"/>
    <cellStyle name="Total 2 7 4" xfId="29294" xr:uid="{53A93E60-4963-4528-AA56-0738D7D294D9}"/>
    <cellStyle name="Total 2 7 5" xfId="29295" xr:uid="{455F70C6-5120-4DCE-A551-ED6C3DA0AF88}"/>
    <cellStyle name="Total 2 7 6" xfId="29296" xr:uid="{1F8269ED-6C0D-4D73-AFDF-3397354DDBEB}"/>
    <cellStyle name="Total 2 7 7" xfId="29297" xr:uid="{00F1F4DA-0B4D-47E8-8A8D-27688D40DD42}"/>
    <cellStyle name="Total 2 8" xfId="1986" xr:uid="{20897C28-1521-411C-B04D-45C66B98446E}"/>
    <cellStyle name="Total 2 8 2" xfId="11388" xr:uid="{08841B26-0895-45B0-BBFD-43E225DEDA5A}"/>
    <cellStyle name="Total 2 8 2 2" xfId="15009" xr:uid="{7DA2D30D-BAEC-4593-BB48-66AA038CCCB1}"/>
    <cellStyle name="Total 2 8 3" xfId="29298" xr:uid="{2DEA80F8-B16E-45B0-9545-F6709AD7DF70}"/>
    <cellStyle name="Total 2 8 4" xfId="29299" xr:uid="{0EA9A84C-CB27-47AE-9AC2-AB89A0D18AE8}"/>
    <cellStyle name="Total 2 8 5" xfId="29300" xr:uid="{9B4659E2-3229-4733-9115-300501F6978C}"/>
    <cellStyle name="Total 2 8 6" xfId="29301" xr:uid="{36DE9595-E82C-4139-958F-03FFC4B22DAD}"/>
    <cellStyle name="Total 2 8 7" xfId="29302" xr:uid="{65AB266A-91B8-4002-A60D-B3F1A3650D92}"/>
    <cellStyle name="Total 2 9" xfId="1987" xr:uid="{8735E70E-840B-49C9-A0CC-E8AFAF6311D5}"/>
    <cellStyle name="Total 2 9 2" xfId="11389" xr:uid="{DD5F13A7-F350-42BE-B28A-F6F86E464EAB}"/>
    <cellStyle name="Total 2 9 2 2" xfId="15010" xr:uid="{B9102330-54BD-4E92-B8D0-85D942AB271D}"/>
    <cellStyle name="Total 2 9 3" xfId="29303" xr:uid="{2B4BC519-48EF-45A2-9D46-B5CFD4EE8EDC}"/>
    <cellStyle name="Total 2 9 4" xfId="29304" xr:uid="{7CF82698-FFEC-4D5F-AE79-FE898644EBAC}"/>
    <cellStyle name="Total 2 9 5" xfId="29305" xr:uid="{F8143FCF-DD1C-4CAC-ABC9-39F6C5569D5B}"/>
    <cellStyle name="Total 2 9 6" xfId="29306" xr:uid="{5E2D433D-0C04-4B6F-B1CE-7E51052FA086}"/>
    <cellStyle name="Total 2 9 7" xfId="29307" xr:uid="{86ECB269-AAE8-4F2C-86D4-90C1F0C49A84}"/>
    <cellStyle name="Total 20" xfId="4347" xr:uid="{F80BEC23-4FC4-401F-A8B3-02C9CE8FC5CF}"/>
    <cellStyle name="Total 20 2" xfId="8355" xr:uid="{B85D4B68-678D-4542-876B-759DA31A3258}"/>
    <cellStyle name="Total 20 2 2" xfId="11391" xr:uid="{5F932F60-7C66-49EF-8F6F-0F6C64053B57}"/>
    <cellStyle name="Total 20 2 2 2" xfId="15012" xr:uid="{A9FCD68C-64F2-4545-A50E-9DE663992809}"/>
    <cellStyle name="Total 20 2 3" xfId="29308" xr:uid="{AA6A00BB-E489-4B50-95C0-89EB596C76D4}"/>
    <cellStyle name="Total 20 2 4" xfId="29309" xr:uid="{D5A2734E-D2D5-4EDD-92A7-EB371CE30C24}"/>
    <cellStyle name="Total 20 2 5" xfId="29310" xr:uid="{F9C0F156-FB20-4B50-91D7-4FAA0A38B75F}"/>
    <cellStyle name="Total 20 2 6" xfId="29311" xr:uid="{6AD8C807-E720-4412-9AC5-E9230D306587}"/>
    <cellStyle name="Total 20 3" xfId="11390" xr:uid="{6B815BBA-7810-4154-9686-017D514D0D8E}"/>
    <cellStyle name="Total 20 3 2" xfId="15011" xr:uid="{F1E569AB-0CC5-4D8F-A6DC-81625D7B777C}"/>
    <cellStyle name="Total 20 4" xfId="29312" xr:uid="{AA6962FC-4F3F-4F5F-91E4-EA1A343D58D9}"/>
    <cellStyle name="Total 20 5" xfId="29313" xr:uid="{CA9076AC-0DA9-4559-9E2A-0CD657C3C79E}"/>
    <cellStyle name="Total 20 6" xfId="29314" xr:uid="{1D6933A0-545B-4809-90B4-DBB4567A105D}"/>
    <cellStyle name="Total 20 7" xfId="29315" xr:uid="{B8680636-1598-44DE-AFD1-364D821058C0}"/>
    <cellStyle name="Total 21" xfId="8356" xr:uid="{3F5896DC-40C3-444F-94A8-09FC08232361}"/>
    <cellStyle name="Total 21 2" xfId="11392" xr:uid="{C5F22005-4693-432D-8D36-4BB760BFB1A3}"/>
    <cellStyle name="Total 21 2 2" xfId="15013" xr:uid="{FA9A2344-3273-4CC1-8B89-E3BFE7704312}"/>
    <cellStyle name="Total 21 3" xfId="29316" xr:uid="{81F6C451-1603-4712-9325-805D3A249D8D}"/>
    <cellStyle name="Total 21 4" xfId="29317" xr:uid="{530CB812-899B-4060-B8E0-D86DFA15FBE7}"/>
    <cellStyle name="Total 21 5" xfId="29318" xr:uid="{5A00C67F-2818-4AAB-AA0C-3AC5B98C50FE}"/>
    <cellStyle name="Total 21 6" xfId="29319" xr:uid="{CEE79BBA-AEDE-4FBF-A2F0-8F7B957A72E6}"/>
    <cellStyle name="Total 22" xfId="6618" xr:uid="{94899635-88DD-41D7-9537-9E19F1A1A084}"/>
    <cellStyle name="Total 22 2" xfId="29321" xr:uid="{D4B604C7-3516-4FDA-B652-7A4EAF136C9B}"/>
    <cellStyle name="Total 22 3" xfId="29320" xr:uid="{C6348507-DD8F-4075-A301-DEC65C7466AC}"/>
    <cellStyle name="Total 23" xfId="29322" xr:uid="{E2AFC2F1-CAC2-40C3-B8AA-0124E8FCED62}"/>
    <cellStyle name="Total 24" xfId="29323" xr:uid="{2B5277D3-84F2-44C0-BE6C-9BEE55593F86}"/>
    <cellStyle name="Total 25" xfId="29324" xr:uid="{FEFE9420-EAAC-4749-AF20-286353E7AEC7}"/>
    <cellStyle name="Total 3" xfId="1988" xr:uid="{A83969ED-A577-4E0E-A278-59D862340021}"/>
    <cellStyle name="Total 3 10" xfId="4348" xr:uid="{BEBC3483-3AB9-4332-84A9-01705933D73B}"/>
    <cellStyle name="Total 3 10 2" xfId="11394" xr:uid="{CE691656-FA91-404A-BA87-8DF7FAB724F2}"/>
    <cellStyle name="Total 3 10 2 2" xfId="15015" xr:uid="{54A667D7-3CC2-45FF-8605-4296F80F0514}"/>
    <cellStyle name="Total 3 10 3" xfId="29325" xr:uid="{C148BC91-CCFD-4906-8FEA-0DE90D2056F1}"/>
    <cellStyle name="Total 3 10 4" xfId="29326" xr:uid="{1964A326-E483-4D71-95F3-A2C3E4CF904A}"/>
    <cellStyle name="Total 3 10 5" xfId="29327" xr:uid="{83613148-0839-4A2E-8836-EFCD2DC70D59}"/>
    <cellStyle name="Total 3 10 6" xfId="29328" xr:uid="{71C0BAC6-6BD6-49A6-ABEF-CDBA06276540}"/>
    <cellStyle name="Total 3 11" xfId="4349" xr:uid="{58DC423C-60E3-49F7-8147-7BBEF7A8F528}"/>
    <cellStyle name="Total 3 11 2" xfId="11395" xr:uid="{788F9894-89A6-448D-A51B-0CE59BBB35B1}"/>
    <cellStyle name="Total 3 11 2 2" xfId="15016" xr:uid="{F02B6B15-951B-4D8E-BD5B-DAA53D8ABA12}"/>
    <cellStyle name="Total 3 11 3" xfId="29329" xr:uid="{D4539FCD-9921-489C-B64A-A717F65AC885}"/>
    <cellStyle name="Total 3 11 4" xfId="29330" xr:uid="{6CD47743-99D0-41E6-861D-0C9B73079A4D}"/>
    <cellStyle name="Total 3 11 5" xfId="29331" xr:uid="{ADEE4089-B519-42BC-837D-8708A6A3B403}"/>
    <cellStyle name="Total 3 11 6" xfId="29332" xr:uid="{14179882-C087-4381-9E39-96AEB0098F74}"/>
    <cellStyle name="Total 3 12" xfId="4350" xr:uid="{C91E41EB-10DE-42E9-84C5-33C6E558624C}"/>
    <cellStyle name="Total 3 12 2" xfId="11396" xr:uid="{D0327C75-6CEB-435E-BF7F-6AFC0F0703DA}"/>
    <cellStyle name="Total 3 12 2 2" xfId="15017" xr:uid="{8EB35F84-D634-4E13-A130-FE60E2515251}"/>
    <cellStyle name="Total 3 12 3" xfId="29333" xr:uid="{DBC5F666-7ECA-408B-A85A-AE0B31292E8B}"/>
    <cellStyle name="Total 3 12 4" xfId="29334" xr:uid="{49083CFD-D57A-4634-89A4-D631A78C8607}"/>
    <cellStyle name="Total 3 12 5" xfId="29335" xr:uid="{EAA8D982-13D6-4DC7-B69F-3C5978A09ABE}"/>
    <cellStyle name="Total 3 12 6" xfId="29336" xr:uid="{BCE8A202-ACB2-4072-982A-EED2E8088A65}"/>
    <cellStyle name="Total 3 13" xfId="4351" xr:uid="{47A4641F-040F-4B10-B686-5B90ADFE761F}"/>
    <cellStyle name="Total 3 13 2" xfId="11397" xr:uid="{1C126C39-DFB1-4C59-9600-9572459A947C}"/>
    <cellStyle name="Total 3 13 2 2" xfId="15018" xr:uid="{C2822F1D-177F-41BB-A85E-5911409DB19D}"/>
    <cellStyle name="Total 3 13 3" xfId="29337" xr:uid="{D2234EF3-AF8C-4C73-86CA-AEE6865690EA}"/>
    <cellStyle name="Total 3 13 4" xfId="29338" xr:uid="{23CE413A-1035-4D77-BFD3-FCC377E6F256}"/>
    <cellStyle name="Total 3 13 5" xfId="29339" xr:uid="{4677CE4A-F3E9-44D1-A4A9-83D6167FE25B}"/>
    <cellStyle name="Total 3 13 6" xfId="29340" xr:uid="{F0013A4F-9BB0-4349-AD06-6A8F971FCA8C}"/>
    <cellStyle name="Total 3 14" xfId="4352" xr:uid="{C6FDE2E8-76CC-41F6-A3CC-6333ECDE67AE}"/>
    <cellStyle name="Total 3 14 2" xfId="11398" xr:uid="{9CCE2613-63DB-40E6-821F-F28297DAD776}"/>
    <cellStyle name="Total 3 14 2 2" xfId="15019" xr:uid="{EC7487D2-D387-449D-BE88-0893A8B44274}"/>
    <cellStyle name="Total 3 14 3" xfId="29341" xr:uid="{32CAAE10-678C-4484-BC86-B40E5F19118F}"/>
    <cellStyle name="Total 3 14 4" xfId="29342" xr:uid="{8C830ECC-4279-4893-8498-91AA1E125549}"/>
    <cellStyle name="Total 3 14 5" xfId="29343" xr:uid="{CF4B55AC-516E-4627-8D61-EF902EB20493}"/>
    <cellStyle name="Total 3 14 6" xfId="29344" xr:uid="{5F019C14-779F-4717-A68A-C39E602D80C9}"/>
    <cellStyle name="Total 3 15" xfId="8357" xr:uid="{2CC25053-79C2-4DA3-8F52-00912EDEBC45}"/>
    <cellStyle name="Total 3 15 2" xfId="11399" xr:uid="{B30A81EE-E92C-4A7F-8479-0E2273ED48C7}"/>
    <cellStyle name="Total 3 15 2 2" xfId="15020" xr:uid="{35B84EC6-8DC2-4AB2-87FD-2FF63F09912E}"/>
    <cellStyle name="Total 3 15 3" xfId="29345" xr:uid="{42E4CE22-D89F-40E8-8AD4-99A21B5BF28F}"/>
    <cellStyle name="Total 3 15 4" xfId="29346" xr:uid="{5E432DDD-0FD8-4230-9703-02775E3D041F}"/>
    <cellStyle name="Total 3 15 5" xfId="29347" xr:uid="{D6D5AC9E-0BDB-42C6-B803-F79AEEDA3386}"/>
    <cellStyle name="Total 3 15 6" xfId="29348" xr:uid="{B780FDDB-BB8A-4DB7-8CF0-312E7C75E4B6}"/>
    <cellStyle name="Total 3 16" xfId="11393" xr:uid="{D4FAF898-D32D-47B2-99FC-8845B5905933}"/>
    <cellStyle name="Total 3 16 2" xfId="15014" xr:uid="{35EF476F-890D-4446-98FA-8F7DD95C13B6}"/>
    <cellStyle name="Total 3 17" xfId="29349" xr:uid="{4A9A8110-CD8D-46DE-9A9D-86E4CD332DD3}"/>
    <cellStyle name="Total 3 18" xfId="29350" xr:uid="{F2C4B165-2224-4B6C-80AA-0D71F5FB7C32}"/>
    <cellStyle name="Total 3 19" xfId="29351" xr:uid="{427837EA-E659-4E5F-BCF7-0F08686B1BE4}"/>
    <cellStyle name="Total 3 2" xfId="1989" xr:uid="{493E6242-5DC7-40CC-8BEE-713A5200706A}"/>
    <cellStyle name="Total 3 2 2" xfId="11400" xr:uid="{46291D69-C8EE-42C7-AFDE-E7CF303355C0}"/>
    <cellStyle name="Total 3 2 2 2" xfId="15021" xr:uid="{91AD8EB8-C499-4720-B9DC-1960E7DF6A61}"/>
    <cellStyle name="Total 3 2 3" xfId="29352" xr:uid="{A4EDA31D-C933-4C3C-B4B3-0C86C3CBB923}"/>
    <cellStyle name="Total 3 2 4" xfId="29353" xr:uid="{EC37CBB4-557D-4EB6-8D66-1560D2083551}"/>
    <cellStyle name="Total 3 2 5" xfId="29354" xr:uid="{6BDC4252-B97D-4258-953B-BF1FDA619A1F}"/>
    <cellStyle name="Total 3 2 6" xfId="29355" xr:uid="{FDA80C1B-D221-48B4-BC1A-6EFA48460306}"/>
    <cellStyle name="Total 3 2 7" xfId="29356" xr:uid="{EE320F20-5B03-43EE-82AC-5C675B119BF5}"/>
    <cellStyle name="Total 3 20" xfId="29357" xr:uid="{C9D817C5-9B10-41B1-AC6F-AE38F2FE1D0C}"/>
    <cellStyle name="Total 3 21" xfId="29358" xr:uid="{2B214A02-1BAB-4376-8135-045047E43CC0}"/>
    <cellStyle name="Total 3 3" xfId="4353" xr:uid="{91CBECA5-E8C0-49AD-8A99-A8DFD912B942}"/>
    <cellStyle name="Total 3 3 2" xfId="11401" xr:uid="{692E397A-09BE-4C3C-A555-32E3ED2E45F6}"/>
    <cellStyle name="Total 3 3 2 2" xfId="15022" xr:uid="{DFBBDE74-98DA-4738-B70C-95FF6681F6D9}"/>
    <cellStyle name="Total 3 3 3" xfId="29359" xr:uid="{83A42763-FEC4-44B2-9CD6-30FAB3627C94}"/>
    <cellStyle name="Total 3 3 4" xfId="29360" xr:uid="{AECE7C82-44C8-4D71-887E-441BAEC0C9CA}"/>
    <cellStyle name="Total 3 3 5" xfId="29361" xr:uid="{BD88955E-C1BC-4E0A-936D-751C4122D1B4}"/>
    <cellStyle name="Total 3 3 6" xfId="29362" xr:uid="{69209BA8-85C9-4776-9921-48D425F99DAE}"/>
    <cellStyle name="Total 3 4" xfId="4354" xr:uid="{707257DF-90A9-4E97-8FBC-0CCD45B170BD}"/>
    <cellStyle name="Total 3 4 2" xfId="11402" xr:uid="{91885056-498B-4314-A217-48D0D615E48B}"/>
    <cellStyle name="Total 3 4 2 2" xfId="15023" xr:uid="{4F00318B-7AEE-4118-BB9C-49E093C51772}"/>
    <cellStyle name="Total 3 4 3" xfId="29363" xr:uid="{30D37E1C-BEE3-4063-B354-C0BE3BCE43A3}"/>
    <cellStyle name="Total 3 4 4" xfId="29364" xr:uid="{D1F82F52-6E14-42C7-A31E-6A86424CF70C}"/>
    <cellStyle name="Total 3 4 5" xfId="29365" xr:uid="{B6FF435B-8ABA-4C09-AD5D-26415F2EB7F6}"/>
    <cellStyle name="Total 3 4 6" xfId="29366" xr:uid="{839500CD-53F5-46E2-9F54-1A14E2988E3E}"/>
    <cellStyle name="Total 3 5" xfId="4355" xr:uid="{52CC1EC8-D80B-4E0F-8DB1-7C820872DB9E}"/>
    <cellStyle name="Total 3 5 2" xfId="11403" xr:uid="{6AAA8C41-3200-42C7-B94E-8C845135DB55}"/>
    <cellStyle name="Total 3 5 2 2" xfId="15024" xr:uid="{63302B6A-D9CB-420F-B143-B86874FF7C23}"/>
    <cellStyle name="Total 3 5 3" xfId="29367" xr:uid="{56A1F58F-9976-43B3-9821-DA9BF48ECF78}"/>
    <cellStyle name="Total 3 5 4" xfId="29368" xr:uid="{D8D074AD-4555-49DE-88DD-15F3FCC587F1}"/>
    <cellStyle name="Total 3 5 5" xfId="29369" xr:uid="{C38807DB-9D24-4C3E-AE18-358C2083F2FC}"/>
    <cellStyle name="Total 3 5 6" xfId="29370" xr:uid="{3DB51074-651E-4259-97EE-5A47EAEE1060}"/>
    <cellStyle name="Total 3 6" xfId="4356" xr:uid="{5690C029-AB6D-4DB1-9CB8-632FC099AABE}"/>
    <cellStyle name="Total 3 6 2" xfId="11404" xr:uid="{632B57BA-B9E3-4422-8605-BD3ED7405356}"/>
    <cellStyle name="Total 3 6 2 2" xfId="15025" xr:uid="{A0306760-87D9-4FCA-AB68-B3467345DE85}"/>
    <cellStyle name="Total 3 6 3" xfId="29371" xr:uid="{ABDAAA06-4046-4076-B7F5-C1CBC3F927FF}"/>
    <cellStyle name="Total 3 6 4" xfId="29372" xr:uid="{675C394F-84C8-4E9A-AF98-88388262BA9E}"/>
    <cellStyle name="Total 3 6 5" xfId="29373" xr:uid="{984107CE-0104-4BBB-8425-108DBD7FF45C}"/>
    <cellStyle name="Total 3 6 6" xfId="29374" xr:uid="{83809703-6A11-4A14-A809-BEA0ABBF8EC8}"/>
    <cellStyle name="Total 3 7" xfId="4357" xr:uid="{7A6A6844-0E1E-49DB-B555-BE0D732BC928}"/>
    <cellStyle name="Total 3 7 2" xfId="11405" xr:uid="{6EBD2871-0827-4074-8FED-6AE39A5CC485}"/>
    <cellStyle name="Total 3 7 2 2" xfId="15026" xr:uid="{3C1B19C3-E1FD-46D7-9397-A1ACDA9B3F82}"/>
    <cellStyle name="Total 3 7 3" xfId="29375" xr:uid="{BD6DEBE8-3B63-41DA-8188-5ACD1E14F50E}"/>
    <cellStyle name="Total 3 7 4" xfId="29376" xr:uid="{2C133425-0252-48CE-AFEF-0B2AEE1BAB80}"/>
    <cellStyle name="Total 3 7 5" xfId="29377" xr:uid="{A37A96BF-C258-4A10-B2E3-D9AB1F82447A}"/>
    <cellStyle name="Total 3 7 6" xfId="29378" xr:uid="{5B3F2ACE-75B7-448F-BC62-A1D5EACA9549}"/>
    <cellStyle name="Total 3 8" xfId="4358" xr:uid="{A68C5371-6A86-4265-AA9E-EF1C5CF1B348}"/>
    <cellStyle name="Total 3 8 2" xfId="11406" xr:uid="{71B16C49-F371-46EE-93CD-E05E5F1823E3}"/>
    <cellStyle name="Total 3 8 2 2" xfId="15027" xr:uid="{7996337F-BE47-4AF4-B15C-19DAEBCACF6D}"/>
    <cellStyle name="Total 3 8 3" xfId="29379" xr:uid="{F8342FDF-3FFD-44BD-81FD-A14DFF579C9E}"/>
    <cellStyle name="Total 3 8 4" xfId="29380" xr:uid="{0E951BE6-E1ED-4BB1-B96F-0EFCE1705A5B}"/>
    <cellStyle name="Total 3 8 5" xfId="29381" xr:uid="{2E8D60CF-2209-4586-AC10-D83C17842B48}"/>
    <cellStyle name="Total 3 8 6" xfId="29382" xr:uid="{C46A53C8-0149-496C-BA34-133167AA5B04}"/>
    <cellStyle name="Total 3 9" xfId="4359" xr:uid="{2BA2C463-EFB3-4917-95BD-E8310ADAB7C2}"/>
    <cellStyle name="Total 3 9 2" xfId="11407" xr:uid="{E993048F-7D34-44FE-8143-3E7344B1FD08}"/>
    <cellStyle name="Total 3 9 2 2" xfId="15028" xr:uid="{C92B23AA-61E8-46B1-AB3E-18953DA1C669}"/>
    <cellStyle name="Total 3 9 3" xfId="29383" xr:uid="{74800594-C7FB-4935-8B00-FE40AC5A2E82}"/>
    <cellStyle name="Total 3 9 4" xfId="29384" xr:uid="{44C0E914-9775-466E-B608-23A97A43A7C0}"/>
    <cellStyle name="Total 3 9 5" xfId="29385" xr:uid="{D65A93A5-E800-4F27-A4DC-A0EC7C281C64}"/>
    <cellStyle name="Total 3 9 6" xfId="29386" xr:uid="{86DCEB3E-B1D7-4A7F-8D61-5F93AECCB2FF}"/>
    <cellStyle name="Total 4" xfId="1990" xr:uid="{8D339200-C2E9-430F-95E1-FF9E6A7CEEA9}"/>
    <cellStyle name="Total 4 2" xfId="1991" xr:uid="{E1BA9F2D-DE5B-494B-84E2-287F40E7D08B}"/>
    <cellStyle name="Total 4 2 2" xfId="11409" xr:uid="{D5FD69E1-A879-48D1-893E-2AF4DA6FEDBB}"/>
    <cellStyle name="Total 4 2 2 2" xfId="15030" xr:uid="{4FA6CFD8-3DB0-4E46-B5CA-2557036FF731}"/>
    <cellStyle name="Total 4 2 3" xfId="29387" xr:uid="{11A26FD7-73F5-4B5F-AA32-4A65D385574E}"/>
    <cellStyle name="Total 4 2 4" xfId="29388" xr:uid="{18201168-4AC4-45FD-A251-A96A57306AD3}"/>
    <cellStyle name="Total 4 2 5" xfId="29389" xr:uid="{688AA97B-B9CC-44D5-814D-1B876EE7BEFB}"/>
    <cellStyle name="Total 4 2 6" xfId="29390" xr:uid="{D79C01AC-2C92-41C7-9FF4-E08453248907}"/>
    <cellStyle name="Total 4 2 7" xfId="29391" xr:uid="{EE18DDD0-2DDD-4746-9410-484F1DCC7C30}"/>
    <cellStyle name="Total 4 3" xfId="11408" xr:uid="{5CB8CDDA-FE54-4B42-A0A6-60B8EF9D157F}"/>
    <cellStyle name="Total 4 3 2" xfId="15029" xr:uid="{5461419F-8607-4047-8C61-E8F934A2BEF1}"/>
    <cellStyle name="Total 4 4" xfId="29392" xr:uid="{A047EE3C-EAD8-46EC-8A45-AB4062B7AF5A}"/>
    <cellStyle name="Total 4 5" xfId="29393" xr:uid="{8156FD23-923C-4373-9674-7540DE7CA3D9}"/>
    <cellStyle name="Total 4 6" xfId="29394" xr:uid="{77DEDB62-E111-477A-87B4-158448851F83}"/>
    <cellStyle name="Total 4 7" xfId="29395" xr:uid="{0BF8E201-29DA-4376-A4DB-00EE053D238D}"/>
    <cellStyle name="Total 4 8" xfId="29396" xr:uid="{30C5E6B1-F472-4E1E-8C3E-7D2616B41C13}"/>
    <cellStyle name="Total 5" xfId="1992" xr:uid="{0F0EE034-6206-43C6-BC22-108B779AE98B}"/>
    <cellStyle name="Total 5 2" xfId="1993" xr:uid="{6375173A-A588-438D-957B-E16669A4833A}"/>
    <cellStyle name="Total 5 2 2" xfId="11411" xr:uid="{5C59A497-55AA-4906-BBDF-10ED6C79D10C}"/>
    <cellStyle name="Total 5 2 2 2" xfId="15032" xr:uid="{A2227ACE-A48E-4769-AEBE-6D6427FF29D5}"/>
    <cellStyle name="Total 5 2 3" xfId="29397" xr:uid="{B9931B72-DB4B-440F-A860-9533AD23886B}"/>
    <cellStyle name="Total 5 2 4" xfId="29398" xr:uid="{DA511C8D-4EB2-4E31-9D96-F81E061BB780}"/>
    <cellStyle name="Total 5 2 5" xfId="29399" xr:uid="{8FB251CE-50B2-42ED-B92E-E21AEB8D107F}"/>
    <cellStyle name="Total 5 2 6" xfId="29400" xr:uid="{F50F8AD1-478E-4010-932C-EA70DF56D650}"/>
    <cellStyle name="Total 5 2 7" xfId="29401" xr:uid="{C81B4042-8DBE-40D8-B2CD-E2A59A3A5B9E}"/>
    <cellStyle name="Total 5 3" xfId="11410" xr:uid="{71F78816-285F-4990-90FF-66FBA72F1C59}"/>
    <cellStyle name="Total 5 3 2" xfId="15031" xr:uid="{51F04F42-0DE2-4D62-8EDD-62E977B06126}"/>
    <cellStyle name="Total 5 4" xfId="29402" xr:uid="{677B06BC-D66C-41AD-87B0-2B104FABC370}"/>
    <cellStyle name="Total 5 5" xfId="29403" xr:uid="{85C92FF7-FCAC-4124-98B9-F428763D1E6B}"/>
    <cellStyle name="Total 5 6" xfId="29404" xr:uid="{32A1DB23-DA7E-4200-8925-773E00D5B866}"/>
    <cellStyle name="Total 5 7" xfId="29405" xr:uid="{A5E47DCE-5F66-4F36-AB79-A47D84883FDE}"/>
    <cellStyle name="Total 5 8" xfId="29406" xr:uid="{08E4E167-C550-4549-90E4-A34E20F39BDD}"/>
    <cellStyle name="Total 6" xfId="1994" xr:uid="{E962A11B-4699-4425-80CC-3FEFA1E495BD}"/>
    <cellStyle name="Total 6 2" xfId="1995" xr:uid="{3BCD3989-C38F-4B9C-96BF-E651533248B6}"/>
    <cellStyle name="Total 6 2 2" xfId="11413" xr:uid="{3291B15E-3D18-4F9C-AC6A-570363CFE53F}"/>
    <cellStyle name="Total 6 2 2 2" xfId="15034" xr:uid="{5346C698-03E4-4358-85A4-E281B95DB8B6}"/>
    <cellStyle name="Total 6 2 3" xfId="29407" xr:uid="{568C66F2-399C-4595-AF82-106D128EF0FB}"/>
    <cellStyle name="Total 6 2 4" xfId="29408" xr:uid="{A28C0F80-7F9C-4F11-B638-3DFBF358AF87}"/>
    <cellStyle name="Total 6 2 5" xfId="29409" xr:uid="{F4D9F6F4-EBCF-4227-ADAD-A6467EC531C9}"/>
    <cellStyle name="Total 6 2 6" xfId="29410" xr:uid="{A3E1E082-A18F-4881-B3E1-8470FD8DEC4E}"/>
    <cellStyle name="Total 6 2 7" xfId="29411" xr:uid="{A28065B3-7B26-4BF3-BD70-079754CEFA5B}"/>
    <cellStyle name="Total 6 3" xfId="4360" xr:uid="{4045DC30-D7C7-437A-86E9-089ECA6D9FDA}"/>
    <cellStyle name="Total 6 3 2" xfId="11414" xr:uid="{B26D2E3B-59F8-46EF-8804-AAD2E791FCBE}"/>
    <cellStyle name="Total 6 3 2 2" xfId="15035" xr:uid="{CF52DEB4-FD07-4212-B611-9E9166AF5EB1}"/>
    <cellStyle name="Total 6 3 3" xfId="29412" xr:uid="{28C0D933-56F6-4543-8B2F-09668F610A51}"/>
    <cellStyle name="Total 6 3 4" xfId="29413" xr:uid="{756AEA8A-0023-41F8-8493-6B0ECF1F487F}"/>
    <cellStyle name="Total 6 3 5" xfId="29414" xr:uid="{E0078E82-8880-4905-A307-CD2AAFDE6D56}"/>
    <cellStyle name="Total 6 3 6" xfId="29415" xr:uid="{B2CB756E-56CB-409F-850B-5F93BC33D306}"/>
    <cellStyle name="Total 6 4" xfId="11412" xr:uid="{2CBE0D73-711E-44E0-AD57-114738668AC3}"/>
    <cellStyle name="Total 6 4 2" xfId="15033" xr:uid="{011D2EB4-9D2C-4A35-96B3-6B71517B6FA6}"/>
    <cellStyle name="Total 6 5" xfId="29416" xr:uid="{9ECA7F20-2A71-4550-826D-ED589855BE23}"/>
    <cellStyle name="Total 6 6" xfId="29417" xr:uid="{C4A551F8-02B5-41B0-A198-8BC489E4BBCA}"/>
    <cellStyle name="Total 6 7" xfId="29418" xr:uid="{818841B1-DEA7-4091-A4D9-D1438C915A7D}"/>
    <cellStyle name="Total 6 8" xfId="29419" xr:uid="{78A51274-489B-4D0C-B3D3-6B1766500932}"/>
    <cellStyle name="Total 6 9" xfId="29420" xr:uid="{7FBD4100-19D8-446B-B45B-3C8960006958}"/>
    <cellStyle name="Total 7" xfId="1996" xr:uid="{35B8BCD3-3DDF-4DFA-B058-877B200C3F8E}"/>
    <cellStyle name="Total 7 2" xfId="1997" xr:uid="{BE66998D-1815-4013-8B43-D4459176884D}"/>
    <cellStyle name="Total 7 2 2" xfId="11416" xr:uid="{0F830512-48DE-427C-97F8-F7E83BEEB5E7}"/>
    <cellStyle name="Total 7 2 2 2" xfId="15037" xr:uid="{06AB8E83-00F2-44D0-AD5F-63D1FFA16911}"/>
    <cellStyle name="Total 7 2 3" xfId="29421" xr:uid="{FB8B2ACF-6A8C-468D-A392-6B9A864E6959}"/>
    <cellStyle name="Total 7 2 4" xfId="29422" xr:uid="{B6D2DBBA-E1FC-4B61-B6F8-A31D4320753B}"/>
    <cellStyle name="Total 7 2 5" xfId="29423" xr:uid="{27178927-2551-4BA6-A7B9-83E6E0272FFC}"/>
    <cellStyle name="Total 7 2 6" xfId="29424" xr:uid="{B7401ACF-CFFD-4EBE-9CA2-16A49228CF0E}"/>
    <cellStyle name="Total 7 2 7" xfId="29425" xr:uid="{D84B9708-E073-4FDA-BF9A-8AFCAA27D916}"/>
    <cellStyle name="Total 7 3" xfId="4361" xr:uid="{77C95617-5936-44A2-9CBA-5E54A70AFEF2}"/>
    <cellStyle name="Total 7 3 2" xfId="11417" xr:uid="{1A70D6F1-8AD8-464E-85F6-8002C96757B5}"/>
    <cellStyle name="Total 7 3 2 2" xfId="15038" xr:uid="{E45CC55F-493E-4181-9148-6742C69A1622}"/>
    <cellStyle name="Total 7 3 3" xfId="29426" xr:uid="{00AB4306-5915-48F1-B6BC-1F07E1F9F4CD}"/>
    <cellStyle name="Total 7 3 4" xfId="29427" xr:uid="{03217336-7DF2-49A3-8A01-358D66508FF8}"/>
    <cellStyle name="Total 7 3 5" xfId="29428" xr:uid="{6B37BF1E-173B-492B-8028-B57CEDDE3C58}"/>
    <cellStyle name="Total 7 3 6" xfId="29429" xr:uid="{814EC14B-D21C-40E5-9583-AFC9675F9EB9}"/>
    <cellStyle name="Total 7 4" xfId="11415" xr:uid="{1D2D1D98-48F7-407B-8A25-A31B3777953B}"/>
    <cellStyle name="Total 7 4 2" xfId="15036" xr:uid="{8F5B6851-268E-4D18-B2D7-AA7F943E9717}"/>
    <cellStyle name="Total 7 5" xfId="29430" xr:uid="{CCF46984-E4E8-4FCA-97D7-D708C42F6341}"/>
    <cellStyle name="Total 7 6" xfId="29431" xr:uid="{615F7EF4-BA4D-4D48-A498-003D8374F5D8}"/>
    <cellStyle name="Total 7 7" xfId="29432" xr:uid="{79B39C6D-BC15-40E4-BE8E-66AE2198F277}"/>
    <cellStyle name="Total 7 8" xfId="29433" xr:uid="{9D95A53D-159E-42F4-AC53-C8DFD634A5FB}"/>
    <cellStyle name="Total 7 9" xfId="29434" xr:uid="{AF09A62C-C867-4F3C-B3A2-DDE204902460}"/>
    <cellStyle name="Total 8" xfId="1998" xr:uid="{873D7744-004E-4A86-8B58-0BCD5DB7F128}"/>
    <cellStyle name="Total 8 2" xfId="1999" xr:uid="{DC1A9923-2F39-43F1-AD83-68EA6CD15B5A}"/>
    <cellStyle name="Total 8 2 2" xfId="11419" xr:uid="{FFAC61F3-B820-4021-9948-3299E71DE0DE}"/>
    <cellStyle name="Total 8 2 2 2" xfId="15040" xr:uid="{492386D2-BC14-4DB2-9D8B-5AB4F5E118A3}"/>
    <cellStyle name="Total 8 2 3" xfId="29435" xr:uid="{375D54A8-AD17-4A3D-8DCE-9268CC9FEA39}"/>
    <cellStyle name="Total 8 2 4" xfId="29436" xr:uid="{B4EA2FB4-7351-4591-BEFF-283E6B1D2584}"/>
    <cellStyle name="Total 8 2 5" xfId="29437" xr:uid="{5E661694-593B-49F6-AC58-8ECD8CC2F59D}"/>
    <cellStyle name="Total 8 2 6" xfId="29438" xr:uid="{DF0F6C69-D216-4558-8CCD-98A0A94EFB63}"/>
    <cellStyle name="Total 8 2 7" xfId="29439" xr:uid="{DC2F99A4-B9FD-442E-8FD1-919CB82EF464}"/>
    <cellStyle name="Total 8 3" xfId="4362" xr:uid="{83DC547B-7245-44FF-B50E-68EA6B923D69}"/>
    <cellStyle name="Total 8 3 2" xfId="11420" xr:uid="{7F628FF3-B093-4138-AEB0-E9275DB8A113}"/>
    <cellStyle name="Total 8 3 2 2" xfId="15041" xr:uid="{4B25F783-7633-4503-9A0B-54D9156101F5}"/>
    <cellStyle name="Total 8 3 3" xfId="29440" xr:uid="{DD006088-24F8-413F-B84E-8DDBD77CF863}"/>
    <cellStyle name="Total 8 3 4" xfId="29441" xr:uid="{C5BF6732-4229-4F0E-8841-6EE7A34B0BEC}"/>
    <cellStyle name="Total 8 3 5" xfId="29442" xr:uid="{DC1D1E17-8425-47CF-8A3A-4EEFAC1F9005}"/>
    <cellStyle name="Total 8 3 6" xfId="29443" xr:uid="{BD53A104-034B-4A8F-8D07-3B4694C8772D}"/>
    <cellStyle name="Total 8 4" xfId="11418" xr:uid="{854E0F3A-B9C4-444C-832B-81E4FD364237}"/>
    <cellStyle name="Total 8 4 2" xfId="15039" xr:uid="{343ED10B-CFA4-46DE-9344-5CAD19084BF2}"/>
    <cellStyle name="Total 8 5" xfId="29444" xr:uid="{4DD692DF-D517-4BF0-88CD-4D0A607079BF}"/>
    <cellStyle name="Total 8 6" xfId="29445" xr:uid="{D5680E98-15C0-479C-A23E-BE0ADB8F3334}"/>
    <cellStyle name="Total 8 7" xfId="29446" xr:uid="{4F44F579-7FDA-4D78-AF16-2B1D7D3274C7}"/>
    <cellStyle name="Total 8 8" xfId="29447" xr:uid="{533C294A-CEF5-4553-8E40-68524D99B886}"/>
    <cellStyle name="Total 8 9" xfId="29448" xr:uid="{254C0C97-1062-446B-AFE6-C4E9653BD598}"/>
    <cellStyle name="Total 9" xfId="2000" xr:uid="{61DF145B-8E31-48FC-B658-14A4D7464CF1}"/>
    <cellStyle name="Total 9 2" xfId="4363" xr:uid="{1A68053F-947C-452A-81D4-0BE70C0394D5}"/>
    <cellStyle name="Total 9 2 2" xfId="11422" xr:uid="{A5A22CD0-E28E-456D-B637-65718A312A28}"/>
    <cellStyle name="Total 9 2 2 2" xfId="15043" xr:uid="{F8EAD8F1-F23E-47CD-8E8D-AE823F3F9CEE}"/>
    <cellStyle name="Total 9 2 3" xfId="29449" xr:uid="{41BC6951-740F-46E0-808F-029A1E82ABF1}"/>
    <cellStyle name="Total 9 2 4" xfId="29450" xr:uid="{4A08E6C1-E3A0-4170-91A1-DAF2CF4B4A5D}"/>
    <cellStyle name="Total 9 2 5" xfId="29451" xr:uid="{8C42442E-EDFB-4294-A26B-B30E9EA49DC2}"/>
    <cellStyle name="Total 9 2 6" xfId="29452" xr:uid="{C0AA8F03-6A8E-4868-9C4E-3C82E10E9CDC}"/>
    <cellStyle name="Total 9 3" xfId="11421" xr:uid="{FC339468-B1B8-4871-955C-B86CFC4D5372}"/>
    <cellStyle name="Total 9 3 2" xfId="15042" xr:uid="{8B1851C8-E82E-4688-A3F6-2E9DA24A7833}"/>
    <cellStyle name="Total 9 4" xfId="29453" xr:uid="{A010CB37-E805-4E09-A8EF-96420E33FF43}"/>
    <cellStyle name="Total 9 5" xfId="29454" xr:uid="{92A3937B-BB2E-44E3-BD71-87AC216B42E6}"/>
    <cellStyle name="Total 9 6" xfId="29455" xr:uid="{96BA1ADC-53E6-4D26-A9F8-E8A595BF9287}"/>
    <cellStyle name="Total 9 7" xfId="29456" xr:uid="{1C432CE9-58DE-4A6F-BAB4-23E33D509020}"/>
    <cellStyle name="Total 9 8" xfId="29457" xr:uid="{14448EDB-4FE4-420F-8416-6E4AB7D923EA}"/>
    <cellStyle name="Total intermediaire" xfId="2001" xr:uid="{93EC7E3A-6CF1-43BC-AC65-EDCE9F9E65F4}"/>
    <cellStyle name="Total intermediaire 2" xfId="11423" xr:uid="{B8FF752A-4AA2-43EC-8732-38F0E12E6123}"/>
    <cellStyle name="Total intermediaire 2 2" xfId="15044" xr:uid="{48E1D40D-F8E8-4118-84BD-A65F54DEA9A9}"/>
    <cellStyle name="Total intermediaire 3" xfId="29458" xr:uid="{6F63EC5C-D781-456F-827D-F2E33F46A8F3}"/>
    <cellStyle name="Total intermediaire 4" xfId="29459" xr:uid="{48D07D1A-1976-4251-8A56-6F8D3A001DC4}"/>
    <cellStyle name="Total intermediaire 5" xfId="29460" xr:uid="{0543F4E4-1AB2-4A21-AE1A-3C9844DE01D3}"/>
    <cellStyle name="Total intermediaire 6" xfId="29461" xr:uid="{AAC60CC5-73E2-4305-ACBB-63B41A75B0B3}"/>
    <cellStyle name="Total intermediaire 7" xfId="29462" xr:uid="{43BB7ADF-B961-460A-B39D-B2D19E4C76B8}"/>
    <cellStyle name="Total intermediaire 8" xfId="29463" xr:uid="{AB71A04F-B51E-47A5-813D-583A6CC05D9B}"/>
    <cellStyle name="Tusental (0)_SNI 23" xfId="2002" xr:uid="{EDA1106F-07E4-4D6F-9DC3-B3151899A3BA}"/>
    <cellStyle name="Valuta (0)_SNI 23" xfId="2003" xr:uid="{65F3410A-7BCA-4D53-8F30-0463F6E438C6}"/>
    <cellStyle name="Valuutta_Layo9704" xfId="2004" xr:uid="{458160F4-5DC2-4DB0-AE12-6736C6A2598C}"/>
    <cellStyle name="Verificar Célula" xfId="2005" xr:uid="{390280C6-C6FC-4E0D-A038-47AF365A0104}"/>
    <cellStyle name="Verificar Célula 2" xfId="11424" xr:uid="{27944721-D2F1-420C-B053-211C167C201B}"/>
    <cellStyle name="Verificar Célula 2 2" xfId="15045" xr:uid="{4BBD613E-39F4-4D63-AF34-C8DCA81FF488}"/>
    <cellStyle name="Verificar Célula 3" xfId="29464" xr:uid="{058E7314-AF92-4007-B14C-1E2EBD283D66}"/>
    <cellStyle name="Verificar Célula 4" xfId="29465" xr:uid="{891CCA64-2AF9-44EE-8DCC-6537E0CEE7A7}"/>
    <cellStyle name="Verificar Célula 5" xfId="29466" xr:uid="{8EE14E5D-D924-43E1-BBF2-C019DCF205E3}"/>
    <cellStyle name="Verificar Célula 6" xfId="29467" xr:uid="{CFA94D37-3EE6-4906-9340-1266FCBA9C62}"/>
    <cellStyle name="Verificar Célula 7" xfId="29468" xr:uid="{2170EBC7-18D2-47C9-B4F0-5E6E7606CBE7}"/>
    <cellStyle name="Verificar Célula 8" xfId="29469" xr:uid="{27854810-1D1F-4511-AE02-8EB3AA2BCE83}"/>
    <cellStyle name="Vírgula 2" xfId="2006" xr:uid="{2E9185C2-3DCD-4124-9B63-7BA11EF34BA5}"/>
    <cellStyle name="Vírgula 2 10" xfId="29470" xr:uid="{F70478FE-D95A-4EDF-B28F-B2B2B1128BDC}"/>
    <cellStyle name="Vírgula 2 11" xfId="29471" xr:uid="{2F129CCF-F6D8-44FC-B3C2-6558CA114CAD}"/>
    <cellStyle name="Vírgula 2 2" xfId="2007" xr:uid="{944E54A7-1EC7-4A04-BB8F-304BE79A9811}"/>
    <cellStyle name="Vírgula 2 2 2" xfId="4365" xr:uid="{1C7E83D6-54FB-444A-ABDA-905939CBA6A5}"/>
    <cellStyle name="Vírgula 2 2 2 2" xfId="15047" xr:uid="{6A2076FE-29D1-4E31-BFE1-67868FF2BB9F}"/>
    <cellStyle name="Vírgula 2 2 2 3" xfId="35571" xr:uid="{31A79043-99CC-457C-A96E-B8DE9BE32B38}"/>
    <cellStyle name="Vírgula 2 2 2 4" xfId="11426" xr:uid="{EA80D8C3-F318-4713-8FF5-76B2E6F36AED}"/>
    <cellStyle name="Vírgula 2 2 3" xfId="5046" xr:uid="{5CDE76C9-DBFB-4F8C-8B63-E632F9133D24}"/>
    <cellStyle name="Vírgula 2 2 3 2" xfId="36002" xr:uid="{E623E175-5478-4B54-8B3E-409D6541783C}"/>
    <cellStyle name="Vírgula 2 2 3 3" xfId="29472" xr:uid="{BC8902E2-3CDE-4207-B988-D2242A103DDD}"/>
    <cellStyle name="Vírgula 2 2 4" xfId="29473" xr:uid="{60FD1E65-296A-440D-BAC5-7448D48DAEE7}"/>
    <cellStyle name="Vírgula 2 2 4 2" xfId="38068" xr:uid="{94B25F92-3D35-4D39-BF0D-3A2DE855D18F}"/>
    <cellStyle name="Vírgula 2 2 5" xfId="29474" xr:uid="{01061A82-F34F-4407-BD67-B0085753D891}"/>
    <cellStyle name="Vírgula 2 2 6" xfId="29475" xr:uid="{B1023124-3380-4CF2-8DF9-03E1767EB2C2}"/>
    <cellStyle name="Vírgula 2 2 7" xfId="29476" xr:uid="{823F93E9-0BE7-4CE7-AEEC-D850473701F8}"/>
    <cellStyle name="Vírgula 2 3" xfId="2008" xr:uid="{BA053D2C-9E08-4C30-9A6C-45E55038A1FB}"/>
    <cellStyle name="Vírgula 2 3 2" xfId="4366" xr:uid="{D3428506-0A48-42DF-95E3-69A6671B4C0D}"/>
    <cellStyle name="Vírgula 2 3 2 2" xfId="15048" xr:uid="{6454A95E-2E44-440C-8B1C-4DB195F5D79C}"/>
    <cellStyle name="Vírgula 2 3 2 3" xfId="35572" xr:uid="{A3CBBE7A-3464-4760-90DF-87ECEE3F87DA}"/>
    <cellStyle name="Vírgula 2 3 2 4" xfId="11427" xr:uid="{A3A8CDEA-FA76-4AA6-BD75-336B62CC2DC2}"/>
    <cellStyle name="Vírgula 2 3 3" xfId="5047" xr:uid="{F2806AFF-9A06-4570-8EDD-AD81A3EDF95E}"/>
    <cellStyle name="Vírgula 2 3 3 2" xfId="36003" xr:uid="{5C1C7CF0-4960-4267-9537-A3D2A10106C8}"/>
    <cellStyle name="Vírgula 2 3 3 3" xfId="29477" xr:uid="{7F662CA2-39AE-40D0-8FA2-68DCC2EF898C}"/>
    <cellStyle name="Vírgula 2 3 4" xfId="29478" xr:uid="{72E1C4ED-71F5-4BD5-9052-FC75712EC387}"/>
    <cellStyle name="Vírgula 2 3 4 2" xfId="38069" xr:uid="{D406CC99-726C-4557-BA64-45B97CB6FBFA}"/>
    <cellStyle name="Vírgula 2 3 5" xfId="29479" xr:uid="{66DA337C-1252-4E06-B717-7F617F091512}"/>
    <cellStyle name="Vírgula 2 3 6" xfId="29480" xr:uid="{E82FFE3D-7AB9-4EF1-8C05-FFAEBE0037E4}"/>
    <cellStyle name="Vírgula 2 3 7" xfId="29481" xr:uid="{34851A4E-4695-4831-8475-9B59E4F47C3A}"/>
    <cellStyle name="Vírgula 2 4" xfId="2009" xr:uid="{13595DB2-B7A0-464C-BD29-2F7B9E390A20}"/>
    <cellStyle name="Vírgula 2 4 2" xfId="4367" xr:uid="{070FD870-1088-4DE6-8DCC-25DEFB5C2DEC}"/>
    <cellStyle name="Vírgula 2 4 2 2" xfId="15049" xr:uid="{8E64F326-DE4B-429F-9D5B-E2193E70D7D9}"/>
    <cellStyle name="Vírgula 2 4 2 3" xfId="35573" xr:uid="{462D989E-8193-4CFC-B4FA-11DE7F84F310}"/>
    <cellStyle name="Vírgula 2 4 2 4" xfId="11428" xr:uid="{EC38E24B-7477-4491-9001-296C9963FB33}"/>
    <cellStyle name="Vírgula 2 4 3" xfId="5048" xr:uid="{0B7C36B8-8DF9-4CD7-BCD4-F16C562B67E6}"/>
    <cellStyle name="Vírgula 2 4 3 2" xfId="36004" xr:uid="{73BB823D-F1AA-4749-84C3-FADD0E8CCAEA}"/>
    <cellStyle name="Vírgula 2 4 3 3" xfId="29482" xr:uid="{C0A41441-F4AF-4486-B1E0-E7EF5795AF42}"/>
    <cellStyle name="Vírgula 2 4 4" xfId="29483" xr:uid="{1DBD4752-9129-4EDF-995F-9A94F98C66D6}"/>
    <cellStyle name="Vírgula 2 4 4 2" xfId="38070" xr:uid="{F9CC82FE-0755-43FB-885B-E53D925D1A82}"/>
    <cellStyle name="Vírgula 2 4 5" xfId="29484" xr:uid="{D0A13227-A3D5-4041-B812-46C3B1C87FF1}"/>
    <cellStyle name="Vírgula 2 4 6" xfId="29485" xr:uid="{C26F05AE-A30E-46BD-96B6-D95D46326319}"/>
    <cellStyle name="Vírgula 2 4 7" xfId="29486" xr:uid="{773B7336-A22B-4DFC-8B9B-5F8BE177A43D}"/>
    <cellStyle name="Vírgula 2 5" xfId="4364" xr:uid="{9829FD57-BE33-403A-B269-8911D0AB9006}"/>
    <cellStyle name="Vírgula 2 5 2" xfId="15046" xr:uid="{D33B656F-3F0C-4110-B8DA-D020EEA65BCE}"/>
    <cellStyle name="Vírgula 2 5 3" xfId="35570" xr:uid="{9BBB403F-E105-4A81-B9F9-668ED0F69EB6}"/>
    <cellStyle name="Vírgula 2 5 4" xfId="11425" xr:uid="{B4109B59-7DD1-4AF1-A54D-E87DFF66BD24}"/>
    <cellStyle name="Vírgula 2 6" xfId="5045" xr:uid="{E3A282A0-6803-45DF-AF7D-F2FEF169C39B}"/>
    <cellStyle name="Vírgula 2 6 2" xfId="36001" xr:uid="{11C4AD16-EB44-4D5C-9B5C-5C398628491A}"/>
    <cellStyle name="Vírgula 2 6 3" xfId="29487" xr:uid="{0F6AE546-9123-4427-8A16-D963D2CE20C3}"/>
    <cellStyle name="Vírgula 2 7" xfId="29488" xr:uid="{EE1B050B-8347-4F33-A407-C80E1EADB640}"/>
    <cellStyle name="Vírgula 2 7 2" xfId="38067" xr:uid="{80154CC9-A6F9-485C-8510-7C2728B004D3}"/>
    <cellStyle name="Vírgula 2 8" xfId="29489" xr:uid="{6F67E8CE-C3B8-404B-90D7-61556E3CF2D3}"/>
    <cellStyle name="Vírgula 2 9" xfId="29490" xr:uid="{C73EF442-E565-42AD-8AC0-81F0F387EC35}"/>
    <cellStyle name="Warning Text 10" xfId="2010" xr:uid="{CC8502D9-164E-45C1-B2B0-DD396ED77C8B}"/>
    <cellStyle name="Warning Text 10 2" xfId="4368" xr:uid="{3E93135C-D2B2-4DF0-8EF8-020039F7A6BF}"/>
    <cellStyle name="Warning Text 10 2 2" xfId="11430" xr:uid="{379D4C1B-6385-4EB7-9450-A93A6539A3AE}"/>
    <cellStyle name="Warning Text 10 2 2 2" xfId="15051" xr:uid="{FB573CDC-0539-4DD6-93A5-6B8E3A43352D}"/>
    <cellStyle name="Warning Text 10 2 3" xfId="29491" xr:uid="{4A682871-B00D-48AC-89E2-E2AA2805AF2F}"/>
    <cellStyle name="Warning Text 10 2 4" xfId="29492" xr:uid="{075F3578-9E3F-4572-82F4-7C47C2C378AE}"/>
    <cellStyle name="Warning Text 10 2 5" xfId="29493" xr:uid="{0C498AF3-FB58-4B4B-885A-208B55F99BFD}"/>
    <cellStyle name="Warning Text 10 2 6" xfId="29494" xr:uid="{905B9DAF-0475-47D2-AE9B-098E9FDC2377}"/>
    <cellStyle name="Warning Text 10 3" xfId="11429" xr:uid="{0A1A3584-70C6-4D32-B1D6-663DD408A8E8}"/>
    <cellStyle name="Warning Text 10 3 2" xfId="15050" xr:uid="{D799E5B5-EEEB-4693-BD70-9E318DA76CDC}"/>
    <cellStyle name="Warning Text 10 4" xfId="29495" xr:uid="{2E5A737E-2F2F-48BE-96A2-7E6CBDD38F0C}"/>
    <cellStyle name="Warning Text 10 5" xfId="29496" xr:uid="{7687565B-1C08-4BE0-8587-492F6F380E1E}"/>
    <cellStyle name="Warning Text 10 6" xfId="29497" xr:uid="{FBBE1C74-8097-4642-BD9E-53B22BAB987E}"/>
    <cellStyle name="Warning Text 10 7" xfId="29498" xr:uid="{01D1483E-EB48-4D26-AA32-5CA5E7594DCE}"/>
    <cellStyle name="Warning Text 10 8" xfId="29499" xr:uid="{369F4EF3-E00D-4217-9EE3-69ECAA810C5C}"/>
    <cellStyle name="Warning Text 11" xfId="2011" xr:uid="{1C60E4CF-2A2C-4EA0-BFD3-70B509927C35}"/>
    <cellStyle name="Warning Text 11 2" xfId="8358" xr:uid="{5403E7E3-AB4F-45EF-8FF2-5AECF3EAA8A4}"/>
    <cellStyle name="Warning Text 11 2 2" xfId="11432" xr:uid="{DF00AC10-434B-4EA6-9B74-2BFEAAACB41F}"/>
    <cellStyle name="Warning Text 11 2 2 2" xfId="15053" xr:uid="{1289D2AB-4A2B-4EE7-AACD-A3D7757B4657}"/>
    <cellStyle name="Warning Text 11 2 3" xfId="29500" xr:uid="{B5CC5678-CE9F-4351-8901-8784068C8843}"/>
    <cellStyle name="Warning Text 11 2 4" xfId="29501" xr:uid="{A110A0C1-7320-4421-8621-FFCD761E55D2}"/>
    <cellStyle name="Warning Text 11 2 5" xfId="29502" xr:uid="{8680609D-705A-4826-8E41-806F6C0FAE36}"/>
    <cellStyle name="Warning Text 11 2 6" xfId="29503" xr:uid="{AF3AE8F5-8F51-43DF-B935-AD2A9655C76C}"/>
    <cellStyle name="Warning Text 11 3" xfId="11431" xr:uid="{CEEA5EEB-E17D-4D4C-B9A9-9DCCC84519C1}"/>
    <cellStyle name="Warning Text 11 3 2" xfId="15052" xr:uid="{E02B0BFA-B943-4CEF-B524-DEFA6BAFF67D}"/>
    <cellStyle name="Warning Text 11 4" xfId="29504" xr:uid="{77DDD3E6-0CC7-44F8-ABBA-4A4B9623A836}"/>
    <cellStyle name="Warning Text 11 5" xfId="29505" xr:uid="{6EB39638-43C0-40C0-9D44-F5FBC85BF0D9}"/>
    <cellStyle name="Warning Text 11 6" xfId="29506" xr:uid="{22CF756A-C8B1-4E10-82D6-FEA4AFA59D17}"/>
    <cellStyle name="Warning Text 11 7" xfId="29507" xr:uid="{C0348E41-E6D4-4743-9953-406B72DEAB8A}"/>
    <cellStyle name="Warning Text 11 8" xfId="29508" xr:uid="{C51698BF-D4AF-4301-AE2D-9CE74E336E79}"/>
    <cellStyle name="Warning Text 12" xfId="2012" xr:uid="{13939BBD-71EB-49F2-9AEE-55873E14D3FF}"/>
    <cellStyle name="Warning Text 12 2" xfId="8359" xr:uid="{EB3C5037-AC61-40B0-BE8E-A4D283E18F43}"/>
    <cellStyle name="Warning Text 12 2 2" xfId="11434" xr:uid="{E83F0BF7-625C-47F2-8A78-8E2CC9493B8F}"/>
    <cellStyle name="Warning Text 12 2 2 2" xfId="15055" xr:uid="{2CC669D3-4C5F-4392-A90F-347314C0BAC9}"/>
    <cellStyle name="Warning Text 12 2 3" xfId="29509" xr:uid="{7D8E1083-D824-4341-B838-A6F91C564336}"/>
    <cellStyle name="Warning Text 12 2 4" xfId="29510" xr:uid="{62D74178-D0D0-4539-B9F5-081AA23E9170}"/>
    <cellStyle name="Warning Text 12 2 5" xfId="29511" xr:uid="{2AD3D8CB-A02D-47BD-8BC0-5BBBA2C09AD5}"/>
    <cellStyle name="Warning Text 12 2 6" xfId="29512" xr:uid="{5B91409C-9C2F-4E14-92B4-52D6DA2E8ACF}"/>
    <cellStyle name="Warning Text 12 3" xfId="11433" xr:uid="{22CB2431-8077-4919-876E-BAA6BBBAB0B4}"/>
    <cellStyle name="Warning Text 12 3 2" xfId="15054" xr:uid="{BFC7B129-2FF5-4F89-9497-775111AD03EE}"/>
    <cellStyle name="Warning Text 12 4" xfId="29513" xr:uid="{CE9A7E63-B702-4CF3-B647-02B2B79A6494}"/>
    <cellStyle name="Warning Text 12 5" xfId="29514" xr:uid="{570D8035-B29F-4368-B09C-EA03F8268DA0}"/>
    <cellStyle name="Warning Text 12 6" xfId="29515" xr:uid="{C83A1013-965D-448B-9A7F-522FFCD9D3DE}"/>
    <cellStyle name="Warning Text 12 7" xfId="29516" xr:uid="{ADC1D2D0-D8BC-44F1-B60B-A07A7EB5731C}"/>
    <cellStyle name="Warning Text 12 8" xfId="29517" xr:uid="{41D0B69F-B06B-4280-A64B-55B42803018B}"/>
    <cellStyle name="Warning Text 13" xfId="2013" xr:uid="{AC1CA72F-8504-4D77-BC88-1132D215E5C7}"/>
    <cellStyle name="Warning Text 13 2" xfId="8360" xr:uid="{CF87E707-24A3-4333-9174-DFCA9887D5EA}"/>
    <cellStyle name="Warning Text 13 2 2" xfId="11436" xr:uid="{1BDAF669-F0E0-49E4-8F63-97B2FCCDBF24}"/>
    <cellStyle name="Warning Text 13 2 2 2" xfId="15057" xr:uid="{EC875EE2-32A6-4943-B21C-EC910AF470BE}"/>
    <cellStyle name="Warning Text 13 2 3" xfId="29518" xr:uid="{870B58F4-3B63-4617-9B5D-D643F844E940}"/>
    <cellStyle name="Warning Text 13 2 4" xfId="29519" xr:uid="{DE2B2695-597B-460F-B665-9DC3C3192852}"/>
    <cellStyle name="Warning Text 13 2 5" xfId="29520" xr:uid="{D3A99C36-3787-4959-9862-C3786BBD333A}"/>
    <cellStyle name="Warning Text 13 2 6" xfId="29521" xr:uid="{9D4FDEEA-C6D4-42DD-8D67-96704952BB0C}"/>
    <cellStyle name="Warning Text 13 3" xfId="11435" xr:uid="{2D92989E-80F3-4F63-A34B-1C3A47557558}"/>
    <cellStyle name="Warning Text 13 3 2" xfId="15056" xr:uid="{197A29D9-33E0-4471-B590-2D56CDF38388}"/>
    <cellStyle name="Warning Text 13 4" xfId="29522" xr:uid="{E167F880-3CDF-4C12-8851-365BA276CA09}"/>
    <cellStyle name="Warning Text 13 5" xfId="29523" xr:uid="{C47AAABB-E9AA-46DD-81D3-481DDBDCDD0E}"/>
    <cellStyle name="Warning Text 13 6" xfId="29524" xr:uid="{2AFB65F3-6DEC-4393-AF54-4D3CAA9D0B5B}"/>
    <cellStyle name="Warning Text 13 7" xfId="29525" xr:uid="{C2243969-694D-42F6-BA42-C95CC40E0503}"/>
    <cellStyle name="Warning Text 13 8" xfId="29526" xr:uid="{F9C487B6-F89B-405C-AACD-C4BC19E08F41}"/>
    <cellStyle name="Warning Text 14" xfId="2014" xr:uid="{B0D529B4-2B94-4AE2-9947-97AFB7CAE71C}"/>
    <cellStyle name="Warning Text 14 2" xfId="8361" xr:uid="{1DC0CAD0-5270-4B50-A1F9-22C5689AB91D}"/>
    <cellStyle name="Warning Text 14 2 2" xfId="11438" xr:uid="{99227066-F4E8-42DC-B9E5-33CA213534F6}"/>
    <cellStyle name="Warning Text 14 2 2 2" xfId="15059" xr:uid="{1E27AA22-4E25-4767-9DAC-AC18B5DBCADB}"/>
    <cellStyle name="Warning Text 14 2 3" xfId="29527" xr:uid="{119FFED4-6D3C-4C97-A847-775A42086225}"/>
    <cellStyle name="Warning Text 14 2 4" xfId="29528" xr:uid="{DFB321D4-91E6-453F-9A6E-5863B8B26888}"/>
    <cellStyle name="Warning Text 14 2 5" xfId="29529" xr:uid="{D73F8251-5CD3-479F-817A-CE5CEF49F8B2}"/>
    <cellStyle name="Warning Text 14 2 6" xfId="29530" xr:uid="{5750F8CC-A8B8-4E7A-BE62-AC92A810BB1D}"/>
    <cellStyle name="Warning Text 14 3" xfId="11437" xr:uid="{8E9E1EC0-972E-429D-B26C-4DDED8D7AA80}"/>
    <cellStyle name="Warning Text 14 3 2" xfId="15058" xr:uid="{1E394B18-5919-4429-AE66-59B43F7072DC}"/>
    <cellStyle name="Warning Text 14 4" xfId="29531" xr:uid="{612F714D-907D-494E-8397-6B4A8C47DAE2}"/>
    <cellStyle name="Warning Text 14 5" xfId="29532" xr:uid="{655512E8-EE3E-4AE7-B81E-F88D558DC013}"/>
    <cellStyle name="Warning Text 14 6" xfId="29533" xr:uid="{1C867C7D-A357-45F9-B587-0EBDFD4990EB}"/>
    <cellStyle name="Warning Text 14 7" xfId="29534" xr:uid="{AEA5DE07-6F95-433F-AF70-DD9F39F42373}"/>
    <cellStyle name="Warning Text 14 8" xfId="29535" xr:uid="{F655EDFA-C4D3-422B-BC68-8B71E1CA455E}"/>
    <cellStyle name="Warning Text 15" xfId="4369" xr:uid="{02A39ACC-F58B-44F4-9B0A-BA24B3A368E1}"/>
    <cellStyle name="Warning Text 15 2" xfId="8362" xr:uid="{3E53B52E-8C53-4F44-91B3-6770DF581B64}"/>
    <cellStyle name="Warning Text 15 2 2" xfId="11440" xr:uid="{F466F587-1B17-425D-A34B-EFF8C499CAF6}"/>
    <cellStyle name="Warning Text 15 2 2 2" xfId="15061" xr:uid="{C98A70E0-DE81-46E3-9831-AB681F51D5F7}"/>
    <cellStyle name="Warning Text 15 2 3" xfId="29536" xr:uid="{625842FB-9654-4EE5-B8AE-4A3764B9CC45}"/>
    <cellStyle name="Warning Text 15 2 4" xfId="29537" xr:uid="{0886021F-3E0B-47D2-90B4-CA95688014F7}"/>
    <cellStyle name="Warning Text 15 2 5" xfId="29538" xr:uid="{C68A6208-07CF-412E-90A0-311BA3029EF6}"/>
    <cellStyle name="Warning Text 15 2 6" xfId="29539" xr:uid="{1D7649C5-01A4-427C-8B73-1FD08E4A9E8F}"/>
    <cellStyle name="Warning Text 15 3" xfId="11439" xr:uid="{3C7983F8-00BC-4E74-B432-642410F42BD8}"/>
    <cellStyle name="Warning Text 15 3 2" xfId="15060" xr:uid="{2A068C47-5F3C-475E-B574-AAC899C196B0}"/>
    <cellStyle name="Warning Text 15 4" xfId="29540" xr:uid="{618413B3-3376-4B9B-A95B-18F51A5F4CE3}"/>
    <cellStyle name="Warning Text 15 5" xfId="29541" xr:uid="{9D61C6AF-BC37-47A4-AF70-D2851A337A6B}"/>
    <cellStyle name="Warning Text 15 6" xfId="29542" xr:uid="{5F2D23F0-6383-4A57-A8D6-F5D41CE64EBF}"/>
    <cellStyle name="Warning Text 15 7" xfId="29543" xr:uid="{F9E6D035-B2A8-42F6-A491-C22254EAB36C}"/>
    <cellStyle name="Warning Text 16" xfId="4370" xr:uid="{E30644CB-CCD3-4D5B-9189-0B91AA3EBDC8}"/>
    <cellStyle name="Warning Text 16 2" xfId="8363" xr:uid="{6B7FBA54-207D-4433-AA44-6B8A6B8EB77D}"/>
    <cellStyle name="Warning Text 16 2 2" xfId="11442" xr:uid="{F0B9774C-BBBA-4F18-A0E6-7D8D64AFF92A}"/>
    <cellStyle name="Warning Text 16 2 2 2" xfId="15063" xr:uid="{E56979F1-C394-4ED4-9BBA-8BA24B27524A}"/>
    <cellStyle name="Warning Text 16 2 3" xfId="29544" xr:uid="{E7DF727B-7BFC-4F90-8640-753C9E537B5C}"/>
    <cellStyle name="Warning Text 16 2 4" xfId="29545" xr:uid="{33F0FABC-6D30-4375-BC9B-4BD7229E6089}"/>
    <cellStyle name="Warning Text 16 2 5" xfId="29546" xr:uid="{7492BA05-5D06-403E-862F-616332FB842F}"/>
    <cellStyle name="Warning Text 16 2 6" xfId="29547" xr:uid="{00AB0B73-CC6E-4B75-8BC6-B41820ADD93D}"/>
    <cellStyle name="Warning Text 16 3" xfId="11441" xr:uid="{9D1AD0EA-E371-4490-BD6F-0D384A39134D}"/>
    <cellStyle name="Warning Text 16 3 2" xfId="15062" xr:uid="{1F56A8E2-BB05-4781-B8ED-92852AF6C3C8}"/>
    <cellStyle name="Warning Text 16 4" xfId="29548" xr:uid="{AC83EE54-31E3-45C0-A9EB-4ADA3C0976E1}"/>
    <cellStyle name="Warning Text 16 5" xfId="29549" xr:uid="{2251CD89-6BB8-4A08-9A97-1DBACE9FB72E}"/>
    <cellStyle name="Warning Text 16 6" xfId="29550" xr:uid="{3374A22D-99EB-41C7-A510-E648A512892A}"/>
    <cellStyle name="Warning Text 16 7" xfId="29551" xr:uid="{80F1C109-7C3C-4F30-BE88-2FA4F3C3ABCE}"/>
    <cellStyle name="Warning Text 17" xfId="4371" xr:uid="{CEAE82F9-58FE-4918-B78E-72937BF1415F}"/>
    <cellStyle name="Warning Text 17 2" xfId="8364" xr:uid="{BB2A22F1-385A-49C6-B799-FD900365E302}"/>
    <cellStyle name="Warning Text 17 2 2" xfId="11444" xr:uid="{D42BC4FD-BBB4-48D7-A3E5-18E0458084D3}"/>
    <cellStyle name="Warning Text 17 2 2 2" xfId="15065" xr:uid="{0397C202-AD4C-47B3-AFAE-DCBB7770FF9B}"/>
    <cellStyle name="Warning Text 17 2 3" xfId="29552" xr:uid="{FCB78773-2334-46A2-88AA-A0E73AB07C2C}"/>
    <cellStyle name="Warning Text 17 2 4" xfId="29553" xr:uid="{F8C82729-185C-480C-B38A-D46097764018}"/>
    <cellStyle name="Warning Text 17 2 5" xfId="29554" xr:uid="{A1DC12A7-4DB1-43D8-8F5A-D7995BB03D6E}"/>
    <cellStyle name="Warning Text 17 2 6" xfId="29555" xr:uid="{7010BFD8-AFC2-4C37-92AB-7E74E0E98B05}"/>
    <cellStyle name="Warning Text 17 3" xfId="11443" xr:uid="{5F878AD7-C6F5-4982-8AB4-707C72F7E7F3}"/>
    <cellStyle name="Warning Text 17 3 2" xfId="15064" xr:uid="{17B3188C-D4F9-462E-A0A4-41A372CDA84D}"/>
    <cellStyle name="Warning Text 17 4" xfId="29556" xr:uid="{9AD018E2-5989-4747-9BAD-9D2619D9EC30}"/>
    <cellStyle name="Warning Text 17 5" xfId="29557" xr:uid="{FECB174F-CC09-4214-9B9E-AC4DCFB3A658}"/>
    <cellStyle name="Warning Text 17 6" xfId="29558" xr:uid="{6C68706F-A64D-467A-8A0B-923206449AAD}"/>
    <cellStyle name="Warning Text 17 7" xfId="29559" xr:uid="{1DFE411E-459C-43CA-819A-9F61087E3CBD}"/>
    <cellStyle name="Warning Text 18" xfId="4372" xr:uid="{CCEE5B0C-CBE5-43F4-AC38-9E0DD42D66C3}"/>
    <cellStyle name="Warning Text 18 2" xfId="8365" xr:uid="{A75415BC-D227-4E48-B712-4E95F04E250B}"/>
    <cellStyle name="Warning Text 18 2 2" xfId="11446" xr:uid="{8AAAAB45-44D0-4661-9A6D-51A9C8FD5BC4}"/>
    <cellStyle name="Warning Text 18 2 2 2" xfId="15067" xr:uid="{02335AA2-7D43-4505-A3B0-A26CF2497623}"/>
    <cellStyle name="Warning Text 18 2 3" xfId="29560" xr:uid="{C89D5181-479F-4A98-A1B5-C23D84454C81}"/>
    <cellStyle name="Warning Text 18 2 4" xfId="29561" xr:uid="{1FB0722A-3C72-48C4-A506-7FAD8F0F7568}"/>
    <cellStyle name="Warning Text 18 2 5" xfId="29562" xr:uid="{A90B8D7E-236C-4EB8-83BE-5F4D3F71B4A2}"/>
    <cellStyle name="Warning Text 18 2 6" xfId="29563" xr:uid="{489FA922-1C15-4509-9FF4-7922F9836E89}"/>
    <cellStyle name="Warning Text 18 3" xfId="11445" xr:uid="{D861867C-EAA7-41A9-84FA-241ADD7ED050}"/>
    <cellStyle name="Warning Text 18 3 2" xfId="15066" xr:uid="{C3E53A6E-7E20-442E-A935-9B5D893A1B09}"/>
    <cellStyle name="Warning Text 18 4" xfId="29564" xr:uid="{E91AAD92-775D-4AC1-B36B-0C93EBF6AA76}"/>
    <cellStyle name="Warning Text 18 5" xfId="29565" xr:uid="{8986E3A9-AEFF-4022-BD47-AD71643DCEC1}"/>
    <cellStyle name="Warning Text 18 6" xfId="29566" xr:uid="{5F693F01-FD17-46BE-81C6-E7269C99469F}"/>
    <cellStyle name="Warning Text 18 7" xfId="29567" xr:uid="{64BCBD41-F5E1-4BAB-AB68-CE5E07D798F1}"/>
    <cellStyle name="Warning Text 19" xfId="4373" xr:uid="{A247E10D-8A17-458B-ABC4-013B1FC63947}"/>
    <cellStyle name="Warning Text 19 2" xfId="8366" xr:uid="{40335530-2C62-47C6-948E-89AD735D431C}"/>
    <cellStyle name="Warning Text 19 2 2" xfId="11448" xr:uid="{F2D5D1FD-7C15-4ABC-ACB4-4EF89AE7BF13}"/>
    <cellStyle name="Warning Text 19 2 2 2" xfId="15069" xr:uid="{B2876ACF-88D4-4C16-A388-DE1D43ECCA06}"/>
    <cellStyle name="Warning Text 19 2 3" xfId="29568" xr:uid="{C0090676-9C40-4503-9334-0B01BCB7352F}"/>
    <cellStyle name="Warning Text 19 2 4" xfId="29569" xr:uid="{80FAAF2A-F777-4AC6-88A6-B8B4F0B45FBF}"/>
    <cellStyle name="Warning Text 19 2 5" xfId="29570" xr:uid="{286D7BD8-9932-426A-9484-6D5CA0188828}"/>
    <cellStyle name="Warning Text 19 2 6" xfId="29571" xr:uid="{CF1159A7-77A5-4AAC-8A5A-9CACC80CD453}"/>
    <cellStyle name="Warning Text 19 3" xfId="11447" xr:uid="{EC0B0B74-BCA6-410E-AB29-57001812BC66}"/>
    <cellStyle name="Warning Text 19 3 2" xfId="15068" xr:uid="{3E831FF1-6234-43E8-89B8-8B8F844404AA}"/>
    <cellStyle name="Warning Text 19 4" xfId="29572" xr:uid="{8718C28F-0AEB-4B22-B78A-2D00DAA7CC22}"/>
    <cellStyle name="Warning Text 19 5" xfId="29573" xr:uid="{CD7E990A-6386-4DF0-8B8A-14286483DF56}"/>
    <cellStyle name="Warning Text 19 6" xfId="29574" xr:uid="{C0A8FEDC-85AC-4388-8D10-DF930DA3AAEE}"/>
    <cellStyle name="Warning Text 19 7" xfId="29575" xr:uid="{07088834-57F4-4FCD-B420-0C6D28DD8D01}"/>
    <cellStyle name="Warning Text 2" xfId="2015" xr:uid="{9A5A3CA3-4074-4053-BD58-0101607DD443}"/>
    <cellStyle name="Warning Text 2 10" xfId="11449" xr:uid="{0351B172-ABD0-4817-861B-6D31FF79E782}"/>
    <cellStyle name="Warning Text 2 10 2" xfId="15070" xr:uid="{E693C4E5-81BC-4081-9FE3-396FCA461D17}"/>
    <cellStyle name="Warning Text 2 11" xfId="29576" xr:uid="{B2BF6A36-0198-43CC-8BB5-75E9D27A9C36}"/>
    <cellStyle name="Warning Text 2 12" xfId="29577" xr:uid="{2C9F4D82-8439-4180-89D2-9DDBB0451100}"/>
    <cellStyle name="Warning Text 2 13" xfId="29578" xr:uid="{BC49906B-0AC5-4C73-8131-042AEBF26149}"/>
    <cellStyle name="Warning Text 2 14" xfId="29579" xr:uid="{8E9404D8-0D37-491B-B643-F2B87FC3C5F4}"/>
    <cellStyle name="Warning Text 2 15" xfId="29580" xr:uid="{320E229A-EAE9-43FA-8475-5011215970ED}"/>
    <cellStyle name="Warning Text 2 16" xfId="29581" xr:uid="{0C0CC4F8-F42B-4CF2-AB0B-460D485B898E}"/>
    <cellStyle name="Warning Text 2 2" xfId="2016" xr:uid="{201AC9E2-9E05-40A0-AF79-8FE926A1BD5C}"/>
    <cellStyle name="Warning Text 2 2 2" xfId="11450" xr:uid="{AEE7FE25-0183-4FF6-AD52-FDCC0F982BC1}"/>
    <cellStyle name="Warning Text 2 2 2 2" xfId="15071" xr:uid="{76FDC274-B23A-4AF1-B851-010BAF2E6772}"/>
    <cellStyle name="Warning Text 2 2 3" xfId="29582" xr:uid="{65A0D693-2C33-4203-BF01-36821E7B038C}"/>
    <cellStyle name="Warning Text 2 2 4" xfId="29583" xr:uid="{92E7DE03-4DFD-4496-A1A5-654BE0A225F4}"/>
    <cellStyle name="Warning Text 2 2 5" xfId="29584" xr:uid="{B920EF00-158A-43DA-8938-31006106B059}"/>
    <cellStyle name="Warning Text 2 2 6" xfId="29585" xr:uid="{9D55FE47-B2DF-4302-8B8E-63AD894762B8}"/>
    <cellStyle name="Warning Text 2 2 7" xfId="29586" xr:uid="{4E63651E-607B-4F8A-8C8F-CEF903941463}"/>
    <cellStyle name="Warning Text 2 3" xfId="2017" xr:uid="{B25E7E4F-DE6E-4510-904C-B9D4A4544481}"/>
    <cellStyle name="Warning Text 2 3 2" xfId="11451" xr:uid="{1C5B7607-6447-46E8-AD12-D9F06B372527}"/>
    <cellStyle name="Warning Text 2 3 2 2" xfId="15072" xr:uid="{F8996A7B-7715-41A9-BE62-B4ABA5907013}"/>
    <cellStyle name="Warning Text 2 3 3" xfId="29587" xr:uid="{546871E1-6CC0-44C9-A9F8-6F0D24E19D00}"/>
    <cellStyle name="Warning Text 2 3 4" xfId="29588" xr:uid="{729F75DC-4697-4021-8F48-5CD42E7ECBBC}"/>
    <cellStyle name="Warning Text 2 3 5" xfId="29589" xr:uid="{2CDC9672-B7F2-4059-B0B0-E22A2D015D67}"/>
    <cellStyle name="Warning Text 2 3 6" xfId="29590" xr:uid="{53C1374A-9831-454E-9334-374FAD29DE1F}"/>
    <cellStyle name="Warning Text 2 3 7" xfId="29591" xr:uid="{879B2C73-263E-4D26-B22A-3359B5C3F980}"/>
    <cellStyle name="Warning Text 2 4" xfId="2018" xr:uid="{49DEB9F2-C530-444F-BA67-AF8FA092834E}"/>
    <cellStyle name="Warning Text 2 4 2" xfId="11452" xr:uid="{D0820DF6-A9FD-400A-9F4C-FD71B984EB29}"/>
    <cellStyle name="Warning Text 2 4 2 2" xfId="15073" xr:uid="{3868EBB0-C63E-47F6-866B-1AA694C177FF}"/>
    <cellStyle name="Warning Text 2 4 3" xfId="29592" xr:uid="{39AD934D-5B71-45FD-A848-30BDB38A4678}"/>
    <cellStyle name="Warning Text 2 4 4" xfId="29593" xr:uid="{4A2A5EB5-D70F-44A7-A849-260AD1C5912B}"/>
    <cellStyle name="Warning Text 2 4 5" xfId="29594" xr:uid="{BC79E2A4-BB2D-4757-8A34-456F74F798D1}"/>
    <cellStyle name="Warning Text 2 4 6" xfId="29595" xr:uid="{8959A75B-24C7-4AF8-BE23-937E03D805AA}"/>
    <cellStyle name="Warning Text 2 4 7" xfId="29596" xr:uid="{F93DD69E-1981-4A3F-927C-1753CC877DDF}"/>
    <cellStyle name="Warning Text 2 5" xfId="2019" xr:uid="{6A187E92-D569-48D4-A333-0154DFE4C53A}"/>
    <cellStyle name="Warning Text 2 5 2" xfId="11453" xr:uid="{3D1C40F4-07E4-4B30-A6E2-34287B484EE1}"/>
    <cellStyle name="Warning Text 2 5 2 2" xfId="15074" xr:uid="{7D5562D4-DAB6-4839-A1F2-B8480C8E4E26}"/>
    <cellStyle name="Warning Text 2 5 3" xfId="29597" xr:uid="{00F5126E-591E-412C-9302-41D856F6A667}"/>
    <cellStyle name="Warning Text 2 5 4" xfId="29598" xr:uid="{ED4AABD8-4972-4FF0-9A65-5187133D2B45}"/>
    <cellStyle name="Warning Text 2 5 5" xfId="29599" xr:uid="{E91E41B9-0385-4511-8802-65D663047DA1}"/>
    <cellStyle name="Warning Text 2 5 6" xfId="29600" xr:uid="{73F70B54-1D6F-494C-A3F4-6700F3E7DC51}"/>
    <cellStyle name="Warning Text 2 5 7" xfId="29601" xr:uid="{A3CDFB14-2DCF-414D-9A06-B611009AAD64}"/>
    <cellStyle name="Warning Text 2 6" xfId="2020" xr:uid="{B6BD3627-CAAC-4571-A581-E5A4691CF630}"/>
    <cellStyle name="Warning Text 2 6 2" xfId="11454" xr:uid="{BFAE5FFE-303E-46D1-81D9-4C16EC53441C}"/>
    <cellStyle name="Warning Text 2 6 2 2" xfId="15075" xr:uid="{E5F0CD7B-1BCA-475C-B88F-F5E23716F69A}"/>
    <cellStyle name="Warning Text 2 6 3" xfId="29602" xr:uid="{C15EC31F-F4B2-4A80-9A56-883C39900F38}"/>
    <cellStyle name="Warning Text 2 6 4" xfId="29603" xr:uid="{5FE77FA6-EC3A-4496-B295-F5537E75F143}"/>
    <cellStyle name="Warning Text 2 6 5" xfId="29604" xr:uid="{10C8430E-9E58-4BDF-AD79-E430668E0CDB}"/>
    <cellStyle name="Warning Text 2 6 6" xfId="29605" xr:uid="{6E1F925A-A965-45EB-8C99-EA7F965996D8}"/>
    <cellStyle name="Warning Text 2 6 7" xfId="29606" xr:uid="{78950EF6-34A6-4B46-9F2C-BE8317D568A3}"/>
    <cellStyle name="Warning Text 2 7" xfId="2021" xr:uid="{60D1C3ED-3FB7-49E1-80B1-FC954AD6C6DB}"/>
    <cellStyle name="Warning Text 2 7 2" xfId="11455" xr:uid="{FF3293A9-FD9C-4836-9503-0D77A93F4C7D}"/>
    <cellStyle name="Warning Text 2 7 2 2" xfId="15076" xr:uid="{F8C0CB63-4CE1-4C7D-A6C3-9138CB2C2647}"/>
    <cellStyle name="Warning Text 2 7 3" xfId="29607" xr:uid="{3B7474D4-221B-46B6-8D76-8480542633A4}"/>
    <cellStyle name="Warning Text 2 7 4" xfId="29608" xr:uid="{31D23F07-1940-47FE-ADCF-9CBD95FFDD49}"/>
    <cellStyle name="Warning Text 2 7 5" xfId="29609" xr:uid="{BB30ECEA-BD32-4BFE-8196-CF9F04C810CE}"/>
    <cellStyle name="Warning Text 2 7 6" xfId="29610" xr:uid="{F11B5F2A-32B1-4C4B-8D74-6A58B34AE615}"/>
    <cellStyle name="Warning Text 2 7 7" xfId="29611" xr:uid="{3D4E2815-CC69-4F58-9D73-2A91AA36C4EC}"/>
    <cellStyle name="Warning Text 2 8" xfId="2022" xr:uid="{D0F4914A-A830-4509-81E7-DC2AA73C23B3}"/>
    <cellStyle name="Warning Text 2 8 2" xfId="11456" xr:uid="{CA3A929F-BAEC-4098-9249-939788D1DC97}"/>
    <cellStyle name="Warning Text 2 8 2 2" xfId="15077" xr:uid="{DA744A70-ED0F-4C4A-B50E-38702C6D54C9}"/>
    <cellStyle name="Warning Text 2 8 3" xfId="29612" xr:uid="{3799BF18-7299-49B2-833C-91D1CCE319CD}"/>
    <cellStyle name="Warning Text 2 8 4" xfId="29613" xr:uid="{2CD01011-58BC-4C17-95B2-6F5E2B9F89C1}"/>
    <cellStyle name="Warning Text 2 8 5" xfId="29614" xr:uid="{049699A1-DDB7-418D-8AD2-03F401F0E29E}"/>
    <cellStyle name="Warning Text 2 8 6" xfId="29615" xr:uid="{FB94F2A1-5DAD-42E0-B80B-A67A58A351A4}"/>
    <cellStyle name="Warning Text 2 8 7" xfId="29616" xr:uid="{9E34CB84-65DB-4DA9-91B2-4D3261119FD9}"/>
    <cellStyle name="Warning Text 2 9" xfId="2023" xr:uid="{2E797B8F-2C3B-4C0F-AF13-920E5102193E}"/>
    <cellStyle name="Warning Text 2 9 2" xfId="11457" xr:uid="{98B7E65E-D4DB-4288-B57A-9AE08DAA03E4}"/>
    <cellStyle name="Warning Text 2 9 2 2" xfId="15078" xr:uid="{C8D837A4-8A07-4EDF-8538-A25EAECF4D5B}"/>
    <cellStyle name="Warning Text 2 9 3" xfId="29617" xr:uid="{54913820-0248-4531-8343-8599DBA2EC20}"/>
    <cellStyle name="Warning Text 2 9 4" xfId="29618" xr:uid="{7E22071B-7B09-4DC8-885B-E6140D3A791B}"/>
    <cellStyle name="Warning Text 2 9 5" xfId="29619" xr:uid="{3C76D997-455E-4C40-ADD0-BBD2A5C3AE8F}"/>
    <cellStyle name="Warning Text 2 9 6" xfId="29620" xr:uid="{3ECC6194-C59F-4695-A835-00F0593EA735}"/>
    <cellStyle name="Warning Text 2 9 7" xfId="29621" xr:uid="{5C2B5151-70E6-4E3B-BE3F-96F49853DBDA}"/>
    <cellStyle name="Warning Text 20" xfId="4374" xr:uid="{D7900B17-18EB-45D5-AE5F-78EB950533FD}"/>
    <cellStyle name="Warning Text 20 2" xfId="8367" xr:uid="{60B650F8-20B1-42AC-B8EE-4BCA0E66B131}"/>
    <cellStyle name="Warning Text 20 2 2" xfId="11459" xr:uid="{8876C90E-D2A9-4FD0-A850-D05D5263BF78}"/>
    <cellStyle name="Warning Text 20 2 2 2" xfId="15080" xr:uid="{C90421AA-6064-4F73-BD1E-DD51CED694AD}"/>
    <cellStyle name="Warning Text 20 2 3" xfId="29622" xr:uid="{ACFFA762-620D-4128-B83F-CA1F50E13BC8}"/>
    <cellStyle name="Warning Text 20 2 4" xfId="29623" xr:uid="{B6B208ED-3E24-498B-9CC9-20604BD7108C}"/>
    <cellStyle name="Warning Text 20 2 5" xfId="29624" xr:uid="{F236A796-EF7C-4605-9810-4C7A123BCFC5}"/>
    <cellStyle name="Warning Text 20 2 6" xfId="29625" xr:uid="{66F04AD3-F1DD-4610-837F-964FB4923184}"/>
    <cellStyle name="Warning Text 20 3" xfId="11458" xr:uid="{7D228AAF-D0BE-4814-A8CB-4B00FC206236}"/>
    <cellStyle name="Warning Text 20 3 2" xfId="15079" xr:uid="{51272A5D-7E45-484D-AB47-1F2B39E1DE5D}"/>
    <cellStyle name="Warning Text 20 4" xfId="29626" xr:uid="{90857660-50F4-4848-A043-2A5AF1AFD55F}"/>
    <cellStyle name="Warning Text 20 5" xfId="29627" xr:uid="{E433B88F-2189-4A72-A84B-1CC6CF611923}"/>
    <cellStyle name="Warning Text 20 6" xfId="29628" xr:uid="{B6DAE48D-BFED-48AE-94BA-C7E487F65023}"/>
    <cellStyle name="Warning Text 20 7" xfId="29629" xr:uid="{F5329A07-AC7A-4A2D-80F8-F924B3B10157}"/>
    <cellStyle name="Warning Text 21" xfId="8368" xr:uid="{63549024-4E7F-49BE-AF79-EA23BAAA59CE}"/>
    <cellStyle name="Warning Text 21 2" xfId="11460" xr:uid="{2376F15D-F212-4E01-8843-460F4F0FD1DC}"/>
    <cellStyle name="Warning Text 21 2 2" xfId="15081" xr:uid="{303EC985-DFCE-470A-9566-8CC571409C6C}"/>
    <cellStyle name="Warning Text 21 3" xfId="29630" xr:uid="{BC5B7FC9-3149-4E36-A6FB-7177E89D5EE2}"/>
    <cellStyle name="Warning Text 21 4" xfId="29631" xr:uid="{FB5743A3-0071-40FC-8E89-3C943517DD09}"/>
    <cellStyle name="Warning Text 21 5" xfId="29632" xr:uid="{E1E83D3F-EA43-4F5E-9DBF-FA9C93E3EA47}"/>
    <cellStyle name="Warning Text 21 6" xfId="29633" xr:uid="{B4B71DE8-45ED-452D-9064-90A258ADA528}"/>
    <cellStyle name="Warning Text 22" xfId="6619" xr:uid="{4C787187-00D8-42C1-8BF9-D2674CCB5DF8}"/>
    <cellStyle name="Warning Text 22 2" xfId="29635" xr:uid="{0FE2903B-ABFC-4665-9578-599D3F83A8FB}"/>
    <cellStyle name="Warning Text 22 3" xfId="29634" xr:uid="{2AF6758F-034A-40DE-9803-05A7433B730F}"/>
    <cellStyle name="Warning Text 23" xfId="29636" xr:uid="{F2E67CAE-D99B-43D4-8601-D8F8433BED57}"/>
    <cellStyle name="Warning Text 24" xfId="29637" xr:uid="{12DEAF89-E573-4F67-9F2B-0EF984F6CBED}"/>
    <cellStyle name="Warning Text 25" xfId="29638" xr:uid="{D2642453-E897-4E4B-A7A3-531C3EA4D087}"/>
    <cellStyle name="Warning Text 3" xfId="2024" xr:uid="{81D9637D-F085-4632-9F1C-AEB4FB73516B}"/>
    <cellStyle name="Warning Text 3 10" xfId="4375" xr:uid="{FA76511B-B7D5-4528-8818-B828AE44425C}"/>
    <cellStyle name="Warning Text 3 10 2" xfId="11462" xr:uid="{F46E1EAF-3CDC-4951-A92E-18EFF374D5BA}"/>
    <cellStyle name="Warning Text 3 10 2 2" xfId="15083" xr:uid="{CDF4935D-21BA-4AD5-A592-F2840B4189F4}"/>
    <cellStyle name="Warning Text 3 10 3" xfId="29639" xr:uid="{ED1167F8-4064-449A-8F38-B2E423E9B57D}"/>
    <cellStyle name="Warning Text 3 10 4" xfId="29640" xr:uid="{1DED41AE-BCC6-40AA-B61E-200EFFD8C485}"/>
    <cellStyle name="Warning Text 3 10 5" xfId="29641" xr:uid="{AD37AAFE-8B3E-46EA-9DA2-B887C39B47BB}"/>
    <cellStyle name="Warning Text 3 10 6" xfId="29642" xr:uid="{9D5AB456-7B85-4ED4-A38B-35A4F7B3349C}"/>
    <cellStyle name="Warning Text 3 11" xfId="4376" xr:uid="{3738C949-ABF8-4439-B2B3-984B5A038A8B}"/>
    <cellStyle name="Warning Text 3 11 2" xfId="11463" xr:uid="{FFE9EDB0-E620-4B80-939D-F544B6A892F5}"/>
    <cellStyle name="Warning Text 3 11 2 2" xfId="15084" xr:uid="{6BE7108F-802B-42B1-A6F5-4CACB837DE63}"/>
    <cellStyle name="Warning Text 3 11 3" xfId="29643" xr:uid="{49CF5B07-B24C-4312-B3EC-3F7D4EB4126E}"/>
    <cellStyle name="Warning Text 3 11 4" xfId="29644" xr:uid="{834E047B-C298-47AF-814F-459A2BA088EE}"/>
    <cellStyle name="Warning Text 3 11 5" xfId="29645" xr:uid="{5DB90FD3-791C-4D97-8790-4A16F8836174}"/>
    <cellStyle name="Warning Text 3 11 6" xfId="29646" xr:uid="{E7451C32-EA8A-4435-A8B6-C012A54D76F5}"/>
    <cellStyle name="Warning Text 3 12" xfId="4377" xr:uid="{166289BB-5394-4716-9B2E-CFF019651993}"/>
    <cellStyle name="Warning Text 3 12 2" xfId="11464" xr:uid="{C875AC9D-DB2F-4C34-ABC4-E13E51BAD689}"/>
    <cellStyle name="Warning Text 3 12 2 2" xfId="15085" xr:uid="{650C3CBF-AE08-4DC6-ADC5-33C0DB4B8762}"/>
    <cellStyle name="Warning Text 3 12 3" xfId="29647" xr:uid="{13783DAA-6F29-4EC4-A320-FA86DF915D0D}"/>
    <cellStyle name="Warning Text 3 12 4" xfId="29648" xr:uid="{06AEB871-4600-4605-800E-CFC83029219B}"/>
    <cellStyle name="Warning Text 3 12 5" xfId="29649" xr:uid="{7B343AE4-F227-44AC-8655-6D77321876A4}"/>
    <cellStyle name="Warning Text 3 12 6" xfId="29650" xr:uid="{B6AAA22C-AD9F-41D5-B8C8-49182249BDB6}"/>
    <cellStyle name="Warning Text 3 13" xfId="4378" xr:uid="{CD25320C-27A6-4452-BB07-1E074BD29E18}"/>
    <cellStyle name="Warning Text 3 13 2" xfId="11465" xr:uid="{5E874C60-5B7E-4F99-8664-947E96B465DC}"/>
    <cellStyle name="Warning Text 3 13 2 2" xfId="15086" xr:uid="{5BB2B8A2-8874-4B56-8BE1-7CE1A33179DB}"/>
    <cellStyle name="Warning Text 3 13 3" xfId="29651" xr:uid="{98A60B5D-9618-4E6B-BE0B-A6B9F875C116}"/>
    <cellStyle name="Warning Text 3 13 4" xfId="29652" xr:uid="{4AAF44BF-0BCA-4AB7-962B-B4027BD3D7A1}"/>
    <cellStyle name="Warning Text 3 13 5" xfId="29653" xr:uid="{05063CCA-F811-4016-8B39-7906DF5E960B}"/>
    <cellStyle name="Warning Text 3 13 6" xfId="29654" xr:uid="{42DEA0EC-F9FB-481F-B134-4FC672675301}"/>
    <cellStyle name="Warning Text 3 14" xfId="4379" xr:uid="{590D1CF2-6CF7-4984-8E25-73357E4E1917}"/>
    <cellStyle name="Warning Text 3 14 2" xfId="11466" xr:uid="{77A81157-3A44-44AD-9434-B27EE99D69FC}"/>
    <cellStyle name="Warning Text 3 14 2 2" xfId="15087" xr:uid="{03E202C8-B130-41EB-BA36-325179118081}"/>
    <cellStyle name="Warning Text 3 14 3" xfId="29655" xr:uid="{46BD11BF-363D-4DA4-B1C9-B96B5CF6E79F}"/>
    <cellStyle name="Warning Text 3 14 4" xfId="29656" xr:uid="{DAD12F8A-9D91-42B6-97D1-99B6757BDF47}"/>
    <cellStyle name="Warning Text 3 14 5" xfId="29657" xr:uid="{AFE5CD2A-DA2D-462B-B776-609DF911FCA1}"/>
    <cellStyle name="Warning Text 3 14 6" xfId="29658" xr:uid="{F2D15CC6-26D0-4474-B7C5-917929151EF3}"/>
    <cellStyle name="Warning Text 3 15" xfId="8369" xr:uid="{1BABDBE8-F0B5-4127-A126-5CCED410BB99}"/>
    <cellStyle name="Warning Text 3 15 2" xfId="11467" xr:uid="{41EE848F-14CA-4365-A27A-EF3EF6C6EE5B}"/>
    <cellStyle name="Warning Text 3 15 2 2" xfId="15088" xr:uid="{165FD6C5-5F11-4964-8C63-9C8CD95F565B}"/>
    <cellStyle name="Warning Text 3 15 3" xfId="29659" xr:uid="{D2B1FC34-2E5F-4A43-A4E8-405D0DD6BD60}"/>
    <cellStyle name="Warning Text 3 15 4" xfId="29660" xr:uid="{E01757FC-AD01-48C7-AA1E-37A064E60217}"/>
    <cellStyle name="Warning Text 3 15 5" xfId="29661" xr:uid="{FD76250C-0646-4EE6-BA06-F4E3EAAB6738}"/>
    <cellStyle name="Warning Text 3 15 6" xfId="29662" xr:uid="{24FD4091-16BB-4289-BE2B-7BA428D6F39C}"/>
    <cellStyle name="Warning Text 3 16" xfId="11461" xr:uid="{EC9A211C-0589-404A-841A-533004A71743}"/>
    <cellStyle name="Warning Text 3 16 2" xfId="15082" xr:uid="{CA536BA0-DC64-413F-8D30-8DAD3FD43C35}"/>
    <cellStyle name="Warning Text 3 17" xfId="29663" xr:uid="{51633E7C-47E4-469D-BC01-F8C8FF3CAD42}"/>
    <cellStyle name="Warning Text 3 18" xfId="29664" xr:uid="{204C8871-A892-4558-BBF9-C5910CFCF41F}"/>
    <cellStyle name="Warning Text 3 19" xfId="29665" xr:uid="{23CE4C62-23E8-4E02-863F-09A2BBB37287}"/>
    <cellStyle name="Warning Text 3 2" xfId="2025" xr:uid="{0F13F367-779E-4FF6-99F1-AF2CE441E71E}"/>
    <cellStyle name="Warning Text 3 2 2" xfId="11468" xr:uid="{D97A8A79-8CEF-4D56-B70B-AB5CC561FC58}"/>
    <cellStyle name="Warning Text 3 2 2 2" xfId="15089" xr:uid="{48C36A34-F687-4ACE-92E4-1BD27705CC59}"/>
    <cellStyle name="Warning Text 3 2 3" xfId="29666" xr:uid="{3A6D7E4C-2693-4A26-A4A1-C19DA0C658E0}"/>
    <cellStyle name="Warning Text 3 2 4" xfId="29667" xr:uid="{0475EF71-C3DD-4B7E-8F75-465148A86D6A}"/>
    <cellStyle name="Warning Text 3 2 5" xfId="29668" xr:uid="{D689E19C-3465-4553-A6C8-E219934ECB3A}"/>
    <cellStyle name="Warning Text 3 2 6" xfId="29669" xr:uid="{4B03B22B-C503-4A25-9F68-E3CDF2AFED85}"/>
    <cellStyle name="Warning Text 3 2 7" xfId="29670" xr:uid="{83FEC2E6-459C-4DAD-9FDD-CF32DD914F66}"/>
    <cellStyle name="Warning Text 3 20" xfId="29671" xr:uid="{0DD28BC9-6CD7-49E8-83AA-08AD9017F95F}"/>
    <cellStyle name="Warning Text 3 21" xfId="29672" xr:uid="{7E1233A1-A089-408F-82D9-2B78843851EC}"/>
    <cellStyle name="Warning Text 3 3" xfId="4380" xr:uid="{DE34C76A-5B00-414E-B750-F0194D7EA8F3}"/>
    <cellStyle name="Warning Text 3 3 2" xfId="11469" xr:uid="{9901F880-038F-4779-BB24-ACE9D727CA70}"/>
    <cellStyle name="Warning Text 3 3 2 2" xfId="15090" xr:uid="{6EF90033-828F-43F5-B0D3-4DFE51961DF2}"/>
    <cellStyle name="Warning Text 3 3 3" xfId="29673" xr:uid="{A2FF9000-BAB4-44C1-B025-42AC7AD63E48}"/>
    <cellStyle name="Warning Text 3 3 4" xfId="29674" xr:uid="{166E4237-D079-4F5A-9C5B-8EDAFE2ADC36}"/>
    <cellStyle name="Warning Text 3 3 5" xfId="29675" xr:uid="{B55F92F1-AB45-4C3F-B655-E35306E63EE2}"/>
    <cellStyle name="Warning Text 3 3 6" xfId="29676" xr:uid="{6D077BD2-98F1-417D-91E7-AF81126B99DA}"/>
    <cellStyle name="Warning Text 3 4" xfId="4381" xr:uid="{1E7FDCAC-72C0-4E47-AB10-45460DAE85CD}"/>
    <cellStyle name="Warning Text 3 4 2" xfId="11470" xr:uid="{7568C751-8A7A-4DFB-B088-EFD7FD86E7FC}"/>
    <cellStyle name="Warning Text 3 4 2 2" xfId="15091" xr:uid="{6EC79277-2898-402C-8801-1F6503244A04}"/>
    <cellStyle name="Warning Text 3 4 3" xfId="29677" xr:uid="{64C9A181-42AC-4CC8-B979-D34857186068}"/>
    <cellStyle name="Warning Text 3 4 4" xfId="29678" xr:uid="{C674EC91-7809-450B-A63D-CBE38FFF6BB7}"/>
    <cellStyle name="Warning Text 3 4 5" xfId="29679" xr:uid="{B3D9A717-C0B6-4B66-B834-1CFFE1DF3035}"/>
    <cellStyle name="Warning Text 3 4 6" xfId="29680" xr:uid="{979205D0-CB2D-4B56-9B83-6208DDC669CA}"/>
    <cellStyle name="Warning Text 3 5" xfId="4382" xr:uid="{1C794E02-ADB9-469E-BAA2-0E14820BB0E4}"/>
    <cellStyle name="Warning Text 3 5 2" xfId="11471" xr:uid="{5C5A82AD-EEBC-4462-89AA-52FEBA2142DF}"/>
    <cellStyle name="Warning Text 3 5 2 2" xfId="15092" xr:uid="{3F7CE516-39DF-4573-A71D-FE7F2B4A8FB1}"/>
    <cellStyle name="Warning Text 3 5 3" xfId="29681" xr:uid="{D6CDAF97-2BD8-4FFF-B9FC-46AC79DE089A}"/>
    <cellStyle name="Warning Text 3 5 4" xfId="29682" xr:uid="{04FE04FE-80B4-48F7-A362-797DBFC99401}"/>
    <cellStyle name="Warning Text 3 5 5" xfId="29683" xr:uid="{AD20D78A-85A5-4E6B-851C-58E483C24A65}"/>
    <cellStyle name="Warning Text 3 5 6" xfId="29684" xr:uid="{DAB0F147-69F9-441E-9E20-F61E56C6CAD1}"/>
    <cellStyle name="Warning Text 3 6" xfId="4383" xr:uid="{C675D6C4-F5B5-4A41-84A0-5C92753D5DF1}"/>
    <cellStyle name="Warning Text 3 6 2" xfId="11472" xr:uid="{CDE2FC8B-3E35-4209-BFF9-882D671ABE64}"/>
    <cellStyle name="Warning Text 3 6 2 2" xfId="15093" xr:uid="{8F7A8CBE-EB1F-49C5-B519-D8D2402D29D8}"/>
    <cellStyle name="Warning Text 3 6 3" xfId="29685" xr:uid="{19B65C16-EDEA-4F60-B562-94D7AF676C07}"/>
    <cellStyle name="Warning Text 3 6 4" xfId="29686" xr:uid="{C04E18CD-78A5-4FCE-AA03-B52DBE410195}"/>
    <cellStyle name="Warning Text 3 6 5" xfId="29687" xr:uid="{FFA0E187-F2D5-47DE-BDAB-ABE003D9E134}"/>
    <cellStyle name="Warning Text 3 6 6" xfId="29688" xr:uid="{6AE028CB-EA48-4DFE-8AD4-E47881969C07}"/>
    <cellStyle name="Warning Text 3 7" xfId="4384" xr:uid="{9B572709-7E50-42EA-8470-BBC5508CD848}"/>
    <cellStyle name="Warning Text 3 7 2" xfId="11473" xr:uid="{7191166C-2763-417E-9B28-0B33F3E2E47A}"/>
    <cellStyle name="Warning Text 3 7 2 2" xfId="15094" xr:uid="{76E9ED54-03B5-4994-856B-54C9311B40D4}"/>
    <cellStyle name="Warning Text 3 7 3" xfId="29689" xr:uid="{94E7A6C6-7101-4F45-BA27-F8364420A46B}"/>
    <cellStyle name="Warning Text 3 7 4" xfId="29690" xr:uid="{015E45DE-EF8E-4975-AF85-22DA4DACDA8B}"/>
    <cellStyle name="Warning Text 3 7 5" xfId="29691" xr:uid="{42022DC3-D1D0-4472-8D0A-CC67A3CE4479}"/>
    <cellStyle name="Warning Text 3 7 6" xfId="29692" xr:uid="{F6C22F55-6D37-4640-9A41-A7AC1A086689}"/>
    <cellStyle name="Warning Text 3 8" xfId="4385" xr:uid="{AC38667A-5C8C-407C-AF08-EC54F7521B51}"/>
    <cellStyle name="Warning Text 3 8 2" xfId="11474" xr:uid="{5D9999DB-43FB-41E8-878F-C01C50338A1E}"/>
    <cellStyle name="Warning Text 3 8 2 2" xfId="15095" xr:uid="{30D7D4C8-4109-4CF6-9805-39E21577F7EF}"/>
    <cellStyle name="Warning Text 3 8 3" xfId="29693" xr:uid="{CDD3785A-4CE4-4BDA-8CAE-4F293F28F8DB}"/>
    <cellStyle name="Warning Text 3 8 4" xfId="29694" xr:uid="{5682F19A-B471-4CC2-9DDA-F0AAED93D1A6}"/>
    <cellStyle name="Warning Text 3 8 5" xfId="29695" xr:uid="{08FB97BF-D341-404C-ABC3-2CBD91DF8DB5}"/>
    <cellStyle name="Warning Text 3 8 6" xfId="29696" xr:uid="{B8C9E6BC-0977-44B4-A3A4-537EBB4892AE}"/>
    <cellStyle name="Warning Text 3 9" xfId="4386" xr:uid="{F1815196-C2E4-41AC-B74C-915801005AD7}"/>
    <cellStyle name="Warning Text 3 9 2" xfId="11475" xr:uid="{5A4FB1B9-7BC9-4E10-B8DC-5647132735CD}"/>
    <cellStyle name="Warning Text 3 9 2 2" xfId="15096" xr:uid="{749B04A7-961B-4D73-91FC-6C26CE048311}"/>
    <cellStyle name="Warning Text 3 9 3" xfId="29697" xr:uid="{AC914F74-E0DF-4F24-A476-1763AF957C5B}"/>
    <cellStyle name="Warning Text 3 9 4" xfId="29698" xr:uid="{35D0AE40-546A-4D39-BA0F-D139795487CF}"/>
    <cellStyle name="Warning Text 3 9 5" xfId="29699" xr:uid="{88834651-39FA-44B6-A276-6B32EFB63268}"/>
    <cellStyle name="Warning Text 3 9 6" xfId="29700" xr:uid="{4B1F8145-CC0C-4E97-ACFE-E8A26CBDC19B}"/>
    <cellStyle name="Warning Text 4" xfId="2026" xr:uid="{EF59F90A-9D50-41C9-A915-0CAF38D4D4A5}"/>
    <cellStyle name="Warning Text 4 2" xfId="2027" xr:uid="{A3E49A87-CD04-4DAB-91A3-C218A42DF865}"/>
    <cellStyle name="Warning Text 4 2 2" xfId="11477" xr:uid="{1F7B14A7-F58B-4BC9-BF30-B3FACAF4A6F2}"/>
    <cellStyle name="Warning Text 4 2 2 2" xfId="15098" xr:uid="{7E08920B-C838-4241-8C4F-3B5131B0802D}"/>
    <cellStyle name="Warning Text 4 2 3" xfId="29701" xr:uid="{6ACDB159-E2A9-470F-BE2F-40DD3E607B1B}"/>
    <cellStyle name="Warning Text 4 2 4" xfId="29702" xr:uid="{F6DF044E-88DB-41AC-BE6B-37EC9CD6A5C2}"/>
    <cellStyle name="Warning Text 4 2 5" xfId="29703" xr:uid="{EC856BA7-39FE-44FB-962C-38594E3933E2}"/>
    <cellStyle name="Warning Text 4 2 6" xfId="29704" xr:uid="{48C68A25-D160-4D77-8546-88F71218B06E}"/>
    <cellStyle name="Warning Text 4 2 7" xfId="29705" xr:uid="{B5651E8E-E2B3-4C13-9F85-9D3C7DF7EFC1}"/>
    <cellStyle name="Warning Text 4 3" xfId="11476" xr:uid="{5718DCB1-414F-4224-A847-4254B917573D}"/>
    <cellStyle name="Warning Text 4 3 2" xfId="15097" xr:uid="{9E21E173-062F-4A7B-BC93-88F2BBE9721D}"/>
    <cellStyle name="Warning Text 4 4" xfId="29706" xr:uid="{48B682B6-FE0B-4899-82D8-371378083BE3}"/>
    <cellStyle name="Warning Text 4 5" xfId="29707" xr:uid="{4001E0C9-9639-4392-A576-B476D36B359A}"/>
    <cellStyle name="Warning Text 4 6" xfId="29708" xr:uid="{02CEFD45-F6F1-43E8-B98C-6F262A8D71F1}"/>
    <cellStyle name="Warning Text 4 7" xfId="29709" xr:uid="{EBC4C27B-31FF-4472-9CE4-7A05F64E8CBB}"/>
    <cellStyle name="Warning Text 4 8" xfId="29710" xr:uid="{660C61E1-9938-4C76-97C4-D658A694B847}"/>
    <cellStyle name="Warning Text 5" xfId="2028" xr:uid="{5F413481-BBA6-4088-BA92-E673CAF55EC5}"/>
    <cellStyle name="Warning Text 5 2" xfId="2029" xr:uid="{BEF6BAA4-7B27-4FB5-8EBD-A811972C51C9}"/>
    <cellStyle name="Warning Text 5 2 2" xfId="11479" xr:uid="{F66520CC-7FB5-423C-A305-091BF1405359}"/>
    <cellStyle name="Warning Text 5 2 2 2" xfId="15100" xr:uid="{5CA6E69E-9B5F-4288-9CEC-E1C86D5F01D7}"/>
    <cellStyle name="Warning Text 5 2 3" xfId="29711" xr:uid="{61F229AE-8798-48C2-870C-AA2E20A78988}"/>
    <cellStyle name="Warning Text 5 2 4" xfId="29712" xr:uid="{497BF856-F324-494E-85E8-FAE960D5B998}"/>
    <cellStyle name="Warning Text 5 2 5" xfId="29713" xr:uid="{8E0A34EF-5BB4-445A-894E-2FA703B3BF76}"/>
    <cellStyle name="Warning Text 5 2 6" xfId="29714" xr:uid="{8BDF07B9-2A2F-46BB-90C3-1777DA45190A}"/>
    <cellStyle name="Warning Text 5 2 7" xfId="29715" xr:uid="{EC6D314A-6C72-44DF-BB3B-5D2354286445}"/>
    <cellStyle name="Warning Text 5 3" xfId="11478" xr:uid="{24E31B67-5B37-4072-82E1-C664FBC7C162}"/>
    <cellStyle name="Warning Text 5 3 2" xfId="15099" xr:uid="{4AD7107D-8D37-435E-9AFD-F7E0DDA75275}"/>
    <cellStyle name="Warning Text 5 4" xfId="29716" xr:uid="{55A38C6C-EC62-4A34-833C-FAA7040F1653}"/>
    <cellStyle name="Warning Text 5 5" xfId="29717" xr:uid="{AB1AF99D-0F95-4886-BC35-FD40032191C7}"/>
    <cellStyle name="Warning Text 5 6" xfId="29718" xr:uid="{C034DF08-B512-4AF0-91C4-532FCEF524AB}"/>
    <cellStyle name="Warning Text 5 7" xfId="29719" xr:uid="{0A3904FE-5005-4F34-95E6-F2108F593E65}"/>
    <cellStyle name="Warning Text 5 8" xfId="29720" xr:uid="{9A34B390-6645-4C0C-9E51-7A67D3B418D0}"/>
    <cellStyle name="Warning Text 6" xfId="2030" xr:uid="{A629EA93-1A0F-494D-AAEA-73700203F087}"/>
    <cellStyle name="Warning Text 6 2" xfId="2031" xr:uid="{79500475-D3F2-435F-A394-F9D9B924EB38}"/>
    <cellStyle name="Warning Text 6 2 2" xfId="11481" xr:uid="{AA86C2C6-521E-4700-A7FE-3E524E39E82B}"/>
    <cellStyle name="Warning Text 6 2 2 2" xfId="15102" xr:uid="{84EDF6B8-8E23-49B7-8D30-27F49AE9A8D9}"/>
    <cellStyle name="Warning Text 6 2 3" xfId="29721" xr:uid="{505FBFAC-2509-4CA4-92F3-46E65B6DAF2A}"/>
    <cellStyle name="Warning Text 6 2 4" xfId="29722" xr:uid="{60C084A9-EBF8-4E95-8FD0-5EF068853076}"/>
    <cellStyle name="Warning Text 6 2 5" xfId="29723" xr:uid="{F3B844D7-EA31-4283-8DC4-07760A7888EF}"/>
    <cellStyle name="Warning Text 6 2 6" xfId="29724" xr:uid="{ACB0DBED-DA89-4F1E-B950-8D6AF1863CB9}"/>
    <cellStyle name="Warning Text 6 2 7" xfId="29725" xr:uid="{BF4F296E-71F3-486B-9F14-3031C7AA99EF}"/>
    <cellStyle name="Warning Text 6 3" xfId="4387" xr:uid="{4AA014F1-76E3-44F8-8F7F-4D12611B04F9}"/>
    <cellStyle name="Warning Text 6 3 2" xfId="11482" xr:uid="{240C0B84-6E8E-4F73-88C9-10F5C656DD8A}"/>
    <cellStyle name="Warning Text 6 3 2 2" xfId="15103" xr:uid="{0F71D81E-665E-4631-A09E-4DCFC4927EE7}"/>
    <cellStyle name="Warning Text 6 3 3" xfId="29726" xr:uid="{1F955818-5EFD-4EFC-8093-B079578DF07C}"/>
    <cellStyle name="Warning Text 6 3 4" xfId="29727" xr:uid="{8F94B540-F7C9-4D4F-9B42-8F1B440E6E77}"/>
    <cellStyle name="Warning Text 6 3 5" xfId="29728" xr:uid="{44871606-A854-446F-BABF-7BE983821E60}"/>
    <cellStyle name="Warning Text 6 3 6" xfId="29729" xr:uid="{86A0FB78-0269-4D9C-8235-E683E14D8D95}"/>
    <cellStyle name="Warning Text 6 4" xfId="11480" xr:uid="{9362D1B3-F79F-430F-8226-F75CEFCF481E}"/>
    <cellStyle name="Warning Text 6 4 2" xfId="15101" xr:uid="{8A84746B-67F9-459B-A976-30679C398D42}"/>
    <cellStyle name="Warning Text 6 5" xfId="29730" xr:uid="{9C109BE9-CBA9-4AC4-88F3-6E161C32D92B}"/>
    <cellStyle name="Warning Text 6 6" xfId="29731" xr:uid="{2CF4E701-A0D3-4B35-942E-422B32313205}"/>
    <cellStyle name="Warning Text 6 7" xfId="29732" xr:uid="{C564B19F-7909-48A5-8180-FD63C542FF60}"/>
    <cellStyle name="Warning Text 6 8" xfId="29733" xr:uid="{D7CFCDA5-A757-477B-8EA4-4537592F44BE}"/>
    <cellStyle name="Warning Text 6 9" xfId="29734" xr:uid="{506B26ED-D94F-4181-8605-7495D9220E03}"/>
    <cellStyle name="Warning Text 7" xfId="2032" xr:uid="{0EF87D48-7A84-43DA-BC42-A318E8E706E6}"/>
    <cellStyle name="Warning Text 7 2" xfId="2033" xr:uid="{4ABF7EF6-EEEA-461C-82A8-C62C9B4ABF1E}"/>
    <cellStyle name="Warning Text 7 2 2" xfId="11484" xr:uid="{703ED652-A363-450C-B9E6-4FFC3279CF0C}"/>
    <cellStyle name="Warning Text 7 2 2 2" xfId="15105" xr:uid="{BEA40F33-74DC-4CC4-8ADF-0C32F4014EB0}"/>
    <cellStyle name="Warning Text 7 2 3" xfId="29735" xr:uid="{73BA10B6-A44D-41FF-A8B9-5DCB16B47D35}"/>
    <cellStyle name="Warning Text 7 2 4" xfId="29736" xr:uid="{D81E205A-5D2C-4BC6-87A1-DD25EF352E01}"/>
    <cellStyle name="Warning Text 7 2 5" xfId="29737" xr:uid="{92E203A5-ACF3-48B4-B55E-E34DDF7C37D8}"/>
    <cellStyle name="Warning Text 7 2 6" xfId="29738" xr:uid="{7B5734BC-8E8A-495D-A2AA-06C94442A5FB}"/>
    <cellStyle name="Warning Text 7 2 7" xfId="29739" xr:uid="{A506B149-0A59-4456-A835-C3D5257B317B}"/>
    <cellStyle name="Warning Text 7 3" xfId="4388" xr:uid="{C8B86984-6A00-49AA-B11F-5F7C1214A5F3}"/>
    <cellStyle name="Warning Text 7 3 2" xfId="11485" xr:uid="{66B6A990-B1E8-4ED3-BC64-1B4C18BD3939}"/>
    <cellStyle name="Warning Text 7 3 2 2" xfId="15106" xr:uid="{22AF291B-0447-4E7F-B36C-DFA3B5AC898F}"/>
    <cellStyle name="Warning Text 7 3 3" xfId="29740" xr:uid="{3F650DFD-4BF6-4BDB-AD9E-70990316F111}"/>
    <cellStyle name="Warning Text 7 3 4" xfId="29741" xr:uid="{B703CB3D-CF56-4442-BB39-C533B04DF764}"/>
    <cellStyle name="Warning Text 7 3 5" xfId="29742" xr:uid="{A2FA00AA-E6B2-4D64-8798-C4329FBD0863}"/>
    <cellStyle name="Warning Text 7 3 6" xfId="29743" xr:uid="{F007DE0F-BBC2-4FD1-BBEB-B721BCEF0595}"/>
    <cellStyle name="Warning Text 7 4" xfId="11483" xr:uid="{50A0D667-998E-41EA-BDB6-EDA4667CBE16}"/>
    <cellStyle name="Warning Text 7 4 2" xfId="15104" xr:uid="{9093AAEB-B814-4BCC-B3D7-71052E0B509E}"/>
    <cellStyle name="Warning Text 7 5" xfId="29744" xr:uid="{8B9B51BA-DD93-495A-8DF9-02A6114DA766}"/>
    <cellStyle name="Warning Text 7 6" xfId="29745" xr:uid="{462314E0-49CC-4E02-A23F-26AC1B0CAC1C}"/>
    <cellStyle name="Warning Text 7 7" xfId="29746" xr:uid="{F17E022F-23D9-4FD6-B509-42C5D88CCB97}"/>
    <cellStyle name="Warning Text 7 8" xfId="29747" xr:uid="{1F566BBE-F12F-4F9A-B70D-A84B0FBAF1D8}"/>
    <cellStyle name="Warning Text 7 9" xfId="29748" xr:uid="{6DBB929B-62A7-4182-ABC1-20E5C8900DE8}"/>
    <cellStyle name="Warning Text 8" xfId="2034" xr:uid="{985D68BE-4AA4-4B25-B693-C80E6A8BC85A}"/>
    <cellStyle name="Warning Text 8 2" xfId="2035" xr:uid="{3FCCE167-7345-4A20-95CA-F560219CE668}"/>
    <cellStyle name="Warning Text 8 2 2" xfId="11487" xr:uid="{3780B22A-6260-4A73-9BFE-BCF60050D99D}"/>
    <cellStyle name="Warning Text 8 2 2 2" xfId="15108" xr:uid="{9F198FF2-B74B-46F7-976F-DC028ED2A918}"/>
    <cellStyle name="Warning Text 8 2 3" xfId="29749" xr:uid="{9DBB0824-6041-4586-96BF-7983E460FD1B}"/>
    <cellStyle name="Warning Text 8 2 4" xfId="29750" xr:uid="{529F34E1-0942-4241-BB6D-9C36564350A3}"/>
    <cellStyle name="Warning Text 8 2 5" xfId="29751" xr:uid="{2CA45DBC-6F49-4DD7-A9D3-193F732740E0}"/>
    <cellStyle name="Warning Text 8 2 6" xfId="29752" xr:uid="{335A442A-E79C-49E0-8061-6D601528B7A1}"/>
    <cellStyle name="Warning Text 8 2 7" xfId="29753" xr:uid="{B280AD8A-0942-4D88-A679-AB9A056F63D1}"/>
    <cellStyle name="Warning Text 8 3" xfId="4389" xr:uid="{3BCF0B01-9980-4128-9BE0-35DD4B5517CD}"/>
    <cellStyle name="Warning Text 8 3 2" xfId="11488" xr:uid="{BD314C24-0747-47CC-BD85-4576AC862817}"/>
    <cellStyle name="Warning Text 8 3 2 2" xfId="15109" xr:uid="{EA318711-D35E-4738-8C2D-4E46D2DD97CA}"/>
    <cellStyle name="Warning Text 8 3 3" xfId="29754" xr:uid="{88032E85-B3C9-4364-8596-0CC73F378F45}"/>
    <cellStyle name="Warning Text 8 3 4" xfId="29755" xr:uid="{C051BB9C-B313-4EF7-BD3D-4F7D94612064}"/>
    <cellStyle name="Warning Text 8 3 5" xfId="29756" xr:uid="{FC55860B-9D44-4A4D-BD6A-EF26E1A48D1E}"/>
    <cellStyle name="Warning Text 8 3 6" xfId="29757" xr:uid="{D65F00C5-6EE2-4378-8193-A4200D7C89A9}"/>
    <cellStyle name="Warning Text 8 4" xfId="11486" xr:uid="{F23E1407-9421-41BA-B407-4B4C780C14D7}"/>
    <cellStyle name="Warning Text 8 4 2" xfId="15107" xr:uid="{094E426F-F373-4391-9A64-6CF5998C01EA}"/>
    <cellStyle name="Warning Text 8 5" xfId="29758" xr:uid="{4C361DE8-A5D2-45D4-9A17-38911C6E9DE6}"/>
    <cellStyle name="Warning Text 8 6" xfId="29759" xr:uid="{4CFDF06F-033F-4D71-B868-F395EB3819A3}"/>
    <cellStyle name="Warning Text 8 7" xfId="29760" xr:uid="{0566A716-CEBF-4F5F-9F75-5898FF2F25D9}"/>
    <cellStyle name="Warning Text 8 8" xfId="29761" xr:uid="{4E928E17-BD93-455B-B186-CED6E3C871B5}"/>
    <cellStyle name="Warning Text 8 9" xfId="29762" xr:uid="{97E64F22-775A-442F-BA82-0774C45662B9}"/>
    <cellStyle name="Warning Text 9" xfId="2036" xr:uid="{60C32872-E2A4-40A8-BDCA-04DEE1B3935F}"/>
    <cellStyle name="Warning Text 9 2" xfId="4390" xr:uid="{FB2B6855-B309-4760-B638-AFE99070B14A}"/>
    <cellStyle name="Warning Text 9 2 2" xfId="11490" xr:uid="{31C2062A-3B8E-478D-8943-27A7707582B7}"/>
    <cellStyle name="Warning Text 9 2 2 2" xfId="15111" xr:uid="{82AD806F-2C3C-4221-BAE8-37C920614EC8}"/>
    <cellStyle name="Warning Text 9 2 3" xfId="29763" xr:uid="{7C5BAC4F-C781-45D8-9DF8-372B481A534D}"/>
    <cellStyle name="Warning Text 9 2 4" xfId="29764" xr:uid="{9C76E365-A55A-478A-BD03-131731BB41E3}"/>
    <cellStyle name="Warning Text 9 2 5" xfId="29765" xr:uid="{42C4609C-9BF5-4D57-8D53-77EE12357656}"/>
    <cellStyle name="Warning Text 9 2 6" xfId="29766" xr:uid="{3934F131-1B7E-44FD-BB20-890BEB1D8190}"/>
    <cellStyle name="Warning Text 9 3" xfId="11489" xr:uid="{DD648B47-AFA7-4D2A-B6D0-AFA20FADF62F}"/>
    <cellStyle name="Warning Text 9 3 2" xfId="15110" xr:uid="{A01C7F62-2D23-400A-9CBB-E7871F9052A0}"/>
    <cellStyle name="Warning Text 9 4" xfId="29767" xr:uid="{F9B4501C-0A2A-4F4A-A452-061D092B1D62}"/>
    <cellStyle name="Warning Text 9 5" xfId="29768" xr:uid="{C1B708A4-B279-4F09-9D1D-0A2514B22C5A}"/>
    <cellStyle name="Warning Text 9 6" xfId="29769" xr:uid="{6DD7E56B-BE81-4533-A671-0DEBDB5C3B73}"/>
    <cellStyle name="Warning Text 9 7" xfId="29770" xr:uid="{97A2D187-0C32-4F98-A21A-05AD0EB7A594}"/>
    <cellStyle name="Warning Text 9 8" xfId="29771" xr:uid="{8C2511F0-B0E3-499C-9DDE-71C0C788A349}"/>
    <cellStyle name="Обычный_CRF2002 (1)" xfId="2037" xr:uid="{9D7CC6CB-ABB0-48CC-B821-BC6872A3AA0B}"/>
  </cellStyles>
  <dxfs count="1">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Milled peat</c:v>
          </c:tx>
          <c:spPr>
            <a:ln w="28575" cap="rnd">
              <a:solidFill>
                <a:schemeClr val="accent1"/>
              </a:solidFill>
              <a:round/>
            </a:ln>
            <a:effectLst/>
          </c:spPr>
          <c:marker>
            <c:symbol val="none"/>
          </c:marker>
          <c:trendline>
            <c:spPr>
              <a:ln w="19050" cap="rnd">
                <a:solidFill>
                  <a:srgbClr val="FF0000"/>
                </a:solidFill>
                <a:prstDash val="sysDot"/>
              </a:ln>
              <a:effectLst/>
            </c:spPr>
            <c:trendlineType val="linear"/>
            <c:dispRSqr val="0"/>
            <c:dispEq val="0"/>
          </c:trendline>
          <c:val>
            <c:numLit>
              <c:formatCode>General</c:formatCode>
              <c:ptCount val="29"/>
              <c:pt idx="0">
                <c:v>120</c:v>
              </c:pt>
              <c:pt idx="1">
                <c:v>104</c:v>
              </c:pt>
              <c:pt idx="2">
                <c:v>113</c:v>
              </c:pt>
              <c:pt idx="3">
                <c:v>120</c:v>
              </c:pt>
              <c:pt idx="4">
                <c:v>109</c:v>
              </c:pt>
              <c:pt idx="5">
                <c:v>99</c:v>
              </c:pt>
              <c:pt idx="6">
                <c:v>111</c:v>
              </c:pt>
              <c:pt idx="7">
                <c:v>108</c:v>
              </c:pt>
              <c:pt idx="8">
                <c:v>113</c:v>
              </c:pt>
              <c:pt idx="9">
                <c:v>114</c:v>
              </c:pt>
              <c:pt idx="10">
                <c:v>116</c:v>
              </c:pt>
              <c:pt idx="11">
                <c:v>116</c:v>
              </c:pt>
              <c:pt idx="12">
                <c:v>105</c:v>
              </c:pt>
              <c:pt idx="13">
                <c:v>116</c:v>
              </c:pt>
              <c:pt idx="14">
                <c:v>126</c:v>
              </c:pt>
              <c:pt idx="15">
                <c:v>123</c:v>
              </c:pt>
              <c:pt idx="16">
                <c:v>149</c:v>
              </c:pt>
              <c:pt idx="17">
                <c:v>141</c:v>
              </c:pt>
              <c:pt idx="18">
                <c:v>146</c:v>
              </c:pt>
              <c:pt idx="19">
                <c:v>140</c:v>
              </c:pt>
              <c:pt idx="20">
                <c:v>145</c:v>
              </c:pt>
              <c:pt idx="21">
                <c:v>149</c:v>
              </c:pt>
              <c:pt idx="22">
                <c:v>155</c:v>
              </c:pt>
              <c:pt idx="23">
                <c:v>155</c:v>
              </c:pt>
              <c:pt idx="24">
                <c:v>144</c:v>
              </c:pt>
              <c:pt idx="25">
                <c:v>146</c:v>
              </c:pt>
              <c:pt idx="26">
                <c:v>143</c:v>
              </c:pt>
              <c:pt idx="27">
                <c:v>150.25</c:v>
              </c:pt>
              <c:pt idx="28">
                <c:v>146.25</c:v>
              </c:pt>
            </c:numLit>
          </c:val>
          <c:smooth val="0"/>
          <c:extLst>
            <c:ext xmlns:c16="http://schemas.microsoft.com/office/drawing/2014/chart" uri="{C3380CC4-5D6E-409C-BE32-E72D297353CC}">
              <c16:uniqueId val="{00000001-41A6-4DC9-9603-04E074C9576A}"/>
            </c:ext>
          </c:extLst>
        </c:ser>
        <c:dLbls>
          <c:showLegendKey val="0"/>
          <c:showVal val="0"/>
          <c:showCatName val="0"/>
          <c:showSerName val="0"/>
          <c:showPercent val="0"/>
          <c:showBubbleSize val="0"/>
        </c:dLbls>
        <c:smooth val="0"/>
        <c:axId val="770707616"/>
        <c:axId val="770703872"/>
      </c:lineChart>
      <c:catAx>
        <c:axId val="770707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3872"/>
        <c:crosses val="autoZero"/>
        <c:auto val="1"/>
        <c:lblAlgn val="ctr"/>
        <c:lblOffset val="100"/>
        <c:noMultiLvlLbl val="0"/>
      </c:catAx>
      <c:valAx>
        <c:axId val="7707038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76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Milled peat</c:v>
          </c:tx>
          <c:spPr>
            <a:ln w="28575" cap="rnd">
              <a:solidFill>
                <a:schemeClr val="accent1"/>
              </a:solidFill>
              <a:round/>
            </a:ln>
            <a:effectLst/>
          </c:spPr>
          <c:marker>
            <c:symbol val="none"/>
          </c:marker>
          <c:trendline>
            <c:spPr>
              <a:ln w="19050" cap="rnd">
                <a:solidFill>
                  <a:srgbClr val="FF0000"/>
                </a:solidFill>
                <a:prstDash val="sysDot"/>
              </a:ln>
              <a:effectLst/>
            </c:spPr>
            <c:trendlineType val="linear"/>
            <c:dispRSqr val="0"/>
            <c:dispEq val="0"/>
          </c:trendline>
          <c:val>
            <c:numLit>
              <c:formatCode>General</c:formatCode>
              <c:ptCount val="29"/>
              <c:pt idx="0">
                <c:v>120</c:v>
              </c:pt>
              <c:pt idx="1">
                <c:v>104</c:v>
              </c:pt>
              <c:pt idx="2">
                <c:v>113</c:v>
              </c:pt>
              <c:pt idx="3">
                <c:v>120</c:v>
              </c:pt>
              <c:pt idx="4">
                <c:v>109</c:v>
              </c:pt>
              <c:pt idx="5">
                <c:v>99</c:v>
              </c:pt>
              <c:pt idx="6">
                <c:v>111</c:v>
              </c:pt>
              <c:pt idx="7">
                <c:v>108</c:v>
              </c:pt>
              <c:pt idx="8">
                <c:v>113</c:v>
              </c:pt>
              <c:pt idx="9">
                <c:v>114</c:v>
              </c:pt>
              <c:pt idx="10">
                <c:v>116</c:v>
              </c:pt>
              <c:pt idx="11">
                <c:v>116</c:v>
              </c:pt>
              <c:pt idx="12">
                <c:v>105</c:v>
              </c:pt>
              <c:pt idx="13">
                <c:v>116</c:v>
              </c:pt>
              <c:pt idx="14">
                <c:v>126</c:v>
              </c:pt>
              <c:pt idx="15">
                <c:v>123</c:v>
              </c:pt>
              <c:pt idx="16">
                <c:v>149</c:v>
              </c:pt>
              <c:pt idx="17">
                <c:v>141</c:v>
              </c:pt>
              <c:pt idx="18">
                <c:v>146</c:v>
              </c:pt>
              <c:pt idx="19">
                <c:v>140</c:v>
              </c:pt>
              <c:pt idx="20">
                <c:v>145</c:v>
              </c:pt>
              <c:pt idx="21">
                <c:v>149</c:v>
              </c:pt>
              <c:pt idx="22">
                <c:v>155</c:v>
              </c:pt>
              <c:pt idx="23">
                <c:v>155</c:v>
              </c:pt>
              <c:pt idx="24">
                <c:v>144</c:v>
              </c:pt>
              <c:pt idx="25">
                <c:v>146</c:v>
              </c:pt>
              <c:pt idx="26">
                <c:v>143</c:v>
              </c:pt>
              <c:pt idx="27">
                <c:v>150.25</c:v>
              </c:pt>
              <c:pt idx="28">
                <c:v>146.25</c:v>
              </c:pt>
            </c:numLit>
          </c:val>
          <c:smooth val="0"/>
          <c:extLst>
            <c:ext xmlns:c16="http://schemas.microsoft.com/office/drawing/2014/chart" uri="{C3380CC4-5D6E-409C-BE32-E72D297353CC}">
              <c16:uniqueId val="{00000001-F732-44AD-8329-677F7024F9B5}"/>
            </c:ext>
          </c:extLst>
        </c:ser>
        <c:dLbls>
          <c:showLegendKey val="0"/>
          <c:showVal val="0"/>
          <c:showCatName val="0"/>
          <c:showSerName val="0"/>
          <c:showPercent val="0"/>
          <c:showBubbleSize val="0"/>
        </c:dLbls>
        <c:smooth val="0"/>
        <c:axId val="770707616"/>
        <c:axId val="770703872"/>
      </c:lineChart>
      <c:catAx>
        <c:axId val="770707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3872"/>
        <c:crosses val="autoZero"/>
        <c:auto val="1"/>
        <c:lblAlgn val="ctr"/>
        <c:lblOffset val="100"/>
        <c:noMultiLvlLbl val="0"/>
      </c:catAx>
      <c:valAx>
        <c:axId val="7707038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76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4</xdr:col>
      <xdr:colOff>609599</xdr:colOff>
      <xdr:row>4</xdr:row>
      <xdr:rowOff>95250</xdr:rowOff>
    </xdr:from>
    <xdr:to>
      <xdr:col>6</xdr:col>
      <xdr:colOff>19050</xdr:colOff>
      <xdr:row>34</xdr:row>
      <xdr:rowOff>87630</xdr:rowOff>
    </xdr:to>
    <xdr:sp macro="" textlink="">
      <xdr:nvSpPr>
        <xdr:cNvPr id="2" name="Rectangle 1">
          <a:extLst>
            <a:ext uri="{FF2B5EF4-FFF2-40B4-BE49-F238E27FC236}">
              <a16:creationId xmlns:a16="http://schemas.microsoft.com/office/drawing/2014/main" id="{FAED0B01-0D50-4788-BC0E-1996D669857E}"/>
            </a:ext>
          </a:extLst>
        </xdr:cNvPr>
        <xdr:cNvSpPr/>
      </xdr:nvSpPr>
      <xdr:spPr>
        <a:xfrm>
          <a:off x="3505199" y="1005840"/>
          <a:ext cx="758191" cy="5810250"/>
        </a:xfrm>
        <a:prstGeom prst="rect">
          <a:avLst/>
        </a:prstGeom>
        <a:noFill/>
        <a:ln w="28575"/>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0</xdr:col>
      <xdr:colOff>123824</xdr:colOff>
      <xdr:row>37</xdr:row>
      <xdr:rowOff>164782</xdr:rowOff>
    </xdr:from>
    <xdr:to>
      <xdr:col>9</xdr:col>
      <xdr:colOff>112394</xdr:colOff>
      <xdr:row>53</xdr:row>
      <xdr:rowOff>11430</xdr:rowOff>
    </xdr:to>
    <xdr:graphicFrame macro="">
      <xdr:nvGraphicFramePr>
        <xdr:cNvPr id="3" name="Chart 2">
          <a:extLst>
            <a:ext uri="{FF2B5EF4-FFF2-40B4-BE49-F238E27FC236}">
              <a16:creationId xmlns:a16="http://schemas.microsoft.com/office/drawing/2014/main" id="{E0E9E105-697B-44EE-95B2-DA9F879FCF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1242059</xdr:colOff>
      <xdr:row>3</xdr:row>
      <xdr:rowOff>140970</xdr:rowOff>
    </xdr:from>
    <xdr:to>
      <xdr:col>4</xdr:col>
      <xdr:colOff>22860</xdr:colOff>
      <xdr:row>34</xdr:row>
      <xdr:rowOff>68580</xdr:rowOff>
    </xdr:to>
    <xdr:sp macro="" textlink="">
      <xdr:nvSpPr>
        <xdr:cNvPr id="4" name="Rectangle 3">
          <a:extLst>
            <a:ext uri="{FF2B5EF4-FFF2-40B4-BE49-F238E27FC236}">
              <a16:creationId xmlns:a16="http://schemas.microsoft.com/office/drawing/2014/main" id="{E6689F62-E2B9-430B-8ED0-62B30F6C37CF}"/>
            </a:ext>
          </a:extLst>
        </xdr:cNvPr>
        <xdr:cNvSpPr/>
      </xdr:nvSpPr>
      <xdr:spPr>
        <a:xfrm>
          <a:off x="1847849" y="729615"/>
          <a:ext cx="2085976" cy="5747385"/>
        </a:xfrm>
        <a:prstGeom prst="rect">
          <a:avLst/>
        </a:prstGeom>
        <a:noFill/>
        <a:ln w="28575"/>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0</xdr:col>
      <xdr:colOff>123824</xdr:colOff>
      <xdr:row>37</xdr:row>
      <xdr:rowOff>164782</xdr:rowOff>
    </xdr:from>
    <xdr:to>
      <xdr:col>9</xdr:col>
      <xdr:colOff>112394</xdr:colOff>
      <xdr:row>53</xdr:row>
      <xdr:rowOff>11430</xdr:rowOff>
    </xdr:to>
    <xdr:graphicFrame macro="">
      <xdr:nvGraphicFramePr>
        <xdr:cNvPr id="5" name="Chart 4">
          <a:extLst>
            <a:ext uri="{FF2B5EF4-FFF2-40B4-BE49-F238E27FC236}">
              <a16:creationId xmlns:a16="http://schemas.microsoft.com/office/drawing/2014/main" id="{5BAD8074-8B22-44A0-987A-A7C2BDD501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hyperlink" Target="../../../../../../../:x:/g/personal/parvathy_sobha_ltu_se/EacaDd62ZhdPs9t7bDk0VFABS1Fc8R_gmb4ejnnDX2eR_A?e=cMep3U"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x:/g/personal/parvathy_sobha_ltu_se/EacaDd62ZhdPs9t7bDk0VFABS1Fc8R_gmb4ejnnDX2eR_A?e=cMep3U"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trendeconomy.com/data/h2/Sweden/2703" TargetMode="Externa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B2DFE3-E70E-4667-81B2-903C73B99371}">
  <dimension ref="B2:E32"/>
  <sheetViews>
    <sheetView workbookViewId="0">
      <selection activeCell="E4" sqref="E4"/>
    </sheetView>
  </sheetViews>
  <sheetFormatPr defaultRowHeight="14.4" x14ac:dyDescent="0.3"/>
  <cols>
    <col min="3" max="3" width="15.6640625" customWidth="1"/>
  </cols>
  <sheetData>
    <row r="2" spans="2:5" ht="15" thickBot="1" x14ac:dyDescent="0.35">
      <c r="B2" s="11" t="s">
        <v>14</v>
      </c>
      <c r="C2" s="11" t="s">
        <v>15</v>
      </c>
      <c r="E2" t="s">
        <v>836</v>
      </c>
    </row>
    <row r="3" spans="2:5" ht="15" thickTop="1" x14ac:dyDescent="0.3">
      <c r="B3" s="9">
        <v>1</v>
      </c>
      <c r="C3" t="s">
        <v>16</v>
      </c>
      <c r="E3" s="13">
        <v>3</v>
      </c>
    </row>
    <row r="4" spans="2:5" x14ac:dyDescent="0.3">
      <c r="B4" s="9">
        <v>2</v>
      </c>
      <c r="C4" t="s">
        <v>17</v>
      </c>
    </row>
    <row r="5" spans="2:5" x14ac:dyDescent="0.3">
      <c r="B5" s="9">
        <v>3</v>
      </c>
      <c r="C5" t="s">
        <v>18</v>
      </c>
    </row>
    <row r="6" spans="2:5" x14ac:dyDescent="0.3">
      <c r="B6" s="9">
        <v>4</v>
      </c>
      <c r="C6" t="s">
        <v>19</v>
      </c>
    </row>
    <row r="7" spans="2:5" x14ac:dyDescent="0.3">
      <c r="B7" s="9">
        <v>5</v>
      </c>
      <c r="C7" t="s">
        <v>20</v>
      </c>
    </row>
    <row r="8" spans="2:5" x14ac:dyDescent="0.3">
      <c r="B8" s="9">
        <v>6</v>
      </c>
      <c r="C8" t="s">
        <v>21</v>
      </c>
    </row>
    <row r="9" spans="2:5" x14ac:dyDescent="0.3">
      <c r="B9" s="9">
        <v>7</v>
      </c>
      <c r="C9" t="s">
        <v>22</v>
      </c>
    </row>
    <row r="10" spans="2:5" x14ac:dyDescent="0.3">
      <c r="B10" s="9">
        <v>8</v>
      </c>
      <c r="C10" t="s">
        <v>23</v>
      </c>
    </row>
    <row r="11" spans="2:5" x14ac:dyDescent="0.3">
      <c r="B11" s="9">
        <v>9</v>
      </c>
      <c r="C11" t="s">
        <v>24</v>
      </c>
    </row>
    <row r="12" spans="2:5" x14ac:dyDescent="0.3">
      <c r="B12" s="9">
        <v>10</v>
      </c>
      <c r="C12" t="s">
        <v>25</v>
      </c>
    </row>
    <row r="13" spans="2:5" x14ac:dyDescent="0.3">
      <c r="B13" s="9">
        <v>11</v>
      </c>
      <c r="C13" t="s">
        <v>26</v>
      </c>
    </row>
    <row r="14" spans="2:5" x14ac:dyDescent="0.3">
      <c r="B14" s="9">
        <v>12</v>
      </c>
      <c r="C14" t="s">
        <v>27</v>
      </c>
    </row>
    <row r="15" spans="2:5" x14ac:dyDescent="0.3">
      <c r="B15" s="9">
        <v>13</v>
      </c>
      <c r="C15" t="s">
        <v>28</v>
      </c>
    </row>
    <row r="16" spans="2:5" x14ac:dyDescent="0.3">
      <c r="B16" s="9">
        <v>14</v>
      </c>
      <c r="C16" t="s">
        <v>29</v>
      </c>
    </row>
    <row r="17" spans="2:3" x14ac:dyDescent="0.3">
      <c r="B17" s="9">
        <v>15</v>
      </c>
      <c r="C17" t="s">
        <v>30</v>
      </c>
    </row>
    <row r="18" spans="2:3" x14ac:dyDescent="0.3">
      <c r="B18" s="9">
        <v>16</v>
      </c>
      <c r="C18" t="s">
        <v>31</v>
      </c>
    </row>
    <row r="19" spans="2:3" x14ac:dyDescent="0.3">
      <c r="B19" s="9">
        <v>17</v>
      </c>
      <c r="C19" t="s">
        <v>32</v>
      </c>
    </row>
    <row r="20" spans="2:3" x14ac:dyDescent="0.3">
      <c r="B20" s="9">
        <v>18</v>
      </c>
      <c r="C20" t="s">
        <v>33</v>
      </c>
    </row>
    <row r="21" spans="2:3" x14ac:dyDescent="0.3">
      <c r="B21" s="9">
        <v>19</v>
      </c>
      <c r="C21" t="s">
        <v>34</v>
      </c>
    </row>
    <row r="22" spans="2:3" x14ac:dyDescent="0.3">
      <c r="B22" s="9">
        <v>20</v>
      </c>
      <c r="C22" t="s">
        <v>35</v>
      </c>
    </row>
    <row r="23" spans="2:3" x14ac:dyDescent="0.3">
      <c r="B23" s="9">
        <v>21</v>
      </c>
      <c r="C23" t="s">
        <v>36</v>
      </c>
    </row>
    <row r="24" spans="2:3" x14ac:dyDescent="0.3">
      <c r="B24" s="9">
        <v>22</v>
      </c>
      <c r="C24" t="s">
        <v>37</v>
      </c>
    </row>
    <row r="25" spans="2:3" x14ac:dyDescent="0.3">
      <c r="B25" s="9">
        <v>23</v>
      </c>
      <c r="C25" t="s">
        <v>38</v>
      </c>
    </row>
    <row r="26" spans="2:3" x14ac:dyDescent="0.3">
      <c r="B26" s="9">
        <v>24</v>
      </c>
      <c r="C26" t="s">
        <v>39</v>
      </c>
    </row>
    <row r="27" spans="2:3" x14ac:dyDescent="0.3">
      <c r="B27" s="9">
        <v>25</v>
      </c>
      <c r="C27" t="s">
        <v>40</v>
      </c>
    </row>
    <row r="28" spans="2:3" x14ac:dyDescent="0.3">
      <c r="B28" s="9">
        <v>26</v>
      </c>
      <c r="C28" t="s">
        <v>41</v>
      </c>
    </row>
    <row r="29" spans="2:3" x14ac:dyDescent="0.3">
      <c r="B29" s="9">
        <v>27</v>
      </c>
      <c r="C29" t="s">
        <v>42</v>
      </c>
    </row>
    <row r="30" spans="2:3" x14ac:dyDescent="0.3">
      <c r="B30" s="9">
        <v>28</v>
      </c>
      <c r="C30" t="s">
        <v>43</v>
      </c>
    </row>
    <row r="31" spans="2:3" x14ac:dyDescent="0.3">
      <c r="B31" s="9">
        <v>29</v>
      </c>
      <c r="C31" t="s">
        <v>44</v>
      </c>
    </row>
    <row r="32" spans="2:3" x14ac:dyDescent="0.3">
      <c r="B32" s="9">
        <v>30</v>
      </c>
      <c r="C32" t="s">
        <v>45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S1320"/>
  <sheetViews>
    <sheetView tabSelected="1" workbookViewId="0">
      <selection activeCell="R5" sqref="R5"/>
    </sheetView>
  </sheetViews>
  <sheetFormatPr defaultRowHeight="14.4" x14ac:dyDescent="0.3"/>
  <cols>
    <col min="2" max="2" width="10.6640625" customWidth="1"/>
    <col min="3" max="3" width="8.88671875" bestFit="1" customWidth="1"/>
    <col min="4" max="4" width="17.33203125" customWidth="1"/>
    <col min="5" max="5" width="15.33203125" style="10" customWidth="1"/>
    <col min="6" max="6" width="11.5546875" bestFit="1" customWidth="1"/>
    <col min="7" max="7" width="16.88671875" customWidth="1"/>
    <col min="8" max="8" width="17.88671875" customWidth="1"/>
    <col min="9" max="9" width="10.5546875" style="10" customWidth="1"/>
    <col min="10" max="10" width="11.88671875" customWidth="1"/>
    <col min="11" max="11" width="18.5546875" customWidth="1"/>
    <col min="12" max="12" width="32.6640625" customWidth="1"/>
    <col min="13" max="15" width="11.88671875" customWidth="1"/>
    <col min="16" max="16" width="5.44140625" customWidth="1"/>
    <col min="17" max="17" width="14.6640625" customWidth="1"/>
    <col min="18" max="18" width="8.6640625" customWidth="1"/>
    <col min="19" max="19" width="8.5546875" bestFit="1" customWidth="1"/>
    <col min="20" max="20" width="8.6640625" bestFit="1" customWidth="1"/>
  </cols>
  <sheetData>
    <row r="1" spans="2:19" x14ac:dyDescent="0.3">
      <c r="B1" t="s">
        <v>573</v>
      </c>
    </row>
    <row r="3" spans="2:19" x14ac:dyDescent="0.3">
      <c r="B3" s="2" t="s">
        <v>8</v>
      </c>
    </row>
    <row r="4" spans="2:19" ht="15" thickBot="1" x14ac:dyDescent="0.35">
      <c r="B4" s="5" t="s">
        <v>9</v>
      </c>
      <c r="C4" s="5" t="s">
        <v>7</v>
      </c>
      <c r="D4" s="5" t="s">
        <v>6</v>
      </c>
      <c r="E4" s="12" t="s">
        <v>1</v>
      </c>
      <c r="F4" s="5" t="s">
        <v>4</v>
      </c>
      <c r="G4" s="5" t="s">
        <v>223</v>
      </c>
      <c r="H4" s="5" t="s">
        <v>224</v>
      </c>
      <c r="I4" s="12" t="s">
        <v>225</v>
      </c>
      <c r="L4" t="s">
        <v>577</v>
      </c>
      <c r="N4" s="9" t="s">
        <v>578</v>
      </c>
      <c r="O4" s="9" t="s">
        <v>579</v>
      </c>
      <c r="Q4" t="s">
        <v>571</v>
      </c>
      <c r="R4" t="s">
        <v>578</v>
      </c>
      <c r="S4" t="s">
        <v>579</v>
      </c>
    </row>
    <row r="5" spans="2:19" x14ac:dyDescent="0.3">
      <c r="D5" s="26" t="str">
        <f t="shared" ref="D5:D13" si="0">IF(AND(ISNUMBER(I5),I5&gt;0),"Demand","*")</f>
        <v>Demand</v>
      </c>
      <c r="E5" s="10">
        <f>2018+5</f>
        <v>2023</v>
      </c>
      <c r="F5" s="25" t="str">
        <f>INDATA_FILL_DEMAND!E4</f>
        <v>RHAPA</v>
      </c>
      <c r="I5" s="29">
        <f>IFERROR(ROUNDDOWN(VLOOKUP(F5,INDATA_FILL_DEMAND!$E$4:$F$251,2,FALSE)*IF(E5&lt;2043,1+$N$8,1+$O$8),4),"")</f>
        <v>7.6035000000000004</v>
      </c>
      <c r="L5" t="s">
        <v>176</v>
      </c>
      <c r="M5" s="10" t="str">
        <f>HLOOKUP(VLOOKUP(controller!$E$3,controller!$B$3:$C$32,2),Scenarios_Qualitative!$C$3:$AK$33,MATCH(L5,Scenarios_Qualitative!$C$3:$C$33,0),FALSE)</f>
        <v>High</v>
      </c>
      <c r="N5" s="9">
        <f>VLOOKUP(M5,$Q$5:$S$8,2,FALSE)</f>
        <v>0.05</v>
      </c>
      <c r="O5" s="9">
        <f>VLOOKUP(M5,$Q$5:$S$8,3,FALSE)</f>
        <v>0.05</v>
      </c>
      <c r="P5" s="10"/>
      <c r="Q5" s="27" t="s">
        <v>52</v>
      </c>
      <c r="R5" s="237">
        <v>0.01</v>
      </c>
      <c r="S5" s="237">
        <f>R5</f>
        <v>0.01</v>
      </c>
    </row>
    <row r="6" spans="2:19" x14ac:dyDescent="0.3">
      <c r="D6" s="26" t="str">
        <f t="shared" si="0"/>
        <v>Demand</v>
      </c>
      <c r="E6" s="10">
        <f>E5</f>
        <v>2023</v>
      </c>
      <c r="F6" s="25" t="str">
        <f>INDATA_FILL_DEMAND!E5</f>
        <v>RHAPB</v>
      </c>
      <c r="I6" s="29">
        <f>IFERROR(ROUNDDOWN(VLOOKUP(F6,INDATA_FILL_DEMAND!$E$4:$F$251,2,FALSE)*IF(E6&lt;2043,1+$N$8,1+$O$8),4),"")</f>
        <v>10.6629</v>
      </c>
      <c r="L6" t="s">
        <v>179</v>
      </c>
      <c r="M6" s="10" t="str">
        <f>HLOOKUP(VLOOKUP(controller!$E$3,controller!$B$3:$C$32,2),Scenarios_Qualitative!$C$3:$AK$33,MATCH(L6,Scenarios_Qualitative!$C$3:$C$33,0),FALSE)</f>
        <v>Low in begining
High around 2040</v>
      </c>
      <c r="N6" s="9">
        <f>VLOOKUP(M6,$Q$5:$S$8,2,FALSE)</f>
        <v>0.01</v>
      </c>
      <c r="O6" s="9">
        <f>VLOOKUP(M6,$Q$5:$S$8,3,FALSE)</f>
        <v>0.05</v>
      </c>
      <c r="P6" s="10"/>
      <c r="Q6" s="27" t="s">
        <v>53</v>
      </c>
      <c r="R6" s="237">
        <v>2.5000000000000001E-2</v>
      </c>
      <c r="S6" s="237">
        <f t="shared" ref="S6:S7" si="1">R6</f>
        <v>2.5000000000000001E-2</v>
      </c>
    </row>
    <row r="7" spans="2:19" x14ac:dyDescent="0.3">
      <c r="D7" s="26" t="str">
        <f t="shared" si="0"/>
        <v>Demand</v>
      </c>
      <c r="E7" s="10">
        <f t="shared" ref="E7:E70" si="2">E6</f>
        <v>2023</v>
      </c>
      <c r="F7" s="25" t="str">
        <f>INDATA_FILL_DEMAND!E6</f>
        <v>RHAPC</v>
      </c>
      <c r="I7" s="29">
        <f>IFERROR(ROUNDDOWN(VLOOKUP(F7,INDATA_FILL_DEMAND!$E$4:$F$251,2,FALSE)*IF(E7&lt;2043,1+$N$8,1+$O$8),4),"")</f>
        <v>162.24</v>
      </c>
      <c r="K7" t="s">
        <v>837</v>
      </c>
      <c r="L7" t="s">
        <v>183</v>
      </c>
      <c r="M7" s="10" t="str">
        <f>HLOOKUP(VLOOKUP(controller!$E$3,controller!$B$3:$C$32,2),Scenarios_Qualitative!$C$3:$AK$33,MATCH(L7,Scenarios_Qualitative!$C$3:$C$33,0),FALSE)</f>
        <v>Low in begining
High around 2040</v>
      </c>
      <c r="N7" s="238">
        <v>0</v>
      </c>
      <c r="O7" s="238">
        <v>0</v>
      </c>
      <c r="P7" s="10"/>
      <c r="Q7" s="27" t="s">
        <v>54</v>
      </c>
      <c r="R7" s="237">
        <v>0.05</v>
      </c>
      <c r="S7" s="237">
        <f t="shared" si="1"/>
        <v>0.05</v>
      </c>
    </row>
    <row r="8" spans="2:19" x14ac:dyDescent="0.3">
      <c r="D8" s="26" t="str">
        <f t="shared" si="0"/>
        <v>Demand</v>
      </c>
      <c r="E8" s="10">
        <f t="shared" si="2"/>
        <v>2023</v>
      </c>
      <c r="F8" s="25" t="str">
        <f>INDATA_FILL_DEMAND!E7</f>
        <v>RHAPE</v>
      </c>
      <c r="I8" s="29">
        <f>IFERROR(ROUNDDOWN(VLOOKUP(F8,INDATA_FILL_DEMAND!$E$4:$F$251,2,FALSE)*IF(E8&lt;2043,1+$N$8,1+$O$8),4),"")</f>
        <v>22.945699999999999</v>
      </c>
      <c r="M8" s="9" t="s">
        <v>580</v>
      </c>
      <c r="N8" s="9">
        <f>AVERAGE(N5:N6)</f>
        <v>3.0000000000000002E-2</v>
      </c>
      <c r="O8" s="9">
        <f>AVERAGE(O5:O6)</f>
        <v>0.05</v>
      </c>
      <c r="Q8" s="27" t="s">
        <v>182</v>
      </c>
      <c r="R8" s="237">
        <f>R5</f>
        <v>0.01</v>
      </c>
      <c r="S8" s="237">
        <f>R7</f>
        <v>0.05</v>
      </c>
    </row>
    <row r="9" spans="2:19" x14ac:dyDescent="0.3">
      <c r="D9" s="26" t="str">
        <f t="shared" si="0"/>
        <v>Demand</v>
      </c>
      <c r="E9" s="10">
        <f t="shared" si="2"/>
        <v>2023</v>
      </c>
      <c r="F9" s="25" t="str">
        <f>INDATA_FILL_DEMAND!E8</f>
        <v>RHHSA</v>
      </c>
      <c r="I9" s="29">
        <f>IFERROR(ROUNDDOWN(VLOOKUP(F9,INDATA_FILL_DEMAND!$E$4:$F$251,2,FALSE)*IF(E9&lt;2043,1+$N$8,1+$O$8),4),"")</f>
        <v>14.1807</v>
      </c>
    </row>
    <row r="10" spans="2:19" x14ac:dyDescent="0.3">
      <c r="D10" s="26" t="str">
        <f t="shared" si="0"/>
        <v>Demand</v>
      </c>
      <c r="E10" s="10">
        <f t="shared" si="2"/>
        <v>2023</v>
      </c>
      <c r="F10" s="25" t="str">
        <f>INDATA_FILL_DEMAND!E9</f>
        <v>RHHSB</v>
      </c>
      <c r="I10" s="29">
        <f>IFERROR(ROUNDDOWN(VLOOKUP(F10,INDATA_FILL_DEMAND!$E$4:$F$251,2,FALSE)*IF(E10&lt;2043,1+$N$8,1+$O$8),4),"")</f>
        <v>56.0749</v>
      </c>
    </row>
    <row r="11" spans="2:19" x14ac:dyDescent="0.3">
      <c r="D11" s="26" t="str">
        <f t="shared" si="0"/>
        <v>Demand</v>
      </c>
      <c r="E11" s="10">
        <f t="shared" si="2"/>
        <v>2023</v>
      </c>
      <c r="F11" s="25" t="str">
        <f>INDATA_FILL_DEMAND!E10</f>
        <v>RHHSC</v>
      </c>
      <c r="I11" s="29">
        <f>IFERROR(ROUNDDOWN(VLOOKUP(F11,INDATA_FILL_DEMAND!$E$4:$F$251,2,FALSE)*IF(E11&lt;2043,1+$N$8,1+$O$8),4),"")</f>
        <v>329.23820000000001</v>
      </c>
    </row>
    <row r="12" spans="2:19" ht="16.2" customHeight="1" x14ac:dyDescent="0.3">
      <c r="D12" s="26" t="str">
        <f t="shared" si="0"/>
        <v>Demand</v>
      </c>
      <c r="E12" s="10">
        <f t="shared" si="2"/>
        <v>2023</v>
      </c>
      <c r="F12" s="25" t="str">
        <f>INDATA_FILL_DEMAND!E11</f>
        <v>RHHSE</v>
      </c>
      <c r="I12" s="29">
        <f>IFERROR(ROUNDDOWN(VLOOKUP(F12,INDATA_FILL_DEMAND!$E$4:$F$251,2,FALSE)*IF(E12&lt;2043,1+$N$8,1+$O$8),4),"")</f>
        <v>38.657699999999998</v>
      </c>
    </row>
    <row r="13" spans="2:19" x14ac:dyDescent="0.3">
      <c r="D13" s="26" t="str">
        <f t="shared" si="0"/>
        <v>*</v>
      </c>
      <c r="E13" s="10">
        <f t="shared" si="2"/>
        <v>2023</v>
      </c>
      <c r="F13" s="25" t="str">
        <f>INDATA_FILL_DEMAND!E12</f>
        <v>RCAPA</v>
      </c>
      <c r="I13" s="29">
        <f>IFERROR(ROUNDDOWN(VLOOKUP(F13,INDATA_FILL_DEMAND!$E$4:$F$251,2,FALSE)*IF(E13&lt;2043,1+$N$8,1+$O$8),4),"")</f>
        <v>0</v>
      </c>
    </row>
    <row r="14" spans="2:19" ht="16.8" customHeight="1" x14ac:dyDescent="0.3">
      <c r="D14" s="26" t="str">
        <f t="shared" ref="D14:D77" si="3">IF(AND(ISNUMBER(I14),I14&gt;0),"Demand","*")</f>
        <v>*</v>
      </c>
      <c r="E14" s="10">
        <f t="shared" si="2"/>
        <v>2023</v>
      </c>
      <c r="F14" s="25" t="str">
        <f>INDATA_FILL_DEMAND!E13</f>
        <v>RCAPB</v>
      </c>
      <c r="I14" s="29">
        <f>IFERROR(ROUNDDOWN(VLOOKUP(F14,INDATA_FILL_DEMAND!$E$4:$F$251,2,FALSE)*IF(E14&lt;2043,1+$N$8,1+$O$8),4),"")</f>
        <v>0</v>
      </c>
    </row>
    <row r="15" spans="2:19" x14ac:dyDescent="0.3">
      <c r="D15" s="26" t="str">
        <f t="shared" si="3"/>
        <v>*</v>
      </c>
      <c r="E15" s="10">
        <f t="shared" si="2"/>
        <v>2023</v>
      </c>
      <c r="F15" s="25" t="str">
        <f>INDATA_FILL_DEMAND!E14</f>
        <v>RCAPC</v>
      </c>
      <c r="I15" s="29">
        <f>IFERROR(ROUNDDOWN(VLOOKUP(F15,INDATA_FILL_DEMAND!$E$4:$F$251,2,FALSE)*IF(E15&lt;2043,1+$N$8,1+$O$8),4),"")</f>
        <v>0</v>
      </c>
    </row>
    <row r="16" spans="2:19" x14ac:dyDescent="0.3">
      <c r="D16" s="26" t="str">
        <f t="shared" si="3"/>
        <v>*</v>
      </c>
      <c r="E16" s="10">
        <f t="shared" si="2"/>
        <v>2023</v>
      </c>
      <c r="F16" s="25" t="str">
        <f>INDATA_FILL_DEMAND!E15</f>
        <v>RCAPE</v>
      </c>
      <c r="I16" s="29">
        <f>IFERROR(ROUNDDOWN(VLOOKUP(F16,INDATA_FILL_DEMAND!$E$4:$F$251,2,FALSE)*IF(E16&lt;2043,1+$N$8,1+$O$8),4),"")</f>
        <v>0</v>
      </c>
    </row>
    <row r="17" spans="4:9" x14ac:dyDescent="0.3">
      <c r="D17" s="26" t="str">
        <f t="shared" si="3"/>
        <v>*</v>
      </c>
      <c r="E17" s="10">
        <f t="shared" si="2"/>
        <v>2023</v>
      </c>
      <c r="F17" s="25" t="str">
        <f>INDATA_FILL_DEMAND!E16</f>
        <v>RCHSA</v>
      </c>
      <c r="I17" s="29">
        <f>IFERROR(ROUNDDOWN(VLOOKUP(F17,INDATA_FILL_DEMAND!$E$4:$F$251,2,FALSE)*IF(E17&lt;2043,1+$N$8,1+$O$8),4),"")</f>
        <v>0</v>
      </c>
    </row>
    <row r="18" spans="4:9" x14ac:dyDescent="0.3">
      <c r="D18" s="26" t="str">
        <f t="shared" si="3"/>
        <v>*</v>
      </c>
      <c r="E18" s="10">
        <f t="shared" si="2"/>
        <v>2023</v>
      </c>
      <c r="F18" s="25" t="str">
        <f>INDATA_FILL_DEMAND!E17</f>
        <v>RCHSB</v>
      </c>
      <c r="I18" s="29">
        <f>IFERROR(ROUNDDOWN(VLOOKUP(F18,INDATA_FILL_DEMAND!$E$4:$F$251,2,FALSE)*IF(E18&lt;2043,1+$N$8,1+$O$8),4),"")</f>
        <v>0</v>
      </c>
    </row>
    <row r="19" spans="4:9" x14ac:dyDescent="0.3">
      <c r="D19" s="26" t="str">
        <f t="shared" si="3"/>
        <v>*</v>
      </c>
      <c r="E19" s="10">
        <f t="shared" si="2"/>
        <v>2023</v>
      </c>
      <c r="F19" s="25" t="str">
        <f>INDATA_FILL_DEMAND!E18</f>
        <v>RCHSC</v>
      </c>
      <c r="I19" s="29">
        <f>IFERROR(ROUNDDOWN(VLOOKUP(F19,INDATA_FILL_DEMAND!$E$4:$F$251,2,FALSE)*IF(E19&lt;2043,1+$N$8,1+$O$8),4),"")</f>
        <v>0</v>
      </c>
    </row>
    <row r="20" spans="4:9" x14ac:dyDescent="0.3">
      <c r="D20" s="26" t="str">
        <f t="shared" si="3"/>
        <v>*</v>
      </c>
      <c r="E20" s="10">
        <f t="shared" si="2"/>
        <v>2023</v>
      </c>
      <c r="F20" s="25" t="str">
        <f>INDATA_FILL_DEMAND!E19</f>
        <v>RCHSE</v>
      </c>
      <c r="I20" s="29">
        <f>IFERROR(ROUNDDOWN(VLOOKUP(F20,INDATA_FILL_DEMAND!$E$4:$F$251,2,FALSE)*IF(E20&lt;2043,1+$N$8,1+$O$8),4),"")</f>
        <v>0</v>
      </c>
    </row>
    <row r="21" spans="4:9" x14ac:dyDescent="0.3">
      <c r="D21" s="26" t="str">
        <f t="shared" si="3"/>
        <v>Demand</v>
      </c>
      <c r="E21" s="10">
        <f t="shared" si="2"/>
        <v>2023</v>
      </c>
      <c r="F21" s="25" t="str">
        <f>INDATA_FILL_DEMAND!E20</f>
        <v>RWAPA</v>
      </c>
      <c r="I21" s="29">
        <f>IFERROR(ROUNDDOWN(VLOOKUP(F21,INDATA_FILL_DEMAND!$E$4:$F$251,2,FALSE)*IF(E21&lt;2043,1+$N$8,1+$O$8),4),"")</f>
        <v>1.8603000000000001</v>
      </c>
    </row>
    <row r="22" spans="4:9" x14ac:dyDescent="0.3">
      <c r="D22" s="26" t="str">
        <f t="shared" si="3"/>
        <v>Demand</v>
      </c>
      <c r="E22" s="10">
        <f t="shared" si="2"/>
        <v>2023</v>
      </c>
      <c r="F22" s="25" t="str">
        <f>INDATA_FILL_DEMAND!E21</f>
        <v>RWAPB</v>
      </c>
      <c r="I22" s="29">
        <f>IFERROR(ROUNDDOWN(VLOOKUP(F22,INDATA_FILL_DEMAND!$E$4:$F$251,2,FALSE)*IF(E22&lt;2043,1+$N$8,1+$O$8),4),"")</f>
        <v>2.6089000000000002</v>
      </c>
    </row>
    <row r="23" spans="4:9" x14ac:dyDescent="0.3">
      <c r="D23" s="26" t="str">
        <f t="shared" si="3"/>
        <v>Demand</v>
      </c>
      <c r="E23" s="10">
        <f t="shared" si="2"/>
        <v>2023</v>
      </c>
      <c r="F23" s="25" t="str">
        <f>INDATA_FILL_DEMAND!E22</f>
        <v>RWAPC</v>
      </c>
      <c r="I23" s="29">
        <f>IFERROR(ROUNDDOWN(VLOOKUP(F23,INDATA_FILL_DEMAND!$E$4:$F$251,2,FALSE)*IF(E23&lt;2043,1+$N$8,1+$O$8),4),"")</f>
        <v>39.6952</v>
      </c>
    </row>
    <row r="24" spans="4:9" x14ac:dyDescent="0.3">
      <c r="D24" s="26" t="str">
        <f t="shared" si="3"/>
        <v>Demand</v>
      </c>
      <c r="E24" s="10">
        <f t="shared" si="2"/>
        <v>2023</v>
      </c>
      <c r="F24" s="25" t="str">
        <f>INDATA_FILL_DEMAND!E23</f>
        <v>RWAPE</v>
      </c>
      <c r="I24" s="29">
        <f>IFERROR(ROUNDDOWN(VLOOKUP(F24,INDATA_FILL_DEMAND!$E$4:$F$251,2,FALSE)*IF(E24&lt;2043,1+$N$8,1+$O$8),4),"")</f>
        <v>5.6140999999999996</v>
      </c>
    </row>
    <row r="25" spans="4:9" x14ac:dyDescent="0.3">
      <c r="D25" s="26" t="str">
        <f t="shared" si="3"/>
        <v>Demand</v>
      </c>
      <c r="E25" s="10">
        <f t="shared" si="2"/>
        <v>2023</v>
      </c>
      <c r="F25" s="25" t="str">
        <f>INDATA_FILL_DEMAND!E24</f>
        <v>RWHSA</v>
      </c>
      <c r="I25" s="29">
        <f>IFERROR(ROUNDDOWN(VLOOKUP(F25,INDATA_FILL_DEMAND!$E$4:$F$251,2,FALSE)*IF(E25&lt;2043,1+$N$8,1+$O$8),4),"")</f>
        <v>1.6511</v>
      </c>
    </row>
    <row r="26" spans="4:9" x14ac:dyDescent="0.3">
      <c r="D26" s="26" t="str">
        <f t="shared" si="3"/>
        <v>Demand</v>
      </c>
      <c r="E26" s="10">
        <f t="shared" si="2"/>
        <v>2023</v>
      </c>
      <c r="F26" s="25" t="str">
        <f>INDATA_FILL_DEMAND!E25</f>
        <v>RWHSB</v>
      </c>
      <c r="I26" s="29">
        <f>IFERROR(ROUNDDOWN(VLOOKUP(F26,INDATA_FILL_DEMAND!$E$4:$F$251,2,FALSE)*IF(E26&lt;2043,1+$N$8,1+$O$8),4),"")</f>
        <v>6.5289999999999999</v>
      </c>
    </row>
    <row r="27" spans="4:9" x14ac:dyDescent="0.3">
      <c r="D27" s="26" t="str">
        <f t="shared" si="3"/>
        <v>Demand</v>
      </c>
      <c r="E27" s="10">
        <f t="shared" si="2"/>
        <v>2023</v>
      </c>
      <c r="F27" s="25" t="str">
        <f>INDATA_FILL_DEMAND!E26</f>
        <v>RWHSC</v>
      </c>
      <c r="I27" s="29">
        <f>IFERROR(ROUNDDOWN(VLOOKUP(F27,INDATA_FILL_DEMAND!$E$4:$F$251,2,FALSE)*IF(E27&lt;2043,1+$N$8,1+$O$8),4),"")</f>
        <v>38.334600000000002</v>
      </c>
    </row>
    <row r="28" spans="4:9" x14ac:dyDescent="0.3">
      <c r="D28" s="26" t="str">
        <f t="shared" si="3"/>
        <v>Demand</v>
      </c>
      <c r="E28" s="10">
        <f t="shared" si="2"/>
        <v>2023</v>
      </c>
      <c r="F28" s="25" t="str">
        <f>INDATA_FILL_DEMAND!E27</f>
        <v>RWHSE</v>
      </c>
      <c r="I28" s="29">
        <f>IFERROR(ROUNDDOWN(VLOOKUP(F28,INDATA_FILL_DEMAND!$E$4:$F$251,2,FALSE)*IF(E28&lt;2043,1+$N$8,1+$O$8),4),"")</f>
        <v>2.7201</v>
      </c>
    </row>
    <row r="29" spans="4:9" x14ac:dyDescent="0.3">
      <c r="D29" s="26" t="str">
        <f t="shared" si="3"/>
        <v>Demand</v>
      </c>
      <c r="E29" s="10">
        <f t="shared" si="2"/>
        <v>2023</v>
      </c>
      <c r="F29" s="25" t="str">
        <f>INDATA_FILL_DEMAND!E28</f>
        <v>RKAPA</v>
      </c>
      <c r="I29" s="29">
        <f>IFERROR(ROUNDDOWN(VLOOKUP(F29,INDATA_FILL_DEMAND!$E$4:$F$251,2,FALSE)*IF(E29&lt;2043,1+$N$8,1+$O$8),4),"")</f>
        <v>1.7999999999999999E-2</v>
      </c>
    </row>
    <row r="30" spans="4:9" x14ac:dyDescent="0.3">
      <c r="D30" s="26" t="str">
        <f t="shared" si="3"/>
        <v>Demand</v>
      </c>
      <c r="E30" s="10">
        <f t="shared" si="2"/>
        <v>2023</v>
      </c>
      <c r="F30" s="25" t="str">
        <f>INDATA_FILL_DEMAND!E29</f>
        <v>RKAPB</v>
      </c>
      <c r="I30" s="29">
        <f>IFERROR(ROUNDDOWN(VLOOKUP(F30,INDATA_FILL_DEMAND!$E$4:$F$251,2,FALSE)*IF(E30&lt;2043,1+$N$8,1+$O$8),4),"")</f>
        <v>2.53E-2</v>
      </c>
    </row>
    <row r="31" spans="4:9" x14ac:dyDescent="0.3">
      <c r="D31" s="26" t="str">
        <f t="shared" si="3"/>
        <v>Demand</v>
      </c>
      <c r="E31" s="10">
        <f t="shared" si="2"/>
        <v>2023</v>
      </c>
      <c r="F31" s="25" t="str">
        <f>INDATA_FILL_DEMAND!E30</f>
        <v>RKAPC</v>
      </c>
      <c r="I31" s="29">
        <f>IFERROR(ROUNDDOWN(VLOOKUP(F31,INDATA_FILL_DEMAND!$E$4:$F$251,2,FALSE)*IF(E31&lt;2043,1+$N$8,1+$O$8),4),"")</f>
        <v>0.38500000000000001</v>
      </c>
    </row>
    <row r="32" spans="4:9" x14ac:dyDescent="0.3">
      <c r="D32" s="26" t="str">
        <f t="shared" si="3"/>
        <v>Demand</v>
      </c>
      <c r="E32" s="10">
        <f t="shared" si="2"/>
        <v>2023</v>
      </c>
      <c r="F32" s="25" t="str">
        <f>INDATA_FILL_DEMAND!E31</f>
        <v>RKAPE</v>
      </c>
      <c r="I32" s="29">
        <f>IFERROR(ROUNDDOWN(VLOOKUP(F32,INDATA_FILL_DEMAND!$E$4:$F$251,2,FALSE)*IF(E32&lt;2043,1+$N$8,1+$O$8),4),"")</f>
        <v>5.4399999999999997E-2</v>
      </c>
    </row>
    <row r="33" spans="4:9" x14ac:dyDescent="0.3">
      <c r="D33" s="26" t="str">
        <f t="shared" si="3"/>
        <v>Demand</v>
      </c>
      <c r="E33" s="10">
        <f t="shared" si="2"/>
        <v>2023</v>
      </c>
      <c r="F33" s="25" t="str">
        <f>INDATA_FILL_DEMAND!E32</f>
        <v>RKHSA</v>
      </c>
      <c r="I33" s="29">
        <f>IFERROR(ROUNDDOWN(VLOOKUP(F33,INDATA_FILL_DEMAND!$E$4:$F$251,2,FALSE)*IF(E33&lt;2043,1+$N$8,1+$O$8),4),"")</f>
        <v>0.27450000000000002</v>
      </c>
    </row>
    <row r="34" spans="4:9" x14ac:dyDescent="0.3">
      <c r="D34" s="26" t="str">
        <f t="shared" si="3"/>
        <v>Demand</v>
      </c>
      <c r="E34" s="10">
        <f t="shared" si="2"/>
        <v>2023</v>
      </c>
      <c r="F34" s="25" t="str">
        <f>INDATA_FILL_DEMAND!E33</f>
        <v>RKHSB</v>
      </c>
      <c r="I34" s="29">
        <f>IFERROR(ROUNDDOWN(VLOOKUP(F34,INDATA_FILL_DEMAND!$E$4:$F$251,2,FALSE)*IF(E34&lt;2043,1+$N$8,1+$O$8),4),"")</f>
        <v>1.0855999999999999</v>
      </c>
    </row>
    <row r="35" spans="4:9" x14ac:dyDescent="0.3">
      <c r="D35" s="26" t="str">
        <f t="shared" si="3"/>
        <v>Demand</v>
      </c>
      <c r="E35" s="10">
        <f t="shared" si="2"/>
        <v>2023</v>
      </c>
      <c r="F35" s="25" t="str">
        <f>INDATA_FILL_DEMAND!E34</f>
        <v>RKHSC</v>
      </c>
      <c r="I35" s="29">
        <f>IFERROR(ROUNDDOWN(VLOOKUP(F35,INDATA_FILL_DEMAND!$E$4:$F$251,2,FALSE)*IF(E35&lt;2043,1+$N$8,1+$O$8),4),"")</f>
        <v>6.3741000000000003</v>
      </c>
    </row>
    <row r="36" spans="4:9" x14ac:dyDescent="0.3">
      <c r="D36" s="26" t="str">
        <f t="shared" si="3"/>
        <v>Demand</v>
      </c>
      <c r="E36" s="10">
        <f t="shared" si="2"/>
        <v>2023</v>
      </c>
      <c r="F36" s="25" t="str">
        <f>INDATA_FILL_DEMAND!E35</f>
        <v>RKHSE</v>
      </c>
      <c r="I36" s="29">
        <f>IFERROR(ROUNDDOWN(VLOOKUP(F36,INDATA_FILL_DEMAND!$E$4:$F$251,2,FALSE)*IF(E36&lt;2043,1+$N$8,1+$O$8),4),"")</f>
        <v>1.1026</v>
      </c>
    </row>
    <row r="37" spans="4:9" x14ac:dyDescent="0.3">
      <c r="D37" s="26" t="str">
        <f t="shared" si="3"/>
        <v>Demand</v>
      </c>
      <c r="E37" s="10">
        <f t="shared" si="2"/>
        <v>2023</v>
      </c>
      <c r="F37" s="25" t="str">
        <f>INDATA_FILL_DEMAND!E36</f>
        <v>RLAPA</v>
      </c>
      <c r="I37" s="29">
        <f>IFERROR(ROUNDDOWN(VLOOKUP(F37,INDATA_FILL_DEMAND!$E$4:$F$251,2,FALSE)*IF(E37&lt;2043,1+$N$8,1+$O$8),4),"")</f>
        <v>3.7000000000000002E-3</v>
      </c>
    </row>
    <row r="38" spans="4:9" x14ac:dyDescent="0.3">
      <c r="D38" s="26" t="str">
        <f t="shared" si="3"/>
        <v>Demand</v>
      </c>
      <c r="E38" s="10">
        <f t="shared" si="2"/>
        <v>2023</v>
      </c>
      <c r="F38" s="25" t="str">
        <f>INDATA_FILL_DEMAND!E37</f>
        <v>RLAPB</v>
      </c>
      <c r="I38" s="29">
        <f>IFERROR(ROUNDDOWN(VLOOKUP(F38,INDATA_FILL_DEMAND!$E$4:$F$251,2,FALSE)*IF(E38&lt;2043,1+$N$8,1+$O$8),4),"")</f>
        <v>5.3E-3</v>
      </c>
    </row>
    <row r="39" spans="4:9" x14ac:dyDescent="0.3">
      <c r="D39" s="26" t="str">
        <f t="shared" si="3"/>
        <v>Demand</v>
      </c>
      <c r="E39" s="10">
        <f t="shared" si="2"/>
        <v>2023</v>
      </c>
      <c r="F39" s="25" t="str">
        <f>INDATA_FILL_DEMAND!E38</f>
        <v>RLAPC</v>
      </c>
      <c r="I39" s="29">
        <f>IFERROR(ROUNDDOWN(VLOOKUP(F39,INDATA_FILL_DEMAND!$E$4:$F$251,2,FALSE)*IF(E39&lt;2043,1+$N$8,1+$O$8),4),"")</f>
        <v>8.0699999999999994E-2</v>
      </c>
    </row>
    <row r="40" spans="4:9" x14ac:dyDescent="0.3">
      <c r="D40" s="26" t="str">
        <f t="shared" si="3"/>
        <v>Demand</v>
      </c>
      <c r="E40" s="10">
        <f t="shared" si="2"/>
        <v>2023</v>
      </c>
      <c r="F40" s="25" t="str">
        <f>INDATA_FILL_DEMAND!E39</f>
        <v>RLAPE</v>
      </c>
      <c r="I40" s="29">
        <f>IFERROR(ROUNDDOWN(VLOOKUP(F40,INDATA_FILL_DEMAND!$E$4:$F$251,2,FALSE)*IF(E40&lt;2043,1+$N$8,1+$O$8),4),"")</f>
        <v>1.14E-2</v>
      </c>
    </row>
    <row r="41" spans="4:9" x14ac:dyDescent="0.3">
      <c r="D41" s="26" t="str">
        <f t="shared" si="3"/>
        <v>Demand</v>
      </c>
      <c r="E41" s="10">
        <f t="shared" si="2"/>
        <v>2023</v>
      </c>
      <c r="F41" s="25" t="str">
        <f>INDATA_FILL_DEMAND!E40</f>
        <v>RLHSA</v>
      </c>
      <c r="I41" s="29">
        <f>IFERROR(ROUNDDOWN(VLOOKUP(F41,INDATA_FILL_DEMAND!$E$4:$F$251,2,FALSE)*IF(E41&lt;2043,1+$N$8,1+$O$8),4),"")</f>
        <v>5.7500000000000002E-2</v>
      </c>
    </row>
    <row r="42" spans="4:9" x14ac:dyDescent="0.3">
      <c r="D42" s="26" t="str">
        <f t="shared" si="3"/>
        <v>Demand</v>
      </c>
      <c r="E42" s="10">
        <f t="shared" si="2"/>
        <v>2023</v>
      </c>
      <c r="F42" s="25" t="str">
        <f>INDATA_FILL_DEMAND!E41</f>
        <v>RLHSB</v>
      </c>
      <c r="I42" s="29">
        <f>IFERROR(ROUNDDOWN(VLOOKUP(F42,INDATA_FILL_DEMAND!$E$4:$F$251,2,FALSE)*IF(E42&lt;2043,1+$N$8,1+$O$8),4),"")</f>
        <v>0.2276</v>
      </c>
    </row>
    <row r="43" spans="4:9" x14ac:dyDescent="0.3">
      <c r="D43" s="26" t="str">
        <f t="shared" si="3"/>
        <v>Demand</v>
      </c>
      <c r="E43" s="10">
        <f t="shared" si="2"/>
        <v>2023</v>
      </c>
      <c r="F43" s="25" t="str">
        <f>INDATA_FILL_DEMAND!E42</f>
        <v>RLHSC</v>
      </c>
      <c r="I43" s="29">
        <f>IFERROR(ROUNDDOWN(VLOOKUP(F43,INDATA_FILL_DEMAND!$E$4:$F$251,2,FALSE)*IF(E43&lt;2043,1+$N$8,1+$O$8),4),"")</f>
        <v>1.3366</v>
      </c>
    </row>
    <row r="44" spans="4:9" x14ac:dyDescent="0.3">
      <c r="D44" s="26" t="str">
        <f t="shared" si="3"/>
        <v>Demand</v>
      </c>
      <c r="E44" s="10">
        <f t="shared" si="2"/>
        <v>2023</v>
      </c>
      <c r="F44" s="25" t="str">
        <f>INDATA_FILL_DEMAND!E43</f>
        <v>RLHSE</v>
      </c>
      <c r="I44" s="29">
        <f>IFERROR(ROUNDDOWN(VLOOKUP(F44,INDATA_FILL_DEMAND!$E$4:$F$251,2,FALSE)*IF(E44&lt;2043,1+$N$8,1+$O$8),4),"")</f>
        <v>0.23119999999999999</v>
      </c>
    </row>
    <row r="45" spans="4:9" x14ac:dyDescent="0.3">
      <c r="D45" s="26" t="str">
        <f t="shared" si="3"/>
        <v>Demand</v>
      </c>
      <c r="E45" s="10">
        <f t="shared" si="2"/>
        <v>2023</v>
      </c>
      <c r="F45" s="25" t="str">
        <f>INDATA_FILL_DEMAND!E44</f>
        <v>ROAPA</v>
      </c>
      <c r="I45" s="29">
        <f>IFERROR(ROUNDDOWN(VLOOKUP(F45,INDATA_FILL_DEMAND!$E$4:$F$251,2,FALSE)*IF(E45&lt;2043,1+$N$8,1+$O$8),4),"")</f>
        <v>7.2099999999999997E-2</v>
      </c>
    </row>
    <row r="46" spans="4:9" x14ac:dyDescent="0.3">
      <c r="D46" s="26" t="str">
        <f t="shared" si="3"/>
        <v>Demand</v>
      </c>
      <c r="E46" s="10">
        <f t="shared" si="2"/>
        <v>2023</v>
      </c>
      <c r="F46" s="25" t="str">
        <f>INDATA_FILL_DEMAND!E45</f>
        <v>ROAPB</v>
      </c>
      <c r="I46" s="29">
        <f>IFERROR(ROUNDDOWN(VLOOKUP(F46,INDATA_FILL_DEMAND!$E$4:$F$251,2,FALSE)*IF(E46&lt;2043,1+$N$8,1+$O$8),4),"")</f>
        <v>0.1011</v>
      </c>
    </row>
    <row r="47" spans="4:9" x14ac:dyDescent="0.3">
      <c r="D47" s="26" t="str">
        <f t="shared" si="3"/>
        <v>Demand</v>
      </c>
      <c r="E47" s="10">
        <f t="shared" si="2"/>
        <v>2023</v>
      </c>
      <c r="F47" s="25" t="str">
        <f>INDATA_FILL_DEMAND!E46</f>
        <v>ROAPC</v>
      </c>
      <c r="I47" s="29">
        <f>IFERROR(ROUNDDOWN(VLOOKUP(F47,INDATA_FILL_DEMAND!$E$4:$F$251,2,FALSE)*IF(E47&lt;2043,1+$N$8,1+$O$8),4),"")</f>
        <v>1.5387</v>
      </c>
    </row>
    <row r="48" spans="4:9" x14ac:dyDescent="0.3">
      <c r="D48" s="26" t="str">
        <f t="shared" si="3"/>
        <v>Demand</v>
      </c>
      <c r="E48" s="10">
        <f t="shared" si="2"/>
        <v>2023</v>
      </c>
      <c r="F48" s="25" t="str">
        <f>INDATA_FILL_DEMAND!E47</f>
        <v>ROAPE</v>
      </c>
      <c r="I48" s="29">
        <f>IFERROR(ROUNDDOWN(VLOOKUP(F48,INDATA_FILL_DEMAND!$E$4:$F$251,2,FALSE)*IF(E48&lt;2043,1+$N$8,1+$O$8),4),"")</f>
        <v>0.21759999999999999</v>
      </c>
    </row>
    <row r="49" spans="4:9" x14ac:dyDescent="0.3">
      <c r="D49" s="26" t="str">
        <f t="shared" si="3"/>
        <v>Demand</v>
      </c>
      <c r="E49" s="10">
        <f t="shared" si="2"/>
        <v>2023</v>
      </c>
      <c r="F49" s="25" t="str">
        <f>INDATA_FILL_DEMAND!E48</f>
        <v>ROHSA</v>
      </c>
      <c r="I49" s="29">
        <f>IFERROR(ROUNDDOWN(VLOOKUP(F49,INDATA_FILL_DEMAND!$E$4:$F$251,2,FALSE)*IF(E49&lt;2043,1+$N$8,1+$O$8),4),"")</f>
        <v>1.0971</v>
      </c>
    </row>
    <row r="50" spans="4:9" x14ac:dyDescent="0.3">
      <c r="D50" s="26" t="str">
        <f t="shared" si="3"/>
        <v>Demand</v>
      </c>
      <c r="E50" s="10">
        <f t="shared" si="2"/>
        <v>2023</v>
      </c>
      <c r="F50" s="25" t="str">
        <f>INDATA_FILL_DEMAND!E49</f>
        <v>ROHSB</v>
      </c>
      <c r="I50" s="29">
        <f>IFERROR(ROUNDDOWN(VLOOKUP(F50,INDATA_FILL_DEMAND!$E$4:$F$251,2,FALSE)*IF(E50&lt;2043,1+$N$8,1+$O$8),4),"")</f>
        <v>4.3384999999999998</v>
      </c>
    </row>
    <row r="51" spans="4:9" x14ac:dyDescent="0.3">
      <c r="D51" s="26" t="str">
        <f t="shared" si="3"/>
        <v>Demand</v>
      </c>
      <c r="E51" s="10">
        <f t="shared" si="2"/>
        <v>2023</v>
      </c>
      <c r="F51" s="25" t="str">
        <f>INDATA_FILL_DEMAND!E50</f>
        <v>ROHSC</v>
      </c>
      <c r="I51" s="29">
        <f>IFERROR(ROUNDDOWN(VLOOKUP(F51,INDATA_FILL_DEMAND!$E$4:$F$251,2,FALSE)*IF(E51&lt;2043,1+$N$8,1+$O$8),4),"")</f>
        <v>25.472999999999999</v>
      </c>
    </row>
    <row r="52" spans="4:9" x14ac:dyDescent="0.3">
      <c r="D52" s="26" t="str">
        <f t="shared" si="3"/>
        <v>Demand</v>
      </c>
      <c r="E52" s="10">
        <f t="shared" si="2"/>
        <v>2023</v>
      </c>
      <c r="F52" s="25" t="str">
        <f>INDATA_FILL_DEMAND!E51</f>
        <v>ROHSE</v>
      </c>
      <c r="I52" s="29">
        <f>IFERROR(ROUNDDOWN(VLOOKUP(F52,INDATA_FILL_DEMAND!$E$4:$F$251,2,FALSE)*IF(E52&lt;2043,1+$N$8,1+$O$8),4),"")</f>
        <v>4.4066999999999998</v>
      </c>
    </row>
    <row r="53" spans="4:9" x14ac:dyDescent="0.3">
      <c r="D53" s="26" t="str">
        <f t="shared" si="3"/>
        <v>*</v>
      </c>
      <c r="E53" s="10">
        <f t="shared" si="2"/>
        <v>2023</v>
      </c>
      <c r="F53" s="25" t="str">
        <f>INDATA_FILL_DEMAND!E52</f>
        <v>REAPA</v>
      </c>
      <c r="I53" s="29">
        <f>IFERROR(ROUNDDOWN(VLOOKUP(F53,INDATA_FILL_DEMAND!$E$4:$F$251,2,FALSE)*IF(E53&lt;2043,1+$N$8,1+$O$8),4),"")</f>
        <v>0</v>
      </c>
    </row>
    <row r="54" spans="4:9" x14ac:dyDescent="0.3">
      <c r="D54" s="26" t="str">
        <f t="shared" si="3"/>
        <v>*</v>
      </c>
      <c r="E54" s="10">
        <f t="shared" si="2"/>
        <v>2023</v>
      </c>
      <c r="F54" s="25" t="str">
        <f>INDATA_FILL_DEMAND!E53</f>
        <v>REAPB</v>
      </c>
      <c r="I54" s="29">
        <f>IFERROR(ROUNDDOWN(VLOOKUP(F54,INDATA_FILL_DEMAND!$E$4:$F$251,2,FALSE)*IF(E54&lt;2043,1+$N$8,1+$O$8),4),"")</f>
        <v>0</v>
      </c>
    </row>
    <row r="55" spans="4:9" x14ac:dyDescent="0.3">
      <c r="D55" s="26" t="str">
        <f t="shared" si="3"/>
        <v>*</v>
      </c>
      <c r="E55" s="10">
        <f t="shared" si="2"/>
        <v>2023</v>
      </c>
      <c r="F55" s="25" t="str">
        <f>INDATA_FILL_DEMAND!E54</f>
        <v>REAPC</v>
      </c>
      <c r="I55" s="29">
        <f>IFERROR(ROUNDDOWN(VLOOKUP(F55,INDATA_FILL_DEMAND!$E$4:$F$251,2,FALSE)*IF(E55&lt;2043,1+$N$8,1+$O$8),4),"")</f>
        <v>0</v>
      </c>
    </row>
    <row r="56" spans="4:9" x14ac:dyDescent="0.3">
      <c r="D56" s="26" t="str">
        <f t="shared" si="3"/>
        <v>*</v>
      </c>
      <c r="E56" s="10">
        <f t="shared" si="2"/>
        <v>2023</v>
      </c>
      <c r="F56" s="25" t="str">
        <f>INDATA_FILL_DEMAND!E55</f>
        <v>REAPE</v>
      </c>
      <c r="I56" s="29">
        <f>IFERROR(ROUNDDOWN(VLOOKUP(F56,INDATA_FILL_DEMAND!$E$4:$F$251,2,FALSE)*IF(E56&lt;2043,1+$N$8,1+$O$8),4),"")</f>
        <v>0</v>
      </c>
    </row>
    <row r="57" spans="4:9" x14ac:dyDescent="0.3">
      <c r="D57" s="26" t="str">
        <f t="shared" si="3"/>
        <v>*</v>
      </c>
      <c r="E57" s="10">
        <f t="shared" si="2"/>
        <v>2023</v>
      </c>
      <c r="F57" s="25" t="str">
        <f>INDATA_FILL_DEMAND!E56</f>
        <v>REHSA</v>
      </c>
      <c r="I57" s="29">
        <f>IFERROR(ROUNDDOWN(VLOOKUP(F57,INDATA_FILL_DEMAND!$E$4:$F$251,2,FALSE)*IF(E57&lt;2043,1+$N$8,1+$O$8),4),"")</f>
        <v>0</v>
      </c>
    </row>
    <row r="58" spans="4:9" x14ac:dyDescent="0.3">
      <c r="D58" s="26" t="str">
        <f t="shared" si="3"/>
        <v>*</v>
      </c>
      <c r="E58" s="10">
        <f t="shared" si="2"/>
        <v>2023</v>
      </c>
      <c r="F58" s="25" t="str">
        <f>INDATA_FILL_DEMAND!E57</f>
        <v>REHSB</v>
      </c>
      <c r="I58" s="29">
        <f>IFERROR(ROUNDDOWN(VLOOKUP(F58,INDATA_FILL_DEMAND!$E$4:$F$251,2,FALSE)*IF(E58&lt;2043,1+$N$8,1+$O$8),4),"")</f>
        <v>0</v>
      </c>
    </row>
    <row r="59" spans="4:9" x14ac:dyDescent="0.3">
      <c r="D59" s="26" t="str">
        <f t="shared" si="3"/>
        <v>*</v>
      </c>
      <c r="E59" s="10">
        <f t="shared" si="2"/>
        <v>2023</v>
      </c>
      <c r="F59" s="25" t="str">
        <f>INDATA_FILL_DEMAND!E58</f>
        <v>REHSC</v>
      </c>
      <c r="I59" s="29">
        <f>IFERROR(ROUNDDOWN(VLOOKUP(F59,INDATA_FILL_DEMAND!$E$4:$F$251,2,FALSE)*IF(E59&lt;2043,1+$N$8,1+$O$8),4),"")</f>
        <v>0</v>
      </c>
    </row>
    <row r="60" spans="4:9" x14ac:dyDescent="0.3">
      <c r="D60" s="26" t="str">
        <f t="shared" si="3"/>
        <v>*</v>
      </c>
      <c r="E60" s="10">
        <f t="shared" si="2"/>
        <v>2023</v>
      </c>
      <c r="F60" s="25" t="str">
        <f>INDATA_FILL_DEMAND!E59</f>
        <v>REHSE</v>
      </c>
      <c r="I60" s="29">
        <f>IFERROR(ROUNDDOWN(VLOOKUP(F60,INDATA_FILL_DEMAND!$E$4:$F$251,2,FALSE)*IF(E60&lt;2043,1+$N$8,1+$O$8),4),"")</f>
        <v>0</v>
      </c>
    </row>
    <row r="61" spans="4:9" x14ac:dyDescent="0.3">
      <c r="D61" s="26" t="str">
        <f t="shared" si="3"/>
        <v>Demand</v>
      </c>
      <c r="E61" s="10">
        <f t="shared" si="2"/>
        <v>2023</v>
      </c>
      <c r="F61" s="25" t="str">
        <f>INDATA_FILL_DEMAND!E60</f>
        <v>CHCUL</v>
      </c>
      <c r="I61" s="29">
        <f>IFERROR(ROUNDDOWN(VLOOKUP(F61,INDATA_FILL_DEMAND!$E$4:$F$251,2,FALSE)*IF(E61&lt;2043,1+$N$8,1+$O$8),4),"")</f>
        <v>13.3604</v>
      </c>
    </row>
    <row r="62" spans="4:9" x14ac:dyDescent="0.3">
      <c r="D62" s="26" t="str">
        <f t="shared" si="3"/>
        <v>Demand</v>
      </c>
      <c r="E62" s="10">
        <f t="shared" si="2"/>
        <v>2023</v>
      </c>
      <c r="F62" s="25" t="str">
        <f>INDATA_FILL_DEMAND!E61</f>
        <v>CHEDU</v>
      </c>
      <c r="I62" s="29">
        <f>IFERROR(ROUNDDOWN(VLOOKUP(F62,INDATA_FILL_DEMAND!$E$4:$F$251,2,FALSE)*IF(E62&lt;2043,1+$N$8,1+$O$8),4),"")</f>
        <v>32.076700000000002</v>
      </c>
    </row>
    <row r="63" spans="4:9" x14ac:dyDescent="0.3">
      <c r="D63" s="26" t="str">
        <f t="shared" si="3"/>
        <v>Demand</v>
      </c>
      <c r="E63" s="10">
        <f t="shared" si="2"/>
        <v>2023</v>
      </c>
      <c r="F63" s="25" t="str">
        <f>INDATA_FILL_DEMAND!E62</f>
        <v>CHHLT</v>
      </c>
      <c r="I63" s="29">
        <f>IFERROR(ROUNDDOWN(VLOOKUP(F63,INDATA_FILL_DEMAND!$E$4:$F$251,2,FALSE)*IF(E63&lt;2043,1+$N$8,1+$O$8),4),"")</f>
        <v>2.4098000000000002</v>
      </c>
    </row>
    <row r="64" spans="4:9" x14ac:dyDescent="0.3">
      <c r="D64" s="26" t="str">
        <f t="shared" si="3"/>
        <v>Demand</v>
      </c>
      <c r="E64" s="10">
        <f t="shared" si="2"/>
        <v>2023</v>
      </c>
      <c r="F64" s="25" t="str">
        <f>INDATA_FILL_DEMAND!E63</f>
        <v>CHOFF</v>
      </c>
      <c r="I64" s="29">
        <f>IFERROR(ROUNDDOWN(VLOOKUP(F64,INDATA_FILL_DEMAND!$E$4:$F$251,2,FALSE)*IF(E64&lt;2043,1+$N$8,1+$O$8),4),"")</f>
        <v>3.4198</v>
      </c>
    </row>
    <row r="65" spans="4:9" x14ac:dyDescent="0.3">
      <c r="D65" s="26" t="str">
        <f t="shared" si="3"/>
        <v>Demand</v>
      </c>
      <c r="E65" s="10">
        <f t="shared" si="2"/>
        <v>2023</v>
      </c>
      <c r="F65" s="25" t="str">
        <f>INDATA_FILL_DEMAND!E64</f>
        <v>CHOTH</v>
      </c>
      <c r="I65" s="29">
        <f>IFERROR(ROUNDDOWN(VLOOKUP(F65,INDATA_FILL_DEMAND!$E$4:$F$251,2,FALSE)*IF(E65&lt;2043,1+$N$8,1+$O$8),4),"")</f>
        <v>20.3596</v>
      </c>
    </row>
    <row r="66" spans="4:9" x14ac:dyDescent="0.3">
      <c r="D66" s="26" t="str">
        <f t="shared" si="3"/>
        <v>Demand</v>
      </c>
      <c r="E66" s="10">
        <f t="shared" si="2"/>
        <v>2023</v>
      </c>
      <c r="F66" s="25" t="str">
        <f>INDATA_FILL_DEMAND!E65</f>
        <v>CHRET</v>
      </c>
      <c r="I66" s="29">
        <f>IFERROR(ROUNDDOWN(VLOOKUP(F66,INDATA_FILL_DEMAND!$E$4:$F$251,2,FALSE)*IF(E66&lt;2043,1+$N$8,1+$O$8),4),"")</f>
        <v>4.2172000000000001</v>
      </c>
    </row>
    <row r="67" spans="4:9" x14ac:dyDescent="0.3">
      <c r="D67" s="26" t="str">
        <f t="shared" si="3"/>
        <v>Demand</v>
      </c>
      <c r="E67" s="10">
        <f t="shared" si="2"/>
        <v>2023</v>
      </c>
      <c r="F67" s="25" t="str">
        <f>INDATA_FILL_DEMAND!E66</f>
        <v>CHSPO</v>
      </c>
      <c r="I67" s="29">
        <f>IFERROR(ROUNDDOWN(VLOOKUP(F67,INDATA_FILL_DEMAND!$E$4:$F$251,2,FALSE)*IF(E67&lt;2043,1+$N$8,1+$O$8),4),"")</f>
        <v>9.0457000000000001</v>
      </c>
    </row>
    <row r="68" spans="4:9" x14ac:dyDescent="0.3">
      <c r="D68" s="26" t="str">
        <f t="shared" si="3"/>
        <v>Demand</v>
      </c>
      <c r="E68" s="10">
        <f t="shared" si="2"/>
        <v>2023</v>
      </c>
      <c r="F68" s="25" t="str">
        <f>INDATA_FILL_DEMAND!E67</f>
        <v>CHTUR</v>
      </c>
      <c r="I68" s="29">
        <f>IFERROR(ROUNDDOWN(VLOOKUP(F68,INDATA_FILL_DEMAND!$E$4:$F$251,2,FALSE)*IF(E68&lt;2043,1+$N$8,1+$O$8),4),"")</f>
        <v>2.5693000000000001</v>
      </c>
    </row>
    <row r="69" spans="4:9" x14ac:dyDescent="0.3">
      <c r="D69" s="26" t="str">
        <f t="shared" si="3"/>
        <v>*</v>
      </c>
      <c r="E69" s="10">
        <f t="shared" si="2"/>
        <v>2023</v>
      </c>
      <c r="F69" s="25" t="str">
        <f>INDATA_FILL_DEMAND!E68</f>
        <v>CCCUL</v>
      </c>
      <c r="I69" s="29">
        <f>IFERROR(ROUNDDOWN(VLOOKUP(F69,INDATA_FILL_DEMAND!$E$4:$F$251,2,FALSE)*IF(E69&lt;2043,1+$N$8,1+$O$8),4),"")</f>
        <v>0</v>
      </c>
    </row>
    <row r="70" spans="4:9" x14ac:dyDescent="0.3">
      <c r="D70" s="26" t="str">
        <f t="shared" si="3"/>
        <v>*</v>
      </c>
      <c r="E70" s="10">
        <f t="shared" si="2"/>
        <v>2023</v>
      </c>
      <c r="F70" s="25" t="str">
        <f>INDATA_FILL_DEMAND!E69</f>
        <v>CCEDU</v>
      </c>
      <c r="I70" s="29">
        <f>IFERROR(ROUNDDOWN(VLOOKUP(F70,INDATA_FILL_DEMAND!$E$4:$F$251,2,FALSE)*IF(E70&lt;2043,1+$N$8,1+$O$8),4),"")</f>
        <v>0</v>
      </c>
    </row>
    <row r="71" spans="4:9" x14ac:dyDescent="0.3">
      <c r="D71" s="26" t="str">
        <f t="shared" si="3"/>
        <v>*</v>
      </c>
      <c r="E71" s="10">
        <f t="shared" ref="E71:E134" si="4">E70</f>
        <v>2023</v>
      </c>
      <c r="F71" s="25" t="str">
        <f>INDATA_FILL_DEMAND!E70</f>
        <v>CCHLT</v>
      </c>
      <c r="I71" s="29">
        <f>IFERROR(ROUNDDOWN(VLOOKUP(F71,INDATA_FILL_DEMAND!$E$4:$F$251,2,FALSE)*IF(E71&lt;2043,1+$N$8,1+$O$8),4),"")</f>
        <v>0</v>
      </c>
    </row>
    <row r="72" spans="4:9" x14ac:dyDescent="0.3">
      <c r="D72" s="26" t="str">
        <f t="shared" si="3"/>
        <v>*</v>
      </c>
      <c r="E72" s="10">
        <f t="shared" si="4"/>
        <v>2023</v>
      </c>
      <c r="F72" s="25" t="str">
        <f>INDATA_FILL_DEMAND!E71</f>
        <v>CCOFF</v>
      </c>
      <c r="I72" s="29">
        <f>IFERROR(ROUNDDOWN(VLOOKUP(F72,INDATA_FILL_DEMAND!$E$4:$F$251,2,FALSE)*IF(E72&lt;2043,1+$N$8,1+$O$8),4),"")</f>
        <v>0</v>
      </c>
    </row>
    <row r="73" spans="4:9" x14ac:dyDescent="0.3">
      <c r="D73" s="26" t="str">
        <f t="shared" si="3"/>
        <v>*</v>
      </c>
      <c r="E73" s="10">
        <f t="shared" si="4"/>
        <v>2023</v>
      </c>
      <c r="F73" s="25" t="str">
        <f>INDATA_FILL_DEMAND!E72</f>
        <v>CCOTH</v>
      </c>
      <c r="I73" s="29">
        <f>IFERROR(ROUNDDOWN(VLOOKUP(F73,INDATA_FILL_DEMAND!$E$4:$F$251,2,FALSE)*IF(E73&lt;2043,1+$N$8,1+$O$8),4),"")</f>
        <v>0</v>
      </c>
    </row>
    <row r="74" spans="4:9" x14ac:dyDescent="0.3">
      <c r="D74" s="26" t="str">
        <f t="shared" si="3"/>
        <v>*</v>
      </c>
      <c r="E74" s="10">
        <f t="shared" si="4"/>
        <v>2023</v>
      </c>
      <c r="F74" s="25" t="str">
        <f>INDATA_FILL_DEMAND!E73</f>
        <v>CCRET</v>
      </c>
      <c r="I74" s="29">
        <f>IFERROR(ROUNDDOWN(VLOOKUP(F74,INDATA_FILL_DEMAND!$E$4:$F$251,2,FALSE)*IF(E74&lt;2043,1+$N$8,1+$O$8),4),"")</f>
        <v>0</v>
      </c>
    </row>
    <row r="75" spans="4:9" x14ac:dyDescent="0.3">
      <c r="D75" s="26" t="str">
        <f t="shared" si="3"/>
        <v>*</v>
      </c>
      <c r="E75" s="10">
        <f t="shared" si="4"/>
        <v>2023</v>
      </c>
      <c r="F75" s="25" t="str">
        <f>INDATA_FILL_DEMAND!E74</f>
        <v>CCSPO</v>
      </c>
      <c r="I75" s="29">
        <f>IFERROR(ROUNDDOWN(VLOOKUP(F75,INDATA_FILL_DEMAND!$E$4:$F$251,2,FALSE)*IF(E75&lt;2043,1+$N$8,1+$O$8),4),"")</f>
        <v>0</v>
      </c>
    </row>
    <row r="76" spans="4:9" x14ac:dyDescent="0.3">
      <c r="D76" s="26" t="str">
        <f t="shared" si="3"/>
        <v>*</v>
      </c>
      <c r="E76" s="10">
        <f t="shared" si="4"/>
        <v>2023</v>
      </c>
      <c r="F76" s="25" t="str">
        <f>INDATA_FILL_DEMAND!E75</f>
        <v>CCTUR</v>
      </c>
      <c r="I76" s="29">
        <f>IFERROR(ROUNDDOWN(VLOOKUP(F76,INDATA_FILL_DEMAND!$E$4:$F$251,2,FALSE)*IF(E76&lt;2043,1+$N$8,1+$O$8),4),"")</f>
        <v>0</v>
      </c>
    </row>
    <row r="77" spans="4:9" x14ac:dyDescent="0.3">
      <c r="D77" s="26" t="str">
        <f t="shared" si="3"/>
        <v>Demand</v>
      </c>
      <c r="E77" s="10">
        <f t="shared" si="4"/>
        <v>2023</v>
      </c>
      <c r="F77" s="25" t="str">
        <f>INDATA_FILL_DEMAND!E76</f>
        <v>CWCUL</v>
      </c>
      <c r="I77" s="29">
        <f>IFERROR(ROUNDDOWN(VLOOKUP(F77,INDATA_FILL_DEMAND!$E$4:$F$251,2,FALSE)*IF(E77&lt;2043,1+$N$8,1+$O$8),4),"")</f>
        <v>3.1616</v>
      </c>
    </row>
    <row r="78" spans="4:9" x14ac:dyDescent="0.3">
      <c r="D78" s="26" t="str">
        <f t="shared" ref="D78:D141" si="5">IF(AND(ISNUMBER(I78),I78&gt;0),"Demand","*")</f>
        <v>Demand</v>
      </c>
      <c r="E78" s="10">
        <f t="shared" si="4"/>
        <v>2023</v>
      </c>
      <c r="F78" s="25" t="str">
        <f>INDATA_FILL_DEMAND!E77</f>
        <v>CWEDU</v>
      </c>
      <c r="I78" s="29">
        <f>IFERROR(ROUNDDOWN(VLOOKUP(F78,INDATA_FILL_DEMAND!$E$4:$F$251,2,FALSE)*IF(E78&lt;2043,1+$N$8,1+$O$8),4),"")</f>
        <v>7.5907</v>
      </c>
    </row>
    <row r="79" spans="4:9" x14ac:dyDescent="0.3">
      <c r="D79" s="26" t="str">
        <f t="shared" si="5"/>
        <v>Demand</v>
      </c>
      <c r="E79" s="10">
        <f t="shared" si="4"/>
        <v>2023</v>
      </c>
      <c r="F79" s="25" t="str">
        <f>INDATA_FILL_DEMAND!E78</f>
        <v>CWHLT</v>
      </c>
      <c r="I79" s="29">
        <f>IFERROR(ROUNDDOWN(VLOOKUP(F79,INDATA_FILL_DEMAND!$E$4:$F$251,2,FALSE)*IF(E79&lt;2043,1+$N$8,1+$O$8),4),"")</f>
        <v>0.57020000000000004</v>
      </c>
    </row>
    <row r="80" spans="4:9" x14ac:dyDescent="0.3">
      <c r="D80" s="26" t="str">
        <f t="shared" si="5"/>
        <v>Demand</v>
      </c>
      <c r="E80" s="10">
        <f t="shared" si="4"/>
        <v>2023</v>
      </c>
      <c r="F80" s="25" t="str">
        <f>INDATA_FILL_DEMAND!E79</f>
        <v>CWOFF</v>
      </c>
      <c r="I80" s="29">
        <f>IFERROR(ROUNDDOWN(VLOOKUP(F80,INDATA_FILL_DEMAND!$E$4:$F$251,2,FALSE)*IF(E80&lt;2043,1+$N$8,1+$O$8),4),"")</f>
        <v>0.80920000000000003</v>
      </c>
    </row>
    <row r="81" spans="4:9" x14ac:dyDescent="0.3">
      <c r="D81" s="26" t="str">
        <f t="shared" si="5"/>
        <v>Demand</v>
      </c>
      <c r="E81" s="10">
        <f t="shared" si="4"/>
        <v>2023</v>
      </c>
      <c r="F81" s="25" t="str">
        <f>INDATA_FILL_DEMAND!E80</f>
        <v>CWOTH</v>
      </c>
      <c r="I81" s="29">
        <f>IFERROR(ROUNDDOWN(VLOOKUP(F81,INDATA_FILL_DEMAND!$E$4:$F$251,2,FALSE)*IF(E81&lt;2043,1+$N$8,1+$O$8),4),"")</f>
        <v>4.8178999999999998</v>
      </c>
    </row>
    <row r="82" spans="4:9" x14ac:dyDescent="0.3">
      <c r="D82" s="26" t="str">
        <f t="shared" si="5"/>
        <v>Demand</v>
      </c>
      <c r="E82" s="10">
        <f t="shared" si="4"/>
        <v>2023</v>
      </c>
      <c r="F82" s="25" t="str">
        <f>INDATA_FILL_DEMAND!E81</f>
        <v>CWRET</v>
      </c>
      <c r="I82" s="29">
        <f>IFERROR(ROUNDDOWN(VLOOKUP(F82,INDATA_FILL_DEMAND!$E$4:$F$251,2,FALSE)*IF(E82&lt;2043,1+$N$8,1+$O$8),4),"")</f>
        <v>0.99790000000000001</v>
      </c>
    </row>
    <row r="83" spans="4:9" x14ac:dyDescent="0.3">
      <c r="D83" s="26" t="str">
        <f t="shared" si="5"/>
        <v>Demand</v>
      </c>
      <c r="E83" s="10">
        <f t="shared" si="4"/>
        <v>2023</v>
      </c>
      <c r="F83" s="25" t="str">
        <f>INDATA_FILL_DEMAND!E82</f>
        <v>CWSPO</v>
      </c>
      <c r="I83" s="29">
        <f>IFERROR(ROUNDDOWN(VLOOKUP(F83,INDATA_FILL_DEMAND!$E$4:$F$251,2,FALSE)*IF(E83&lt;2043,1+$N$8,1+$O$8),4),"")</f>
        <v>2.1406000000000001</v>
      </c>
    </row>
    <row r="84" spans="4:9" x14ac:dyDescent="0.3">
      <c r="D84" s="26" t="str">
        <f t="shared" si="5"/>
        <v>Demand</v>
      </c>
      <c r="E84" s="10">
        <f t="shared" si="4"/>
        <v>2023</v>
      </c>
      <c r="F84" s="25" t="str">
        <f>INDATA_FILL_DEMAND!E83</f>
        <v>CWTUR</v>
      </c>
      <c r="I84" s="29">
        <f>IFERROR(ROUNDDOWN(VLOOKUP(F84,INDATA_FILL_DEMAND!$E$4:$F$251,2,FALSE)*IF(E84&lt;2043,1+$N$8,1+$O$8),4),"")</f>
        <v>0.60799999999999998</v>
      </c>
    </row>
    <row r="85" spans="4:9" x14ac:dyDescent="0.3">
      <c r="D85" s="26" t="str">
        <f t="shared" si="5"/>
        <v>Demand</v>
      </c>
      <c r="E85" s="10">
        <f t="shared" si="4"/>
        <v>2023</v>
      </c>
      <c r="F85" s="25" t="str">
        <f>INDATA_FILL_DEMAND!E84</f>
        <v>CKCUL</v>
      </c>
      <c r="I85" s="29">
        <f>IFERROR(ROUNDDOWN(VLOOKUP(F85,INDATA_FILL_DEMAND!$E$4:$F$251,2,FALSE)*IF(E85&lt;2043,1+$N$8,1+$O$8),4),"")</f>
        <v>0.67300000000000004</v>
      </c>
    </row>
    <row r="86" spans="4:9" x14ac:dyDescent="0.3">
      <c r="D86" s="26" t="str">
        <f t="shared" si="5"/>
        <v>Demand</v>
      </c>
      <c r="E86" s="10">
        <f t="shared" si="4"/>
        <v>2023</v>
      </c>
      <c r="F86" s="25" t="str">
        <f>INDATA_FILL_DEMAND!E85</f>
        <v>CKEDU</v>
      </c>
      <c r="I86" s="29">
        <f>IFERROR(ROUNDDOWN(VLOOKUP(F86,INDATA_FILL_DEMAND!$E$4:$F$251,2,FALSE)*IF(E86&lt;2043,1+$N$8,1+$O$8),4),"")</f>
        <v>1.6158999999999999</v>
      </c>
    </row>
    <row r="87" spans="4:9" x14ac:dyDescent="0.3">
      <c r="D87" s="26" t="str">
        <f t="shared" si="5"/>
        <v>Demand</v>
      </c>
      <c r="E87" s="10">
        <f t="shared" si="4"/>
        <v>2023</v>
      </c>
      <c r="F87" s="25" t="str">
        <f>INDATA_FILL_DEMAND!E86</f>
        <v>CKHLT</v>
      </c>
      <c r="I87" s="29">
        <f>IFERROR(ROUNDDOWN(VLOOKUP(F87,INDATA_FILL_DEMAND!$E$4:$F$251,2,FALSE)*IF(E87&lt;2043,1+$N$8,1+$O$8),4),"")</f>
        <v>0.12139999999999999</v>
      </c>
    </row>
    <row r="88" spans="4:9" x14ac:dyDescent="0.3">
      <c r="D88" s="26" t="str">
        <f t="shared" si="5"/>
        <v>Demand</v>
      </c>
      <c r="E88" s="10">
        <f t="shared" si="4"/>
        <v>2023</v>
      </c>
      <c r="F88" s="25" t="str">
        <f>INDATA_FILL_DEMAND!E87</f>
        <v>CKOFF</v>
      </c>
      <c r="I88" s="29">
        <f>IFERROR(ROUNDDOWN(VLOOKUP(F88,INDATA_FILL_DEMAND!$E$4:$F$251,2,FALSE)*IF(E88&lt;2043,1+$N$8,1+$O$8),4),"")</f>
        <v>0.17219999999999999</v>
      </c>
    </row>
    <row r="89" spans="4:9" x14ac:dyDescent="0.3">
      <c r="D89" s="26" t="str">
        <f t="shared" si="5"/>
        <v>Demand</v>
      </c>
      <c r="E89" s="10">
        <f t="shared" si="4"/>
        <v>2023</v>
      </c>
      <c r="F89" s="25" t="str">
        <f>INDATA_FILL_DEMAND!E88</f>
        <v>CKOTH</v>
      </c>
      <c r="I89" s="29">
        <f>IFERROR(ROUNDDOWN(VLOOKUP(F89,INDATA_FILL_DEMAND!$E$4:$F$251,2,FALSE)*IF(E89&lt;2043,1+$N$8,1+$O$8),4),"")</f>
        <v>1.0256000000000001</v>
      </c>
    </row>
    <row r="90" spans="4:9" x14ac:dyDescent="0.3">
      <c r="D90" s="26" t="str">
        <f t="shared" si="5"/>
        <v>Demand</v>
      </c>
      <c r="E90" s="10">
        <f t="shared" si="4"/>
        <v>2023</v>
      </c>
      <c r="F90" s="25" t="str">
        <f>INDATA_FILL_DEMAND!E89</f>
        <v>CKRET</v>
      </c>
      <c r="I90" s="29">
        <f>IFERROR(ROUNDDOWN(VLOOKUP(F90,INDATA_FILL_DEMAND!$E$4:$F$251,2,FALSE)*IF(E90&lt;2043,1+$N$8,1+$O$8),4),"")</f>
        <v>0.21240000000000001</v>
      </c>
    </row>
    <row r="91" spans="4:9" x14ac:dyDescent="0.3">
      <c r="D91" s="26" t="str">
        <f t="shared" si="5"/>
        <v>Demand</v>
      </c>
      <c r="E91" s="10">
        <f t="shared" si="4"/>
        <v>2023</v>
      </c>
      <c r="F91" s="25" t="str">
        <f>INDATA_FILL_DEMAND!E90</f>
        <v>CKSPO</v>
      </c>
      <c r="I91" s="29">
        <f>IFERROR(ROUNDDOWN(VLOOKUP(F91,INDATA_FILL_DEMAND!$E$4:$F$251,2,FALSE)*IF(E91&lt;2043,1+$N$8,1+$O$8),4),"")</f>
        <v>0.45569999999999999</v>
      </c>
    </row>
    <row r="92" spans="4:9" x14ac:dyDescent="0.3">
      <c r="D92" s="26" t="str">
        <f t="shared" si="5"/>
        <v>Demand</v>
      </c>
      <c r="E92" s="10">
        <f t="shared" si="4"/>
        <v>2023</v>
      </c>
      <c r="F92" s="25" t="str">
        <f>INDATA_FILL_DEMAND!E91</f>
        <v>CKTUR</v>
      </c>
      <c r="I92" s="29">
        <f>IFERROR(ROUNDDOWN(VLOOKUP(F92,INDATA_FILL_DEMAND!$E$4:$F$251,2,FALSE)*IF(E92&lt;2043,1+$N$8,1+$O$8),4),"")</f>
        <v>0.12939999999999999</v>
      </c>
    </row>
    <row r="93" spans="4:9" x14ac:dyDescent="0.3">
      <c r="D93" s="26" t="str">
        <f t="shared" si="5"/>
        <v>Demand</v>
      </c>
      <c r="E93" s="10">
        <f t="shared" si="4"/>
        <v>2023</v>
      </c>
      <c r="F93" s="25" t="str">
        <f>INDATA_FILL_DEMAND!E92</f>
        <v>CLCUL</v>
      </c>
      <c r="I93" s="29">
        <f>IFERROR(ROUNDDOWN(VLOOKUP(F93,INDATA_FILL_DEMAND!$E$4:$F$251,2,FALSE)*IF(E93&lt;2043,1+$N$8,1+$O$8),4),"")</f>
        <v>0.89070000000000005</v>
      </c>
    </row>
    <row r="94" spans="4:9" x14ac:dyDescent="0.3">
      <c r="D94" s="26" t="str">
        <f t="shared" si="5"/>
        <v>Demand</v>
      </c>
      <c r="E94" s="10">
        <f t="shared" si="4"/>
        <v>2023</v>
      </c>
      <c r="F94" s="25" t="str">
        <f>INDATA_FILL_DEMAND!E93</f>
        <v>CLEDU</v>
      </c>
      <c r="I94" s="29">
        <f>IFERROR(ROUNDDOWN(VLOOKUP(F94,INDATA_FILL_DEMAND!$E$4:$F$251,2,FALSE)*IF(E94&lt;2043,1+$N$8,1+$O$8),4),"")</f>
        <v>2.1385000000000001</v>
      </c>
    </row>
    <row r="95" spans="4:9" x14ac:dyDescent="0.3">
      <c r="D95" s="26" t="str">
        <f t="shared" si="5"/>
        <v>Demand</v>
      </c>
      <c r="E95" s="10">
        <f t="shared" si="4"/>
        <v>2023</v>
      </c>
      <c r="F95" s="25" t="str">
        <f>INDATA_FILL_DEMAND!E94</f>
        <v>CLHLT</v>
      </c>
      <c r="I95" s="29">
        <f>IFERROR(ROUNDDOWN(VLOOKUP(F95,INDATA_FILL_DEMAND!$E$4:$F$251,2,FALSE)*IF(E95&lt;2043,1+$N$8,1+$O$8),4),"")</f>
        <v>0.16059999999999999</v>
      </c>
    </row>
    <row r="96" spans="4:9" x14ac:dyDescent="0.3">
      <c r="D96" s="26" t="str">
        <f t="shared" si="5"/>
        <v>Demand</v>
      </c>
      <c r="E96" s="10">
        <f t="shared" si="4"/>
        <v>2023</v>
      </c>
      <c r="F96" s="25" t="str">
        <f>INDATA_FILL_DEMAND!E95</f>
        <v>CLOFF</v>
      </c>
      <c r="I96" s="29">
        <f>IFERROR(ROUNDDOWN(VLOOKUP(F96,INDATA_FILL_DEMAND!$E$4:$F$251,2,FALSE)*IF(E96&lt;2043,1+$N$8,1+$O$8),4),"")</f>
        <v>0.22800000000000001</v>
      </c>
    </row>
    <row r="97" spans="4:9" x14ac:dyDescent="0.3">
      <c r="D97" s="26" t="str">
        <f t="shared" si="5"/>
        <v>Demand</v>
      </c>
      <c r="E97" s="10">
        <f t="shared" si="4"/>
        <v>2023</v>
      </c>
      <c r="F97" s="25" t="str">
        <f>INDATA_FILL_DEMAND!E96</f>
        <v>CLOTH</v>
      </c>
      <c r="I97" s="29">
        <f>IFERROR(ROUNDDOWN(VLOOKUP(F97,INDATA_FILL_DEMAND!$E$4:$F$251,2,FALSE)*IF(E97&lt;2043,1+$N$8,1+$O$8),4),"")</f>
        <v>1.3573</v>
      </c>
    </row>
    <row r="98" spans="4:9" x14ac:dyDescent="0.3">
      <c r="D98" s="26" t="str">
        <f t="shared" si="5"/>
        <v>Demand</v>
      </c>
      <c r="E98" s="10">
        <f t="shared" si="4"/>
        <v>2023</v>
      </c>
      <c r="F98" s="25" t="str">
        <f>INDATA_FILL_DEMAND!E97</f>
        <v>CLRET</v>
      </c>
      <c r="I98" s="29">
        <f>IFERROR(ROUNDDOWN(VLOOKUP(F98,INDATA_FILL_DEMAND!$E$4:$F$251,2,FALSE)*IF(E98&lt;2043,1+$N$8,1+$O$8),4),"")</f>
        <v>0.28110000000000002</v>
      </c>
    </row>
    <row r="99" spans="4:9" x14ac:dyDescent="0.3">
      <c r="D99" s="26" t="str">
        <f t="shared" si="5"/>
        <v>Demand</v>
      </c>
      <c r="E99" s="10">
        <f t="shared" si="4"/>
        <v>2023</v>
      </c>
      <c r="F99" s="25" t="str">
        <f>INDATA_FILL_DEMAND!E98</f>
        <v>CLSPO</v>
      </c>
      <c r="I99" s="29">
        <f>IFERROR(ROUNDDOWN(VLOOKUP(F99,INDATA_FILL_DEMAND!$E$4:$F$251,2,FALSE)*IF(E99&lt;2043,1+$N$8,1+$O$8),4),"")</f>
        <v>0.60299999999999998</v>
      </c>
    </row>
    <row r="100" spans="4:9" x14ac:dyDescent="0.3">
      <c r="D100" s="26" t="str">
        <f t="shared" si="5"/>
        <v>Demand</v>
      </c>
      <c r="E100" s="10">
        <f t="shared" si="4"/>
        <v>2023</v>
      </c>
      <c r="F100" s="25" t="str">
        <f>INDATA_FILL_DEMAND!E99</f>
        <v>CLTUR</v>
      </c>
      <c r="I100" s="29">
        <f>IFERROR(ROUNDDOWN(VLOOKUP(F100,INDATA_FILL_DEMAND!$E$4:$F$251,2,FALSE)*IF(E100&lt;2043,1+$N$8,1+$O$8),4),"")</f>
        <v>0.17119999999999999</v>
      </c>
    </row>
    <row r="101" spans="4:9" x14ac:dyDescent="0.3">
      <c r="D101" s="26" t="str">
        <f t="shared" si="5"/>
        <v>Demand</v>
      </c>
      <c r="E101" s="10">
        <f t="shared" si="4"/>
        <v>2023</v>
      </c>
      <c r="F101" s="25" t="str">
        <f>INDATA_FILL_DEMAND!E100</f>
        <v>COCUL</v>
      </c>
      <c r="I101" s="29">
        <f>IFERROR(ROUNDDOWN(VLOOKUP(F101,INDATA_FILL_DEMAND!$E$4:$F$251,2,FALSE)*IF(E101&lt;2043,1+$N$8,1+$O$8),4),"")</f>
        <v>4.2210999999999999</v>
      </c>
    </row>
    <row r="102" spans="4:9" x14ac:dyDescent="0.3">
      <c r="D102" s="26" t="str">
        <f t="shared" si="5"/>
        <v>Demand</v>
      </c>
      <c r="E102" s="10">
        <f t="shared" si="4"/>
        <v>2023</v>
      </c>
      <c r="F102" s="25" t="str">
        <f>INDATA_FILL_DEMAND!E101</f>
        <v>COEDU</v>
      </c>
      <c r="I102" s="29">
        <f>IFERROR(ROUNDDOWN(VLOOKUP(F102,INDATA_FILL_DEMAND!$E$4:$F$251,2,FALSE)*IF(E102&lt;2043,1+$N$8,1+$O$8),4),"")</f>
        <v>10.1342</v>
      </c>
    </row>
    <row r="103" spans="4:9" x14ac:dyDescent="0.3">
      <c r="D103" s="26" t="str">
        <f t="shared" si="5"/>
        <v>Demand</v>
      </c>
      <c r="E103" s="10">
        <f t="shared" si="4"/>
        <v>2023</v>
      </c>
      <c r="F103" s="25" t="str">
        <f>INDATA_FILL_DEMAND!E102</f>
        <v>COHLT</v>
      </c>
      <c r="I103" s="29">
        <f>IFERROR(ROUNDDOWN(VLOOKUP(F103,INDATA_FILL_DEMAND!$E$4:$F$251,2,FALSE)*IF(E103&lt;2043,1+$N$8,1+$O$8),4),"")</f>
        <v>0.76129999999999998</v>
      </c>
    </row>
    <row r="104" spans="4:9" x14ac:dyDescent="0.3">
      <c r="D104" s="26" t="str">
        <f t="shared" si="5"/>
        <v>Demand</v>
      </c>
      <c r="E104" s="10">
        <f t="shared" si="4"/>
        <v>2023</v>
      </c>
      <c r="F104" s="25" t="str">
        <f>INDATA_FILL_DEMAND!E103</f>
        <v>COOFF</v>
      </c>
      <c r="I104" s="29">
        <f>IFERROR(ROUNDDOWN(VLOOKUP(F104,INDATA_FILL_DEMAND!$E$4:$F$251,2,FALSE)*IF(E104&lt;2043,1+$N$8,1+$O$8),4),"")</f>
        <v>1.0804</v>
      </c>
    </row>
    <row r="105" spans="4:9" x14ac:dyDescent="0.3">
      <c r="D105" s="26" t="str">
        <f t="shared" si="5"/>
        <v>Demand</v>
      </c>
      <c r="E105" s="10">
        <f t="shared" si="4"/>
        <v>2023</v>
      </c>
      <c r="F105" s="25" t="str">
        <f>INDATA_FILL_DEMAND!E104</f>
        <v>COOTH</v>
      </c>
      <c r="I105" s="29">
        <f>IFERROR(ROUNDDOWN(VLOOKUP(F105,INDATA_FILL_DEMAND!$E$4:$F$251,2,FALSE)*IF(E105&lt;2043,1+$N$8,1+$O$8),4),"")</f>
        <v>6.4324000000000003</v>
      </c>
    </row>
    <row r="106" spans="4:9" x14ac:dyDescent="0.3">
      <c r="D106" s="26" t="str">
        <f t="shared" si="5"/>
        <v>Demand</v>
      </c>
      <c r="E106" s="10">
        <f t="shared" si="4"/>
        <v>2023</v>
      </c>
      <c r="F106" s="25" t="str">
        <f>INDATA_FILL_DEMAND!E105</f>
        <v>CORET</v>
      </c>
      <c r="I106" s="29">
        <f>IFERROR(ROUNDDOWN(VLOOKUP(F106,INDATA_FILL_DEMAND!$E$4:$F$251,2,FALSE)*IF(E106&lt;2043,1+$N$8,1+$O$8),4),"")</f>
        <v>1.3323</v>
      </c>
    </row>
    <row r="107" spans="4:9" x14ac:dyDescent="0.3">
      <c r="D107" s="26" t="str">
        <f t="shared" si="5"/>
        <v>Demand</v>
      </c>
      <c r="E107" s="10">
        <f t="shared" si="4"/>
        <v>2023</v>
      </c>
      <c r="F107" s="25" t="str">
        <f>INDATA_FILL_DEMAND!E106</f>
        <v>COSPO</v>
      </c>
      <c r="I107" s="29">
        <f>IFERROR(ROUNDDOWN(VLOOKUP(F107,INDATA_FILL_DEMAND!$E$4:$F$251,2,FALSE)*IF(E107&lt;2043,1+$N$8,1+$O$8),4),"")</f>
        <v>2.8578999999999999</v>
      </c>
    </row>
    <row r="108" spans="4:9" x14ac:dyDescent="0.3">
      <c r="D108" s="26" t="str">
        <f t="shared" si="5"/>
        <v>Demand</v>
      </c>
      <c r="E108" s="10">
        <f t="shared" si="4"/>
        <v>2023</v>
      </c>
      <c r="F108" s="25" t="str">
        <f>INDATA_FILL_DEMAND!E107</f>
        <v>COTUR</v>
      </c>
      <c r="I108" s="29">
        <f>IFERROR(ROUNDDOWN(VLOOKUP(F108,INDATA_FILL_DEMAND!$E$4:$F$251,2,FALSE)*IF(E108&lt;2043,1+$N$8,1+$O$8),4),"")</f>
        <v>0.81169999999999998</v>
      </c>
    </row>
    <row r="109" spans="4:9" x14ac:dyDescent="0.3">
      <c r="D109" s="26" t="str">
        <f t="shared" si="5"/>
        <v>*</v>
      </c>
      <c r="E109" s="10">
        <f t="shared" si="4"/>
        <v>2023</v>
      </c>
      <c r="F109" s="25" t="str">
        <f>INDATA_FILL_DEMAND!E108</f>
        <v>CECUL</v>
      </c>
      <c r="I109" s="29">
        <f>IFERROR(ROUNDDOWN(VLOOKUP(F109,INDATA_FILL_DEMAND!$E$4:$F$251,2,FALSE)*IF(E109&lt;2043,1+$N$8,1+$O$8),4),"")</f>
        <v>0</v>
      </c>
    </row>
    <row r="110" spans="4:9" x14ac:dyDescent="0.3">
      <c r="D110" s="26" t="str">
        <f t="shared" si="5"/>
        <v>*</v>
      </c>
      <c r="E110" s="10">
        <f t="shared" si="4"/>
        <v>2023</v>
      </c>
      <c r="F110" s="25" t="str">
        <f>INDATA_FILL_DEMAND!E109</f>
        <v>CEEDU</v>
      </c>
      <c r="I110" s="29">
        <f>IFERROR(ROUNDDOWN(VLOOKUP(F110,INDATA_FILL_DEMAND!$E$4:$F$251,2,FALSE)*IF(E110&lt;2043,1+$N$8,1+$O$8),4),"")</f>
        <v>0</v>
      </c>
    </row>
    <row r="111" spans="4:9" x14ac:dyDescent="0.3">
      <c r="D111" s="26" t="str">
        <f t="shared" si="5"/>
        <v>*</v>
      </c>
      <c r="E111" s="10">
        <f t="shared" si="4"/>
        <v>2023</v>
      </c>
      <c r="F111" s="25" t="str">
        <f>INDATA_FILL_DEMAND!E110</f>
        <v>CEHLT</v>
      </c>
      <c r="I111" s="29">
        <f>IFERROR(ROUNDDOWN(VLOOKUP(F111,INDATA_FILL_DEMAND!$E$4:$F$251,2,FALSE)*IF(E111&lt;2043,1+$N$8,1+$O$8),4),"")</f>
        <v>0</v>
      </c>
    </row>
    <row r="112" spans="4:9" x14ac:dyDescent="0.3">
      <c r="D112" s="26" t="str">
        <f t="shared" si="5"/>
        <v>*</v>
      </c>
      <c r="E112" s="10">
        <f t="shared" si="4"/>
        <v>2023</v>
      </c>
      <c r="F112" s="25" t="str">
        <f>INDATA_FILL_DEMAND!E111</f>
        <v>CEOFF</v>
      </c>
      <c r="I112" s="29">
        <f>IFERROR(ROUNDDOWN(VLOOKUP(F112,INDATA_FILL_DEMAND!$E$4:$F$251,2,FALSE)*IF(E112&lt;2043,1+$N$8,1+$O$8),4),"")</f>
        <v>0</v>
      </c>
    </row>
    <row r="113" spans="4:9" x14ac:dyDescent="0.3">
      <c r="D113" s="26" t="str">
        <f t="shared" si="5"/>
        <v>*</v>
      </c>
      <c r="E113" s="10">
        <f t="shared" si="4"/>
        <v>2023</v>
      </c>
      <c r="F113" s="25" t="str">
        <f>INDATA_FILL_DEMAND!E112</f>
        <v>CEOTH</v>
      </c>
      <c r="I113" s="29">
        <f>IFERROR(ROUNDDOWN(VLOOKUP(F113,INDATA_FILL_DEMAND!$E$4:$F$251,2,FALSE)*IF(E113&lt;2043,1+$N$8,1+$O$8),4),"")</f>
        <v>0</v>
      </c>
    </row>
    <row r="114" spans="4:9" x14ac:dyDescent="0.3">
      <c r="D114" s="26" t="str">
        <f t="shared" si="5"/>
        <v>*</v>
      </c>
      <c r="E114" s="10">
        <f t="shared" si="4"/>
        <v>2023</v>
      </c>
      <c r="F114" s="25" t="str">
        <f>INDATA_FILL_DEMAND!E113</f>
        <v>CERET</v>
      </c>
      <c r="I114" s="29">
        <f>IFERROR(ROUNDDOWN(VLOOKUP(F114,INDATA_FILL_DEMAND!$E$4:$F$251,2,FALSE)*IF(E114&lt;2043,1+$N$8,1+$O$8),4),"")</f>
        <v>0</v>
      </c>
    </row>
    <row r="115" spans="4:9" x14ac:dyDescent="0.3">
      <c r="D115" s="26" t="str">
        <f t="shared" si="5"/>
        <v>*</v>
      </c>
      <c r="E115" s="10">
        <f t="shared" si="4"/>
        <v>2023</v>
      </c>
      <c r="F115" s="25" t="str">
        <f>INDATA_FILL_DEMAND!E114</f>
        <v>CESPO</v>
      </c>
      <c r="I115" s="29">
        <f>IFERROR(ROUNDDOWN(VLOOKUP(F115,INDATA_FILL_DEMAND!$E$4:$F$251,2,FALSE)*IF(E115&lt;2043,1+$N$8,1+$O$8),4),"")</f>
        <v>0</v>
      </c>
    </row>
    <row r="116" spans="4:9" x14ac:dyDescent="0.3">
      <c r="D116" s="26" t="str">
        <f t="shared" si="5"/>
        <v>*</v>
      </c>
      <c r="E116" s="10">
        <f t="shared" si="4"/>
        <v>2023</v>
      </c>
      <c r="F116" s="25" t="str">
        <f>INDATA_FILL_DEMAND!E115</f>
        <v>CETUR</v>
      </c>
      <c r="I116" s="29">
        <f>IFERROR(ROUNDDOWN(VLOOKUP(F116,INDATA_FILL_DEMAND!$E$4:$F$251,2,FALSE)*IF(E116&lt;2043,1+$N$8,1+$O$8),4),"")</f>
        <v>0</v>
      </c>
    </row>
    <row r="117" spans="4:9" x14ac:dyDescent="0.3">
      <c r="D117" s="26" t="str">
        <f t="shared" si="5"/>
        <v>Demand</v>
      </c>
      <c r="E117" s="10">
        <f t="shared" si="4"/>
        <v>2023</v>
      </c>
      <c r="F117" s="25" t="str">
        <f>INDATA_FILL_DEMAND!E116</f>
        <v>MHCUL</v>
      </c>
      <c r="I117" s="29">
        <f>IFERROR(ROUNDDOWN(VLOOKUP(F117,INDATA_FILL_DEMAND!$E$4:$F$251,2,FALSE)*IF(E117&lt;2043,1+$N$8,1+$O$8),4),"")</f>
        <v>3.6884999999999999</v>
      </c>
    </row>
    <row r="118" spans="4:9" x14ac:dyDescent="0.3">
      <c r="D118" s="26" t="str">
        <f t="shared" si="5"/>
        <v>Demand</v>
      </c>
      <c r="E118" s="10">
        <f t="shared" si="4"/>
        <v>2023</v>
      </c>
      <c r="F118" s="25" t="str">
        <f>INDATA_FILL_DEMAND!E117</f>
        <v>MHEDU</v>
      </c>
      <c r="I118" s="29">
        <f>IFERROR(ROUNDDOWN(VLOOKUP(F118,INDATA_FILL_DEMAND!$E$4:$F$251,2,FALSE)*IF(E118&lt;2043,1+$N$8,1+$O$8),4),"")</f>
        <v>30.349799999999998</v>
      </c>
    </row>
    <row r="119" spans="4:9" x14ac:dyDescent="0.3">
      <c r="D119" s="26" t="str">
        <f t="shared" si="5"/>
        <v>*</v>
      </c>
      <c r="E119" s="10">
        <f t="shared" si="4"/>
        <v>2023</v>
      </c>
      <c r="F119" s="25" t="str">
        <f>INDATA_FILL_DEMAND!E118</f>
        <v>MHHOU</v>
      </c>
      <c r="I119" s="29">
        <f>IFERROR(ROUNDDOWN(VLOOKUP(F119,INDATA_FILL_DEMAND!$E$4:$F$251,2,FALSE)*IF(E119&lt;2043,1+$N$8,1+$O$8),4),"")</f>
        <v>0</v>
      </c>
    </row>
    <row r="120" spans="4:9" x14ac:dyDescent="0.3">
      <c r="D120" s="26" t="str">
        <f t="shared" si="5"/>
        <v>Demand</v>
      </c>
      <c r="E120" s="10">
        <f t="shared" si="4"/>
        <v>2023</v>
      </c>
      <c r="F120" s="25" t="str">
        <f>INDATA_FILL_DEMAND!E119</f>
        <v>MHOFL</v>
      </c>
      <c r="I120" s="29">
        <f>IFERROR(ROUNDDOWN(VLOOKUP(F120,INDATA_FILL_DEMAND!$E$4:$F$251,2,FALSE)*IF(E120&lt;2043,1+$N$8,1+$O$8),4),"")</f>
        <v>3.6368</v>
      </c>
    </row>
    <row r="121" spans="4:9" x14ac:dyDescent="0.3">
      <c r="D121" s="26" t="str">
        <f t="shared" si="5"/>
        <v>Demand</v>
      </c>
      <c r="E121" s="10">
        <f t="shared" si="4"/>
        <v>2023</v>
      </c>
      <c r="F121" s="25" t="str">
        <f>INDATA_FILL_DEMAND!E120</f>
        <v>MHOFS</v>
      </c>
      <c r="I121" s="29">
        <f>IFERROR(ROUNDDOWN(VLOOKUP(F121,INDATA_FILL_DEMAND!$E$4:$F$251,2,FALSE)*IF(E121&lt;2043,1+$N$8,1+$O$8),4),"")</f>
        <v>3.7949000000000002</v>
      </c>
    </row>
    <row r="122" spans="4:9" x14ac:dyDescent="0.3">
      <c r="D122" s="26" t="str">
        <f t="shared" si="5"/>
        <v>Demand</v>
      </c>
      <c r="E122" s="10">
        <f t="shared" si="4"/>
        <v>2023</v>
      </c>
      <c r="F122" s="25" t="str">
        <f>INDATA_FILL_DEMAND!E121</f>
        <v>MHOTH</v>
      </c>
      <c r="I122" s="29">
        <f>IFERROR(ROUNDDOWN(VLOOKUP(F122,INDATA_FILL_DEMAND!$E$4:$F$251,2,FALSE)*IF(E122&lt;2043,1+$N$8,1+$O$8),4),"")</f>
        <v>5.2549999999999999</v>
      </c>
    </row>
    <row r="123" spans="4:9" x14ac:dyDescent="0.3">
      <c r="D123" s="26" t="str">
        <f t="shared" si="5"/>
        <v>Demand</v>
      </c>
      <c r="E123" s="10">
        <f t="shared" si="4"/>
        <v>2023</v>
      </c>
      <c r="F123" s="25" t="str">
        <f>INDATA_FILL_DEMAND!E122</f>
        <v>MHSPO</v>
      </c>
      <c r="I123" s="29">
        <f>IFERROR(ROUNDDOWN(VLOOKUP(F123,INDATA_FILL_DEMAND!$E$4:$F$251,2,FALSE)*IF(E123&lt;2043,1+$N$8,1+$O$8),4),"")</f>
        <v>11.9072</v>
      </c>
    </row>
    <row r="124" spans="4:9" x14ac:dyDescent="0.3">
      <c r="D124" s="26" t="str">
        <f t="shared" si="5"/>
        <v>Demand</v>
      </c>
      <c r="E124" s="10">
        <f t="shared" si="4"/>
        <v>2023</v>
      </c>
      <c r="F124" s="25" t="str">
        <f>INDATA_FILL_DEMAND!E123</f>
        <v>MHTCH</v>
      </c>
      <c r="I124" s="29">
        <f>IFERROR(ROUNDDOWN(VLOOKUP(F124,INDATA_FILL_DEMAND!$E$4:$F$251,2,FALSE)*IF(E124&lt;2043,1+$N$8,1+$O$8),4),"")</f>
        <v>1.7887999999999999</v>
      </c>
    </row>
    <row r="125" spans="4:9" x14ac:dyDescent="0.3">
      <c r="D125" s="26" t="str">
        <f t="shared" si="5"/>
        <v>*</v>
      </c>
      <c r="E125" s="10">
        <f t="shared" si="4"/>
        <v>2023</v>
      </c>
      <c r="F125" s="25" t="str">
        <f>INDATA_FILL_DEMAND!E124</f>
        <v>MCCUL</v>
      </c>
      <c r="I125" s="29">
        <f>IFERROR(ROUNDDOWN(VLOOKUP(F125,INDATA_FILL_DEMAND!$E$4:$F$251,2,FALSE)*IF(E125&lt;2043,1+$N$8,1+$O$8),4),"")</f>
        <v>0</v>
      </c>
    </row>
    <row r="126" spans="4:9" x14ac:dyDescent="0.3">
      <c r="D126" s="26" t="str">
        <f t="shared" si="5"/>
        <v>*</v>
      </c>
      <c r="E126" s="10">
        <f t="shared" si="4"/>
        <v>2023</v>
      </c>
      <c r="F126" s="25" t="str">
        <f>INDATA_FILL_DEMAND!E125</f>
        <v>MCEDU</v>
      </c>
      <c r="I126" s="29">
        <f>IFERROR(ROUNDDOWN(VLOOKUP(F126,INDATA_FILL_DEMAND!$E$4:$F$251,2,FALSE)*IF(E126&lt;2043,1+$N$8,1+$O$8),4),"")</f>
        <v>0</v>
      </c>
    </row>
    <row r="127" spans="4:9" x14ac:dyDescent="0.3">
      <c r="D127" s="26" t="str">
        <f t="shared" si="5"/>
        <v>*</v>
      </c>
      <c r="E127" s="10">
        <f t="shared" si="4"/>
        <v>2023</v>
      </c>
      <c r="F127" s="25" t="str">
        <f>INDATA_FILL_DEMAND!E126</f>
        <v>MCHOU</v>
      </c>
      <c r="I127" s="29">
        <f>IFERROR(ROUNDDOWN(VLOOKUP(F127,INDATA_FILL_DEMAND!$E$4:$F$251,2,FALSE)*IF(E127&lt;2043,1+$N$8,1+$O$8),4),"")</f>
        <v>0</v>
      </c>
    </row>
    <row r="128" spans="4:9" x14ac:dyDescent="0.3">
      <c r="D128" s="26" t="str">
        <f t="shared" si="5"/>
        <v>*</v>
      </c>
      <c r="E128" s="10">
        <f t="shared" si="4"/>
        <v>2023</v>
      </c>
      <c r="F128" s="25" t="str">
        <f>INDATA_FILL_DEMAND!E127</f>
        <v>MCOFL</v>
      </c>
      <c r="I128" s="29">
        <f>IFERROR(ROUNDDOWN(VLOOKUP(F128,INDATA_FILL_DEMAND!$E$4:$F$251,2,FALSE)*IF(E128&lt;2043,1+$N$8,1+$O$8),4),"")</f>
        <v>0</v>
      </c>
    </row>
    <row r="129" spans="4:9" x14ac:dyDescent="0.3">
      <c r="D129" s="26" t="str">
        <f t="shared" si="5"/>
        <v>*</v>
      </c>
      <c r="E129" s="10">
        <f t="shared" si="4"/>
        <v>2023</v>
      </c>
      <c r="F129" s="25" t="str">
        <f>INDATA_FILL_DEMAND!E128</f>
        <v>MCOFS</v>
      </c>
      <c r="I129" s="29">
        <f>IFERROR(ROUNDDOWN(VLOOKUP(F129,INDATA_FILL_DEMAND!$E$4:$F$251,2,FALSE)*IF(E129&lt;2043,1+$N$8,1+$O$8),4),"")</f>
        <v>0</v>
      </c>
    </row>
    <row r="130" spans="4:9" x14ac:dyDescent="0.3">
      <c r="D130" s="26" t="str">
        <f t="shared" si="5"/>
        <v>*</v>
      </c>
      <c r="E130" s="10">
        <f t="shared" si="4"/>
        <v>2023</v>
      </c>
      <c r="F130" s="25" t="str">
        <f>INDATA_FILL_DEMAND!E129</f>
        <v>MCOTH</v>
      </c>
      <c r="I130" s="29">
        <f>IFERROR(ROUNDDOWN(VLOOKUP(F130,INDATA_FILL_DEMAND!$E$4:$F$251,2,FALSE)*IF(E130&lt;2043,1+$N$8,1+$O$8),4),"")</f>
        <v>0</v>
      </c>
    </row>
    <row r="131" spans="4:9" x14ac:dyDescent="0.3">
      <c r="D131" s="26" t="str">
        <f t="shared" si="5"/>
        <v>*</v>
      </c>
      <c r="E131" s="10">
        <f t="shared" si="4"/>
        <v>2023</v>
      </c>
      <c r="F131" s="25" t="str">
        <f>INDATA_FILL_DEMAND!E130</f>
        <v>MCSPO</v>
      </c>
      <c r="I131" s="29">
        <f>IFERROR(ROUNDDOWN(VLOOKUP(F131,INDATA_FILL_DEMAND!$E$4:$F$251,2,FALSE)*IF(E131&lt;2043,1+$N$8,1+$O$8),4),"")</f>
        <v>0</v>
      </c>
    </row>
    <row r="132" spans="4:9" x14ac:dyDescent="0.3">
      <c r="D132" s="26" t="str">
        <f t="shared" si="5"/>
        <v>*</v>
      </c>
      <c r="E132" s="10">
        <f t="shared" si="4"/>
        <v>2023</v>
      </c>
      <c r="F132" s="25" t="str">
        <f>INDATA_FILL_DEMAND!E131</f>
        <v>MCTCH</v>
      </c>
      <c r="I132" s="29">
        <f>IFERROR(ROUNDDOWN(VLOOKUP(F132,INDATA_FILL_DEMAND!$E$4:$F$251,2,FALSE)*IF(E132&lt;2043,1+$N$8,1+$O$8),4),"")</f>
        <v>0</v>
      </c>
    </row>
    <row r="133" spans="4:9" x14ac:dyDescent="0.3">
      <c r="D133" s="26" t="str">
        <f t="shared" si="5"/>
        <v>Demand</v>
      </c>
      <c r="E133" s="10">
        <f t="shared" si="4"/>
        <v>2023</v>
      </c>
      <c r="F133" s="25" t="str">
        <f>INDATA_FILL_DEMAND!E132</f>
        <v>MWCUL</v>
      </c>
      <c r="I133" s="29">
        <f>IFERROR(ROUNDDOWN(VLOOKUP(F133,INDATA_FILL_DEMAND!$E$4:$F$251,2,FALSE)*IF(E133&lt;2043,1+$N$8,1+$O$8),4),"")</f>
        <v>0.83199999999999996</v>
      </c>
    </row>
    <row r="134" spans="4:9" x14ac:dyDescent="0.3">
      <c r="D134" s="26" t="str">
        <f t="shared" si="5"/>
        <v>Demand</v>
      </c>
      <c r="E134" s="10">
        <f t="shared" si="4"/>
        <v>2023</v>
      </c>
      <c r="F134" s="25" t="str">
        <f>INDATA_FILL_DEMAND!E133</f>
        <v>MWEDU</v>
      </c>
      <c r="I134" s="29">
        <f>IFERROR(ROUNDDOWN(VLOOKUP(F134,INDATA_FILL_DEMAND!$E$4:$F$251,2,FALSE)*IF(E134&lt;2043,1+$N$8,1+$O$8),4),"")</f>
        <v>7.5972999999999997</v>
      </c>
    </row>
    <row r="135" spans="4:9" x14ac:dyDescent="0.3">
      <c r="D135" s="26" t="str">
        <f t="shared" si="5"/>
        <v>*</v>
      </c>
      <c r="E135" s="10">
        <f t="shared" ref="E135:E198" si="6">E134</f>
        <v>2023</v>
      </c>
      <c r="F135" s="25" t="str">
        <f>INDATA_FILL_DEMAND!E134</f>
        <v>MWHOU</v>
      </c>
      <c r="I135" s="29">
        <f>IFERROR(ROUNDDOWN(VLOOKUP(F135,INDATA_FILL_DEMAND!$E$4:$F$251,2,FALSE)*IF(E135&lt;2043,1+$N$8,1+$O$8),4),"")</f>
        <v>0</v>
      </c>
    </row>
    <row r="136" spans="4:9" x14ac:dyDescent="0.3">
      <c r="D136" s="26" t="str">
        <f t="shared" si="5"/>
        <v>Demand</v>
      </c>
      <c r="E136" s="10">
        <f t="shared" si="6"/>
        <v>2023</v>
      </c>
      <c r="F136" s="25" t="str">
        <f>INDATA_FILL_DEMAND!E135</f>
        <v>MWOFL</v>
      </c>
      <c r="I136" s="29">
        <f>IFERROR(ROUNDDOWN(VLOOKUP(F136,INDATA_FILL_DEMAND!$E$4:$F$251,2,FALSE)*IF(E136&lt;2043,1+$N$8,1+$O$8),4),"")</f>
        <v>0.91439999999999999</v>
      </c>
    </row>
    <row r="137" spans="4:9" x14ac:dyDescent="0.3">
      <c r="D137" s="26" t="str">
        <f t="shared" si="5"/>
        <v>Demand</v>
      </c>
      <c r="E137" s="10">
        <f t="shared" si="6"/>
        <v>2023</v>
      </c>
      <c r="F137" s="25" t="str">
        <f>INDATA_FILL_DEMAND!E136</f>
        <v>MWOFS</v>
      </c>
      <c r="I137" s="29">
        <f>IFERROR(ROUNDDOWN(VLOOKUP(F137,INDATA_FILL_DEMAND!$E$4:$F$251,2,FALSE)*IF(E137&lt;2043,1+$N$8,1+$O$8),4),"")</f>
        <v>0.79210000000000003</v>
      </c>
    </row>
    <row r="138" spans="4:9" x14ac:dyDescent="0.3">
      <c r="D138" s="26" t="str">
        <f t="shared" si="5"/>
        <v>Demand</v>
      </c>
      <c r="E138" s="10">
        <f t="shared" si="6"/>
        <v>2023</v>
      </c>
      <c r="F138" s="25" t="str">
        <f>INDATA_FILL_DEMAND!E137</f>
        <v>MWOTH</v>
      </c>
      <c r="I138" s="29">
        <f>IFERROR(ROUNDDOWN(VLOOKUP(F138,INDATA_FILL_DEMAND!$E$4:$F$251,2,FALSE)*IF(E138&lt;2043,1+$N$8,1+$O$8),4),"")</f>
        <v>1.3283</v>
      </c>
    </row>
    <row r="139" spans="4:9" x14ac:dyDescent="0.3">
      <c r="D139" s="26" t="str">
        <f t="shared" si="5"/>
        <v>Demand</v>
      </c>
      <c r="E139" s="10">
        <f t="shared" si="6"/>
        <v>2023</v>
      </c>
      <c r="F139" s="25" t="str">
        <f>INDATA_FILL_DEMAND!E138</f>
        <v>MWSPO</v>
      </c>
      <c r="I139" s="29">
        <f>IFERROR(ROUNDDOWN(VLOOKUP(F139,INDATA_FILL_DEMAND!$E$4:$F$251,2,FALSE)*IF(E139&lt;2043,1+$N$8,1+$O$8),4),"")</f>
        <v>3.0148000000000001</v>
      </c>
    </row>
    <row r="140" spans="4:9" x14ac:dyDescent="0.3">
      <c r="D140" s="26" t="str">
        <f t="shared" si="5"/>
        <v>Demand</v>
      </c>
      <c r="E140" s="10">
        <f t="shared" si="6"/>
        <v>2023</v>
      </c>
      <c r="F140" s="25" t="str">
        <f>INDATA_FILL_DEMAND!E139</f>
        <v>MWTCH</v>
      </c>
      <c r="I140" s="29">
        <f>IFERROR(ROUNDDOWN(VLOOKUP(F140,INDATA_FILL_DEMAND!$E$4:$F$251,2,FALSE)*IF(E140&lt;2043,1+$N$8,1+$O$8),4),"")</f>
        <v>0.44119999999999998</v>
      </c>
    </row>
    <row r="141" spans="4:9" x14ac:dyDescent="0.3">
      <c r="D141" s="26" t="str">
        <f t="shared" si="5"/>
        <v>Demand</v>
      </c>
      <c r="E141" s="10">
        <f t="shared" si="6"/>
        <v>2023</v>
      </c>
      <c r="F141" s="25" t="str">
        <f>INDATA_FILL_DEMAND!E140</f>
        <v>MKCUL</v>
      </c>
      <c r="I141" s="29">
        <f>IFERROR(ROUNDDOWN(VLOOKUP(F141,INDATA_FILL_DEMAND!$E$4:$F$251,2,FALSE)*IF(E141&lt;2043,1+$N$8,1+$O$8),4),"")</f>
        <v>0.27200000000000002</v>
      </c>
    </row>
    <row r="142" spans="4:9" x14ac:dyDescent="0.3">
      <c r="D142" s="26" t="str">
        <f t="shared" ref="D142:D205" si="7">IF(AND(ISNUMBER(I142),I142&gt;0),"Demand","*")</f>
        <v>Demand</v>
      </c>
      <c r="E142" s="10">
        <f t="shared" si="6"/>
        <v>2023</v>
      </c>
      <c r="F142" s="25" t="str">
        <f>INDATA_FILL_DEMAND!E141</f>
        <v>MKEDU</v>
      </c>
      <c r="I142" s="29">
        <f>IFERROR(ROUNDDOWN(VLOOKUP(F142,INDATA_FILL_DEMAND!$E$4:$F$251,2,FALSE)*IF(E142&lt;2043,1+$N$8,1+$O$8),4),"")</f>
        <v>0.65310000000000001</v>
      </c>
    </row>
    <row r="143" spans="4:9" x14ac:dyDescent="0.3">
      <c r="D143" s="26" t="str">
        <f t="shared" si="7"/>
        <v>*</v>
      </c>
      <c r="E143" s="10">
        <f t="shared" si="6"/>
        <v>2023</v>
      </c>
      <c r="F143" s="25" t="str">
        <f>INDATA_FILL_DEMAND!E142</f>
        <v>MKHOU</v>
      </c>
      <c r="I143" s="29">
        <f>IFERROR(ROUNDDOWN(VLOOKUP(F143,INDATA_FILL_DEMAND!$E$4:$F$251,2,FALSE)*IF(E143&lt;2043,1+$N$8,1+$O$8),4),"")</f>
        <v>0</v>
      </c>
    </row>
    <row r="144" spans="4:9" x14ac:dyDescent="0.3">
      <c r="D144" s="26" t="str">
        <f t="shared" si="7"/>
        <v>Demand</v>
      </c>
      <c r="E144" s="10">
        <f t="shared" si="6"/>
        <v>2023</v>
      </c>
      <c r="F144" s="25" t="str">
        <f>INDATA_FILL_DEMAND!E143</f>
        <v>MKOFL</v>
      </c>
      <c r="I144" s="29">
        <f>IFERROR(ROUNDDOWN(VLOOKUP(F144,INDATA_FILL_DEMAND!$E$4:$F$251,2,FALSE)*IF(E144&lt;2043,1+$N$8,1+$O$8),4),"")</f>
        <v>6.9599999999999995E-2</v>
      </c>
    </row>
    <row r="145" spans="4:9" x14ac:dyDescent="0.3">
      <c r="D145" s="26" t="str">
        <f t="shared" si="7"/>
        <v>Demand</v>
      </c>
      <c r="E145" s="10">
        <f t="shared" si="6"/>
        <v>2023</v>
      </c>
      <c r="F145" s="25" t="str">
        <f>INDATA_FILL_DEMAND!E144</f>
        <v>MKOFS</v>
      </c>
      <c r="I145" s="29">
        <f>IFERROR(ROUNDDOWN(VLOOKUP(F145,INDATA_FILL_DEMAND!$E$4:$F$251,2,FALSE)*IF(E145&lt;2043,1+$N$8,1+$O$8),4),"")</f>
        <v>0.41449999999999998</v>
      </c>
    </row>
    <row r="146" spans="4:9" x14ac:dyDescent="0.3">
      <c r="D146" s="26" t="str">
        <f t="shared" si="7"/>
        <v>Demand</v>
      </c>
      <c r="E146" s="10">
        <f t="shared" si="6"/>
        <v>2023</v>
      </c>
      <c r="F146" s="25" t="str">
        <f>INDATA_FILL_DEMAND!E145</f>
        <v>MKOTH</v>
      </c>
      <c r="I146" s="29">
        <f>IFERROR(ROUNDDOWN(VLOOKUP(F146,INDATA_FILL_DEMAND!$E$4:$F$251,2,FALSE)*IF(E146&lt;2043,1+$N$8,1+$O$8),4),"")</f>
        <v>8.5800000000000001E-2</v>
      </c>
    </row>
    <row r="147" spans="4:9" x14ac:dyDescent="0.3">
      <c r="D147" s="26" t="str">
        <f t="shared" si="7"/>
        <v>Demand</v>
      </c>
      <c r="E147" s="10">
        <f t="shared" si="6"/>
        <v>2023</v>
      </c>
      <c r="F147" s="25" t="str">
        <f>INDATA_FILL_DEMAND!E146</f>
        <v>MKSPO</v>
      </c>
      <c r="I147" s="29">
        <f>IFERROR(ROUNDDOWN(VLOOKUP(F147,INDATA_FILL_DEMAND!$E$4:$F$251,2,FALSE)*IF(E147&lt;2043,1+$N$8,1+$O$8),4),"")</f>
        <v>0.18410000000000001</v>
      </c>
    </row>
    <row r="148" spans="4:9" x14ac:dyDescent="0.3">
      <c r="D148" s="26" t="str">
        <f t="shared" si="7"/>
        <v>Demand</v>
      </c>
      <c r="E148" s="10">
        <f t="shared" si="6"/>
        <v>2023</v>
      </c>
      <c r="F148" s="25" t="str">
        <f>INDATA_FILL_DEMAND!E147</f>
        <v>MKTCH</v>
      </c>
      <c r="I148" s="29">
        <f>IFERROR(ROUNDDOWN(VLOOKUP(F148,INDATA_FILL_DEMAND!$E$4:$F$251,2,FALSE)*IF(E148&lt;2043,1+$N$8,1+$O$8),4),"")</f>
        <v>5.2299999999999999E-2</v>
      </c>
    </row>
    <row r="149" spans="4:9" x14ac:dyDescent="0.3">
      <c r="D149" s="26" t="str">
        <f t="shared" si="7"/>
        <v>Demand</v>
      </c>
      <c r="E149" s="10">
        <f t="shared" si="6"/>
        <v>2023</v>
      </c>
      <c r="F149" s="25" t="str">
        <f>INDATA_FILL_DEMAND!E148</f>
        <v>MLCUL</v>
      </c>
      <c r="I149" s="29">
        <f>IFERROR(ROUNDDOWN(VLOOKUP(F149,INDATA_FILL_DEMAND!$E$4:$F$251,2,FALSE)*IF(E149&lt;2043,1+$N$8,1+$O$8),4),"")</f>
        <v>0.36</v>
      </c>
    </row>
    <row r="150" spans="4:9" x14ac:dyDescent="0.3">
      <c r="D150" s="26" t="str">
        <f t="shared" si="7"/>
        <v>Demand</v>
      </c>
      <c r="E150" s="10">
        <f t="shared" si="6"/>
        <v>2023</v>
      </c>
      <c r="F150" s="25" t="str">
        <f>INDATA_FILL_DEMAND!E149</f>
        <v>MLEDU</v>
      </c>
      <c r="I150" s="29">
        <f>IFERROR(ROUNDDOWN(VLOOKUP(F150,INDATA_FILL_DEMAND!$E$4:$F$251,2,FALSE)*IF(E150&lt;2043,1+$N$8,1+$O$8),4),"")</f>
        <v>0.86429999999999996</v>
      </c>
    </row>
    <row r="151" spans="4:9" x14ac:dyDescent="0.3">
      <c r="D151" s="26" t="str">
        <f t="shared" si="7"/>
        <v>*</v>
      </c>
      <c r="E151" s="10">
        <f t="shared" si="6"/>
        <v>2023</v>
      </c>
      <c r="F151" s="25" t="str">
        <f>INDATA_FILL_DEMAND!E150</f>
        <v>MLHOU</v>
      </c>
      <c r="I151" s="29">
        <f>IFERROR(ROUNDDOWN(VLOOKUP(F151,INDATA_FILL_DEMAND!$E$4:$F$251,2,FALSE)*IF(E151&lt;2043,1+$N$8,1+$O$8),4),"")</f>
        <v>0</v>
      </c>
    </row>
    <row r="152" spans="4:9" x14ac:dyDescent="0.3">
      <c r="D152" s="26" t="str">
        <f t="shared" si="7"/>
        <v>Demand</v>
      </c>
      <c r="E152" s="10">
        <f t="shared" si="6"/>
        <v>2023</v>
      </c>
      <c r="F152" s="25" t="str">
        <f>INDATA_FILL_DEMAND!E151</f>
        <v>MLOFL</v>
      </c>
      <c r="I152" s="29">
        <f>IFERROR(ROUNDDOWN(VLOOKUP(F152,INDATA_FILL_DEMAND!$E$4:$F$251,2,FALSE)*IF(E152&lt;2043,1+$N$8,1+$O$8),4),"")</f>
        <v>9.2100000000000001E-2</v>
      </c>
    </row>
    <row r="153" spans="4:9" x14ac:dyDescent="0.3">
      <c r="D153" s="26" t="str">
        <f t="shared" si="7"/>
        <v>Demand</v>
      </c>
      <c r="E153" s="10">
        <f t="shared" si="6"/>
        <v>2023</v>
      </c>
      <c r="F153" s="25" t="str">
        <f>INDATA_FILL_DEMAND!E152</f>
        <v>MLOFS</v>
      </c>
      <c r="I153" s="29">
        <f>IFERROR(ROUNDDOWN(VLOOKUP(F153,INDATA_FILL_DEMAND!$E$4:$F$251,2,FALSE)*IF(E153&lt;2043,1+$N$8,1+$O$8),4),"")</f>
        <v>0.54859999999999998</v>
      </c>
    </row>
    <row r="154" spans="4:9" x14ac:dyDescent="0.3">
      <c r="D154" s="26" t="str">
        <f t="shared" si="7"/>
        <v>Demand</v>
      </c>
      <c r="E154" s="10">
        <f t="shared" si="6"/>
        <v>2023</v>
      </c>
      <c r="F154" s="25" t="str">
        <f>INDATA_FILL_DEMAND!E153</f>
        <v>MLOTH</v>
      </c>
      <c r="I154" s="29">
        <f>IFERROR(ROUNDDOWN(VLOOKUP(F154,INDATA_FILL_DEMAND!$E$4:$F$251,2,FALSE)*IF(E154&lt;2043,1+$N$8,1+$O$8),4),"")</f>
        <v>0.11360000000000001</v>
      </c>
    </row>
    <row r="155" spans="4:9" x14ac:dyDescent="0.3">
      <c r="D155" s="26" t="str">
        <f t="shared" si="7"/>
        <v>Demand</v>
      </c>
      <c r="E155" s="10">
        <f t="shared" si="6"/>
        <v>2023</v>
      </c>
      <c r="F155" s="25" t="str">
        <f>INDATA_FILL_DEMAND!E154</f>
        <v>MLSPO</v>
      </c>
      <c r="I155" s="29">
        <f>IFERROR(ROUNDDOWN(VLOOKUP(F155,INDATA_FILL_DEMAND!$E$4:$F$251,2,FALSE)*IF(E155&lt;2043,1+$N$8,1+$O$8),4),"")</f>
        <v>0.2437</v>
      </c>
    </row>
    <row r="156" spans="4:9" x14ac:dyDescent="0.3">
      <c r="D156" s="26" t="str">
        <f t="shared" si="7"/>
        <v>Demand</v>
      </c>
      <c r="E156" s="10">
        <f t="shared" si="6"/>
        <v>2023</v>
      </c>
      <c r="F156" s="25" t="str">
        <f>INDATA_FILL_DEMAND!E155</f>
        <v>MLTCH</v>
      </c>
      <c r="I156" s="29">
        <f>IFERROR(ROUNDDOWN(VLOOKUP(F156,INDATA_FILL_DEMAND!$E$4:$F$251,2,FALSE)*IF(E156&lt;2043,1+$N$8,1+$O$8),4),"")</f>
        <v>6.9199999999999998E-2</v>
      </c>
    </row>
    <row r="157" spans="4:9" x14ac:dyDescent="0.3">
      <c r="D157" s="26" t="str">
        <f t="shared" si="7"/>
        <v>Demand</v>
      </c>
      <c r="E157" s="10">
        <f t="shared" si="6"/>
        <v>2023</v>
      </c>
      <c r="F157" s="25" t="str">
        <f>INDATA_FILL_DEMAND!E156</f>
        <v>MOCUL</v>
      </c>
      <c r="I157" s="29">
        <f>IFERROR(ROUNDDOWN(VLOOKUP(F157,INDATA_FILL_DEMAND!$E$4:$F$251,2,FALSE)*IF(E157&lt;2043,1+$N$8,1+$O$8),4),"")</f>
        <v>1.706</v>
      </c>
    </row>
    <row r="158" spans="4:9" x14ac:dyDescent="0.3">
      <c r="D158" s="26" t="str">
        <f t="shared" si="7"/>
        <v>Demand</v>
      </c>
      <c r="E158" s="10">
        <f t="shared" si="6"/>
        <v>2023</v>
      </c>
      <c r="F158" s="25" t="str">
        <f>INDATA_FILL_DEMAND!E157</f>
        <v>MOEDU</v>
      </c>
      <c r="I158" s="29">
        <f>IFERROR(ROUNDDOWN(VLOOKUP(F158,INDATA_FILL_DEMAND!$E$4:$F$251,2,FALSE)*IF(E158&lt;2043,1+$N$8,1+$O$8),4),"")</f>
        <v>4.0959000000000003</v>
      </c>
    </row>
    <row r="159" spans="4:9" x14ac:dyDescent="0.3">
      <c r="D159" s="26" t="str">
        <f t="shared" si="7"/>
        <v>*</v>
      </c>
      <c r="E159" s="10">
        <f t="shared" si="6"/>
        <v>2023</v>
      </c>
      <c r="F159" s="25" t="str">
        <f>INDATA_FILL_DEMAND!E158</f>
        <v>MOHOU</v>
      </c>
      <c r="I159" s="29">
        <f>IFERROR(ROUNDDOWN(VLOOKUP(F159,INDATA_FILL_DEMAND!$E$4:$F$251,2,FALSE)*IF(E159&lt;2043,1+$N$8,1+$O$8),4),"")</f>
        <v>0</v>
      </c>
    </row>
    <row r="160" spans="4:9" x14ac:dyDescent="0.3">
      <c r="D160" s="26" t="str">
        <f t="shared" si="7"/>
        <v>Demand</v>
      </c>
      <c r="E160" s="10">
        <f t="shared" si="6"/>
        <v>2023</v>
      </c>
      <c r="F160" s="25" t="str">
        <f>INDATA_FILL_DEMAND!E159</f>
        <v>MOOFL</v>
      </c>
      <c r="I160" s="29">
        <f>IFERROR(ROUNDDOWN(VLOOKUP(F160,INDATA_FILL_DEMAND!$E$4:$F$251,2,FALSE)*IF(E160&lt;2043,1+$N$8,1+$O$8),4),"")</f>
        <v>0.43659999999999999</v>
      </c>
    </row>
    <row r="161" spans="4:9" x14ac:dyDescent="0.3">
      <c r="D161" s="26" t="str">
        <f t="shared" si="7"/>
        <v>Demand</v>
      </c>
      <c r="E161" s="10">
        <f t="shared" si="6"/>
        <v>2023</v>
      </c>
      <c r="F161" s="25" t="str">
        <f>INDATA_FILL_DEMAND!E160</f>
        <v>MOOFS</v>
      </c>
      <c r="I161" s="29">
        <f>IFERROR(ROUNDDOWN(VLOOKUP(F161,INDATA_FILL_DEMAND!$E$4:$F$251,2,FALSE)*IF(E161&lt;2043,1+$N$8,1+$O$8),4),"")</f>
        <v>2.5996999999999999</v>
      </c>
    </row>
    <row r="162" spans="4:9" x14ac:dyDescent="0.3">
      <c r="D162" s="26" t="str">
        <f t="shared" si="7"/>
        <v>Demand</v>
      </c>
      <c r="E162" s="10">
        <f t="shared" si="6"/>
        <v>2023</v>
      </c>
      <c r="F162" s="25" t="str">
        <f>INDATA_FILL_DEMAND!E161</f>
        <v>MOOTH</v>
      </c>
      <c r="I162" s="29">
        <f>IFERROR(ROUNDDOWN(VLOOKUP(F162,INDATA_FILL_DEMAND!$E$4:$F$251,2,FALSE)*IF(E162&lt;2043,1+$N$8,1+$O$8),4),"")</f>
        <v>0.53849999999999998</v>
      </c>
    </row>
    <row r="163" spans="4:9" x14ac:dyDescent="0.3">
      <c r="D163" s="26" t="str">
        <f t="shared" si="7"/>
        <v>Demand</v>
      </c>
      <c r="E163" s="10">
        <f t="shared" si="6"/>
        <v>2023</v>
      </c>
      <c r="F163" s="25" t="str">
        <f>INDATA_FILL_DEMAND!E162</f>
        <v>MOSPO</v>
      </c>
      <c r="I163" s="29">
        <f>IFERROR(ROUNDDOWN(VLOOKUP(F163,INDATA_FILL_DEMAND!$E$4:$F$251,2,FALSE)*IF(E163&lt;2043,1+$N$8,1+$O$8),4),"")</f>
        <v>1.155</v>
      </c>
    </row>
    <row r="164" spans="4:9" x14ac:dyDescent="0.3">
      <c r="D164" s="26" t="str">
        <f t="shared" si="7"/>
        <v>Demand</v>
      </c>
      <c r="E164" s="10">
        <f t="shared" si="6"/>
        <v>2023</v>
      </c>
      <c r="F164" s="25" t="str">
        <f>INDATA_FILL_DEMAND!E163</f>
        <v>MOTCH</v>
      </c>
      <c r="I164" s="29">
        <f>IFERROR(ROUNDDOWN(VLOOKUP(F164,INDATA_FILL_DEMAND!$E$4:$F$251,2,FALSE)*IF(E164&lt;2043,1+$N$8,1+$O$8),4),"")</f>
        <v>0.32800000000000001</v>
      </c>
    </row>
    <row r="165" spans="4:9" x14ac:dyDescent="0.3">
      <c r="D165" s="26" t="str">
        <f t="shared" si="7"/>
        <v>*</v>
      </c>
      <c r="E165" s="10">
        <f t="shared" si="6"/>
        <v>2023</v>
      </c>
      <c r="F165" s="25" t="str">
        <f>INDATA_FILL_DEMAND!E164</f>
        <v>MECUL</v>
      </c>
      <c r="I165" s="29">
        <f>IFERROR(ROUNDDOWN(VLOOKUP(F165,INDATA_FILL_DEMAND!$E$4:$F$251,2,FALSE)*IF(E165&lt;2043,1+$N$8,1+$O$8),4),"")</f>
        <v>0</v>
      </c>
    </row>
    <row r="166" spans="4:9" x14ac:dyDescent="0.3">
      <c r="D166" s="26" t="str">
        <f t="shared" si="7"/>
        <v>*</v>
      </c>
      <c r="E166" s="10">
        <f t="shared" si="6"/>
        <v>2023</v>
      </c>
      <c r="F166" s="25" t="str">
        <f>INDATA_FILL_DEMAND!E165</f>
        <v>MEEDU</v>
      </c>
      <c r="I166" s="29">
        <f>IFERROR(ROUNDDOWN(VLOOKUP(F166,INDATA_FILL_DEMAND!$E$4:$F$251,2,FALSE)*IF(E166&lt;2043,1+$N$8,1+$O$8),4),"")</f>
        <v>0</v>
      </c>
    </row>
    <row r="167" spans="4:9" x14ac:dyDescent="0.3">
      <c r="D167" s="26" t="str">
        <f t="shared" si="7"/>
        <v>*</v>
      </c>
      <c r="E167" s="10">
        <f t="shared" si="6"/>
        <v>2023</v>
      </c>
      <c r="F167" s="25" t="str">
        <f>INDATA_FILL_DEMAND!E166</f>
        <v>MEHOU</v>
      </c>
      <c r="I167" s="29">
        <f>IFERROR(ROUNDDOWN(VLOOKUP(F167,INDATA_FILL_DEMAND!$E$4:$F$251,2,FALSE)*IF(E167&lt;2043,1+$N$8,1+$O$8),4),"")</f>
        <v>0</v>
      </c>
    </row>
    <row r="168" spans="4:9" x14ac:dyDescent="0.3">
      <c r="D168" s="26" t="str">
        <f t="shared" si="7"/>
        <v>*</v>
      </c>
      <c r="E168" s="10">
        <f t="shared" si="6"/>
        <v>2023</v>
      </c>
      <c r="F168" s="25" t="str">
        <f>INDATA_FILL_DEMAND!E167</f>
        <v>MEOFL</v>
      </c>
      <c r="I168" s="29">
        <f>IFERROR(ROUNDDOWN(VLOOKUP(F168,INDATA_FILL_DEMAND!$E$4:$F$251,2,FALSE)*IF(E168&lt;2043,1+$N$8,1+$O$8),4),"")</f>
        <v>0</v>
      </c>
    </row>
    <row r="169" spans="4:9" x14ac:dyDescent="0.3">
      <c r="D169" s="26" t="str">
        <f t="shared" si="7"/>
        <v>*</v>
      </c>
      <c r="E169" s="10">
        <f t="shared" si="6"/>
        <v>2023</v>
      </c>
      <c r="F169" s="25" t="str">
        <f>INDATA_FILL_DEMAND!E168</f>
        <v>MEOFS</v>
      </c>
      <c r="I169" s="29">
        <f>IFERROR(ROUNDDOWN(VLOOKUP(F169,INDATA_FILL_DEMAND!$E$4:$F$251,2,FALSE)*IF(E169&lt;2043,1+$N$8,1+$O$8),4),"")</f>
        <v>0</v>
      </c>
    </row>
    <row r="170" spans="4:9" x14ac:dyDescent="0.3">
      <c r="D170" s="26" t="str">
        <f t="shared" si="7"/>
        <v>*</v>
      </c>
      <c r="E170" s="10">
        <f t="shared" si="6"/>
        <v>2023</v>
      </c>
      <c r="F170" s="25" t="str">
        <f>INDATA_FILL_DEMAND!E169</f>
        <v>MEOTH</v>
      </c>
      <c r="I170" s="29">
        <f>IFERROR(ROUNDDOWN(VLOOKUP(F170,INDATA_FILL_DEMAND!$E$4:$F$251,2,FALSE)*IF(E170&lt;2043,1+$N$8,1+$O$8),4),"")</f>
        <v>0</v>
      </c>
    </row>
    <row r="171" spans="4:9" x14ac:dyDescent="0.3">
      <c r="D171" s="26" t="str">
        <f t="shared" si="7"/>
        <v>*</v>
      </c>
      <c r="E171" s="10">
        <f t="shared" si="6"/>
        <v>2023</v>
      </c>
      <c r="F171" s="25" t="str">
        <f>INDATA_FILL_DEMAND!E170</f>
        <v>MESPO</v>
      </c>
      <c r="I171" s="29">
        <f>IFERROR(ROUNDDOWN(VLOOKUP(F171,INDATA_FILL_DEMAND!$E$4:$F$251,2,FALSE)*IF(E171&lt;2043,1+$N$8,1+$O$8),4),"")</f>
        <v>0</v>
      </c>
    </row>
    <row r="172" spans="4:9" x14ac:dyDescent="0.3">
      <c r="D172" s="26" t="str">
        <f t="shared" si="7"/>
        <v>*</v>
      </c>
      <c r="E172" s="10">
        <f t="shared" si="6"/>
        <v>2023</v>
      </c>
      <c r="F172" s="25" t="str">
        <f>INDATA_FILL_DEMAND!E171</f>
        <v>METCH</v>
      </c>
      <c r="I172" s="29">
        <f>IFERROR(ROUNDDOWN(VLOOKUP(F172,INDATA_FILL_DEMAND!$E$4:$F$251,2,FALSE)*IF(E172&lt;2043,1+$N$8,1+$O$8),4),"")</f>
        <v>0</v>
      </c>
    </row>
    <row r="173" spans="4:9" x14ac:dyDescent="0.3">
      <c r="D173" s="26" t="str">
        <f t="shared" si="7"/>
        <v>*</v>
      </c>
      <c r="E173" s="10">
        <f t="shared" si="6"/>
        <v>2023</v>
      </c>
      <c r="F173" s="25" t="str">
        <f>INDATA_FILL_DEMAND!E172</f>
        <v>TAI</v>
      </c>
      <c r="I173" s="29">
        <f>IFERROR(ROUNDDOWN(VLOOKUP(F173,INDATA_FILL_DEMAND!$E$4:$F$251,2,FALSE)*IF(E173&lt;2043,1+$N$8,1+$O$8),4),"")</f>
        <v>0</v>
      </c>
    </row>
    <row r="174" spans="4:9" x14ac:dyDescent="0.3">
      <c r="D174" s="26" t="str">
        <f t="shared" si="7"/>
        <v>*</v>
      </c>
      <c r="E174" s="10">
        <f t="shared" si="6"/>
        <v>2023</v>
      </c>
      <c r="F174" s="25" t="str">
        <f>INDATA_FILL_DEMAND!E173</f>
        <v>TAI-C</v>
      </c>
      <c r="I174" s="29">
        <f>IFERROR(ROUNDDOWN(VLOOKUP(F174,INDATA_FILL_DEMAND!$E$4:$F$251,2,FALSE)*IF(E174&lt;2043,1+$N$8,1+$O$8),4),"")</f>
        <v>0</v>
      </c>
    </row>
    <row r="175" spans="4:9" x14ac:dyDescent="0.3">
      <c r="D175" s="26" t="str">
        <f t="shared" si="7"/>
        <v>*</v>
      </c>
      <c r="E175" s="10">
        <f t="shared" si="6"/>
        <v>2023</v>
      </c>
      <c r="F175" s="25" t="str">
        <f>INDATA_FILL_DEMAND!E174</f>
        <v>TAV</v>
      </c>
      <c r="I175" s="29">
        <f>IFERROR(ROUNDDOWN(VLOOKUP(F175,INDATA_FILL_DEMAND!$E$4:$F$251,2,FALSE)*IF(E175&lt;2043,1+$N$8,1+$O$8),4),"")</f>
        <v>0</v>
      </c>
    </row>
    <row r="176" spans="4:9" x14ac:dyDescent="0.3">
      <c r="D176" s="26" t="str">
        <f t="shared" si="7"/>
        <v>*</v>
      </c>
      <c r="E176" s="10">
        <f t="shared" si="6"/>
        <v>2023</v>
      </c>
      <c r="F176" s="25" t="str">
        <f>INDATA_FILL_DEMAND!E175</f>
        <v>TAV-C</v>
      </c>
      <c r="I176" s="29">
        <f>IFERROR(ROUNDDOWN(VLOOKUP(F176,INDATA_FILL_DEMAND!$E$4:$F$251,2,FALSE)*IF(E176&lt;2043,1+$N$8,1+$O$8),4),"")</f>
        <v>0</v>
      </c>
    </row>
    <row r="177" spans="4:9" x14ac:dyDescent="0.3">
      <c r="D177" s="26" t="str">
        <f t="shared" si="7"/>
        <v>*</v>
      </c>
      <c r="E177" s="10">
        <f t="shared" si="6"/>
        <v>2023</v>
      </c>
      <c r="F177" s="25" t="str">
        <f>INDATA_FILL_DEMAND!E176</f>
        <v>TBI</v>
      </c>
      <c r="I177" s="29">
        <f>IFERROR(ROUNDDOWN(VLOOKUP(F177,INDATA_FILL_DEMAND!$E$4:$F$251,2,FALSE)*IF(E177&lt;2043,1+$N$8,1+$O$8),4),"")</f>
        <v>0</v>
      </c>
    </row>
    <row r="178" spans="4:9" x14ac:dyDescent="0.3">
      <c r="D178" s="26" t="str">
        <f t="shared" si="7"/>
        <v>*</v>
      </c>
      <c r="E178" s="10">
        <f t="shared" si="6"/>
        <v>2023</v>
      </c>
      <c r="F178" s="25" t="str">
        <f>INDATA_FILL_DEMAND!E177</f>
        <v>TBI-C</v>
      </c>
      <c r="I178" s="29">
        <f>IFERROR(ROUNDDOWN(VLOOKUP(F178,INDATA_FILL_DEMAND!$E$4:$F$251,2,FALSE)*IF(E178&lt;2043,1+$N$8,1+$O$8),4),"")</f>
        <v>0</v>
      </c>
    </row>
    <row r="179" spans="4:9" x14ac:dyDescent="0.3">
      <c r="D179" s="26" t="str">
        <f t="shared" si="7"/>
        <v>*</v>
      </c>
      <c r="E179" s="10">
        <f t="shared" si="6"/>
        <v>2023</v>
      </c>
      <c r="F179" s="25" t="str">
        <f>INDATA_FILL_DEMAND!E178</f>
        <v>TBU</v>
      </c>
      <c r="I179" s="29">
        <f>IFERROR(ROUNDDOWN(VLOOKUP(F179,INDATA_FILL_DEMAND!$E$4:$F$251,2,FALSE)*IF(E179&lt;2043,1+$N$8,1+$O$8),4),"")</f>
        <v>0</v>
      </c>
    </row>
    <row r="180" spans="4:9" x14ac:dyDescent="0.3">
      <c r="D180" s="26" t="str">
        <f t="shared" si="7"/>
        <v>*</v>
      </c>
      <c r="E180" s="10">
        <f t="shared" si="6"/>
        <v>2023</v>
      </c>
      <c r="F180" s="25" t="str">
        <f>INDATA_FILL_DEMAND!E179</f>
        <v>TBU-C</v>
      </c>
      <c r="I180" s="29">
        <f>IFERROR(ROUNDDOWN(VLOOKUP(F180,INDATA_FILL_DEMAND!$E$4:$F$251,2,FALSE)*IF(E180&lt;2043,1+$N$8,1+$O$8),4),"")</f>
        <v>0</v>
      </c>
    </row>
    <row r="181" spans="4:9" x14ac:dyDescent="0.3">
      <c r="D181" s="26" t="str">
        <f t="shared" si="7"/>
        <v>*</v>
      </c>
      <c r="E181" s="10">
        <f t="shared" si="6"/>
        <v>2023</v>
      </c>
      <c r="F181" s="25" t="str">
        <f>INDATA_FILL_DEMAND!E180</f>
        <v>TCL</v>
      </c>
      <c r="I181" s="29">
        <f>IFERROR(ROUNDDOWN(VLOOKUP(F181,INDATA_FILL_DEMAND!$E$4:$F$251,2,FALSE)*IF(E181&lt;2043,1+$N$8,1+$O$8),4),"")</f>
        <v>0</v>
      </c>
    </row>
    <row r="182" spans="4:9" x14ac:dyDescent="0.3">
      <c r="D182" s="26" t="str">
        <f t="shared" si="7"/>
        <v>*</v>
      </c>
      <c r="E182" s="10">
        <f t="shared" si="6"/>
        <v>2023</v>
      </c>
      <c r="F182" s="25" t="str">
        <f>INDATA_FILL_DEMAND!E181</f>
        <v>TCL-C</v>
      </c>
      <c r="I182" s="29">
        <f>IFERROR(ROUNDDOWN(VLOOKUP(F182,INDATA_FILL_DEMAND!$E$4:$F$251,2,FALSE)*IF(E182&lt;2043,1+$N$8,1+$O$8),4),"")</f>
        <v>0</v>
      </c>
    </row>
    <row r="183" spans="4:9" x14ac:dyDescent="0.3">
      <c r="D183" s="26" t="str">
        <f t="shared" si="7"/>
        <v>*</v>
      </c>
      <c r="E183" s="10">
        <f t="shared" si="6"/>
        <v>2023</v>
      </c>
      <c r="F183" s="25" t="str">
        <f>INDATA_FILL_DEMAND!E182</f>
        <v>TCL-P</v>
      </c>
      <c r="I183" s="29">
        <f>IFERROR(ROUNDDOWN(VLOOKUP(F183,INDATA_FILL_DEMAND!$E$4:$F$251,2,FALSE)*IF(E183&lt;2043,1+$N$8,1+$O$8),4),"")</f>
        <v>0</v>
      </c>
    </row>
    <row r="184" spans="4:9" x14ac:dyDescent="0.3">
      <c r="D184" s="26" t="str">
        <f t="shared" si="7"/>
        <v>*</v>
      </c>
      <c r="E184" s="10">
        <f t="shared" si="6"/>
        <v>2023</v>
      </c>
      <c r="F184" s="25" t="str">
        <f>INDATA_FILL_DEMAND!E183</f>
        <v>TCS</v>
      </c>
      <c r="I184" s="29">
        <f>IFERROR(ROUNDDOWN(VLOOKUP(F184,INDATA_FILL_DEMAND!$E$4:$F$251,2,FALSE)*IF(E184&lt;2043,1+$N$8,1+$O$8),4),"")</f>
        <v>0</v>
      </c>
    </row>
    <row r="185" spans="4:9" x14ac:dyDescent="0.3">
      <c r="D185" s="26" t="str">
        <f t="shared" si="7"/>
        <v>*</v>
      </c>
      <c r="E185" s="10">
        <f t="shared" si="6"/>
        <v>2023</v>
      </c>
      <c r="F185" s="25" t="str">
        <f>INDATA_FILL_DEMAND!E184</f>
        <v>TCS-C</v>
      </c>
      <c r="I185" s="29">
        <f>IFERROR(ROUNDDOWN(VLOOKUP(F185,INDATA_FILL_DEMAND!$E$4:$F$251,2,FALSE)*IF(E185&lt;2043,1+$N$8,1+$O$8),4),"")</f>
        <v>0</v>
      </c>
    </row>
    <row r="186" spans="4:9" x14ac:dyDescent="0.3">
      <c r="D186" s="26" t="str">
        <f t="shared" si="7"/>
        <v>*</v>
      </c>
      <c r="E186" s="10">
        <f t="shared" si="6"/>
        <v>2023</v>
      </c>
      <c r="F186" s="25" t="str">
        <f>INDATA_FILL_DEMAND!E185</f>
        <v>TCS-P</v>
      </c>
      <c r="I186" s="29">
        <f>IFERROR(ROUNDDOWN(VLOOKUP(F186,INDATA_FILL_DEMAND!$E$4:$F$251,2,FALSE)*IF(E186&lt;2043,1+$N$8,1+$O$8),4),"")</f>
        <v>0</v>
      </c>
    </row>
    <row r="187" spans="4:9" x14ac:dyDescent="0.3">
      <c r="D187" s="26" t="str">
        <f t="shared" si="7"/>
        <v>*</v>
      </c>
      <c r="E187" s="10">
        <f t="shared" si="6"/>
        <v>2023</v>
      </c>
      <c r="F187" s="25" t="str">
        <f>INDATA_FILL_DEMAND!E186</f>
        <v>TLEP</v>
      </c>
      <c r="I187" s="29">
        <f>IFERROR(ROUNDDOWN(VLOOKUP(F187,INDATA_FILL_DEMAND!$E$4:$F$251,2,FALSE)*IF(E187&lt;2043,1+$N$8,1+$O$8),4),"")</f>
        <v>0</v>
      </c>
    </row>
    <row r="188" spans="4:9" x14ac:dyDescent="0.3">
      <c r="D188" s="26" t="str">
        <f t="shared" si="7"/>
        <v>*</v>
      </c>
      <c r="E188" s="10">
        <f t="shared" si="6"/>
        <v>2023</v>
      </c>
      <c r="F188" s="25" t="str">
        <f>INDATA_FILL_DEMAND!E187</f>
        <v>TLEP-C</v>
      </c>
      <c r="I188" s="29">
        <f>IFERROR(ROUNDDOWN(VLOOKUP(F188,INDATA_FILL_DEMAND!$E$4:$F$251,2,FALSE)*IF(E188&lt;2043,1+$N$8,1+$O$8),4),"")</f>
        <v>0</v>
      </c>
    </row>
    <row r="189" spans="4:9" x14ac:dyDescent="0.3">
      <c r="D189" s="26" t="str">
        <f t="shared" si="7"/>
        <v>*</v>
      </c>
      <c r="E189" s="10">
        <f t="shared" si="6"/>
        <v>2023</v>
      </c>
      <c r="F189" s="25" t="str">
        <f>INDATA_FILL_DEMAND!E188</f>
        <v>TMO</v>
      </c>
      <c r="I189" s="29">
        <f>IFERROR(ROUNDDOWN(VLOOKUP(F189,INDATA_FILL_DEMAND!$E$4:$F$251,2,FALSE)*IF(E189&lt;2043,1+$N$8,1+$O$8),4),"")</f>
        <v>0</v>
      </c>
    </row>
    <row r="190" spans="4:9" x14ac:dyDescent="0.3">
      <c r="D190" s="26" t="str">
        <f t="shared" si="7"/>
        <v>*</v>
      </c>
      <c r="E190" s="10">
        <f t="shared" si="6"/>
        <v>2023</v>
      </c>
      <c r="F190" s="25" t="str">
        <f>INDATA_FILL_DEMAND!E189</f>
        <v>TMO-C</v>
      </c>
      <c r="I190" s="29">
        <f>IFERROR(ROUNDDOWN(VLOOKUP(F190,INDATA_FILL_DEMAND!$E$4:$F$251,2,FALSE)*IF(E190&lt;2043,1+$N$8,1+$O$8),4),"")</f>
        <v>0</v>
      </c>
    </row>
    <row r="191" spans="4:9" x14ac:dyDescent="0.3">
      <c r="D191" s="26" t="str">
        <f t="shared" si="7"/>
        <v>*</v>
      </c>
      <c r="E191" s="10">
        <f t="shared" si="6"/>
        <v>2023</v>
      </c>
      <c r="F191" s="25" t="str">
        <f>INDATA_FILL_DEMAND!E190</f>
        <v>TNA</v>
      </c>
      <c r="I191" s="29">
        <f>IFERROR(ROUNDDOWN(VLOOKUP(F191,INDATA_FILL_DEMAND!$E$4:$F$251,2,FALSE)*IF(E191&lt;2043,1+$N$8,1+$O$8),4),"")</f>
        <v>0</v>
      </c>
    </row>
    <row r="192" spans="4:9" x14ac:dyDescent="0.3">
      <c r="D192" s="26" t="str">
        <f t="shared" si="7"/>
        <v>*</v>
      </c>
      <c r="E192" s="10">
        <f t="shared" si="6"/>
        <v>2023</v>
      </c>
      <c r="F192" s="25" t="str">
        <f>INDATA_FILL_DEMAND!E191</f>
        <v>TNA-C</v>
      </c>
      <c r="I192" s="29">
        <f>IFERROR(ROUNDDOWN(VLOOKUP(F192,INDATA_FILL_DEMAND!$E$4:$F$251,2,FALSE)*IF(E192&lt;2043,1+$N$8,1+$O$8),4),"")</f>
        <v>0</v>
      </c>
    </row>
    <row r="193" spans="4:9" x14ac:dyDescent="0.3">
      <c r="D193" s="26" t="str">
        <f t="shared" si="7"/>
        <v>*</v>
      </c>
      <c r="E193" s="10">
        <f t="shared" si="6"/>
        <v>2023</v>
      </c>
      <c r="F193" s="25" t="str">
        <f>INDATA_FILL_DEMAND!E192</f>
        <v>TNC</v>
      </c>
      <c r="I193" s="29">
        <f>IFERROR(ROUNDDOWN(VLOOKUP(F193,INDATA_FILL_DEMAND!$E$4:$F$251,2,FALSE)*IF(E193&lt;2043,1+$N$8,1+$O$8),4),"")</f>
        <v>0</v>
      </c>
    </row>
    <row r="194" spans="4:9" x14ac:dyDescent="0.3">
      <c r="D194" s="26" t="str">
        <f t="shared" si="7"/>
        <v>*</v>
      </c>
      <c r="E194" s="10">
        <f t="shared" si="6"/>
        <v>2023</v>
      </c>
      <c r="F194" s="25" t="str">
        <f>INDATA_FILL_DEMAND!E193</f>
        <v>TNC-C</v>
      </c>
      <c r="I194" s="29">
        <f>IFERROR(ROUNDDOWN(VLOOKUP(F194,INDATA_FILL_DEMAND!$E$4:$F$251,2,FALSE)*IF(E194&lt;2043,1+$N$8,1+$O$8),4),"")</f>
        <v>0</v>
      </c>
    </row>
    <row r="195" spans="4:9" x14ac:dyDescent="0.3">
      <c r="D195" s="26" t="str">
        <f t="shared" si="7"/>
        <v>*</v>
      </c>
      <c r="E195" s="10">
        <f t="shared" si="6"/>
        <v>2023</v>
      </c>
      <c r="F195" s="25" t="str">
        <f>INDATA_FILL_DEMAND!E194</f>
        <v>TNO</v>
      </c>
      <c r="I195" s="29">
        <f>IFERROR(ROUNDDOWN(VLOOKUP(F195,INDATA_FILL_DEMAND!$E$4:$F$251,2,FALSE)*IF(E195&lt;2043,1+$N$8,1+$O$8),4),"")</f>
        <v>0</v>
      </c>
    </row>
    <row r="196" spans="4:9" x14ac:dyDescent="0.3">
      <c r="D196" s="26" t="str">
        <f t="shared" si="7"/>
        <v>*</v>
      </c>
      <c r="E196" s="10">
        <f t="shared" si="6"/>
        <v>2023</v>
      </c>
      <c r="F196" s="25" t="str">
        <f>INDATA_FILL_DEMAND!E195</f>
        <v>TNO-C</v>
      </c>
      <c r="I196" s="29">
        <f>IFERROR(ROUNDDOWN(VLOOKUP(F196,INDATA_FILL_DEMAND!$E$4:$F$251,2,FALSE)*IF(E196&lt;2043,1+$N$8,1+$O$8),4),"")</f>
        <v>0</v>
      </c>
    </row>
    <row r="197" spans="4:9" x14ac:dyDescent="0.3">
      <c r="D197" s="26" t="str">
        <f t="shared" si="7"/>
        <v>*</v>
      </c>
      <c r="E197" s="10">
        <f t="shared" si="6"/>
        <v>2023</v>
      </c>
      <c r="F197" s="25" t="str">
        <f>INDATA_FILL_DEMAND!E196</f>
        <v>TTH</v>
      </c>
      <c r="I197" s="29">
        <f>IFERROR(ROUNDDOWN(VLOOKUP(F197,INDATA_FILL_DEMAND!$E$4:$F$251,2,FALSE)*IF(E197&lt;2043,1+$N$8,1+$O$8),4),"")</f>
        <v>0</v>
      </c>
    </row>
    <row r="198" spans="4:9" x14ac:dyDescent="0.3">
      <c r="D198" s="26" t="str">
        <f t="shared" si="7"/>
        <v>*</v>
      </c>
      <c r="E198" s="10">
        <f t="shared" si="6"/>
        <v>2023</v>
      </c>
      <c r="F198" s="25" t="str">
        <f>INDATA_FILL_DEMAND!E197</f>
        <v>TTH-C</v>
      </c>
      <c r="I198" s="29">
        <f>IFERROR(ROUNDDOWN(VLOOKUP(F198,INDATA_FILL_DEMAND!$E$4:$F$251,2,FALSE)*IF(E198&lt;2043,1+$N$8,1+$O$8),4),"")</f>
        <v>0</v>
      </c>
    </row>
    <row r="199" spans="4:9" x14ac:dyDescent="0.3">
      <c r="D199" s="26" t="str">
        <f t="shared" si="7"/>
        <v>*</v>
      </c>
      <c r="E199" s="10">
        <f t="shared" ref="E199:E252" si="8">E198</f>
        <v>2023</v>
      </c>
      <c r="F199" s="25" t="str">
        <f>INDATA_FILL_DEMAND!E198</f>
        <v>TTL</v>
      </c>
      <c r="I199" s="29">
        <f>IFERROR(ROUNDDOWN(VLOOKUP(F199,INDATA_FILL_DEMAND!$E$4:$F$251,2,FALSE)*IF(E199&lt;2043,1+$N$8,1+$O$8),4),"")</f>
        <v>0</v>
      </c>
    </row>
    <row r="200" spans="4:9" x14ac:dyDescent="0.3">
      <c r="D200" s="26" t="str">
        <f t="shared" si="7"/>
        <v>*</v>
      </c>
      <c r="E200" s="10">
        <f t="shared" si="8"/>
        <v>2023</v>
      </c>
      <c r="F200" s="25" t="str">
        <f>INDATA_FILL_DEMAND!E199</f>
        <v>TTL-C</v>
      </c>
      <c r="I200" s="29">
        <f>IFERROR(ROUNDDOWN(VLOOKUP(F200,INDATA_FILL_DEMAND!$E$4:$F$251,2,FALSE)*IF(E200&lt;2043,1+$N$8,1+$O$8),4),"")</f>
        <v>0</v>
      </c>
    </row>
    <row r="201" spans="4:9" x14ac:dyDescent="0.3">
      <c r="D201" s="26" t="str">
        <f t="shared" si="7"/>
        <v>*</v>
      </c>
      <c r="E201" s="10">
        <f t="shared" si="8"/>
        <v>2023</v>
      </c>
      <c r="F201" s="25" t="str">
        <f>INDATA_FILL_DEMAND!E200</f>
        <v>TTM</v>
      </c>
      <c r="I201" s="29">
        <f>IFERROR(ROUNDDOWN(VLOOKUP(F201,INDATA_FILL_DEMAND!$E$4:$F$251,2,FALSE)*IF(E201&lt;2043,1+$N$8,1+$O$8),4),"")</f>
        <v>0</v>
      </c>
    </row>
    <row r="202" spans="4:9" x14ac:dyDescent="0.3">
      <c r="D202" s="26" t="str">
        <f t="shared" si="7"/>
        <v>*</v>
      </c>
      <c r="E202" s="10">
        <f t="shared" si="8"/>
        <v>2023</v>
      </c>
      <c r="F202" s="25" t="str">
        <f>INDATA_FILL_DEMAND!E201</f>
        <v>TTM-C</v>
      </c>
      <c r="I202" s="29">
        <f>IFERROR(ROUNDDOWN(VLOOKUP(F202,INDATA_FILL_DEMAND!$E$4:$F$251,2,FALSE)*IF(E202&lt;2043,1+$N$8,1+$O$8),4),"")</f>
        <v>0</v>
      </c>
    </row>
    <row r="203" spans="4:9" x14ac:dyDescent="0.3">
      <c r="D203" s="26" t="str">
        <f t="shared" si="7"/>
        <v>*</v>
      </c>
      <c r="E203" s="10">
        <f t="shared" si="8"/>
        <v>2023</v>
      </c>
      <c r="F203" s="25" t="str">
        <f>INDATA_FILL_DEMAND!E202</f>
        <v>TTP</v>
      </c>
      <c r="I203" s="29">
        <f>IFERROR(ROUNDDOWN(VLOOKUP(F203,INDATA_FILL_DEMAND!$E$4:$F$251,2,FALSE)*IF(E203&lt;2043,1+$N$8,1+$O$8),4),"")</f>
        <v>0</v>
      </c>
    </row>
    <row r="204" spans="4:9" x14ac:dyDescent="0.3">
      <c r="D204" s="26" t="str">
        <f t="shared" si="7"/>
        <v>*</v>
      </c>
      <c r="E204" s="10">
        <f t="shared" si="8"/>
        <v>2023</v>
      </c>
      <c r="F204" s="25" t="str">
        <f>INDATA_FILL_DEMAND!E203</f>
        <v>TTP-C</v>
      </c>
      <c r="I204" s="29">
        <f>IFERROR(ROUNDDOWN(VLOOKUP(F204,INDATA_FILL_DEMAND!$E$4:$F$251,2,FALSE)*IF(E204&lt;2043,1+$N$8,1+$O$8),4),"")</f>
        <v>0</v>
      </c>
    </row>
    <row r="205" spans="4:9" x14ac:dyDescent="0.3">
      <c r="D205" s="26" t="str">
        <f t="shared" si="7"/>
        <v>*</v>
      </c>
      <c r="E205" s="10">
        <f t="shared" si="8"/>
        <v>2023</v>
      </c>
      <c r="F205" s="25" t="str">
        <f>INDATA_FILL_DEMAND!E204</f>
        <v>TWN</v>
      </c>
      <c r="I205" s="29">
        <f>IFERROR(ROUNDDOWN(VLOOKUP(F205,INDATA_FILL_DEMAND!$E$4:$F$251,2,FALSE)*IF(E205&lt;2043,1+$N$8,1+$O$8),4),"")</f>
        <v>0</v>
      </c>
    </row>
    <row r="206" spans="4:9" x14ac:dyDescent="0.3">
      <c r="D206" s="26" t="str">
        <f t="shared" ref="D206:D269" si="9">IF(AND(ISNUMBER(I206),I206&gt;0),"Demand","*")</f>
        <v>*</v>
      </c>
      <c r="E206" s="10">
        <f t="shared" si="8"/>
        <v>2023</v>
      </c>
      <c r="F206" s="25" t="str">
        <f>INDATA_FILL_DEMAND!E205</f>
        <v>TWN-C</v>
      </c>
      <c r="I206" s="29">
        <f>IFERROR(ROUNDDOWN(VLOOKUP(F206,INDATA_FILL_DEMAND!$E$4:$F$251,2,FALSE)*IF(E206&lt;2043,1+$N$8,1+$O$8),4),"")</f>
        <v>0</v>
      </c>
    </row>
    <row r="207" spans="4:9" x14ac:dyDescent="0.3">
      <c r="D207" s="26" t="str">
        <f t="shared" si="9"/>
        <v>*</v>
      </c>
      <c r="E207" s="10">
        <f t="shared" si="8"/>
        <v>2023</v>
      </c>
      <c r="F207" s="25" t="str">
        <f>INDATA_FILL_DEMAND!E206</f>
        <v>TYEP</v>
      </c>
      <c r="I207" s="29">
        <f>IFERROR(ROUNDDOWN(VLOOKUP(F207,INDATA_FILL_DEMAND!$E$4:$F$251,2,FALSE)*IF(E207&lt;2043,1+$N$8,1+$O$8),4),"")</f>
        <v>0</v>
      </c>
    </row>
    <row r="208" spans="4:9" x14ac:dyDescent="0.3">
      <c r="D208" s="26" t="str">
        <f t="shared" si="9"/>
        <v>*</v>
      </c>
      <c r="E208" s="10">
        <f t="shared" si="8"/>
        <v>2023</v>
      </c>
      <c r="F208" s="25" t="str">
        <f>INDATA_FILL_DEMAND!E207</f>
        <v>TYEP-C</v>
      </c>
      <c r="I208" s="29">
        <f>IFERROR(ROUNDDOWN(VLOOKUP(F208,INDATA_FILL_DEMAND!$E$4:$F$251,2,FALSE)*IF(E208&lt;2043,1+$N$8,1+$O$8),4),"")</f>
        <v>0</v>
      </c>
    </row>
    <row r="209" spans="4:9" x14ac:dyDescent="0.3">
      <c r="D209" s="26" t="str">
        <f t="shared" si="9"/>
        <v>*</v>
      </c>
      <c r="E209" s="10">
        <f t="shared" si="8"/>
        <v>2023</v>
      </c>
      <c r="F209" s="25" t="str">
        <f>INDATA_FILL_DEMAND!E208</f>
        <v>TYNP</v>
      </c>
      <c r="I209" s="29">
        <f>IFERROR(ROUNDDOWN(VLOOKUP(F209,INDATA_FILL_DEMAND!$E$4:$F$251,2,FALSE)*IF(E209&lt;2043,1+$N$8,1+$O$8),4),"")</f>
        <v>0</v>
      </c>
    </row>
    <row r="210" spans="4:9" x14ac:dyDescent="0.3">
      <c r="D210" s="26" t="str">
        <f t="shared" si="9"/>
        <v>*</v>
      </c>
      <c r="E210" s="10">
        <f t="shared" si="8"/>
        <v>2023</v>
      </c>
      <c r="F210" s="25" t="str">
        <f>INDATA_FILL_DEMAND!E209</f>
        <v>TYNP-C</v>
      </c>
      <c r="I210" s="29">
        <f>IFERROR(ROUNDDOWN(VLOOKUP(F210,INDATA_FILL_DEMAND!$E$4:$F$251,2,FALSE)*IF(E210&lt;2043,1+$N$8,1+$O$8),4),"")</f>
        <v>0</v>
      </c>
    </row>
    <row r="211" spans="4:9" x14ac:dyDescent="0.3">
      <c r="D211" s="26" t="str">
        <f t="shared" si="9"/>
        <v>*</v>
      </c>
      <c r="E211" s="10">
        <f t="shared" si="8"/>
        <v>2023</v>
      </c>
      <c r="F211" s="25" t="str">
        <f>INDATA_FILL_DEMAND!E210</f>
        <v>TLEF</v>
      </c>
      <c r="I211" s="29">
        <f>IFERROR(ROUNDDOWN(VLOOKUP(F211,INDATA_FILL_DEMAND!$E$4:$F$251,2,FALSE)*IF(E211&lt;2043,1+$N$8,1+$O$8),4),"")</f>
        <v>0</v>
      </c>
    </row>
    <row r="212" spans="4:9" x14ac:dyDescent="0.3">
      <c r="D212" s="26" t="str">
        <f t="shared" si="9"/>
        <v>*</v>
      </c>
      <c r="E212" s="10">
        <f t="shared" si="8"/>
        <v>2023</v>
      </c>
      <c r="F212" s="25" t="str">
        <f>INDATA_FILL_DEMAND!E211</f>
        <v>TLEF-C</v>
      </c>
      <c r="I212" s="29">
        <f>IFERROR(ROUNDDOWN(VLOOKUP(F212,INDATA_FILL_DEMAND!$E$4:$F$251,2,FALSE)*IF(E212&lt;2043,1+$N$8,1+$O$8),4),"")</f>
        <v>0</v>
      </c>
    </row>
    <row r="213" spans="4:9" x14ac:dyDescent="0.3">
      <c r="D213" s="26" t="str">
        <f t="shared" si="9"/>
        <v>*</v>
      </c>
      <c r="E213" s="10">
        <f t="shared" si="8"/>
        <v>2023</v>
      </c>
      <c r="F213" s="25" t="str">
        <f>INDATA_FILL_DEMAND!E212</f>
        <v>TFLL</v>
      </c>
      <c r="I213" s="29">
        <f>IFERROR(ROUNDDOWN(VLOOKUP(F213,INDATA_FILL_DEMAND!$E$4:$F$251,2,FALSE)*IF(E213&lt;2043,1+$N$8,1+$O$8),4),"")</f>
        <v>0</v>
      </c>
    </row>
    <row r="214" spans="4:9" x14ac:dyDescent="0.3">
      <c r="D214" s="26" t="str">
        <f t="shared" si="9"/>
        <v>*</v>
      </c>
      <c r="E214" s="10">
        <f t="shared" si="8"/>
        <v>2023</v>
      </c>
      <c r="F214" s="25" t="str">
        <f>INDATA_FILL_DEMAND!E213</f>
        <v>TFLL-C</v>
      </c>
      <c r="I214" s="29">
        <f>IFERROR(ROUNDDOWN(VLOOKUP(F214,INDATA_FILL_DEMAND!$E$4:$F$251,2,FALSE)*IF(E214&lt;2043,1+$N$8,1+$O$8),4),"")</f>
        <v>0</v>
      </c>
    </row>
    <row r="215" spans="4:9" x14ac:dyDescent="0.3">
      <c r="D215" s="26" t="str">
        <f t="shared" si="9"/>
        <v>*</v>
      </c>
      <c r="E215" s="10">
        <f t="shared" si="8"/>
        <v>2023</v>
      </c>
      <c r="F215" s="25" t="str">
        <f>INDATA_FILL_DEMAND!E214</f>
        <v>TFLS</v>
      </c>
      <c r="I215" s="29">
        <f>IFERROR(ROUNDDOWN(VLOOKUP(F215,INDATA_FILL_DEMAND!$E$4:$F$251,2,FALSE)*IF(E215&lt;2043,1+$N$8,1+$O$8),4),"")</f>
        <v>0</v>
      </c>
    </row>
    <row r="216" spans="4:9" x14ac:dyDescent="0.3">
      <c r="D216" s="26" t="str">
        <f t="shared" si="9"/>
        <v>*</v>
      </c>
      <c r="E216" s="10">
        <f t="shared" si="8"/>
        <v>2023</v>
      </c>
      <c r="F216" s="25" t="str">
        <f>INDATA_FILL_DEMAND!E215</f>
        <v>TFLS-C</v>
      </c>
      <c r="I216" s="29">
        <f>IFERROR(ROUNDDOWN(VLOOKUP(F216,INDATA_FILL_DEMAND!$E$4:$F$251,2,FALSE)*IF(E216&lt;2043,1+$N$8,1+$O$8),4),"")</f>
        <v>0</v>
      </c>
    </row>
    <row r="217" spans="4:9" x14ac:dyDescent="0.3">
      <c r="D217" s="26" t="str">
        <f t="shared" si="9"/>
        <v>*</v>
      </c>
      <c r="E217" s="10">
        <f t="shared" si="8"/>
        <v>2023</v>
      </c>
      <c r="F217" s="25" t="str">
        <f>INDATA_FILL_DEMAND!E216</f>
        <v>TFML</v>
      </c>
      <c r="I217" s="29">
        <f>IFERROR(ROUNDDOWN(VLOOKUP(F217,INDATA_FILL_DEMAND!$E$4:$F$251,2,FALSE)*IF(E217&lt;2043,1+$N$8,1+$O$8),4),"")</f>
        <v>0</v>
      </c>
    </row>
    <row r="218" spans="4:9" x14ac:dyDescent="0.3">
      <c r="D218" s="26" t="str">
        <f t="shared" si="9"/>
        <v>*</v>
      </c>
      <c r="E218" s="10">
        <f t="shared" si="8"/>
        <v>2023</v>
      </c>
      <c r="F218" s="25" t="str">
        <f>INDATA_FILL_DEMAND!E217</f>
        <v>TFML-C</v>
      </c>
      <c r="I218" s="29">
        <f>IFERROR(ROUNDDOWN(VLOOKUP(F218,INDATA_FILL_DEMAND!$E$4:$F$251,2,FALSE)*IF(E218&lt;2043,1+$N$8,1+$O$8),4),"")</f>
        <v>0</v>
      </c>
    </row>
    <row r="219" spans="4:9" x14ac:dyDescent="0.3">
      <c r="D219" s="26" t="str">
        <f t="shared" si="9"/>
        <v>*</v>
      </c>
      <c r="E219" s="10">
        <f t="shared" si="8"/>
        <v>2023</v>
      </c>
      <c r="F219" s="25" t="str">
        <f>INDATA_FILL_DEMAND!E218</f>
        <v>TFMS</v>
      </c>
      <c r="I219" s="29">
        <f>IFERROR(ROUNDDOWN(VLOOKUP(F219,INDATA_FILL_DEMAND!$E$4:$F$251,2,FALSE)*IF(E219&lt;2043,1+$N$8,1+$O$8),4),"")</f>
        <v>0</v>
      </c>
    </row>
    <row r="220" spans="4:9" x14ac:dyDescent="0.3">
      <c r="D220" s="26" t="str">
        <f t="shared" si="9"/>
        <v>*</v>
      </c>
      <c r="E220" s="10">
        <f t="shared" si="8"/>
        <v>2023</v>
      </c>
      <c r="F220" s="25" t="str">
        <f>INDATA_FILL_DEMAND!E219</f>
        <v>TFMS-C</v>
      </c>
      <c r="I220" s="29">
        <f>IFERROR(ROUNDDOWN(VLOOKUP(F220,INDATA_FILL_DEMAND!$E$4:$F$251,2,FALSE)*IF(E220&lt;2043,1+$N$8,1+$O$8),4),"")</f>
        <v>0</v>
      </c>
    </row>
    <row r="221" spans="4:9" x14ac:dyDescent="0.3">
      <c r="D221" s="26" t="str">
        <f t="shared" si="9"/>
        <v>*</v>
      </c>
      <c r="E221" s="10">
        <f t="shared" si="8"/>
        <v>2023</v>
      </c>
      <c r="F221" s="25" t="str">
        <f>INDATA_FILL_DEMAND!E220</f>
        <v>TFRL</v>
      </c>
      <c r="I221" s="29">
        <f>IFERROR(ROUNDDOWN(VLOOKUP(F221,INDATA_FILL_DEMAND!$E$4:$F$251,2,FALSE)*IF(E221&lt;2043,1+$N$8,1+$O$8),4),"")</f>
        <v>0</v>
      </c>
    </row>
    <row r="222" spans="4:9" x14ac:dyDescent="0.3">
      <c r="D222" s="26" t="str">
        <f t="shared" si="9"/>
        <v>*</v>
      </c>
      <c r="E222" s="10">
        <f t="shared" si="8"/>
        <v>2023</v>
      </c>
      <c r="F222" s="25" t="str">
        <f>INDATA_FILL_DEMAND!E221</f>
        <v>TFRL-C</v>
      </c>
      <c r="I222" s="29">
        <f>IFERROR(ROUNDDOWN(VLOOKUP(F222,INDATA_FILL_DEMAND!$E$4:$F$251,2,FALSE)*IF(E222&lt;2043,1+$N$8,1+$O$8),4),"")</f>
        <v>0</v>
      </c>
    </row>
    <row r="223" spans="4:9" x14ac:dyDescent="0.3">
      <c r="D223" s="26" t="str">
        <f t="shared" si="9"/>
        <v>*</v>
      </c>
      <c r="E223" s="10">
        <f t="shared" si="8"/>
        <v>2023</v>
      </c>
      <c r="F223" s="25" t="str">
        <f>INDATA_FILL_DEMAND!E222</f>
        <v>TFRS</v>
      </c>
      <c r="I223" s="29">
        <f>IFERROR(ROUNDDOWN(VLOOKUP(F223,INDATA_FILL_DEMAND!$E$4:$F$251,2,FALSE)*IF(E223&lt;2043,1+$N$8,1+$O$8),4),"")</f>
        <v>0</v>
      </c>
    </row>
    <row r="224" spans="4:9" x14ac:dyDescent="0.3">
      <c r="D224" s="26" t="str">
        <f t="shared" si="9"/>
        <v>*</v>
      </c>
      <c r="E224" s="10">
        <f t="shared" si="8"/>
        <v>2023</v>
      </c>
      <c r="F224" s="25" t="str">
        <f>INDATA_FILL_DEMAND!E223</f>
        <v>TFRS-C</v>
      </c>
      <c r="I224" s="29">
        <f>IFERROR(ROUNDDOWN(VLOOKUP(F224,INDATA_FILL_DEMAND!$E$4:$F$251,2,FALSE)*IF(E224&lt;2043,1+$N$8,1+$O$8),4),"")</f>
        <v>0</v>
      </c>
    </row>
    <row r="225" spans="4:9" x14ac:dyDescent="0.3">
      <c r="D225" s="26" t="str">
        <f t="shared" si="9"/>
        <v>*</v>
      </c>
      <c r="E225" s="10">
        <f t="shared" si="8"/>
        <v>2023</v>
      </c>
      <c r="F225" s="25" t="str">
        <f>INDATA_FILL_DEMAND!E224</f>
        <v>TNB</v>
      </c>
      <c r="I225" s="29">
        <f>IFERROR(ROUNDDOWN(VLOOKUP(F225,INDATA_FILL_DEMAND!$E$4:$F$251,2,FALSE)*IF(E225&lt;2043,1+$N$8,1+$O$8),4),"")</f>
        <v>0</v>
      </c>
    </row>
    <row r="226" spans="4:9" x14ac:dyDescent="0.3">
      <c r="D226" s="26" t="str">
        <f t="shared" si="9"/>
        <v>*</v>
      </c>
      <c r="E226" s="10">
        <f t="shared" si="8"/>
        <v>2023</v>
      </c>
      <c r="F226" s="25" t="str">
        <f>INDATA_FILL_DEMAND!E225</f>
        <v>TNB-C</v>
      </c>
      <c r="I226" s="29">
        <f>IFERROR(ROUNDDOWN(VLOOKUP(F226,INDATA_FILL_DEMAND!$E$4:$F$251,2,FALSE)*IF(E226&lt;2043,1+$N$8,1+$O$8),4),"")</f>
        <v>0</v>
      </c>
    </row>
    <row r="227" spans="4:9" x14ac:dyDescent="0.3">
      <c r="D227" s="26" t="str">
        <f t="shared" si="9"/>
        <v>*</v>
      </c>
      <c r="E227" s="10">
        <f t="shared" si="8"/>
        <v>2023</v>
      </c>
      <c r="F227" s="25" t="str">
        <f>INDATA_FILL_DEMAND!E226</f>
        <v>TOV</v>
      </c>
      <c r="I227" s="29">
        <f>IFERROR(ROUNDDOWN(VLOOKUP(F227,INDATA_FILL_DEMAND!$E$4:$F$251,2,FALSE)*IF(E227&lt;2043,1+$N$8,1+$O$8),4),"")</f>
        <v>0</v>
      </c>
    </row>
    <row r="228" spans="4:9" x14ac:dyDescent="0.3">
      <c r="D228" s="26" t="str">
        <f t="shared" si="9"/>
        <v>*</v>
      </c>
      <c r="E228" s="10">
        <f t="shared" si="8"/>
        <v>2023</v>
      </c>
      <c r="F228" s="25" t="str">
        <f>INDATA_FILL_DEMAND!E227</f>
        <v>TOV-C</v>
      </c>
      <c r="I228" s="29">
        <f>IFERROR(ROUNDDOWN(VLOOKUP(F228,INDATA_FILL_DEMAND!$E$4:$F$251,2,FALSE)*IF(E228&lt;2043,1+$N$8,1+$O$8),4),"")</f>
        <v>0</v>
      </c>
    </row>
    <row r="229" spans="4:9" x14ac:dyDescent="0.3">
      <c r="D229" s="26" t="str">
        <f t="shared" si="9"/>
        <v>*</v>
      </c>
      <c r="E229" s="10">
        <f t="shared" si="8"/>
        <v>2023</v>
      </c>
      <c r="F229" s="25" t="str">
        <f>INDATA_FILL_DEMAND!E228</f>
        <v>TTF</v>
      </c>
      <c r="I229" s="29">
        <f>IFERROR(ROUNDDOWN(VLOOKUP(F229,INDATA_FILL_DEMAND!$E$4:$F$251,2,FALSE)*IF(E229&lt;2043,1+$N$8,1+$O$8),4),"")</f>
        <v>0</v>
      </c>
    </row>
    <row r="230" spans="4:9" x14ac:dyDescent="0.3">
      <c r="D230" s="26" t="str">
        <f t="shared" si="9"/>
        <v>*</v>
      </c>
      <c r="E230" s="10">
        <f t="shared" si="8"/>
        <v>2023</v>
      </c>
      <c r="F230" s="25" t="str">
        <f>INDATA_FILL_DEMAND!E229</f>
        <v>TTF-C</v>
      </c>
      <c r="I230" s="29">
        <f>IFERROR(ROUNDDOWN(VLOOKUP(F230,INDATA_FILL_DEMAND!$E$4:$F$251,2,FALSE)*IF(E230&lt;2043,1+$N$8,1+$O$8),4),"")</f>
        <v>0</v>
      </c>
    </row>
    <row r="231" spans="4:9" x14ac:dyDescent="0.3">
      <c r="D231" s="26" t="str">
        <f t="shared" si="9"/>
        <v>*</v>
      </c>
      <c r="E231" s="10">
        <f t="shared" si="8"/>
        <v>2023</v>
      </c>
      <c r="F231" s="25" t="str">
        <f>INDATA_FILL_DEMAND!E230</f>
        <v>TYEF</v>
      </c>
      <c r="I231" s="29">
        <f>IFERROR(ROUNDDOWN(VLOOKUP(F231,INDATA_FILL_DEMAND!$E$4:$F$251,2,FALSE)*IF(E231&lt;2043,1+$N$8,1+$O$8),4),"")</f>
        <v>0</v>
      </c>
    </row>
    <row r="232" spans="4:9" x14ac:dyDescent="0.3">
      <c r="D232" s="26" t="str">
        <f t="shared" si="9"/>
        <v>*</v>
      </c>
      <c r="E232" s="10">
        <f t="shared" si="8"/>
        <v>2023</v>
      </c>
      <c r="F232" s="25" t="str">
        <f>INDATA_FILL_DEMAND!E231</f>
        <v>TYEF-C</v>
      </c>
      <c r="I232" s="29">
        <f>IFERROR(ROUNDDOWN(VLOOKUP(F232,INDATA_FILL_DEMAND!$E$4:$F$251,2,FALSE)*IF(E232&lt;2043,1+$N$8,1+$O$8),4),"")</f>
        <v>0</v>
      </c>
    </row>
    <row r="233" spans="4:9" x14ac:dyDescent="0.3">
      <c r="D233" s="26" t="str">
        <f t="shared" si="9"/>
        <v>*</v>
      </c>
      <c r="E233" s="10">
        <f t="shared" si="8"/>
        <v>2023</v>
      </c>
      <c r="F233" s="25" t="str">
        <f>INDATA_FILL_DEMAND!E232</f>
        <v>TYNF</v>
      </c>
      <c r="I233" s="29">
        <f>IFERROR(ROUNDDOWN(VLOOKUP(F233,INDATA_FILL_DEMAND!$E$4:$F$251,2,FALSE)*IF(E233&lt;2043,1+$N$8,1+$O$8),4),"")</f>
        <v>0</v>
      </c>
    </row>
    <row r="234" spans="4:9" x14ac:dyDescent="0.3">
      <c r="D234" s="26" t="str">
        <f t="shared" si="9"/>
        <v>*</v>
      </c>
      <c r="E234" s="10">
        <f t="shared" si="8"/>
        <v>2023</v>
      </c>
      <c r="F234" s="25" t="str">
        <f>INDATA_FILL_DEMAND!E233</f>
        <v>TYNF-C</v>
      </c>
      <c r="I234" s="29">
        <f>IFERROR(ROUNDDOWN(VLOOKUP(F234,INDATA_FILL_DEMAND!$E$4:$F$251,2,FALSE)*IF(E234&lt;2043,1+$N$8,1+$O$8),4),"")</f>
        <v>0</v>
      </c>
    </row>
    <row r="235" spans="4:9" x14ac:dyDescent="0.3">
      <c r="D235" s="26" t="str">
        <f t="shared" si="9"/>
        <v>Demand</v>
      </c>
      <c r="E235" s="10">
        <f t="shared" si="8"/>
        <v>2023</v>
      </c>
      <c r="F235" s="25" t="str">
        <f>INDATA_FILL_DEMAND!E234</f>
        <v>PLIG</v>
      </c>
      <c r="I235" s="29">
        <f>IFERROR(ROUNDDOWN(VLOOKUP(F235,INDATA_FILL_DEMAND!$E$4:$F$251,2,FALSE)*IF(E235&lt;2043,1+$N$8,1+$O$8),4),"")</f>
        <v>12.982900000000001</v>
      </c>
    </row>
    <row r="236" spans="4:9" x14ac:dyDescent="0.3">
      <c r="D236" s="26" t="str">
        <f t="shared" si="9"/>
        <v>*</v>
      </c>
      <c r="E236" s="10">
        <f t="shared" si="8"/>
        <v>2023</v>
      </c>
      <c r="F236" s="25" t="str">
        <f>INDATA_FILL_DEMAND!E235</f>
        <v>IDA</v>
      </c>
      <c r="I236" s="29">
        <f>IFERROR(ROUNDDOWN(VLOOKUP(F236,INDATA_FILL_DEMAND!$E$4:$F$251,2,FALSE)*IF(E236&lt;2043,1+$N$8,1+$O$8),4),"")</f>
        <v>0</v>
      </c>
    </row>
    <row r="237" spans="4:9" x14ac:dyDescent="0.3">
      <c r="D237" s="26" t="str">
        <f t="shared" si="9"/>
        <v>*</v>
      </c>
      <c r="E237" s="10">
        <f t="shared" si="8"/>
        <v>2023</v>
      </c>
      <c r="F237" s="25" t="str">
        <f>INDATA_FILL_DEMAND!E236</f>
        <v>IDB</v>
      </c>
      <c r="I237" s="29">
        <f>IFERROR(ROUNDDOWN(VLOOKUP(F237,INDATA_FILL_DEMAND!$E$4:$F$251,2,FALSE)*IF(E237&lt;2043,1+$N$8,1+$O$8),4),"")</f>
        <v>0</v>
      </c>
    </row>
    <row r="238" spans="4:9" x14ac:dyDescent="0.3">
      <c r="D238" s="26" t="str">
        <f t="shared" si="9"/>
        <v>*</v>
      </c>
      <c r="E238" s="10">
        <f t="shared" si="8"/>
        <v>2023</v>
      </c>
      <c r="F238" s="25" t="str">
        <f>INDATA_FILL_DEMAND!E237</f>
        <v>IDC</v>
      </c>
      <c r="I238" s="29">
        <f>IFERROR(ROUNDDOWN(VLOOKUP(F238,INDATA_FILL_DEMAND!$E$4:$F$251,2,FALSE)*IF(E238&lt;2043,1+$N$8,1+$O$8),4),"")</f>
        <v>0</v>
      </c>
    </row>
    <row r="239" spans="4:9" x14ac:dyDescent="0.3">
      <c r="D239" s="26" t="str">
        <f t="shared" si="9"/>
        <v>*</v>
      </c>
      <c r="E239" s="10">
        <f t="shared" si="8"/>
        <v>2023</v>
      </c>
      <c r="F239" s="25" t="str">
        <f>INDATA_FILL_DEMAND!E238</f>
        <v>IDD</v>
      </c>
      <c r="I239" s="29">
        <f>IFERROR(ROUNDDOWN(VLOOKUP(F239,INDATA_FILL_DEMAND!$E$4:$F$251,2,FALSE)*IF(E239&lt;2043,1+$N$8,1+$O$8),4),"")</f>
        <v>0</v>
      </c>
    </row>
    <row r="240" spans="4:9" x14ac:dyDescent="0.3">
      <c r="D240" s="26" t="str">
        <f t="shared" si="9"/>
        <v>*</v>
      </c>
      <c r="E240" s="10">
        <f t="shared" si="8"/>
        <v>2023</v>
      </c>
      <c r="F240" s="25" t="str">
        <f>INDATA_FILL_DEMAND!E239</f>
        <v>IDE</v>
      </c>
      <c r="I240" s="29">
        <f>IFERROR(ROUNDDOWN(VLOOKUP(F240,INDATA_FILL_DEMAND!$E$4:$F$251,2,FALSE)*IF(E240&lt;2043,1+$N$8,1+$O$8),4),"")</f>
        <v>0</v>
      </c>
    </row>
    <row r="241" spans="4:16" x14ac:dyDescent="0.3">
      <c r="D241" s="26" t="str">
        <f t="shared" si="9"/>
        <v>*</v>
      </c>
      <c r="E241" s="10">
        <f t="shared" si="8"/>
        <v>2023</v>
      </c>
      <c r="F241" s="25" t="str">
        <f>INDATA_FILL_DEMAND!E240</f>
        <v>IDF</v>
      </c>
      <c r="I241" s="29">
        <f>IFERROR(ROUNDDOWN(VLOOKUP(F241,INDATA_FILL_DEMAND!$E$4:$F$251,2,FALSE)*IF(E241&lt;2043,1+$N$8,1+$O$8),4),"")</f>
        <v>0</v>
      </c>
    </row>
    <row r="242" spans="4:16" x14ac:dyDescent="0.3">
      <c r="D242" s="26" t="str">
        <f t="shared" si="9"/>
        <v>*</v>
      </c>
      <c r="E242" s="10">
        <f t="shared" si="8"/>
        <v>2023</v>
      </c>
      <c r="F242" s="25" t="str">
        <f>INDATA_FILL_DEMAND!E241</f>
        <v>IDG</v>
      </c>
      <c r="I242" s="29">
        <f>IFERROR(ROUNDDOWN(VLOOKUP(F242,INDATA_FILL_DEMAND!$E$4:$F$251,2,FALSE)*IF(E242&lt;2043,1+$N$8,1+$O$8),4),"")</f>
        <v>0</v>
      </c>
    </row>
    <row r="243" spans="4:16" x14ac:dyDescent="0.3">
      <c r="D243" s="26" t="str">
        <f t="shared" si="9"/>
        <v>*</v>
      </c>
      <c r="E243" s="10">
        <f t="shared" si="8"/>
        <v>2023</v>
      </c>
      <c r="F243" s="25" t="str">
        <f>INDATA_FILL_DEMAND!E242</f>
        <v>IDH</v>
      </c>
      <c r="I243" s="29">
        <f>IFERROR(ROUNDDOWN(VLOOKUP(F243,INDATA_FILL_DEMAND!$E$4:$F$251,2,FALSE)*IF(E243&lt;2043,1+$N$8,1+$O$8),4),"")</f>
        <v>0</v>
      </c>
    </row>
    <row r="244" spans="4:16" x14ac:dyDescent="0.3">
      <c r="D244" s="26" t="str">
        <f t="shared" si="9"/>
        <v>*</v>
      </c>
      <c r="E244" s="10">
        <f t="shared" si="8"/>
        <v>2023</v>
      </c>
      <c r="F244" s="25" t="str">
        <f>INDATA_FILL_DEMAND!E243</f>
        <v>WAT</v>
      </c>
      <c r="I244" s="29">
        <f>IFERROR(ROUNDDOWN(VLOOKUP(F244,INDATA_FILL_DEMAND!$E$4:$F$251,2,FALSE)*IF(E244&lt;2043,1+$N$8,1+$O$8),4),"")</f>
        <v>0</v>
      </c>
    </row>
    <row r="245" spans="4:16" x14ac:dyDescent="0.3">
      <c r="D245" s="26" t="str">
        <f t="shared" si="9"/>
        <v>*</v>
      </c>
      <c r="E245" s="10">
        <f t="shared" si="8"/>
        <v>2023</v>
      </c>
      <c r="F245" s="25" t="str">
        <f>INDATA_FILL_DEMAND!E244</f>
        <v>WMSU</v>
      </c>
      <c r="I245" s="29">
        <f>IFERROR(ROUNDDOWN(VLOOKUP(F245,INDATA_FILL_DEMAND!$E$4:$F$251,2,FALSE)*IF(E245&lt;2043,1+$N$8,1+$O$8),4),"")</f>
        <v>0</v>
      </c>
    </row>
    <row r="246" spans="4:16" x14ac:dyDescent="0.3">
      <c r="D246" s="26" t="str">
        <f t="shared" si="9"/>
        <v>*</v>
      </c>
      <c r="E246" s="10">
        <f t="shared" si="8"/>
        <v>2023</v>
      </c>
      <c r="F246" s="25" t="str">
        <f>INDATA_FILL_DEMAND!E245</f>
        <v>WMSR</v>
      </c>
      <c r="I246" s="29">
        <f>IFERROR(ROUNDDOWN(VLOOKUP(F246,INDATA_FILL_DEMAND!$E$4:$F$251,2,FALSE)*IF(E246&lt;2043,1+$N$8,1+$O$8),4),"")</f>
        <v>0</v>
      </c>
    </row>
    <row r="247" spans="4:16" x14ac:dyDescent="0.3">
      <c r="D247" s="26" t="str">
        <f t="shared" si="9"/>
        <v>*</v>
      </c>
      <c r="E247" s="10">
        <f t="shared" si="8"/>
        <v>2023</v>
      </c>
      <c r="F247" s="25" t="str">
        <f>INDATA_FILL_DEMAND!E246</f>
        <v>WMSRPL</v>
      </c>
      <c r="I247" s="29">
        <f>IFERROR(ROUNDDOWN(VLOOKUP(F247,INDATA_FILL_DEMAND!$E$4:$F$251,2,FALSE)*IF(E247&lt;2043,1+$N$8,1+$O$8),4),"")</f>
        <v>0</v>
      </c>
    </row>
    <row r="248" spans="4:16" x14ac:dyDescent="0.3">
      <c r="D248" s="26" t="str">
        <f t="shared" si="9"/>
        <v>*</v>
      </c>
      <c r="E248" s="10">
        <f t="shared" si="8"/>
        <v>2023</v>
      </c>
      <c r="F248" s="25" t="str">
        <f>INDATA_FILL_DEMAND!E247</f>
        <v>WMSRM</v>
      </c>
      <c r="I248" s="29">
        <f>IFERROR(ROUNDDOWN(VLOOKUP(F248,INDATA_FILL_DEMAND!$E$4:$F$251,2,FALSE)*IF(E248&lt;2043,1+$N$8,1+$O$8),4),"")</f>
        <v>0</v>
      </c>
    </row>
    <row r="249" spans="4:16" x14ac:dyDescent="0.3">
      <c r="D249" s="26" t="str">
        <f t="shared" si="9"/>
        <v>*</v>
      </c>
      <c r="E249" s="10">
        <f t="shared" si="8"/>
        <v>2023</v>
      </c>
      <c r="F249" s="25" t="str">
        <f>INDATA_FILL_DEMAND!E248</f>
        <v>WMSRPA</v>
      </c>
      <c r="I249" s="29">
        <f>IFERROR(ROUNDDOWN(VLOOKUP(F249,INDATA_FILL_DEMAND!$E$4:$F$251,2,FALSE)*IF(E249&lt;2043,1+$N$8,1+$O$8),4),"")</f>
        <v>0</v>
      </c>
    </row>
    <row r="250" spans="4:16" x14ac:dyDescent="0.3">
      <c r="D250" s="26" t="str">
        <f t="shared" si="9"/>
        <v>*</v>
      </c>
      <c r="E250" s="10">
        <f t="shared" si="8"/>
        <v>2023</v>
      </c>
      <c r="F250" s="25" t="str">
        <f>INDATA_FILL_DEMAND!E249</f>
        <v>WMSRG</v>
      </c>
      <c r="I250" s="29">
        <f>IFERROR(ROUNDDOWN(VLOOKUP(F250,INDATA_FILL_DEMAND!$E$4:$F$251,2,FALSE)*IF(E250&lt;2043,1+$N$8,1+$O$8),4),"")</f>
        <v>0</v>
      </c>
    </row>
    <row r="251" spans="4:16" x14ac:dyDescent="0.3">
      <c r="D251" s="26" t="str">
        <f t="shared" si="9"/>
        <v>*</v>
      </c>
      <c r="E251" s="10">
        <f t="shared" si="8"/>
        <v>2023</v>
      </c>
      <c r="F251" s="25" t="str">
        <f>INDATA_FILL_DEMAND!E250</f>
        <v>WMSO</v>
      </c>
      <c r="I251" s="29">
        <f>IFERROR(ROUNDDOWN(VLOOKUP(F251,INDATA_FILL_DEMAND!$E$4:$F$251,2,FALSE)*IF(E251&lt;2043,1+$N$8,1+$O$8),4),"")</f>
        <v>0</v>
      </c>
    </row>
    <row r="252" spans="4:16" x14ac:dyDescent="0.3">
      <c r="D252" s="26" t="str">
        <f t="shared" si="9"/>
        <v>*</v>
      </c>
      <c r="E252" s="10">
        <f t="shared" si="8"/>
        <v>2023</v>
      </c>
      <c r="F252" s="25" t="str">
        <f>INDATA_FILL_DEMAND!E251</f>
        <v>WWT</v>
      </c>
      <c r="I252" s="29">
        <f>IFERROR(ROUNDDOWN(VLOOKUP(F252,INDATA_FILL_DEMAND!$E$4:$F$251,2,FALSE)*IF(E252&lt;2043,1+$N$8,1+$O$8),4),"")</f>
        <v>0</v>
      </c>
    </row>
    <row r="253" spans="4:16" x14ac:dyDescent="0.3">
      <c r="D253" s="26" t="str">
        <f t="shared" si="9"/>
        <v>Demand</v>
      </c>
      <c r="E253" s="10">
        <f>E252+10</f>
        <v>2033</v>
      </c>
      <c r="F253" s="25" t="str">
        <f>F5</f>
        <v>RHAPA</v>
      </c>
      <c r="I253" s="29">
        <f>IFERROR(ROUNDDOWN(VLOOKUP(F253,INDATA_FILL_DEMAND!$E$4:$F$251,2,FALSE)*IF(E253&lt;2043,1+$N$8,1+$O$8),4),"")</f>
        <v>7.6035000000000004</v>
      </c>
      <c r="J253" s="28"/>
      <c r="K253" s="28"/>
      <c r="L253" s="28"/>
      <c r="M253" s="28"/>
      <c r="N253" s="28"/>
      <c r="O253" s="28"/>
      <c r="P253" s="28"/>
    </row>
    <row r="254" spans="4:16" x14ac:dyDescent="0.3">
      <c r="D254" s="26" t="str">
        <f t="shared" si="9"/>
        <v>Demand</v>
      </c>
      <c r="E254" s="10">
        <f>E253</f>
        <v>2033</v>
      </c>
      <c r="F254" s="25" t="str">
        <f t="shared" ref="F254:F317" si="10">F6</f>
        <v>RHAPB</v>
      </c>
      <c r="I254" s="29">
        <f>IFERROR(ROUNDDOWN(VLOOKUP(F254,INDATA_FILL_DEMAND!$E$4:$F$251,2,FALSE)*IF(E254&lt;2043,1+$N$8,1+$O$8),4),"")</f>
        <v>10.6629</v>
      </c>
    </row>
    <row r="255" spans="4:16" x14ac:dyDescent="0.3">
      <c r="D255" s="26" t="str">
        <f t="shared" si="9"/>
        <v>Demand</v>
      </c>
      <c r="E255" s="10">
        <f t="shared" ref="E255:E318" si="11">E254</f>
        <v>2033</v>
      </c>
      <c r="F255" s="25" t="str">
        <f t="shared" si="10"/>
        <v>RHAPC</v>
      </c>
      <c r="I255" s="29">
        <f>IFERROR(ROUNDDOWN(VLOOKUP(F255,INDATA_FILL_DEMAND!$E$4:$F$251,2,FALSE)*IF(E255&lt;2043,1+$N$8,1+$O$8),4),"")</f>
        <v>162.24</v>
      </c>
    </row>
    <row r="256" spans="4:16" x14ac:dyDescent="0.3">
      <c r="D256" s="26" t="str">
        <f t="shared" si="9"/>
        <v>Demand</v>
      </c>
      <c r="E256" s="10">
        <f t="shared" si="11"/>
        <v>2033</v>
      </c>
      <c r="F256" s="25" t="str">
        <f t="shared" si="10"/>
        <v>RHAPE</v>
      </c>
      <c r="I256" s="29">
        <f>IFERROR(ROUNDDOWN(VLOOKUP(F256,INDATA_FILL_DEMAND!$E$4:$F$251,2,FALSE)*IF(E256&lt;2043,1+$N$8,1+$O$8),4),"")</f>
        <v>22.945699999999999</v>
      </c>
    </row>
    <row r="257" spans="4:9" x14ac:dyDescent="0.3">
      <c r="D257" s="26" t="str">
        <f t="shared" si="9"/>
        <v>Demand</v>
      </c>
      <c r="E257" s="10">
        <f t="shared" si="11"/>
        <v>2033</v>
      </c>
      <c r="F257" s="25" t="str">
        <f t="shared" si="10"/>
        <v>RHHSA</v>
      </c>
      <c r="I257" s="29">
        <f>IFERROR(ROUNDDOWN(VLOOKUP(F257,INDATA_FILL_DEMAND!$E$4:$F$251,2,FALSE)*IF(E257&lt;2043,1+$N$8,1+$O$8),4),"")</f>
        <v>14.1807</v>
      </c>
    </row>
    <row r="258" spans="4:9" x14ac:dyDescent="0.3">
      <c r="D258" s="26" t="str">
        <f t="shared" si="9"/>
        <v>Demand</v>
      </c>
      <c r="E258" s="10">
        <f t="shared" si="11"/>
        <v>2033</v>
      </c>
      <c r="F258" s="25" t="str">
        <f t="shared" si="10"/>
        <v>RHHSB</v>
      </c>
      <c r="I258" s="29">
        <f>IFERROR(ROUNDDOWN(VLOOKUP(F258,INDATA_FILL_DEMAND!$E$4:$F$251,2,FALSE)*IF(E258&lt;2043,1+$N$8,1+$O$8),4),"")</f>
        <v>56.0749</v>
      </c>
    </row>
    <row r="259" spans="4:9" x14ac:dyDescent="0.3">
      <c r="D259" s="26" t="str">
        <f t="shared" si="9"/>
        <v>Demand</v>
      </c>
      <c r="E259" s="10">
        <f t="shared" si="11"/>
        <v>2033</v>
      </c>
      <c r="F259" s="25" t="str">
        <f t="shared" si="10"/>
        <v>RHHSC</v>
      </c>
      <c r="I259" s="29">
        <f>IFERROR(ROUNDDOWN(VLOOKUP(F259,INDATA_FILL_DEMAND!$E$4:$F$251,2,FALSE)*IF(E259&lt;2043,1+$N$8,1+$O$8),4),"")</f>
        <v>329.23820000000001</v>
      </c>
    </row>
    <row r="260" spans="4:9" x14ac:dyDescent="0.3">
      <c r="D260" s="26" t="str">
        <f t="shared" si="9"/>
        <v>Demand</v>
      </c>
      <c r="E260" s="10">
        <f t="shared" si="11"/>
        <v>2033</v>
      </c>
      <c r="F260" s="25" t="str">
        <f t="shared" si="10"/>
        <v>RHHSE</v>
      </c>
      <c r="I260" s="29">
        <f>IFERROR(ROUNDDOWN(VLOOKUP(F260,INDATA_FILL_DEMAND!$E$4:$F$251,2,FALSE)*IF(E260&lt;2043,1+$N$8,1+$O$8),4),"")</f>
        <v>38.657699999999998</v>
      </c>
    </row>
    <row r="261" spans="4:9" x14ac:dyDescent="0.3">
      <c r="D261" s="26" t="str">
        <f t="shared" si="9"/>
        <v>*</v>
      </c>
      <c r="E261" s="10">
        <f t="shared" si="11"/>
        <v>2033</v>
      </c>
      <c r="F261" s="25" t="str">
        <f t="shared" si="10"/>
        <v>RCAPA</v>
      </c>
      <c r="I261" s="29">
        <f>IFERROR(ROUNDDOWN(VLOOKUP(F261,INDATA_FILL_DEMAND!$E$4:$F$251,2,FALSE)*IF(E261&lt;2043,1+$N$8,1+$O$8),4),"")</f>
        <v>0</v>
      </c>
    </row>
    <row r="262" spans="4:9" x14ac:dyDescent="0.3">
      <c r="D262" s="26" t="str">
        <f t="shared" si="9"/>
        <v>*</v>
      </c>
      <c r="E262" s="10">
        <f t="shared" si="11"/>
        <v>2033</v>
      </c>
      <c r="F262" s="25" t="str">
        <f t="shared" si="10"/>
        <v>RCAPB</v>
      </c>
      <c r="I262" s="29">
        <f>IFERROR(ROUNDDOWN(VLOOKUP(F262,INDATA_FILL_DEMAND!$E$4:$F$251,2,FALSE)*IF(E262&lt;2043,1+$N$8,1+$O$8),4),"")</f>
        <v>0</v>
      </c>
    </row>
    <row r="263" spans="4:9" x14ac:dyDescent="0.3">
      <c r="D263" s="26" t="str">
        <f t="shared" si="9"/>
        <v>*</v>
      </c>
      <c r="E263" s="10">
        <f t="shared" si="11"/>
        <v>2033</v>
      </c>
      <c r="F263" s="25" t="str">
        <f t="shared" si="10"/>
        <v>RCAPC</v>
      </c>
      <c r="I263" s="29">
        <f>IFERROR(ROUNDDOWN(VLOOKUP(F263,INDATA_FILL_DEMAND!$E$4:$F$251,2,FALSE)*IF(E263&lt;2043,1+$N$8,1+$O$8),4),"")</f>
        <v>0</v>
      </c>
    </row>
    <row r="264" spans="4:9" x14ac:dyDescent="0.3">
      <c r="D264" s="26" t="str">
        <f t="shared" si="9"/>
        <v>*</v>
      </c>
      <c r="E264" s="10">
        <f t="shared" si="11"/>
        <v>2033</v>
      </c>
      <c r="F264" s="25" t="str">
        <f t="shared" si="10"/>
        <v>RCAPE</v>
      </c>
      <c r="I264" s="29">
        <f>IFERROR(ROUNDDOWN(VLOOKUP(F264,INDATA_FILL_DEMAND!$E$4:$F$251,2,FALSE)*IF(E264&lt;2043,1+$N$8,1+$O$8),4),"")</f>
        <v>0</v>
      </c>
    </row>
    <row r="265" spans="4:9" x14ac:dyDescent="0.3">
      <c r="D265" s="26" t="str">
        <f t="shared" si="9"/>
        <v>*</v>
      </c>
      <c r="E265" s="10">
        <f t="shared" si="11"/>
        <v>2033</v>
      </c>
      <c r="F265" s="25" t="str">
        <f t="shared" si="10"/>
        <v>RCHSA</v>
      </c>
      <c r="I265" s="29">
        <f>IFERROR(ROUNDDOWN(VLOOKUP(F265,INDATA_FILL_DEMAND!$E$4:$F$251,2,FALSE)*IF(E265&lt;2043,1+$N$8,1+$O$8),4),"")</f>
        <v>0</v>
      </c>
    </row>
    <row r="266" spans="4:9" x14ac:dyDescent="0.3">
      <c r="D266" s="26" t="str">
        <f t="shared" si="9"/>
        <v>*</v>
      </c>
      <c r="E266" s="10">
        <f t="shared" si="11"/>
        <v>2033</v>
      </c>
      <c r="F266" s="25" t="str">
        <f t="shared" si="10"/>
        <v>RCHSB</v>
      </c>
      <c r="I266" s="29">
        <f>IFERROR(ROUNDDOWN(VLOOKUP(F266,INDATA_FILL_DEMAND!$E$4:$F$251,2,FALSE)*IF(E266&lt;2043,1+$N$8,1+$O$8),4),"")</f>
        <v>0</v>
      </c>
    </row>
    <row r="267" spans="4:9" x14ac:dyDescent="0.3">
      <c r="D267" s="26" t="str">
        <f t="shared" si="9"/>
        <v>*</v>
      </c>
      <c r="E267" s="10">
        <f t="shared" si="11"/>
        <v>2033</v>
      </c>
      <c r="F267" s="25" t="str">
        <f t="shared" si="10"/>
        <v>RCHSC</v>
      </c>
      <c r="I267" s="29">
        <f>IFERROR(ROUNDDOWN(VLOOKUP(F267,INDATA_FILL_DEMAND!$E$4:$F$251,2,FALSE)*IF(E267&lt;2043,1+$N$8,1+$O$8),4),"")</f>
        <v>0</v>
      </c>
    </row>
    <row r="268" spans="4:9" x14ac:dyDescent="0.3">
      <c r="D268" s="26" t="str">
        <f t="shared" si="9"/>
        <v>*</v>
      </c>
      <c r="E268" s="10">
        <f t="shared" si="11"/>
        <v>2033</v>
      </c>
      <c r="F268" s="25" t="str">
        <f t="shared" si="10"/>
        <v>RCHSE</v>
      </c>
      <c r="I268" s="29">
        <f>IFERROR(ROUNDDOWN(VLOOKUP(F268,INDATA_FILL_DEMAND!$E$4:$F$251,2,FALSE)*IF(E268&lt;2043,1+$N$8,1+$O$8),4),"")</f>
        <v>0</v>
      </c>
    </row>
    <row r="269" spans="4:9" x14ac:dyDescent="0.3">
      <c r="D269" s="26" t="str">
        <f t="shared" si="9"/>
        <v>Demand</v>
      </c>
      <c r="E269" s="10">
        <f t="shared" si="11"/>
        <v>2033</v>
      </c>
      <c r="F269" s="25" t="str">
        <f t="shared" si="10"/>
        <v>RWAPA</v>
      </c>
      <c r="I269" s="29">
        <f>IFERROR(ROUNDDOWN(VLOOKUP(F269,INDATA_FILL_DEMAND!$E$4:$F$251,2,FALSE)*IF(E269&lt;2043,1+$N$8,1+$O$8),4),"")</f>
        <v>1.8603000000000001</v>
      </c>
    </row>
    <row r="270" spans="4:9" x14ac:dyDescent="0.3">
      <c r="D270" s="26" t="str">
        <f t="shared" ref="D270:D333" si="12">IF(AND(ISNUMBER(I270),I270&gt;0),"Demand","*")</f>
        <v>Demand</v>
      </c>
      <c r="E270" s="10">
        <f t="shared" si="11"/>
        <v>2033</v>
      </c>
      <c r="F270" s="25" t="str">
        <f t="shared" si="10"/>
        <v>RWAPB</v>
      </c>
      <c r="I270" s="29">
        <f>IFERROR(ROUNDDOWN(VLOOKUP(F270,INDATA_FILL_DEMAND!$E$4:$F$251,2,FALSE)*IF(E270&lt;2043,1+$N$8,1+$O$8),4),"")</f>
        <v>2.6089000000000002</v>
      </c>
    </row>
    <row r="271" spans="4:9" x14ac:dyDescent="0.3">
      <c r="D271" s="26" t="str">
        <f t="shared" si="12"/>
        <v>Demand</v>
      </c>
      <c r="E271" s="10">
        <f t="shared" si="11"/>
        <v>2033</v>
      </c>
      <c r="F271" s="25" t="str">
        <f t="shared" si="10"/>
        <v>RWAPC</v>
      </c>
      <c r="I271" s="29">
        <f>IFERROR(ROUNDDOWN(VLOOKUP(F271,INDATA_FILL_DEMAND!$E$4:$F$251,2,FALSE)*IF(E271&lt;2043,1+$N$8,1+$O$8),4),"")</f>
        <v>39.6952</v>
      </c>
    </row>
    <row r="272" spans="4:9" x14ac:dyDescent="0.3">
      <c r="D272" s="26" t="str">
        <f t="shared" si="12"/>
        <v>Demand</v>
      </c>
      <c r="E272" s="10">
        <f t="shared" si="11"/>
        <v>2033</v>
      </c>
      <c r="F272" s="25" t="str">
        <f t="shared" si="10"/>
        <v>RWAPE</v>
      </c>
      <c r="I272" s="29">
        <f>IFERROR(ROUNDDOWN(VLOOKUP(F272,INDATA_FILL_DEMAND!$E$4:$F$251,2,FALSE)*IF(E272&lt;2043,1+$N$8,1+$O$8),4),"")</f>
        <v>5.6140999999999996</v>
      </c>
    </row>
    <row r="273" spans="4:9" x14ac:dyDescent="0.3">
      <c r="D273" s="26" t="str">
        <f t="shared" si="12"/>
        <v>Demand</v>
      </c>
      <c r="E273" s="10">
        <f t="shared" si="11"/>
        <v>2033</v>
      </c>
      <c r="F273" s="25" t="str">
        <f t="shared" si="10"/>
        <v>RWHSA</v>
      </c>
      <c r="I273" s="29">
        <f>IFERROR(ROUNDDOWN(VLOOKUP(F273,INDATA_FILL_DEMAND!$E$4:$F$251,2,FALSE)*IF(E273&lt;2043,1+$N$8,1+$O$8),4),"")</f>
        <v>1.6511</v>
      </c>
    </row>
    <row r="274" spans="4:9" x14ac:dyDescent="0.3">
      <c r="D274" s="26" t="str">
        <f t="shared" si="12"/>
        <v>Demand</v>
      </c>
      <c r="E274" s="10">
        <f t="shared" si="11"/>
        <v>2033</v>
      </c>
      <c r="F274" s="25" t="str">
        <f t="shared" si="10"/>
        <v>RWHSB</v>
      </c>
      <c r="I274" s="29">
        <f>IFERROR(ROUNDDOWN(VLOOKUP(F274,INDATA_FILL_DEMAND!$E$4:$F$251,2,FALSE)*IF(E274&lt;2043,1+$N$8,1+$O$8),4),"")</f>
        <v>6.5289999999999999</v>
      </c>
    </row>
    <row r="275" spans="4:9" x14ac:dyDescent="0.3">
      <c r="D275" s="26" t="str">
        <f t="shared" si="12"/>
        <v>Demand</v>
      </c>
      <c r="E275" s="10">
        <f t="shared" si="11"/>
        <v>2033</v>
      </c>
      <c r="F275" s="25" t="str">
        <f t="shared" si="10"/>
        <v>RWHSC</v>
      </c>
      <c r="I275" s="29">
        <f>IFERROR(ROUNDDOWN(VLOOKUP(F275,INDATA_FILL_DEMAND!$E$4:$F$251,2,FALSE)*IF(E275&lt;2043,1+$N$8,1+$O$8),4),"")</f>
        <v>38.334600000000002</v>
      </c>
    </row>
    <row r="276" spans="4:9" x14ac:dyDescent="0.3">
      <c r="D276" s="26" t="str">
        <f t="shared" si="12"/>
        <v>Demand</v>
      </c>
      <c r="E276" s="10">
        <f t="shared" si="11"/>
        <v>2033</v>
      </c>
      <c r="F276" s="25" t="str">
        <f t="shared" si="10"/>
        <v>RWHSE</v>
      </c>
      <c r="I276" s="29">
        <f>IFERROR(ROUNDDOWN(VLOOKUP(F276,INDATA_FILL_DEMAND!$E$4:$F$251,2,FALSE)*IF(E276&lt;2043,1+$N$8,1+$O$8),4),"")</f>
        <v>2.7201</v>
      </c>
    </row>
    <row r="277" spans="4:9" x14ac:dyDescent="0.3">
      <c r="D277" s="26" t="str">
        <f t="shared" si="12"/>
        <v>Demand</v>
      </c>
      <c r="E277" s="10">
        <f t="shared" si="11"/>
        <v>2033</v>
      </c>
      <c r="F277" s="25" t="str">
        <f t="shared" si="10"/>
        <v>RKAPA</v>
      </c>
      <c r="I277" s="29">
        <f>IFERROR(ROUNDDOWN(VLOOKUP(F277,INDATA_FILL_DEMAND!$E$4:$F$251,2,FALSE)*IF(E277&lt;2043,1+$N$8,1+$O$8),4),"")</f>
        <v>1.7999999999999999E-2</v>
      </c>
    </row>
    <row r="278" spans="4:9" x14ac:dyDescent="0.3">
      <c r="D278" s="26" t="str">
        <f t="shared" si="12"/>
        <v>Demand</v>
      </c>
      <c r="E278" s="10">
        <f t="shared" si="11"/>
        <v>2033</v>
      </c>
      <c r="F278" s="25" t="str">
        <f t="shared" si="10"/>
        <v>RKAPB</v>
      </c>
      <c r="I278" s="29">
        <f>IFERROR(ROUNDDOWN(VLOOKUP(F278,INDATA_FILL_DEMAND!$E$4:$F$251,2,FALSE)*IF(E278&lt;2043,1+$N$8,1+$O$8),4),"")</f>
        <v>2.53E-2</v>
      </c>
    </row>
    <row r="279" spans="4:9" x14ac:dyDescent="0.3">
      <c r="D279" s="26" t="str">
        <f t="shared" si="12"/>
        <v>Demand</v>
      </c>
      <c r="E279" s="10">
        <f t="shared" si="11"/>
        <v>2033</v>
      </c>
      <c r="F279" s="25" t="str">
        <f t="shared" si="10"/>
        <v>RKAPC</v>
      </c>
      <c r="I279" s="29">
        <f>IFERROR(ROUNDDOWN(VLOOKUP(F279,INDATA_FILL_DEMAND!$E$4:$F$251,2,FALSE)*IF(E279&lt;2043,1+$N$8,1+$O$8),4),"")</f>
        <v>0.38500000000000001</v>
      </c>
    </row>
    <row r="280" spans="4:9" x14ac:dyDescent="0.3">
      <c r="D280" s="26" t="str">
        <f t="shared" si="12"/>
        <v>Demand</v>
      </c>
      <c r="E280" s="10">
        <f t="shared" si="11"/>
        <v>2033</v>
      </c>
      <c r="F280" s="25" t="str">
        <f t="shared" si="10"/>
        <v>RKAPE</v>
      </c>
      <c r="I280" s="29">
        <f>IFERROR(ROUNDDOWN(VLOOKUP(F280,INDATA_FILL_DEMAND!$E$4:$F$251,2,FALSE)*IF(E280&lt;2043,1+$N$8,1+$O$8),4),"")</f>
        <v>5.4399999999999997E-2</v>
      </c>
    </row>
    <row r="281" spans="4:9" x14ac:dyDescent="0.3">
      <c r="D281" s="26" t="str">
        <f t="shared" si="12"/>
        <v>Demand</v>
      </c>
      <c r="E281" s="10">
        <f t="shared" si="11"/>
        <v>2033</v>
      </c>
      <c r="F281" s="25" t="str">
        <f t="shared" si="10"/>
        <v>RKHSA</v>
      </c>
      <c r="I281" s="29">
        <f>IFERROR(ROUNDDOWN(VLOOKUP(F281,INDATA_FILL_DEMAND!$E$4:$F$251,2,FALSE)*IF(E281&lt;2043,1+$N$8,1+$O$8),4),"")</f>
        <v>0.27450000000000002</v>
      </c>
    </row>
    <row r="282" spans="4:9" x14ac:dyDescent="0.3">
      <c r="D282" s="26" t="str">
        <f t="shared" si="12"/>
        <v>Demand</v>
      </c>
      <c r="E282" s="10">
        <f t="shared" si="11"/>
        <v>2033</v>
      </c>
      <c r="F282" s="25" t="str">
        <f t="shared" si="10"/>
        <v>RKHSB</v>
      </c>
      <c r="I282" s="29">
        <f>IFERROR(ROUNDDOWN(VLOOKUP(F282,INDATA_FILL_DEMAND!$E$4:$F$251,2,FALSE)*IF(E282&lt;2043,1+$N$8,1+$O$8),4),"")</f>
        <v>1.0855999999999999</v>
      </c>
    </row>
    <row r="283" spans="4:9" x14ac:dyDescent="0.3">
      <c r="D283" s="26" t="str">
        <f t="shared" si="12"/>
        <v>Demand</v>
      </c>
      <c r="E283" s="10">
        <f t="shared" si="11"/>
        <v>2033</v>
      </c>
      <c r="F283" s="25" t="str">
        <f t="shared" si="10"/>
        <v>RKHSC</v>
      </c>
      <c r="I283" s="29">
        <f>IFERROR(ROUNDDOWN(VLOOKUP(F283,INDATA_FILL_DEMAND!$E$4:$F$251,2,FALSE)*IF(E283&lt;2043,1+$N$8,1+$O$8),4),"")</f>
        <v>6.3741000000000003</v>
      </c>
    </row>
    <row r="284" spans="4:9" x14ac:dyDescent="0.3">
      <c r="D284" s="26" t="str">
        <f t="shared" si="12"/>
        <v>Demand</v>
      </c>
      <c r="E284" s="10">
        <f t="shared" si="11"/>
        <v>2033</v>
      </c>
      <c r="F284" s="25" t="str">
        <f t="shared" si="10"/>
        <v>RKHSE</v>
      </c>
      <c r="I284" s="29">
        <f>IFERROR(ROUNDDOWN(VLOOKUP(F284,INDATA_FILL_DEMAND!$E$4:$F$251,2,FALSE)*IF(E284&lt;2043,1+$N$8,1+$O$8),4),"")</f>
        <v>1.1026</v>
      </c>
    </row>
    <row r="285" spans="4:9" x14ac:dyDescent="0.3">
      <c r="D285" s="26" t="str">
        <f t="shared" si="12"/>
        <v>Demand</v>
      </c>
      <c r="E285" s="10">
        <f t="shared" si="11"/>
        <v>2033</v>
      </c>
      <c r="F285" s="25" t="str">
        <f t="shared" si="10"/>
        <v>RLAPA</v>
      </c>
      <c r="I285" s="29">
        <f>IFERROR(ROUNDDOWN(VLOOKUP(F285,INDATA_FILL_DEMAND!$E$4:$F$251,2,FALSE)*IF(E285&lt;2043,1+$N$8,1+$O$8),4),"")</f>
        <v>3.7000000000000002E-3</v>
      </c>
    </row>
    <row r="286" spans="4:9" x14ac:dyDescent="0.3">
      <c r="D286" s="26" t="str">
        <f t="shared" si="12"/>
        <v>Demand</v>
      </c>
      <c r="E286" s="10">
        <f t="shared" si="11"/>
        <v>2033</v>
      </c>
      <c r="F286" s="25" t="str">
        <f t="shared" si="10"/>
        <v>RLAPB</v>
      </c>
      <c r="I286" s="29">
        <f>IFERROR(ROUNDDOWN(VLOOKUP(F286,INDATA_FILL_DEMAND!$E$4:$F$251,2,FALSE)*IF(E286&lt;2043,1+$N$8,1+$O$8),4),"")</f>
        <v>5.3E-3</v>
      </c>
    </row>
    <row r="287" spans="4:9" x14ac:dyDescent="0.3">
      <c r="D287" s="26" t="str">
        <f t="shared" si="12"/>
        <v>Demand</v>
      </c>
      <c r="E287" s="10">
        <f t="shared" si="11"/>
        <v>2033</v>
      </c>
      <c r="F287" s="25" t="str">
        <f t="shared" si="10"/>
        <v>RLAPC</v>
      </c>
      <c r="I287" s="29">
        <f>IFERROR(ROUNDDOWN(VLOOKUP(F287,INDATA_FILL_DEMAND!$E$4:$F$251,2,FALSE)*IF(E287&lt;2043,1+$N$8,1+$O$8),4),"")</f>
        <v>8.0699999999999994E-2</v>
      </c>
    </row>
    <row r="288" spans="4:9" x14ac:dyDescent="0.3">
      <c r="D288" s="26" t="str">
        <f t="shared" si="12"/>
        <v>Demand</v>
      </c>
      <c r="E288" s="10">
        <f t="shared" si="11"/>
        <v>2033</v>
      </c>
      <c r="F288" s="25" t="str">
        <f t="shared" si="10"/>
        <v>RLAPE</v>
      </c>
      <c r="I288" s="29">
        <f>IFERROR(ROUNDDOWN(VLOOKUP(F288,INDATA_FILL_DEMAND!$E$4:$F$251,2,FALSE)*IF(E288&lt;2043,1+$N$8,1+$O$8),4),"")</f>
        <v>1.14E-2</v>
      </c>
    </row>
    <row r="289" spans="4:9" x14ac:dyDescent="0.3">
      <c r="D289" s="26" t="str">
        <f t="shared" si="12"/>
        <v>Demand</v>
      </c>
      <c r="E289" s="10">
        <f t="shared" si="11"/>
        <v>2033</v>
      </c>
      <c r="F289" s="25" t="str">
        <f t="shared" si="10"/>
        <v>RLHSA</v>
      </c>
      <c r="I289" s="29">
        <f>IFERROR(ROUNDDOWN(VLOOKUP(F289,INDATA_FILL_DEMAND!$E$4:$F$251,2,FALSE)*IF(E289&lt;2043,1+$N$8,1+$O$8),4),"")</f>
        <v>5.7500000000000002E-2</v>
      </c>
    </row>
    <row r="290" spans="4:9" x14ac:dyDescent="0.3">
      <c r="D290" s="26" t="str">
        <f t="shared" si="12"/>
        <v>Demand</v>
      </c>
      <c r="E290" s="10">
        <f t="shared" si="11"/>
        <v>2033</v>
      </c>
      <c r="F290" s="25" t="str">
        <f t="shared" si="10"/>
        <v>RLHSB</v>
      </c>
      <c r="I290" s="29">
        <f>IFERROR(ROUNDDOWN(VLOOKUP(F290,INDATA_FILL_DEMAND!$E$4:$F$251,2,FALSE)*IF(E290&lt;2043,1+$N$8,1+$O$8),4),"")</f>
        <v>0.2276</v>
      </c>
    </row>
    <row r="291" spans="4:9" x14ac:dyDescent="0.3">
      <c r="D291" s="26" t="str">
        <f t="shared" si="12"/>
        <v>Demand</v>
      </c>
      <c r="E291" s="10">
        <f t="shared" si="11"/>
        <v>2033</v>
      </c>
      <c r="F291" s="25" t="str">
        <f t="shared" si="10"/>
        <v>RLHSC</v>
      </c>
      <c r="I291" s="29">
        <f>IFERROR(ROUNDDOWN(VLOOKUP(F291,INDATA_FILL_DEMAND!$E$4:$F$251,2,FALSE)*IF(E291&lt;2043,1+$N$8,1+$O$8),4),"")</f>
        <v>1.3366</v>
      </c>
    </row>
    <row r="292" spans="4:9" x14ac:dyDescent="0.3">
      <c r="D292" s="26" t="str">
        <f t="shared" si="12"/>
        <v>Demand</v>
      </c>
      <c r="E292" s="10">
        <f t="shared" si="11"/>
        <v>2033</v>
      </c>
      <c r="F292" s="25" t="str">
        <f t="shared" si="10"/>
        <v>RLHSE</v>
      </c>
      <c r="I292" s="29">
        <f>IFERROR(ROUNDDOWN(VLOOKUP(F292,INDATA_FILL_DEMAND!$E$4:$F$251,2,FALSE)*IF(E292&lt;2043,1+$N$8,1+$O$8),4),"")</f>
        <v>0.23119999999999999</v>
      </c>
    </row>
    <row r="293" spans="4:9" x14ac:dyDescent="0.3">
      <c r="D293" s="26" t="str">
        <f t="shared" si="12"/>
        <v>Demand</v>
      </c>
      <c r="E293" s="10">
        <f t="shared" si="11"/>
        <v>2033</v>
      </c>
      <c r="F293" s="25" t="str">
        <f t="shared" si="10"/>
        <v>ROAPA</v>
      </c>
      <c r="I293" s="29">
        <f>IFERROR(ROUNDDOWN(VLOOKUP(F293,INDATA_FILL_DEMAND!$E$4:$F$251,2,FALSE)*IF(E293&lt;2043,1+$N$8,1+$O$8),4),"")</f>
        <v>7.2099999999999997E-2</v>
      </c>
    </row>
    <row r="294" spans="4:9" x14ac:dyDescent="0.3">
      <c r="D294" s="26" t="str">
        <f t="shared" si="12"/>
        <v>Demand</v>
      </c>
      <c r="E294" s="10">
        <f t="shared" si="11"/>
        <v>2033</v>
      </c>
      <c r="F294" s="25" t="str">
        <f t="shared" si="10"/>
        <v>ROAPB</v>
      </c>
      <c r="I294" s="29">
        <f>IFERROR(ROUNDDOWN(VLOOKUP(F294,INDATA_FILL_DEMAND!$E$4:$F$251,2,FALSE)*IF(E294&lt;2043,1+$N$8,1+$O$8),4),"")</f>
        <v>0.1011</v>
      </c>
    </row>
    <row r="295" spans="4:9" x14ac:dyDescent="0.3">
      <c r="D295" s="26" t="str">
        <f t="shared" si="12"/>
        <v>Demand</v>
      </c>
      <c r="E295" s="10">
        <f t="shared" si="11"/>
        <v>2033</v>
      </c>
      <c r="F295" s="25" t="str">
        <f t="shared" si="10"/>
        <v>ROAPC</v>
      </c>
      <c r="I295" s="29">
        <f>IFERROR(ROUNDDOWN(VLOOKUP(F295,INDATA_FILL_DEMAND!$E$4:$F$251,2,FALSE)*IF(E295&lt;2043,1+$N$8,1+$O$8),4),"")</f>
        <v>1.5387</v>
      </c>
    </row>
    <row r="296" spans="4:9" x14ac:dyDescent="0.3">
      <c r="D296" s="26" t="str">
        <f t="shared" si="12"/>
        <v>Demand</v>
      </c>
      <c r="E296" s="10">
        <f t="shared" si="11"/>
        <v>2033</v>
      </c>
      <c r="F296" s="25" t="str">
        <f t="shared" si="10"/>
        <v>ROAPE</v>
      </c>
      <c r="I296" s="29">
        <f>IFERROR(ROUNDDOWN(VLOOKUP(F296,INDATA_FILL_DEMAND!$E$4:$F$251,2,FALSE)*IF(E296&lt;2043,1+$N$8,1+$O$8),4),"")</f>
        <v>0.21759999999999999</v>
      </c>
    </row>
    <row r="297" spans="4:9" x14ac:dyDescent="0.3">
      <c r="D297" s="26" t="str">
        <f t="shared" si="12"/>
        <v>Demand</v>
      </c>
      <c r="E297" s="10">
        <f t="shared" si="11"/>
        <v>2033</v>
      </c>
      <c r="F297" s="25" t="str">
        <f t="shared" si="10"/>
        <v>ROHSA</v>
      </c>
      <c r="I297" s="29">
        <f>IFERROR(ROUNDDOWN(VLOOKUP(F297,INDATA_FILL_DEMAND!$E$4:$F$251,2,FALSE)*IF(E297&lt;2043,1+$N$8,1+$O$8),4),"")</f>
        <v>1.0971</v>
      </c>
    </row>
    <row r="298" spans="4:9" x14ac:dyDescent="0.3">
      <c r="D298" s="26" t="str">
        <f t="shared" si="12"/>
        <v>Demand</v>
      </c>
      <c r="E298" s="10">
        <f t="shared" si="11"/>
        <v>2033</v>
      </c>
      <c r="F298" s="25" t="str">
        <f t="shared" si="10"/>
        <v>ROHSB</v>
      </c>
      <c r="I298" s="29">
        <f>IFERROR(ROUNDDOWN(VLOOKUP(F298,INDATA_FILL_DEMAND!$E$4:$F$251,2,FALSE)*IF(E298&lt;2043,1+$N$8,1+$O$8),4),"")</f>
        <v>4.3384999999999998</v>
      </c>
    </row>
    <row r="299" spans="4:9" x14ac:dyDescent="0.3">
      <c r="D299" s="26" t="str">
        <f t="shared" si="12"/>
        <v>Demand</v>
      </c>
      <c r="E299" s="10">
        <f t="shared" si="11"/>
        <v>2033</v>
      </c>
      <c r="F299" s="25" t="str">
        <f t="shared" si="10"/>
        <v>ROHSC</v>
      </c>
      <c r="I299" s="29">
        <f>IFERROR(ROUNDDOWN(VLOOKUP(F299,INDATA_FILL_DEMAND!$E$4:$F$251,2,FALSE)*IF(E299&lt;2043,1+$N$8,1+$O$8),4),"")</f>
        <v>25.472999999999999</v>
      </c>
    </row>
    <row r="300" spans="4:9" x14ac:dyDescent="0.3">
      <c r="D300" s="26" t="str">
        <f t="shared" si="12"/>
        <v>Demand</v>
      </c>
      <c r="E300" s="10">
        <f t="shared" si="11"/>
        <v>2033</v>
      </c>
      <c r="F300" s="25" t="str">
        <f t="shared" si="10"/>
        <v>ROHSE</v>
      </c>
      <c r="I300" s="29">
        <f>IFERROR(ROUNDDOWN(VLOOKUP(F300,INDATA_FILL_DEMAND!$E$4:$F$251,2,FALSE)*IF(E300&lt;2043,1+$N$8,1+$O$8),4),"")</f>
        <v>4.4066999999999998</v>
      </c>
    </row>
    <row r="301" spans="4:9" x14ac:dyDescent="0.3">
      <c r="D301" s="26" t="str">
        <f t="shared" si="12"/>
        <v>*</v>
      </c>
      <c r="E301" s="10">
        <f t="shared" si="11"/>
        <v>2033</v>
      </c>
      <c r="F301" s="25" t="str">
        <f t="shared" si="10"/>
        <v>REAPA</v>
      </c>
      <c r="I301" s="29">
        <f>IFERROR(ROUNDDOWN(VLOOKUP(F301,INDATA_FILL_DEMAND!$E$4:$F$251,2,FALSE)*IF(E301&lt;2043,1+$N$8,1+$O$8),4),"")</f>
        <v>0</v>
      </c>
    </row>
    <row r="302" spans="4:9" x14ac:dyDescent="0.3">
      <c r="D302" s="26" t="str">
        <f t="shared" si="12"/>
        <v>*</v>
      </c>
      <c r="E302" s="10">
        <f t="shared" si="11"/>
        <v>2033</v>
      </c>
      <c r="F302" s="25" t="str">
        <f t="shared" si="10"/>
        <v>REAPB</v>
      </c>
      <c r="I302" s="29">
        <f>IFERROR(ROUNDDOWN(VLOOKUP(F302,INDATA_FILL_DEMAND!$E$4:$F$251,2,FALSE)*IF(E302&lt;2043,1+$N$8,1+$O$8),4),"")</f>
        <v>0</v>
      </c>
    </row>
    <row r="303" spans="4:9" x14ac:dyDescent="0.3">
      <c r="D303" s="26" t="str">
        <f t="shared" si="12"/>
        <v>*</v>
      </c>
      <c r="E303" s="10">
        <f t="shared" si="11"/>
        <v>2033</v>
      </c>
      <c r="F303" s="25" t="str">
        <f t="shared" si="10"/>
        <v>REAPC</v>
      </c>
      <c r="I303" s="29">
        <f>IFERROR(ROUNDDOWN(VLOOKUP(F303,INDATA_FILL_DEMAND!$E$4:$F$251,2,FALSE)*IF(E303&lt;2043,1+$N$8,1+$O$8),4),"")</f>
        <v>0</v>
      </c>
    </row>
    <row r="304" spans="4:9" x14ac:dyDescent="0.3">
      <c r="D304" s="26" t="str">
        <f t="shared" si="12"/>
        <v>*</v>
      </c>
      <c r="E304" s="10">
        <f t="shared" si="11"/>
        <v>2033</v>
      </c>
      <c r="F304" s="25" t="str">
        <f t="shared" si="10"/>
        <v>REAPE</v>
      </c>
      <c r="I304" s="29">
        <f>IFERROR(ROUNDDOWN(VLOOKUP(F304,INDATA_FILL_DEMAND!$E$4:$F$251,2,FALSE)*IF(E304&lt;2043,1+$N$8,1+$O$8),4),"")</f>
        <v>0</v>
      </c>
    </row>
    <row r="305" spans="4:9" x14ac:dyDescent="0.3">
      <c r="D305" s="26" t="str">
        <f t="shared" si="12"/>
        <v>*</v>
      </c>
      <c r="E305" s="10">
        <f t="shared" si="11"/>
        <v>2033</v>
      </c>
      <c r="F305" s="25" t="str">
        <f t="shared" si="10"/>
        <v>REHSA</v>
      </c>
      <c r="I305" s="29">
        <f>IFERROR(ROUNDDOWN(VLOOKUP(F305,INDATA_FILL_DEMAND!$E$4:$F$251,2,FALSE)*IF(E305&lt;2043,1+$N$8,1+$O$8),4),"")</f>
        <v>0</v>
      </c>
    </row>
    <row r="306" spans="4:9" x14ac:dyDescent="0.3">
      <c r="D306" s="26" t="str">
        <f t="shared" si="12"/>
        <v>*</v>
      </c>
      <c r="E306" s="10">
        <f t="shared" si="11"/>
        <v>2033</v>
      </c>
      <c r="F306" s="25" t="str">
        <f t="shared" si="10"/>
        <v>REHSB</v>
      </c>
      <c r="I306" s="29">
        <f>IFERROR(ROUNDDOWN(VLOOKUP(F306,INDATA_FILL_DEMAND!$E$4:$F$251,2,FALSE)*IF(E306&lt;2043,1+$N$8,1+$O$8),4),"")</f>
        <v>0</v>
      </c>
    </row>
    <row r="307" spans="4:9" x14ac:dyDescent="0.3">
      <c r="D307" s="26" t="str">
        <f t="shared" si="12"/>
        <v>*</v>
      </c>
      <c r="E307" s="10">
        <f t="shared" si="11"/>
        <v>2033</v>
      </c>
      <c r="F307" s="25" t="str">
        <f t="shared" si="10"/>
        <v>REHSC</v>
      </c>
      <c r="I307" s="29">
        <f>IFERROR(ROUNDDOWN(VLOOKUP(F307,INDATA_FILL_DEMAND!$E$4:$F$251,2,FALSE)*IF(E307&lt;2043,1+$N$8,1+$O$8),4),"")</f>
        <v>0</v>
      </c>
    </row>
    <row r="308" spans="4:9" x14ac:dyDescent="0.3">
      <c r="D308" s="26" t="str">
        <f t="shared" si="12"/>
        <v>*</v>
      </c>
      <c r="E308" s="10">
        <f t="shared" si="11"/>
        <v>2033</v>
      </c>
      <c r="F308" s="25" t="str">
        <f t="shared" si="10"/>
        <v>REHSE</v>
      </c>
      <c r="I308" s="29">
        <f>IFERROR(ROUNDDOWN(VLOOKUP(F308,INDATA_FILL_DEMAND!$E$4:$F$251,2,FALSE)*IF(E308&lt;2043,1+$N$8,1+$O$8),4),"")</f>
        <v>0</v>
      </c>
    </row>
    <row r="309" spans="4:9" x14ac:dyDescent="0.3">
      <c r="D309" s="26" t="str">
        <f t="shared" si="12"/>
        <v>Demand</v>
      </c>
      <c r="E309" s="10">
        <f t="shared" si="11"/>
        <v>2033</v>
      </c>
      <c r="F309" s="25" t="str">
        <f t="shared" si="10"/>
        <v>CHCUL</v>
      </c>
      <c r="I309" s="29">
        <f>IFERROR(ROUNDDOWN(VLOOKUP(F309,INDATA_FILL_DEMAND!$E$4:$F$251,2,FALSE)*IF(E309&lt;2043,1+$N$8,1+$O$8),4),"")</f>
        <v>13.3604</v>
      </c>
    </row>
    <row r="310" spans="4:9" x14ac:dyDescent="0.3">
      <c r="D310" s="26" t="str">
        <f t="shared" si="12"/>
        <v>Demand</v>
      </c>
      <c r="E310" s="10">
        <f t="shared" si="11"/>
        <v>2033</v>
      </c>
      <c r="F310" s="25" t="str">
        <f t="shared" si="10"/>
        <v>CHEDU</v>
      </c>
      <c r="I310" s="29">
        <f>IFERROR(ROUNDDOWN(VLOOKUP(F310,INDATA_FILL_DEMAND!$E$4:$F$251,2,FALSE)*IF(E310&lt;2043,1+$N$8,1+$O$8),4),"")</f>
        <v>32.076700000000002</v>
      </c>
    </row>
    <row r="311" spans="4:9" x14ac:dyDescent="0.3">
      <c r="D311" s="26" t="str">
        <f t="shared" si="12"/>
        <v>Demand</v>
      </c>
      <c r="E311" s="10">
        <f t="shared" si="11"/>
        <v>2033</v>
      </c>
      <c r="F311" s="25" t="str">
        <f t="shared" si="10"/>
        <v>CHHLT</v>
      </c>
      <c r="I311" s="29">
        <f>IFERROR(ROUNDDOWN(VLOOKUP(F311,INDATA_FILL_DEMAND!$E$4:$F$251,2,FALSE)*IF(E311&lt;2043,1+$N$8,1+$O$8),4),"")</f>
        <v>2.4098000000000002</v>
      </c>
    </row>
    <row r="312" spans="4:9" x14ac:dyDescent="0.3">
      <c r="D312" s="26" t="str">
        <f t="shared" si="12"/>
        <v>Demand</v>
      </c>
      <c r="E312" s="10">
        <f t="shared" si="11"/>
        <v>2033</v>
      </c>
      <c r="F312" s="25" t="str">
        <f t="shared" si="10"/>
        <v>CHOFF</v>
      </c>
      <c r="I312" s="29">
        <f>IFERROR(ROUNDDOWN(VLOOKUP(F312,INDATA_FILL_DEMAND!$E$4:$F$251,2,FALSE)*IF(E312&lt;2043,1+$N$8,1+$O$8),4),"")</f>
        <v>3.4198</v>
      </c>
    </row>
    <row r="313" spans="4:9" x14ac:dyDescent="0.3">
      <c r="D313" s="26" t="str">
        <f t="shared" si="12"/>
        <v>Demand</v>
      </c>
      <c r="E313" s="10">
        <f t="shared" si="11"/>
        <v>2033</v>
      </c>
      <c r="F313" s="25" t="str">
        <f t="shared" si="10"/>
        <v>CHOTH</v>
      </c>
      <c r="I313" s="29">
        <f>IFERROR(ROUNDDOWN(VLOOKUP(F313,INDATA_FILL_DEMAND!$E$4:$F$251,2,FALSE)*IF(E313&lt;2043,1+$N$8,1+$O$8),4),"")</f>
        <v>20.3596</v>
      </c>
    </row>
    <row r="314" spans="4:9" x14ac:dyDescent="0.3">
      <c r="D314" s="26" t="str">
        <f t="shared" si="12"/>
        <v>Demand</v>
      </c>
      <c r="E314" s="10">
        <f t="shared" si="11"/>
        <v>2033</v>
      </c>
      <c r="F314" s="25" t="str">
        <f t="shared" si="10"/>
        <v>CHRET</v>
      </c>
      <c r="I314" s="29">
        <f>IFERROR(ROUNDDOWN(VLOOKUP(F314,INDATA_FILL_DEMAND!$E$4:$F$251,2,FALSE)*IF(E314&lt;2043,1+$N$8,1+$O$8),4),"")</f>
        <v>4.2172000000000001</v>
      </c>
    </row>
    <row r="315" spans="4:9" x14ac:dyDescent="0.3">
      <c r="D315" s="26" t="str">
        <f t="shared" si="12"/>
        <v>Demand</v>
      </c>
      <c r="E315" s="10">
        <f t="shared" si="11"/>
        <v>2033</v>
      </c>
      <c r="F315" s="25" t="str">
        <f t="shared" si="10"/>
        <v>CHSPO</v>
      </c>
      <c r="I315" s="29">
        <f>IFERROR(ROUNDDOWN(VLOOKUP(F315,INDATA_FILL_DEMAND!$E$4:$F$251,2,FALSE)*IF(E315&lt;2043,1+$N$8,1+$O$8),4),"")</f>
        <v>9.0457000000000001</v>
      </c>
    </row>
    <row r="316" spans="4:9" x14ac:dyDescent="0.3">
      <c r="D316" s="26" t="str">
        <f t="shared" si="12"/>
        <v>Demand</v>
      </c>
      <c r="E316" s="10">
        <f t="shared" si="11"/>
        <v>2033</v>
      </c>
      <c r="F316" s="25" t="str">
        <f t="shared" si="10"/>
        <v>CHTUR</v>
      </c>
      <c r="I316" s="29">
        <f>IFERROR(ROUNDDOWN(VLOOKUP(F316,INDATA_FILL_DEMAND!$E$4:$F$251,2,FALSE)*IF(E316&lt;2043,1+$N$8,1+$O$8),4),"")</f>
        <v>2.5693000000000001</v>
      </c>
    </row>
    <row r="317" spans="4:9" x14ac:dyDescent="0.3">
      <c r="D317" s="26" t="str">
        <f t="shared" si="12"/>
        <v>*</v>
      </c>
      <c r="E317" s="10">
        <f t="shared" si="11"/>
        <v>2033</v>
      </c>
      <c r="F317" s="25" t="str">
        <f t="shared" si="10"/>
        <v>CCCUL</v>
      </c>
      <c r="I317" s="29">
        <f>IFERROR(ROUNDDOWN(VLOOKUP(F317,INDATA_FILL_DEMAND!$E$4:$F$251,2,FALSE)*IF(E317&lt;2043,1+$N$8,1+$O$8),4),"")</f>
        <v>0</v>
      </c>
    </row>
    <row r="318" spans="4:9" x14ac:dyDescent="0.3">
      <c r="D318" s="26" t="str">
        <f t="shared" si="12"/>
        <v>*</v>
      </c>
      <c r="E318" s="10">
        <f t="shared" si="11"/>
        <v>2033</v>
      </c>
      <c r="F318" s="25" t="str">
        <f t="shared" ref="F318:F381" si="13">F70</f>
        <v>CCEDU</v>
      </c>
      <c r="I318" s="29">
        <f>IFERROR(ROUNDDOWN(VLOOKUP(F318,INDATA_FILL_DEMAND!$E$4:$F$251,2,FALSE)*IF(E318&lt;2043,1+$N$8,1+$O$8),4),"")</f>
        <v>0</v>
      </c>
    </row>
    <row r="319" spans="4:9" x14ac:dyDescent="0.3">
      <c r="D319" s="26" t="str">
        <f t="shared" si="12"/>
        <v>*</v>
      </c>
      <c r="E319" s="10">
        <f t="shared" ref="E319:E382" si="14">E318</f>
        <v>2033</v>
      </c>
      <c r="F319" s="25" t="str">
        <f t="shared" si="13"/>
        <v>CCHLT</v>
      </c>
      <c r="I319" s="29">
        <f>IFERROR(ROUNDDOWN(VLOOKUP(F319,INDATA_FILL_DEMAND!$E$4:$F$251,2,FALSE)*IF(E319&lt;2043,1+$N$8,1+$O$8),4),"")</f>
        <v>0</v>
      </c>
    </row>
    <row r="320" spans="4:9" x14ac:dyDescent="0.3">
      <c r="D320" s="26" t="str">
        <f t="shared" si="12"/>
        <v>*</v>
      </c>
      <c r="E320" s="10">
        <f t="shared" si="14"/>
        <v>2033</v>
      </c>
      <c r="F320" s="25" t="str">
        <f t="shared" si="13"/>
        <v>CCOFF</v>
      </c>
      <c r="I320" s="29">
        <f>IFERROR(ROUNDDOWN(VLOOKUP(F320,INDATA_FILL_DEMAND!$E$4:$F$251,2,FALSE)*IF(E320&lt;2043,1+$N$8,1+$O$8),4),"")</f>
        <v>0</v>
      </c>
    </row>
    <row r="321" spans="4:9" x14ac:dyDescent="0.3">
      <c r="D321" s="26" t="str">
        <f t="shared" si="12"/>
        <v>*</v>
      </c>
      <c r="E321" s="10">
        <f t="shared" si="14"/>
        <v>2033</v>
      </c>
      <c r="F321" s="25" t="str">
        <f t="shared" si="13"/>
        <v>CCOTH</v>
      </c>
      <c r="I321" s="29">
        <f>IFERROR(ROUNDDOWN(VLOOKUP(F321,INDATA_FILL_DEMAND!$E$4:$F$251,2,FALSE)*IF(E321&lt;2043,1+$N$8,1+$O$8),4),"")</f>
        <v>0</v>
      </c>
    </row>
    <row r="322" spans="4:9" x14ac:dyDescent="0.3">
      <c r="D322" s="26" t="str">
        <f t="shared" si="12"/>
        <v>*</v>
      </c>
      <c r="E322" s="10">
        <f t="shared" si="14"/>
        <v>2033</v>
      </c>
      <c r="F322" s="25" t="str">
        <f t="shared" si="13"/>
        <v>CCRET</v>
      </c>
      <c r="I322" s="29">
        <f>IFERROR(ROUNDDOWN(VLOOKUP(F322,INDATA_FILL_DEMAND!$E$4:$F$251,2,FALSE)*IF(E322&lt;2043,1+$N$8,1+$O$8),4),"")</f>
        <v>0</v>
      </c>
    </row>
    <row r="323" spans="4:9" x14ac:dyDescent="0.3">
      <c r="D323" s="26" t="str">
        <f t="shared" si="12"/>
        <v>*</v>
      </c>
      <c r="E323" s="10">
        <f t="shared" si="14"/>
        <v>2033</v>
      </c>
      <c r="F323" s="25" t="str">
        <f t="shared" si="13"/>
        <v>CCSPO</v>
      </c>
      <c r="I323" s="29">
        <f>IFERROR(ROUNDDOWN(VLOOKUP(F323,INDATA_FILL_DEMAND!$E$4:$F$251,2,FALSE)*IF(E323&lt;2043,1+$N$8,1+$O$8),4),"")</f>
        <v>0</v>
      </c>
    </row>
    <row r="324" spans="4:9" x14ac:dyDescent="0.3">
      <c r="D324" s="26" t="str">
        <f t="shared" si="12"/>
        <v>*</v>
      </c>
      <c r="E324" s="10">
        <f t="shared" si="14"/>
        <v>2033</v>
      </c>
      <c r="F324" s="25" t="str">
        <f t="shared" si="13"/>
        <v>CCTUR</v>
      </c>
      <c r="I324" s="29">
        <f>IFERROR(ROUNDDOWN(VLOOKUP(F324,INDATA_FILL_DEMAND!$E$4:$F$251,2,FALSE)*IF(E324&lt;2043,1+$N$8,1+$O$8),4),"")</f>
        <v>0</v>
      </c>
    </row>
    <row r="325" spans="4:9" x14ac:dyDescent="0.3">
      <c r="D325" s="26" t="str">
        <f t="shared" si="12"/>
        <v>Demand</v>
      </c>
      <c r="E325" s="10">
        <f t="shared" si="14"/>
        <v>2033</v>
      </c>
      <c r="F325" s="25" t="str">
        <f t="shared" si="13"/>
        <v>CWCUL</v>
      </c>
      <c r="I325" s="29">
        <f>IFERROR(ROUNDDOWN(VLOOKUP(F325,INDATA_FILL_DEMAND!$E$4:$F$251,2,FALSE)*IF(E325&lt;2043,1+$N$8,1+$O$8),4),"")</f>
        <v>3.1616</v>
      </c>
    </row>
    <row r="326" spans="4:9" x14ac:dyDescent="0.3">
      <c r="D326" s="26" t="str">
        <f t="shared" si="12"/>
        <v>Demand</v>
      </c>
      <c r="E326" s="10">
        <f t="shared" si="14"/>
        <v>2033</v>
      </c>
      <c r="F326" s="25" t="str">
        <f t="shared" si="13"/>
        <v>CWEDU</v>
      </c>
      <c r="I326" s="29">
        <f>IFERROR(ROUNDDOWN(VLOOKUP(F326,INDATA_FILL_DEMAND!$E$4:$F$251,2,FALSE)*IF(E326&lt;2043,1+$N$8,1+$O$8),4),"")</f>
        <v>7.5907</v>
      </c>
    </row>
    <row r="327" spans="4:9" x14ac:dyDescent="0.3">
      <c r="D327" s="26" t="str">
        <f t="shared" si="12"/>
        <v>Demand</v>
      </c>
      <c r="E327" s="10">
        <f t="shared" si="14"/>
        <v>2033</v>
      </c>
      <c r="F327" s="25" t="str">
        <f t="shared" si="13"/>
        <v>CWHLT</v>
      </c>
      <c r="I327" s="29">
        <f>IFERROR(ROUNDDOWN(VLOOKUP(F327,INDATA_FILL_DEMAND!$E$4:$F$251,2,FALSE)*IF(E327&lt;2043,1+$N$8,1+$O$8),4),"")</f>
        <v>0.57020000000000004</v>
      </c>
    </row>
    <row r="328" spans="4:9" x14ac:dyDescent="0.3">
      <c r="D328" s="26" t="str">
        <f t="shared" si="12"/>
        <v>Demand</v>
      </c>
      <c r="E328" s="10">
        <f t="shared" si="14"/>
        <v>2033</v>
      </c>
      <c r="F328" s="25" t="str">
        <f t="shared" si="13"/>
        <v>CWOFF</v>
      </c>
      <c r="I328" s="29">
        <f>IFERROR(ROUNDDOWN(VLOOKUP(F328,INDATA_FILL_DEMAND!$E$4:$F$251,2,FALSE)*IF(E328&lt;2043,1+$N$8,1+$O$8),4),"")</f>
        <v>0.80920000000000003</v>
      </c>
    </row>
    <row r="329" spans="4:9" x14ac:dyDescent="0.3">
      <c r="D329" s="26" t="str">
        <f t="shared" si="12"/>
        <v>Demand</v>
      </c>
      <c r="E329" s="10">
        <f t="shared" si="14"/>
        <v>2033</v>
      </c>
      <c r="F329" s="25" t="str">
        <f t="shared" si="13"/>
        <v>CWOTH</v>
      </c>
      <c r="I329" s="29">
        <f>IFERROR(ROUNDDOWN(VLOOKUP(F329,INDATA_FILL_DEMAND!$E$4:$F$251,2,FALSE)*IF(E329&lt;2043,1+$N$8,1+$O$8),4),"")</f>
        <v>4.8178999999999998</v>
      </c>
    </row>
    <row r="330" spans="4:9" x14ac:dyDescent="0.3">
      <c r="D330" s="26" t="str">
        <f t="shared" si="12"/>
        <v>Demand</v>
      </c>
      <c r="E330" s="10">
        <f t="shared" si="14"/>
        <v>2033</v>
      </c>
      <c r="F330" s="25" t="str">
        <f t="shared" si="13"/>
        <v>CWRET</v>
      </c>
      <c r="I330" s="29">
        <f>IFERROR(ROUNDDOWN(VLOOKUP(F330,INDATA_FILL_DEMAND!$E$4:$F$251,2,FALSE)*IF(E330&lt;2043,1+$N$8,1+$O$8),4),"")</f>
        <v>0.99790000000000001</v>
      </c>
    </row>
    <row r="331" spans="4:9" x14ac:dyDescent="0.3">
      <c r="D331" s="26" t="str">
        <f t="shared" si="12"/>
        <v>Demand</v>
      </c>
      <c r="E331" s="10">
        <f t="shared" si="14"/>
        <v>2033</v>
      </c>
      <c r="F331" s="25" t="str">
        <f t="shared" si="13"/>
        <v>CWSPO</v>
      </c>
      <c r="I331" s="29">
        <f>IFERROR(ROUNDDOWN(VLOOKUP(F331,INDATA_FILL_DEMAND!$E$4:$F$251,2,FALSE)*IF(E331&lt;2043,1+$N$8,1+$O$8),4),"")</f>
        <v>2.1406000000000001</v>
      </c>
    </row>
    <row r="332" spans="4:9" x14ac:dyDescent="0.3">
      <c r="D332" s="26" t="str">
        <f t="shared" si="12"/>
        <v>Demand</v>
      </c>
      <c r="E332" s="10">
        <f t="shared" si="14"/>
        <v>2033</v>
      </c>
      <c r="F332" s="25" t="str">
        <f t="shared" si="13"/>
        <v>CWTUR</v>
      </c>
      <c r="I332" s="29">
        <f>IFERROR(ROUNDDOWN(VLOOKUP(F332,INDATA_FILL_DEMAND!$E$4:$F$251,2,FALSE)*IF(E332&lt;2043,1+$N$8,1+$O$8),4),"")</f>
        <v>0.60799999999999998</v>
      </c>
    </row>
    <row r="333" spans="4:9" x14ac:dyDescent="0.3">
      <c r="D333" s="26" t="str">
        <f t="shared" si="12"/>
        <v>Demand</v>
      </c>
      <c r="E333" s="10">
        <f t="shared" si="14"/>
        <v>2033</v>
      </c>
      <c r="F333" s="25" t="str">
        <f t="shared" si="13"/>
        <v>CKCUL</v>
      </c>
      <c r="I333" s="29">
        <f>IFERROR(ROUNDDOWN(VLOOKUP(F333,INDATA_FILL_DEMAND!$E$4:$F$251,2,FALSE)*IF(E333&lt;2043,1+$N$8,1+$O$8),4),"")</f>
        <v>0.67300000000000004</v>
      </c>
    </row>
    <row r="334" spans="4:9" x14ac:dyDescent="0.3">
      <c r="D334" s="26" t="str">
        <f t="shared" ref="D334:D397" si="15">IF(AND(ISNUMBER(I334),I334&gt;0),"Demand","*")</f>
        <v>Demand</v>
      </c>
      <c r="E334" s="10">
        <f t="shared" si="14"/>
        <v>2033</v>
      </c>
      <c r="F334" s="25" t="str">
        <f t="shared" si="13"/>
        <v>CKEDU</v>
      </c>
      <c r="I334" s="29">
        <f>IFERROR(ROUNDDOWN(VLOOKUP(F334,INDATA_FILL_DEMAND!$E$4:$F$251,2,FALSE)*IF(E334&lt;2043,1+$N$8,1+$O$8),4),"")</f>
        <v>1.6158999999999999</v>
      </c>
    </row>
    <row r="335" spans="4:9" x14ac:dyDescent="0.3">
      <c r="D335" s="26" t="str">
        <f t="shared" si="15"/>
        <v>Demand</v>
      </c>
      <c r="E335" s="10">
        <f t="shared" si="14"/>
        <v>2033</v>
      </c>
      <c r="F335" s="25" t="str">
        <f t="shared" si="13"/>
        <v>CKHLT</v>
      </c>
      <c r="I335" s="29">
        <f>IFERROR(ROUNDDOWN(VLOOKUP(F335,INDATA_FILL_DEMAND!$E$4:$F$251,2,FALSE)*IF(E335&lt;2043,1+$N$8,1+$O$8),4),"")</f>
        <v>0.12139999999999999</v>
      </c>
    </row>
    <row r="336" spans="4:9" x14ac:dyDescent="0.3">
      <c r="D336" s="26" t="str">
        <f t="shared" si="15"/>
        <v>Demand</v>
      </c>
      <c r="E336" s="10">
        <f t="shared" si="14"/>
        <v>2033</v>
      </c>
      <c r="F336" s="25" t="str">
        <f t="shared" si="13"/>
        <v>CKOFF</v>
      </c>
      <c r="I336" s="29">
        <f>IFERROR(ROUNDDOWN(VLOOKUP(F336,INDATA_FILL_DEMAND!$E$4:$F$251,2,FALSE)*IF(E336&lt;2043,1+$N$8,1+$O$8),4),"")</f>
        <v>0.17219999999999999</v>
      </c>
    </row>
    <row r="337" spans="4:9" x14ac:dyDescent="0.3">
      <c r="D337" s="26" t="str">
        <f t="shared" si="15"/>
        <v>Demand</v>
      </c>
      <c r="E337" s="10">
        <f t="shared" si="14"/>
        <v>2033</v>
      </c>
      <c r="F337" s="25" t="str">
        <f t="shared" si="13"/>
        <v>CKOTH</v>
      </c>
      <c r="I337" s="29">
        <f>IFERROR(ROUNDDOWN(VLOOKUP(F337,INDATA_FILL_DEMAND!$E$4:$F$251,2,FALSE)*IF(E337&lt;2043,1+$N$8,1+$O$8),4),"")</f>
        <v>1.0256000000000001</v>
      </c>
    </row>
    <row r="338" spans="4:9" x14ac:dyDescent="0.3">
      <c r="D338" s="26" t="str">
        <f t="shared" si="15"/>
        <v>Demand</v>
      </c>
      <c r="E338" s="10">
        <f t="shared" si="14"/>
        <v>2033</v>
      </c>
      <c r="F338" s="25" t="str">
        <f t="shared" si="13"/>
        <v>CKRET</v>
      </c>
      <c r="I338" s="29">
        <f>IFERROR(ROUNDDOWN(VLOOKUP(F338,INDATA_FILL_DEMAND!$E$4:$F$251,2,FALSE)*IF(E338&lt;2043,1+$N$8,1+$O$8),4),"")</f>
        <v>0.21240000000000001</v>
      </c>
    </row>
    <row r="339" spans="4:9" x14ac:dyDescent="0.3">
      <c r="D339" s="26" t="str">
        <f t="shared" si="15"/>
        <v>Demand</v>
      </c>
      <c r="E339" s="10">
        <f t="shared" si="14"/>
        <v>2033</v>
      </c>
      <c r="F339" s="25" t="str">
        <f t="shared" si="13"/>
        <v>CKSPO</v>
      </c>
      <c r="I339" s="29">
        <f>IFERROR(ROUNDDOWN(VLOOKUP(F339,INDATA_FILL_DEMAND!$E$4:$F$251,2,FALSE)*IF(E339&lt;2043,1+$N$8,1+$O$8),4),"")</f>
        <v>0.45569999999999999</v>
      </c>
    </row>
    <row r="340" spans="4:9" x14ac:dyDescent="0.3">
      <c r="D340" s="26" t="str">
        <f t="shared" si="15"/>
        <v>Demand</v>
      </c>
      <c r="E340" s="10">
        <f t="shared" si="14"/>
        <v>2033</v>
      </c>
      <c r="F340" s="25" t="str">
        <f t="shared" si="13"/>
        <v>CKTUR</v>
      </c>
      <c r="I340" s="29">
        <f>IFERROR(ROUNDDOWN(VLOOKUP(F340,INDATA_FILL_DEMAND!$E$4:$F$251,2,FALSE)*IF(E340&lt;2043,1+$N$8,1+$O$8),4),"")</f>
        <v>0.12939999999999999</v>
      </c>
    </row>
    <row r="341" spans="4:9" x14ac:dyDescent="0.3">
      <c r="D341" s="26" t="str">
        <f t="shared" si="15"/>
        <v>Demand</v>
      </c>
      <c r="E341" s="10">
        <f t="shared" si="14"/>
        <v>2033</v>
      </c>
      <c r="F341" s="25" t="str">
        <f t="shared" si="13"/>
        <v>CLCUL</v>
      </c>
      <c r="I341" s="29">
        <f>IFERROR(ROUNDDOWN(VLOOKUP(F341,INDATA_FILL_DEMAND!$E$4:$F$251,2,FALSE)*IF(E341&lt;2043,1+$N$8,1+$O$8),4),"")</f>
        <v>0.89070000000000005</v>
      </c>
    </row>
    <row r="342" spans="4:9" x14ac:dyDescent="0.3">
      <c r="D342" s="26" t="str">
        <f t="shared" si="15"/>
        <v>Demand</v>
      </c>
      <c r="E342" s="10">
        <f t="shared" si="14"/>
        <v>2033</v>
      </c>
      <c r="F342" s="25" t="str">
        <f t="shared" si="13"/>
        <v>CLEDU</v>
      </c>
      <c r="I342" s="29">
        <f>IFERROR(ROUNDDOWN(VLOOKUP(F342,INDATA_FILL_DEMAND!$E$4:$F$251,2,FALSE)*IF(E342&lt;2043,1+$N$8,1+$O$8),4),"")</f>
        <v>2.1385000000000001</v>
      </c>
    </row>
    <row r="343" spans="4:9" x14ac:dyDescent="0.3">
      <c r="D343" s="26" t="str">
        <f t="shared" si="15"/>
        <v>Demand</v>
      </c>
      <c r="E343" s="10">
        <f t="shared" si="14"/>
        <v>2033</v>
      </c>
      <c r="F343" s="25" t="str">
        <f t="shared" si="13"/>
        <v>CLHLT</v>
      </c>
      <c r="I343" s="29">
        <f>IFERROR(ROUNDDOWN(VLOOKUP(F343,INDATA_FILL_DEMAND!$E$4:$F$251,2,FALSE)*IF(E343&lt;2043,1+$N$8,1+$O$8),4),"")</f>
        <v>0.16059999999999999</v>
      </c>
    </row>
    <row r="344" spans="4:9" x14ac:dyDescent="0.3">
      <c r="D344" s="26" t="str">
        <f t="shared" si="15"/>
        <v>Demand</v>
      </c>
      <c r="E344" s="10">
        <f t="shared" si="14"/>
        <v>2033</v>
      </c>
      <c r="F344" s="25" t="str">
        <f t="shared" si="13"/>
        <v>CLOFF</v>
      </c>
      <c r="I344" s="29">
        <f>IFERROR(ROUNDDOWN(VLOOKUP(F344,INDATA_FILL_DEMAND!$E$4:$F$251,2,FALSE)*IF(E344&lt;2043,1+$N$8,1+$O$8),4),"")</f>
        <v>0.22800000000000001</v>
      </c>
    </row>
    <row r="345" spans="4:9" x14ac:dyDescent="0.3">
      <c r="D345" s="26" t="str">
        <f t="shared" si="15"/>
        <v>Demand</v>
      </c>
      <c r="E345" s="10">
        <f t="shared" si="14"/>
        <v>2033</v>
      </c>
      <c r="F345" s="25" t="str">
        <f t="shared" si="13"/>
        <v>CLOTH</v>
      </c>
      <c r="I345" s="29">
        <f>IFERROR(ROUNDDOWN(VLOOKUP(F345,INDATA_FILL_DEMAND!$E$4:$F$251,2,FALSE)*IF(E345&lt;2043,1+$N$8,1+$O$8),4),"")</f>
        <v>1.3573</v>
      </c>
    </row>
    <row r="346" spans="4:9" x14ac:dyDescent="0.3">
      <c r="D346" s="26" t="str">
        <f t="shared" si="15"/>
        <v>Demand</v>
      </c>
      <c r="E346" s="10">
        <f t="shared" si="14"/>
        <v>2033</v>
      </c>
      <c r="F346" s="25" t="str">
        <f t="shared" si="13"/>
        <v>CLRET</v>
      </c>
      <c r="I346" s="29">
        <f>IFERROR(ROUNDDOWN(VLOOKUP(F346,INDATA_FILL_DEMAND!$E$4:$F$251,2,FALSE)*IF(E346&lt;2043,1+$N$8,1+$O$8),4),"")</f>
        <v>0.28110000000000002</v>
      </c>
    </row>
    <row r="347" spans="4:9" x14ac:dyDescent="0.3">
      <c r="D347" s="26" t="str">
        <f t="shared" si="15"/>
        <v>Demand</v>
      </c>
      <c r="E347" s="10">
        <f t="shared" si="14"/>
        <v>2033</v>
      </c>
      <c r="F347" s="25" t="str">
        <f t="shared" si="13"/>
        <v>CLSPO</v>
      </c>
      <c r="I347" s="29">
        <f>IFERROR(ROUNDDOWN(VLOOKUP(F347,INDATA_FILL_DEMAND!$E$4:$F$251,2,FALSE)*IF(E347&lt;2043,1+$N$8,1+$O$8),4),"")</f>
        <v>0.60299999999999998</v>
      </c>
    </row>
    <row r="348" spans="4:9" x14ac:dyDescent="0.3">
      <c r="D348" s="26" t="str">
        <f t="shared" si="15"/>
        <v>Demand</v>
      </c>
      <c r="E348" s="10">
        <f t="shared" si="14"/>
        <v>2033</v>
      </c>
      <c r="F348" s="25" t="str">
        <f t="shared" si="13"/>
        <v>CLTUR</v>
      </c>
      <c r="I348" s="29">
        <f>IFERROR(ROUNDDOWN(VLOOKUP(F348,INDATA_FILL_DEMAND!$E$4:$F$251,2,FALSE)*IF(E348&lt;2043,1+$N$8,1+$O$8),4),"")</f>
        <v>0.17119999999999999</v>
      </c>
    </row>
    <row r="349" spans="4:9" x14ac:dyDescent="0.3">
      <c r="D349" s="26" t="str">
        <f t="shared" si="15"/>
        <v>Demand</v>
      </c>
      <c r="E349" s="10">
        <f t="shared" si="14"/>
        <v>2033</v>
      </c>
      <c r="F349" s="25" t="str">
        <f t="shared" si="13"/>
        <v>COCUL</v>
      </c>
      <c r="I349" s="29">
        <f>IFERROR(ROUNDDOWN(VLOOKUP(F349,INDATA_FILL_DEMAND!$E$4:$F$251,2,FALSE)*IF(E349&lt;2043,1+$N$8,1+$O$8),4),"")</f>
        <v>4.2210999999999999</v>
      </c>
    </row>
    <row r="350" spans="4:9" x14ac:dyDescent="0.3">
      <c r="D350" s="26" t="str">
        <f t="shared" si="15"/>
        <v>Demand</v>
      </c>
      <c r="E350" s="10">
        <f t="shared" si="14"/>
        <v>2033</v>
      </c>
      <c r="F350" s="25" t="str">
        <f t="shared" si="13"/>
        <v>COEDU</v>
      </c>
      <c r="I350" s="29">
        <f>IFERROR(ROUNDDOWN(VLOOKUP(F350,INDATA_FILL_DEMAND!$E$4:$F$251,2,FALSE)*IF(E350&lt;2043,1+$N$8,1+$O$8),4),"")</f>
        <v>10.1342</v>
      </c>
    </row>
    <row r="351" spans="4:9" x14ac:dyDescent="0.3">
      <c r="D351" s="26" t="str">
        <f t="shared" si="15"/>
        <v>Demand</v>
      </c>
      <c r="E351" s="10">
        <f t="shared" si="14"/>
        <v>2033</v>
      </c>
      <c r="F351" s="25" t="str">
        <f t="shared" si="13"/>
        <v>COHLT</v>
      </c>
      <c r="I351" s="29">
        <f>IFERROR(ROUNDDOWN(VLOOKUP(F351,INDATA_FILL_DEMAND!$E$4:$F$251,2,FALSE)*IF(E351&lt;2043,1+$N$8,1+$O$8),4),"")</f>
        <v>0.76129999999999998</v>
      </c>
    </row>
    <row r="352" spans="4:9" x14ac:dyDescent="0.3">
      <c r="D352" s="26" t="str">
        <f t="shared" si="15"/>
        <v>Demand</v>
      </c>
      <c r="E352" s="10">
        <f t="shared" si="14"/>
        <v>2033</v>
      </c>
      <c r="F352" s="25" t="str">
        <f t="shared" si="13"/>
        <v>COOFF</v>
      </c>
      <c r="I352" s="29">
        <f>IFERROR(ROUNDDOWN(VLOOKUP(F352,INDATA_FILL_DEMAND!$E$4:$F$251,2,FALSE)*IF(E352&lt;2043,1+$N$8,1+$O$8),4),"")</f>
        <v>1.0804</v>
      </c>
    </row>
    <row r="353" spans="4:9" x14ac:dyDescent="0.3">
      <c r="D353" s="26" t="str">
        <f t="shared" si="15"/>
        <v>Demand</v>
      </c>
      <c r="E353" s="10">
        <f t="shared" si="14"/>
        <v>2033</v>
      </c>
      <c r="F353" s="25" t="str">
        <f t="shared" si="13"/>
        <v>COOTH</v>
      </c>
      <c r="I353" s="29">
        <f>IFERROR(ROUNDDOWN(VLOOKUP(F353,INDATA_FILL_DEMAND!$E$4:$F$251,2,FALSE)*IF(E353&lt;2043,1+$N$8,1+$O$8),4),"")</f>
        <v>6.4324000000000003</v>
      </c>
    </row>
    <row r="354" spans="4:9" x14ac:dyDescent="0.3">
      <c r="D354" s="26" t="str">
        <f t="shared" si="15"/>
        <v>Demand</v>
      </c>
      <c r="E354" s="10">
        <f t="shared" si="14"/>
        <v>2033</v>
      </c>
      <c r="F354" s="25" t="str">
        <f t="shared" si="13"/>
        <v>CORET</v>
      </c>
      <c r="I354" s="29">
        <f>IFERROR(ROUNDDOWN(VLOOKUP(F354,INDATA_FILL_DEMAND!$E$4:$F$251,2,FALSE)*IF(E354&lt;2043,1+$N$8,1+$O$8),4),"")</f>
        <v>1.3323</v>
      </c>
    </row>
    <row r="355" spans="4:9" x14ac:dyDescent="0.3">
      <c r="D355" s="26" t="str">
        <f t="shared" si="15"/>
        <v>Demand</v>
      </c>
      <c r="E355" s="10">
        <f t="shared" si="14"/>
        <v>2033</v>
      </c>
      <c r="F355" s="25" t="str">
        <f t="shared" si="13"/>
        <v>COSPO</v>
      </c>
      <c r="I355" s="29">
        <f>IFERROR(ROUNDDOWN(VLOOKUP(F355,INDATA_FILL_DEMAND!$E$4:$F$251,2,FALSE)*IF(E355&lt;2043,1+$N$8,1+$O$8),4),"")</f>
        <v>2.8578999999999999</v>
      </c>
    </row>
    <row r="356" spans="4:9" x14ac:dyDescent="0.3">
      <c r="D356" s="26" t="str">
        <f t="shared" si="15"/>
        <v>Demand</v>
      </c>
      <c r="E356" s="10">
        <f t="shared" si="14"/>
        <v>2033</v>
      </c>
      <c r="F356" s="25" t="str">
        <f t="shared" si="13"/>
        <v>COTUR</v>
      </c>
      <c r="I356" s="29">
        <f>IFERROR(ROUNDDOWN(VLOOKUP(F356,INDATA_FILL_DEMAND!$E$4:$F$251,2,FALSE)*IF(E356&lt;2043,1+$N$8,1+$O$8),4),"")</f>
        <v>0.81169999999999998</v>
      </c>
    </row>
    <row r="357" spans="4:9" x14ac:dyDescent="0.3">
      <c r="D357" s="26" t="str">
        <f t="shared" si="15"/>
        <v>*</v>
      </c>
      <c r="E357" s="10">
        <f t="shared" si="14"/>
        <v>2033</v>
      </c>
      <c r="F357" s="25" t="str">
        <f t="shared" si="13"/>
        <v>CECUL</v>
      </c>
      <c r="I357" s="29">
        <f>IFERROR(ROUNDDOWN(VLOOKUP(F357,INDATA_FILL_DEMAND!$E$4:$F$251,2,FALSE)*IF(E357&lt;2043,1+$N$8,1+$O$8),4),"")</f>
        <v>0</v>
      </c>
    </row>
    <row r="358" spans="4:9" x14ac:dyDescent="0.3">
      <c r="D358" s="26" t="str">
        <f t="shared" si="15"/>
        <v>*</v>
      </c>
      <c r="E358" s="10">
        <f t="shared" si="14"/>
        <v>2033</v>
      </c>
      <c r="F358" s="25" t="str">
        <f t="shared" si="13"/>
        <v>CEEDU</v>
      </c>
      <c r="I358" s="29">
        <f>IFERROR(ROUNDDOWN(VLOOKUP(F358,INDATA_FILL_DEMAND!$E$4:$F$251,2,FALSE)*IF(E358&lt;2043,1+$N$8,1+$O$8),4),"")</f>
        <v>0</v>
      </c>
    </row>
    <row r="359" spans="4:9" x14ac:dyDescent="0.3">
      <c r="D359" s="26" t="str">
        <f t="shared" si="15"/>
        <v>*</v>
      </c>
      <c r="E359" s="10">
        <f t="shared" si="14"/>
        <v>2033</v>
      </c>
      <c r="F359" s="25" t="str">
        <f t="shared" si="13"/>
        <v>CEHLT</v>
      </c>
      <c r="I359" s="29">
        <f>IFERROR(ROUNDDOWN(VLOOKUP(F359,INDATA_FILL_DEMAND!$E$4:$F$251,2,FALSE)*IF(E359&lt;2043,1+$N$8,1+$O$8),4),"")</f>
        <v>0</v>
      </c>
    </row>
    <row r="360" spans="4:9" x14ac:dyDescent="0.3">
      <c r="D360" s="26" t="str">
        <f t="shared" si="15"/>
        <v>*</v>
      </c>
      <c r="E360" s="10">
        <f t="shared" si="14"/>
        <v>2033</v>
      </c>
      <c r="F360" s="25" t="str">
        <f t="shared" si="13"/>
        <v>CEOFF</v>
      </c>
      <c r="I360" s="29">
        <f>IFERROR(ROUNDDOWN(VLOOKUP(F360,INDATA_FILL_DEMAND!$E$4:$F$251,2,FALSE)*IF(E360&lt;2043,1+$N$8,1+$O$8),4),"")</f>
        <v>0</v>
      </c>
    </row>
    <row r="361" spans="4:9" x14ac:dyDescent="0.3">
      <c r="D361" s="26" t="str">
        <f t="shared" si="15"/>
        <v>*</v>
      </c>
      <c r="E361" s="10">
        <f t="shared" si="14"/>
        <v>2033</v>
      </c>
      <c r="F361" s="25" t="str">
        <f t="shared" si="13"/>
        <v>CEOTH</v>
      </c>
      <c r="I361" s="29">
        <f>IFERROR(ROUNDDOWN(VLOOKUP(F361,INDATA_FILL_DEMAND!$E$4:$F$251,2,FALSE)*IF(E361&lt;2043,1+$N$8,1+$O$8),4),"")</f>
        <v>0</v>
      </c>
    </row>
    <row r="362" spans="4:9" x14ac:dyDescent="0.3">
      <c r="D362" s="26" t="str">
        <f t="shared" si="15"/>
        <v>*</v>
      </c>
      <c r="E362" s="10">
        <f t="shared" si="14"/>
        <v>2033</v>
      </c>
      <c r="F362" s="25" t="str">
        <f t="shared" si="13"/>
        <v>CERET</v>
      </c>
      <c r="I362" s="29">
        <f>IFERROR(ROUNDDOWN(VLOOKUP(F362,INDATA_FILL_DEMAND!$E$4:$F$251,2,FALSE)*IF(E362&lt;2043,1+$N$8,1+$O$8),4),"")</f>
        <v>0</v>
      </c>
    </row>
    <row r="363" spans="4:9" x14ac:dyDescent="0.3">
      <c r="D363" s="26" t="str">
        <f t="shared" si="15"/>
        <v>*</v>
      </c>
      <c r="E363" s="10">
        <f t="shared" si="14"/>
        <v>2033</v>
      </c>
      <c r="F363" s="25" t="str">
        <f t="shared" si="13"/>
        <v>CESPO</v>
      </c>
      <c r="I363" s="29">
        <f>IFERROR(ROUNDDOWN(VLOOKUP(F363,INDATA_FILL_DEMAND!$E$4:$F$251,2,FALSE)*IF(E363&lt;2043,1+$N$8,1+$O$8),4),"")</f>
        <v>0</v>
      </c>
    </row>
    <row r="364" spans="4:9" x14ac:dyDescent="0.3">
      <c r="D364" s="26" t="str">
        <f t="shared" si="15"/>
        <v>*</v>
      </c>
      <c r="E364" s="10">
        <f t="shared" si="14"/>
        <v>2033</v>
      </c>
      <c r="F364" s="25" t="str">
        <f t="shared" si="13"/>
        <v>CETUR</v>
      </c>
      <c r="I364" s="29">
        <f>IFERROR(ROUNDDOWN(VLOOKUP(F364,INDATA_FILL_DEMAND!$E$4:$F$251,2,FALSE)*IF(E364&lt;2043,1+$N$8,1+$O$8),4),"")</f>
        <v>0</v>
      </c>
    </row>
    <row r="365" spans="4:9" x14ac:dyDescent="0.3">
      <c r="D365" s="26" t="str">
        <f t="shared" si="15"/>
        <v>Demand</v>
      </c>
      <c r="E365" s="10">
        <f t="shared" si="14"/>
        <v>2033</v>
      </c>
      <c r="F365" s="25" t="str">
        <f t="shared" si="13"/>
        <v>MHCUL</v>
      </c>
      <c r="I365" s="29">
        <f>IFERROR(ROUNDDOWN(VLOOKUP(F365,INDATA_FILL_DEMAND!$E$4:$F$251,2,FALSE)*IF(E365&lt;2043,1+$N$8,1+$O$8),4),"")</f>
        <v>3.6884999999999999</v>
      </c>
    </row>
    <row r="366" spans="4:9" x14ac:dyDescent="0.3">
      <c r="D366" s="26" t="str">
        <f t="shared" si="15"/>
        <v>Demand</v>
      </c>
      <c r="E366" s="10">
        <f t="shared" si="14"/>
        <v>2033</v>
      </c>
      <c r="F366" s="25" t="str">
        <f t="shared" si="13"/>
        <v>MHEDU</v>
      </c>
      <c r="I366" s="29">
        <f>IFERROR(ROUNDDOWN(VLOOKUP(F366,INDATA_FILL_DEMAND!$E$4:$F$251,2,FALSE)*IF(E366&lt;2043,1+$N$8,1+$O$8),4),"")</f>
        <v>30.349799999999998</v>
      </c>
    </row>
    <row r="367" spans="4:9" x14ac:dyDescent="0.3">
      <c r="D367" s="26" t="str">
        <f t="shared" si="15"/>
        <v>*</v>
      </c>
      <c r="E367" s="10">
        <f t="shared" si="14"/>
        <v>2033</v>
      </c>
      <c r="F367" s="25" t="str">
        <f t="shared" si="13"/>
        <v>MHHOU</v>
      </c>
      <c r="I367" s="29">
        <f>IFERROR(ROUNDDOWN(VLOOKUP(F367,INDATA_FILL_DEMAND!$E$4:$F$251,2,FALSE)*IF(E367&lt;2043,1+$N$8,1+$O$8),4),"")</f>
        <v>0</v>
      </c>
    </row>
    <row r="368" spans="4:9" x14ac:dyDescent="0.3">
      <c r="D368" s="26" t="str">
        <f t="shared" si="15"/>
        <v>Demand</v>
      </c>
      <c r="E368" s="10">
        <f t="shared" si="14"/>
        <v>2033</v>
      </c>
      <c r="F368" s="25" t="str">
        <f t="shared" si="13"/>
        <v>MHOFL</v>
      </c>
      <c r="I368" s="29">
        <f>IFERROR(ROUNDDOWN(VLOOKUP(F368,INDATA_FILL_DEMAND!$E$4:$F$251,2,FALSE)*IF(E368&lt;2043,1+$N$8,1+$O$8),4),"")</f>
        <v>3.6368</v>
      </c>
    </row>
    <row r="369" spans="4:9" x14ac:dyDescent="0.3">
      <c r="D369" s="26" t="str">
        <f t="shared" si="15"/>
        <v>Demand</v>
      </c>
      <c r="E369" s="10">
        <f t="shared" si="14"/>
        <v>2033</v>
      </c>
      <c r="F369" s="25" t="str">
        <f t="shared" si="13"/>
        <v>MHOFS</v>
      </c>
      <c r="I369" s="29">
        <f>IFERROR(ROUNDDOWN(VLOOKUP(F369,INDATA_FILL_DEMAND!$E$4:$F$251,2,FALSE)*IF(E369&lt;2043,1+$N$8,1+$O$8),4),"")</f>
        <v>3.7949000000000002</v>
      </c>
    </row>
    <row r="370" spans="4:9" x14ac:dyDescent="0.3">
      <c r="D370" s="26" t="str">
        <f t="shared" si="15"/>
        <v>Demand</v>
      </c>
      <c r="E370" s="10">
        <f t="shared" si="14"/>
        <v>2033</v>
      </c>
      <c r="F370" s="25" t="str">
        <f t="shared" si="13"/>
        <v>MHOTH</v>
      </c>
      <c r="I370" s="29">
        <f>IFERROR(ROUNDDOWN(VLOOKUP(F370,INDATA_FILL_DEMAND!$E$4:$F$251,2,FALSE)*IF(E370&lt;2043,1+$N$8,1+$O$8),4),"")</f>
        <v>5.2549999999999999</v>
      </c>
    </row>
    <row r="371" spans="4:9" x14ac:dyDescent="0.3">
      <c r="D371" s="26" t="str">
        <f t="shared" si="15"/>
        <v>Demand</v>
      </c>
      <c r="E371" s="10">
        <f t="shared" si="14"/>
        <v>2033</v>
      </c>
      <c r="F371" s="25" t="str">
        <f t="shared" si="13"/>
        <v>MHSPO</v>
      </c>
      <c r="I371" s="29">
        <f>IFERROR(ROUNDDOWN(VLOOKUP(F371,INDATA_FILL_DEMAND!$E$4:$F$251,2,FALSE)*IF(E371&lt;2043,1+$N$8,1+$O$8),4),"")</f>
        <v>11.9072</v>
      </c>
    </row>
    <row r="372" spans="4:9" x14ac:dyDescent="0.3">
      <c r="D372" s="26" t="str">
        <f t="shared" si="15"/>
        <v>Demand</v>
      </c>
      <c r="E372" s="10">
        <f t="shared" si="14"/>
        <v>2033</v>
      </c>
      <c r="F372" s="25" t="str">
        <f t="shared" si="13"/>
        <v>MHTCH</v>
      </c>
      <c r="I372" s="29">
        <f>IFERROR(ROUNDDOWN(VLOOKUP(F372,INDATA_FILL_DEMAND!$E$4:$F$251,2,FALSE)*IF(E372&lt;2043,1+$N$8,1+$O$8),4),"")</f>
        <v>1.7887999999999999</v>
      </c>
    </row>
    <row r="373" spans="4:9" x14ac:dyDescent="0.3">
      <c r="D373" s="26" t="str">
        <f t="shared" si="15"/>
        <v>*</v>
      </c>
      <c r="E373" s="10">
        <f t="shared" si="14"/>
        <v>2033</v>
      </c>
      <c r="F373" s="25" t="str">
        <f t="shared" si="13"/>
        <v>MCCUL</v>
      </c>
      <c r="I373" s="29">
        <f>IFERROR(ROUNDDOWN(VLOOKUP(F373,INDATA_FILL_DEMAND!$E$4:$F$251,2,FALSE)*IF(E373&lt;2043,1+$N$8,1+$O$8),4),"")</f>
        <v>0</v>
      </c>
    </row>
    <row r="374" spans="4:9" x14ac:dyDescent="0.3">
      <c r="D374" s="26" t="str">
        <f t="shared" si="15"/>
        <v>*</v>
      </c>
      <c r="E374" s="10">
        <f t="shared" si="14"/>
        <v>2033</v>
      </c>
      <c r="F374" s="25" t="str">
        <f t="shared" si="13"/>
        <v>MCEDU</v>
      </c>
      <c r="I374" s="29">
        <f>IFERROR(ROUNDDOWN(VLOOKUP(F374,INDATA_FILL_DEMAND!$E$4:$F$251,2,FALSE)*IF(E374&lt;2043,1+$N$8,1+$O$8),4),"")</f>
        <v>0</v>
      </c>
    </row>
    <row r="375" spans="4:9" x14ac:dyDescent="0.3">
      <c r="D375" s="26" t="str">
        <f t="shared" si="15"/>
        <v>*</v>
      </c>
      <c r="E375" s="10">
        <f t="shared" si="14"/>
        <v>2033</v>
      </c>
      <c r="F375" s="25" t="str">
        <f t="shared" si="13"/>
        <v>MCHOU</v>
      </c>
      <c r="I375" s="29">
        <f>IFERROR(ROUNDDOWN(VLOOKUP(F375,INDATA_FILL_DEMAND!$E$4:$F$251,2,FALSE)*IF(E375&lt;2043,1+$N$8,1+$O$8),4),"")</f>
        <v>0</v>
      </c>
    </row>
    <row r="376" spans="4:9" x14ac:dyDescent="0.3">
      <c r="D376" s="26" t="str">
        <f t="shared" si="15"/>
        <v>*</v>
      </c>
      <c r="E376" s="10">
        <f t="shared" si="14"/>
        <v>2033</v>
      </c>
      <c r="F376" s="25" t="str">
        <f t="shared" si="13"/>
        <v>MCOFL</v>
      </c>
      <c r="I376" s="29">
        <f>IFERROR(ROUNDDOWN(VLOOKUP(F376,INDATA_FILL_DEMAND!$E$4:$F$251,2,FALSE)*IF(E376&lt;2043,1+$N$8,1+$O$8),4),"")</f>
        <v>0</v>
      </c>
    </row>
    <row r="377" spans="4:9" x14ac:dyDescent="0.3">
      <c r="D377" s="26" t="str">
        <f t="shared" si="15"/>
        <v>*</v>
      </c>
      <c r="E377" s="10">
        <f t="shared" si="14"/>
        <v>2033</v>
      </c>
      <c r="F377" s="25" t="str">
        <f t="shared" si="13"/>
        <v>MCOFS</v>
      </c>
      <c r="I377" s="29">
        <f>IFERROR(ROUNDDOWN(VLOOKUP(F377,INDATA_FILL_DEMAND!$E$4:$F$251,2,FALSE)*IF(E377&lt;2043,1+$N$8,1+$O$8),4),"")</f>
        <v>0</v>
      </c>
    </row>
    <row r="378" spans="4:9" x14ac:dyDescent="0.3">
      <c r="D378" s="26" t="str">
        <f t="shared" si="15"/>
        <v>*</v>
      </c>
      <c r="E378" s="10">
        <f t="shared" si="14"/>
        <v>2033</v>
      </c>
      <c r="F378" s="25" t="str">
        <f t="shared" si="13"/>
        <v>MCOTH</v>
      </c>
      <c r="I378" s="29">
        <f>IFERROR(ROUNDDOWN(VLOOKUP(F378,INDATA_FILL_DEMAND!$E$4:$F$251,2,FALSE)*IF(E378&lt;2043,1+$N$8,1+$O$8),4),"")</f>
        <v>0</v>
      </c>
    </row>
    <row r="379" spans="4:9" x14ac:dyDescent="0.3">
      <c r="D379" s="26" t="str">
        <f t="shared" si="15"/>
        <v>*</v>
      </c>
      <c r="E379" s="10">
        <f t="shared" si="14"/>
        <v>2033</v>
      </c>
      <c r="F379" s="25" t="str">
        <f t="shared" si="13"/>
        <v>MCSPO</v>
      </c>
      <c r="I379" s="29">
        <f>IFERROR(ROUNDDOWN(VLOOKUP(F379,INDATA_FILL_DEMAND!$E$4:$F$251,2,FALSE)*IF(E379&lt;2043,1+$N$8,1+$O$8),4),"")</f>
        <v>0</v>
      </c>
    </row>
    <row r="380" spans="4:9" x14ac:dyDescent="0.3">
      <c r="D380" s="26" t="str">
        <f t="shared" si="15"/>
        <v>*</v>
      </c>
      <c r="E380" s="10">
        <f t="shared" si="14"/>
        <v>2033</v>
      </c>
      <c r="F380" s="25" t="str">
        <f t="shared" si="13"/>
        <v>MCTCH</v>
      </c>
      <c r="I380" s="29">
        <f>IFERROR(ROUNDDOWN(VLOOKUP(F380,INDATA_FILL_DEMAND!$E$4:$F$251,2,FALSE)*IF(E380&lt;2043,1+$N$8,1+$O$8),4),"")</f>
        <v>0</v>
      </c>
    </row>
    <row r="381" spans="4:9" x14ac:dyDescent="0.3">
      <c r="D381" s="26" t="str">
        <f t="shared" si="15"/>
        <v>Demand</v>
      </c>
      <c r="E381" s="10">
        <f t="shared" si="14"/>
        <v>2033</v>
      </c>
      <c r="F381" s="25" t="str">
        <f t="shared" si="13"/>
        <v>MWCUL</v>
      </c>
      <c r="I381" s="29">
        <f>IFERROR(ROUNDDOWN(VLOOKUP(F381,INDATA_FILL_DEMAND!$E$4:$F$251,2,FALSE)*IF(E381&lt;2043,1+$N$8,1+$O$8),4),"")</f>
        <v>0.83199999999999996</v>
      </c>
    </row>
    <row r="382" spans="4:9" x14ac:dyDescent="0.3">
      <c r="D382" s="26" t="str">
        <f t="shared" si="15"/>
        <v>Demand</v>
      </c>
      <c r="E382" s="10">
        <f t="shared" si="14"/>
        <v>2033</v>
      </c>
      <c r="F382" s="25" t="str">
        <f t="shared" ref="F382:F445" si="16">F134</f>
        <v>MWEDU</v>
      </c>
      <c r="I382" s="29">
        <f>IFERROR(ROUNDDOWN(VLOOKUP(F382,INDATA_FILL_DEMAND!$E$4:$F$251,2,FALSE)*IF(E382&lt;2043,1+$N$8,1+$O$8),4),"")</f>
        <v>7.5972999999999997</v>
      </c>
    </row>
    <row r="383" spans="4:9" x14ac:dyDescent="0.3">
      <c r="D383" s="26" t="str">
        <f t="shared" si="15"/>
        <v>*</v>
      </c>
      <c r="E383" s="10">
        <f t="shared" ref="E383:E446" si="17">E382</f>
        <v>2033</v>
      </c>
      <c r="F383" s="25" t="str">
        <f t="shared" si="16"/>
        <v>MWHOU</v>
      </c>
      <c r="I383" s="29">
        <f>IFERROR(ROUNDDOWN(VLOOKUP(F383,INDATA_FILL_DEMAND!$E$4:$F$251,2,FALSE)*IF(E383&lt;2043,1+$N$8,1+$O$8),4),"")</f>
        <v>0</v>
      </c>
    </row>
    <row r="384" spans="4:9" x14ac:dyDescent="0.3">
      <c r="D384" s="26" t="str">
        <f t="shared" si="15"/>
        <v>Demand</v>
      </c>
      <c r="E384" s="10">
        <f t="shared" si="17"/>
        <v>2033</v>
      </c>
      <c r="F384" s="25" t="str">
        <f t="shared" si="16"/>
        <v>MWOFL</v>
      </c>
      <c r="I384" s="29">
        <f>IFERROR(ROUNDDOWN(VLOOKUP(F384,INDATA_FILL_DEMAND!$E$4:$F$251,2,FALSE)*IF(E384&lt;2043,1+$N$8,1+$O$8),4),"")</f>
        <v>0.91439999999999999</v>
      </c>
    </row>
    <row r="385" spans="4:9" x14ac:dyDescent="0.3">
      <c r="D385" s="26" t="str">
        <f t="shared" si="15"/>
        <v>Demand</v>
      </c>
      <c r="E385" s="10">
        <f t="shared" si="17"/>
        <v>2033</v>
      </c>
      <c r="F385" s="25" t="str">
        <f t="shared" si="16"/>
        <v>MWOFS</v>
      </c>
      <c r="I385" s="29">
        <f>IFERROR(ROUNDDOWN(VLOOKUP(F385,INDATA_FILL_DEMAND!$E$4:$F$251,2,FALSE)*IF(E385&lt;2043,1+$N$8,1+$O$8),4),"")</f>
        <v>0.79210000000000003</v>
      </c>
    </row>
    <row r="386" spans="4:9" x14ac:dyDescent="0.3">
      <c r="D386" s="26" t="str">
        <f t="shared" si="15"/>
        <v>Demand</v>
      </c>
      <c r="E386" s="10">
        <f t="shared" si="17"/>
        <v>2033</v>
      </c>
      <c r="F386" s="25" t="str">
        <f t="shared" si="16"/>
        <v>MWOTH</v>
      </c>
      <c r="I386" s="29">
        <f>IFERROR(ROUNDDOWN(VLOOKUP(F386,INDATA_FILL_DEMAND!$E$4:$F$251,2,FALSE)*IF(E386&lt;2043,1+$N$8,1+$O$8),4),"")</f>
        <v>1.3283</v>
      </c>
    </row>
    <row r="387" spans="4:9" x14ac:dyDescent="0.3">
      <c r="D387" s="26" t="str">
        <f t="shared" si="15"/>
        <v>Demand</v>
      </c>
      <c r="E387" s="10">
        <f t="shared" si="17"/>
        <v>2033</v>
      </c>
      <c r="F387" s="25" t="str">
        <f t="shared" si="16"/>
        <v>MWSPO</v>
      </c>
      <c r="I387" s="29">
        <f>IFERROR(ROUNDDOWN(VLOOKUP(F387,INDATA_FILL_DEMAND!$E$4:$F$251,2,FALSE)*IF(E387&lt;2043,1+$N$8,1+$O$8),4),"")</f>
        <v>3.0148000000000001</v>
      </c>
    </row>
    <row r="388" spans="4:9" x14ac:dyDescent="0.3">
      <c r="D388" s="26" t="str">
        <f t="shared" si="15"/>
        <v>Demand</v>
      </c>
      <c r="E388" s="10">
        <f t="shared" si="17"/>
        <v>2033</v>
      </c>
      <c r="F388" s="25" t="str">
        <f t="shared" si="16"/>
        <v>MWTCH</v>
      </c>
      <c r="I388" s="29">
        <f>IFERROR(ROUNDDOWN(VLOOKUP(F388,INDATA_FILL_DEMAND!$E$4:$F$251,2,FALSE)*IF(E388&lt;2043,1+$N$8,1+$O$8),4),"")</f>
        <v>0.44119999999999998</v>
      </c>
    </row>
    <row r="389" spans="4:9" x14ac:dyDescent="0.3">
      <c r="D389" s="26" t="str">
        <f t="shared" si="15"/>
        <v>Demand</v>
      </c>
      <c r="E389" s="10">
        <f t="shared" si="17"/>
        <v>2033</v>
      </c>
      <c r="F389" s="25" t="str">
        <f t="shared" si="16"/>
        <v>MKCUL</v>
      </c>
      <c r="I389" s="29">
        <f>IFERROR(ROUNDDOWN(VLOOKUP(F389,INDATA_FILL_DEMAND!$E$4:$F$251,2,FALSE)*IF(E389&lt;2043,1+$N$8,1+$O$8),4),"")</f>
        <v>0.27200000000000002</v>
      </c>
    </row>
    <row r="390" spans="4:9" x14ac:dyDescent="0.3">
      <c r="D390" s="26" t="str">
        <f t="shared" si="15"/>
        <v>Demand</v>
      </c>
      <c r="E390" s="10">
        <f t="shared" si="17"/>
        <v>2033</v>
      </c>
      <c r="F390" s="25" t="str">
        <f t="shared" si="16"/>
        <v>MKEDU</v>
      </c>
      <c r="I390" s="29">
        <f>IFERROR(ROUNDDOWN(VLOOKUP(F390,INDATA_FILL_DEMAND!$E$4:$F$251,2,FALSE)*IF(E390&lt;2043,1+$N$8,1+$O$8),4),"")</f>
        <v>0.65310000000000001</v>
      </c>
    </row>
    <row r="391" spans="4:9" x14ac:dyDescent="0.3">
      <c r="D391" s="26" t="str">
        <f t="shared" si="15"/>
        <v>*</v>
      </c>
      <c r="E391" s="10">
        <f t="shared" si="17"/>
        <v>2033</v>
      </c>
      <c r="F391" s="25" t="str">
        <f t="shared" si="16"/>
        <v>MKHOU</v>
      </c>
      <c r="I391" s="29">
        <f>IFERROR(ROUNDDOWN(VLOOKUP(F391,INDATA_FILL_DEMAND!$E$4:$F$251,2,FALSE)*IF(E391&lt;2043,1+$N$8,1+$O$8),4),"")</f>
        <v>0</v>
      </c>
    </row>
    <row r="392" spans="4:9" x14ac:dyDescent="0.3">
      <c r="D392" s="26" t="str">
        <f t="shared" si="15"/>
        <v>Demand</v>
      </c>
      <c r="E392" s="10">
        <f t="shared" si="17"/>
        <v>2033</v>
      </c>
      <c r="F392" s="25" t="str">
        <f t="shared" si="16"/>
        <v>MKOFL</v>
      </c>
      <c r="I392" s="29">
        <f>IFERROR(ROUNDDOWN(VLOOKUP(F392,INDATA_FILL_DEMAND!$E$4:$F$251,2,FALSE)*IF(E392&lt;2043,1+$N$8,1+$O$8),4),"")</f>
        <v>6.9599999999999995E-2</v>
      </c>
    </row>
    <row r="393" spans="4:9" x14ac:dyDescent="0.3">
      <c r="D393" s="26" t="str">
        <f t="shared" si="15"/>
        <v>Demand</v>
      </c>
      <c r="E393" s="10">
        <f t="shared" si="17"/>
        <v>2033</v>
      </c>
      <c r="F393" s="25" t="str">
        <f t="shared" si="16"/>
        <v>MKOFS</v>
      </c>
      <c r="I393" s="29">
        <f>IFERROR(ROUNDDOWN(VLOOKUP(F393,INDATA_FILL_DEMAND!$E$4:$F$251,2,FALSE)*IF(E393&lt;2043,1+$N$8,1+$O$8),4),"")</f>
        <v>0.41449999999999998</v>
      </c>
    </row>
    <row r="394" spans="4:9" x14ac:dyDescent="0.3">
      <c r="D394" s="26" t="str">
        <f t="shared" si="15"/>
        <v>Demand</v>
      </c>
      <c r="E394" s="10">
        <f t="shared" si="17"/>
        <v>2033</v>
      </c>
      <c r="F394" s="25" t="str">
        <f t="shared" si="16"/>
        <v>MKOTH</v>
      </c>
      <c r="I394" s="29">
        <f>IFERROR(ROUNDDOWN(VLOOKUP(F394,INDATA_FILL_DEMAND!$E$4:$F$251,2,FALSE)*IF(E394&lt;2043,1+$N$8,1+$O$8),4),"")</f>
        <v>8.5800000000000001E-2</v>
      </c>
    </row>
    <row r="395" spans="4:9" x14ac:dyDescent="0.3">
      <c r="D395" s="26" t="str">
        <f t="shared" si="15"/>
        <v>Demand</v>
      </c>
      <c r="E395" s="10">
        <f t="shared" si="17"/>
        <v>2033</v>
      </c>
      <c r="F395" s="25" t="str">
        <f t="shared" si="16"/>
        <v>MKSPO</v>
      </c>
      <c r="I395" s="29">
        <f>IFERROR(ROUNDDOWN(VLOOKUP(F395,INDATA_FILL_DEMAND!$E$4:$F$251,2,FALSE)*IF(E395&lt;2043,1+$N$8,1+$O$8),4),"")</f>
        <v>0.18410000000000001</v>
      </c>
    </row>
    <row r="396" spans="4:9" x14ac:dyDescent="0.3">
      <c r="D396" s="26" t="str">
        <f t="shared" si="15"/>
        <v>Demand</v>
      </c>
      <c r="E396" s="10">
        <f t="shared" si="17"/>
        <v>2033</v>
      </c>
      <c r="F396" s="25" t="str">
        <f t="shared" si="16"/>
        <v>MKTCH</v>
      </c>
      <c r="I396" s="29">
        <f>IFERROR(ROUNDDOWN(VLOOKUP(F396,INDATA_FILL_DEMAND!$E$4:$F$251,2,FALSE)*IF(E396&lt;2043,1+$N$8,1+$O$8),4),"")</f>
        <v>5.2299999999999999E-2</v>
      </c>
    </row>
    <row r="397" spans="4:9" x14ac:dyDescent="0.3">
      <c r="D397" s="26" t="str">
        <f t="shared" si="15"/>
        <v>Demand</v>
      </c>
      <c r="E397" s="10">
        <f t="shared" si="17"/>
        <v>2033</v>
      </c>
      <c r="F397" s="25" t="str">
        <f t="shared" si="16"/>
        <v>MLCUL</v>
      </c>
      <c r="I397" s="29">
        <f>IFERROR(ROUNDDOWN(VLOOKUP(F397,INDATA_FILL_DEMAND!$E$4:$F$251,2,FALSE)*IF(E397&lt;2043,1+$N$8,1+$O$8),4),"")</f>
        <v>0.36</v>
      </c>
    </row>
    <row r="398" spans="4:9" x14ac:dyDescent="0.3">
      <c r="D398" s="26" t="str">
        <f t="shared" ref="D398:D461" si="18">IF(AND(ISNUMBER(I398),I398&gt;0),"Demand","*")</f>
        <v>Demand</v>
      </c>
      <c r="E398" s="10">
        <f t="shared" si="17"/>
        <v>2033</v>
      </c>
      <c r="F398" s="25" t="str">
        <f t="shared" si="16"/>
        <v>MLEDU</v>
      </c>
      <c r="I398" s="29">
        <f>IFERROR(ROUNDDOWN(VLOOKUP(F398,INDATA_FILL_DEMAND!$E$4:$F$251,2,FALSE)*IF(E398&lt;2043,1+$N$8,1+$O$8),4),"")</f>
        <v>0.86429999999999996</v>
      </c>
    </row>
    <row r="399" spans="4:9" x14ac:dyDescent="0.3">
      <c r="D399" s="26" t="str">
        <f t="shared" si="18"/>
        <v>*</v>
      </c>
      <c r="E399" s="10">
        <f t="shared" si="17"/>
        <v>2033</v>
      </c>
      <c r="F399" s="25" t="str">
        <f t="shared" si="16"/>
        <v>MLHOU</v>
      </c>
      <c r="I399" s="29">
        <f>IFERROR(ROUNDDOWN(VLOOKUP(F399,INDATA_FILL_DEMAND!$E$4:$F$251,2,FALSE)*IF(E399&lt;2043,1+$N$8,1+$O$8),4),"")</f>
        <v>0</v>
      </c>
    </row>
    <row r="400" spans="4:9" x14ac:dyDescent="0.3">
      <c r="D400" s="26" t="str">
        <f t="shared" si="18"/>
        <v>Demand</v>
      </c>
      <c r="E400" s="10">
        <f t="shared" si="17"/>
        <v>2033</v>
      </c>
      <c r="F400" s="25" t="str">
        <f t="shared" si="16"/>
        <v>MLOFL</v>
      </c>
      <c r="I400" s="29">
        <f>IFERROR(ROUNDDOWN(VLOOKUP(F400,INDATA_FILL_DEMAND!$E$4:$F$251,2,FALSE)*IF(E400&lt;2043,1+$N$8,1+$O$8),4),"")</f>
        <v>9.2100000000000001E-2</v>
      </c>
    </row>
    <row r="401" spans="4:9" x14ac:dyDescent="0.3">
      <c r="D401" s="26" t="str">
        <f t="shared" si="18"/>
        <v>Demand</v>
      </c>
      <c r="E401" s="10">
        <f t="shared" si="17"/>
        <v>2033</v>
      </c>
      <c r="F401" s="25" t="str">
        <f t="shared" si="16"/>
        <v>MLOFS</v>
      </c>
      <c r="I401" s="29">
        <f>IFERROR(ROUNDDOWN(VLOOKUP(F401,INDATA_FILL_DEMAND!$E$4:$F$251,2,FALSE)*IF(E401&lt;2043,1+$N$8,1+$O$8),4),"")</f>
        <v>0.54859999999999998</v>
      </c>
    </row>
    <row r="402" spans="4:9" x14ac:dyDescent="0.3">
      <c r="D402" s="26" t="str">
        <f t="shared" si="18"/>
        <v>Demand</v>
      </c>
      <c r="E402" s="10">
        <f t="shared" si="17"/>
        <v>2033</v>
      </c>
      <c r="F402" s="25" t="str">
        <f t="shared" si="16"/>
        <v>MLOTH</v>
      </c>
      <c r="I402" s="29">
        <f>IFERROR(ROUNDDOWN(VLOOKUP(F402,INDATA_FILL_DEMAND!$E$4:$F$251,2,FALSE)*IF(E402&lt;2043,1+$N$8,1+$O$8),4),"")</f>
        <v>0.11360000000000001</v>
      </c>
    </row>
    <row r="403" spans="4:9" x14ac:dyDescent="0.3">
      <c r="D403" s="26" t="str">
        <f t="shared" si="18"/>
        <v>Demand</v>
      </c>
      <c r="E403" s="10">
        <f t="shared" si="17"/>
        <v>2033</v>
      </c>
      <c r="F403" s="25" t="str">
        <f t="shared" si="16"/>
        <v>MLSPO</v>
      </c>
      <c r="I403" s="29">
        <f>IFERROR(ROUNDDOWN(VLOOKUP(F403,INDATA_FILL_DEMAND!$E$4:$F$251,2,FALSE)*IF(E403&lt;2043,1+$N$8,1+$O$8),4),"")</f>
        <v>0.2437</v>
      </c>
    </row>
    <row r="404" spans="4:9" x14ac:dyDescent="0.3">
      <c r="D404" s="26" t="str">
        <f t="shared" si="18"/>
        <v>Demand</v>
      </c>
      <c r="E404" s="10">
        <f t="shared" si="17"/>
        <v>2033</v>
      </c>
      <c r="F404" s="25" t="str">
        <f t="shared" si="16"/>
        <v>MLTCH</v>
      </c>
      <c r="I404" s="29">
        <f>IFERROR(ROUNDDOWN(VLOOKUP(F404,INDATA_FILL_DEMAND!$E$4:$F$251,2,FALSE)*IF(E404&lt;2043,1+$N$8,1+$O$8),4),"")</f>
        <v>6.9199999999999998E-2</v>
      </c>
    </row>
    <row r="405" spans="4:9" x14ac:dyDescent="0.3">
      <c r="D405" s="26" t="str">
        <f t="shared" si="18"/>
        <v>Demand</v>
      </c>
      <c r="E405" s="10">
        <f t="shared" si="17"/>
        <v>2033</v>
      </c>
      <c r="F405" s="25" t="str">
        <f t="shared" si="16"/>
        <v>MOCUL</v>
      </c>
      <c r="I405" s="29">
        <f>IFERROR(ROUNDDOWN(VLOOKUP(F405,INDATA_FILL_DEMAND!$E$4:$F$251,2,FALSE)*IF(E405&lt;2043,1+$N$8,1+$O$8),4),"")</f>
        <v>1.706</v>
      </c>
    </row>
    <row r="406" spans="4:9" x14ac:dyDescent="0.3">
      <c r="D406" s="26" t="str">
        <f t="shared" si="18"/>
        <v>Demand</v>
      </c>
      <c r="E406" s="10">
        <f t="shared" si="17"/>
        <v>2033</v>
      </c>
      <c r="F406" s="25" t="str">
        <f t="shared" si="16"/>
        <v>MOEDU</v>
      </c>
      <c r="I406" s="29">
        <f>IFERROR(ROUNDDOWN(VLOOKUP(F406,INDATA_FILL_DEMAND!$E$4:$F$251,2,FALSE)*IF(E406&lt;2043,1+$N$8,1+$O$8),4),"")</f>
        <v>4.0959000000000003</v>
      </c>
    </row>
    <row r="407" spans="4:9" x14ac:dyDescent="0.3">
      <c r="D407" s="26" t="str">
        <f t="shared" si="18"/>
        <v>*</v>
      </c>
      <c r="E407" s="10">
        <f t="shared" si="17"/>
        <v>2033</v>
      </c>
      <c r="F407" s="25" t="str">
        <f t="shared" si="16"/>
        <v>MOHOU</v>
      </c>
      <c r="I407" s="29">
        <f>IFERROR(ROUNDDOWN(VLOOKUP(F407,INDATA_FILL_DEMAND!$E$4:$F$251,2,FALSE)*IF(E407&lt;2043,1+$N$8,1+$O$8),4),"")</f>
        <v>0</v>
      </c>
    </row>
    <row r="408" spans="4:9" x14ac:dyDescent="0.3">
      <c r="D408" s="26" t="str">
        <f t="shared" si="18"/>
        <v>Demand</v>
      </c>
      <c r="E408" s="10">
        <f t="shared" si="17"/>
        <v>2033</v>
      </c>
      <c r="F408" s="25" t="str">
        <f t="shared" si="16"/>
        <v>MOOFL</v>
      </c>
      <c r="I408" s="29">
        <f>IFERROR(ROUNDDOWN(VLOOKUP(F408,INDATA_FILL_DEMAND!$E$4:$F$251,2,FALSE)*IF(E408&lt;2043,1+$N$8,1+$O$8),4),"")</f>
        <v>0.43659999999999999</v>
      </c>
    </row>
    <row r="409" spans="4:9" x14ac:dyDescent="0.3">
      <c r="D409" s="26" t="str">
        <f t="shared" si="18"/>
        <v>Demand</v>
      </c>
      <c r="E409" s="10">
        <f t="shared" si="17"/>
        <v>2033</v>
      </c>
      <c r="F409" s="25" t="str">
        <f t="shared" si="16"/>
        <v>MOOFS</v>
      </c>
      <c r="I409" s="29">
        <f>IFERROR(ROUNDDOWN(VLOOKUP(F409,INDATA_FILL_DEMAND!$E$4:$F$251,2,FALSE)*IF(E409&lt;2043,1+$N$8,1+$O$8),4),"")</f>
        <v>2.5996999999999999</v>
      </c>
    </row>
    <row r="410" spans="4:9" x14ac:dyDescent="0.3">
      <c r="D410" s="26" t="str">
        <f t="shared" si="18"/>
        <v>Demand</v>
      </c>
      <c r="E410" s="10">
        <f t="shared" si="17"/>
        <v>2033</v>
      </c>
      <c r="F410" s="25" t="str">
        <f t="shared" si="16"/>
        <v>MOOTH</v>
      </c>
      <c r="I410" s="29">
        <f>IFERROR(ROUNDDOWN(VLOOKUP(F410,INDATA_FILL_DEMAND!$E$4:$F$251,2,FALSE)*IF(E410&lt;2043,1+$N$8,1+$O$8),4),"")</f>
        <v>0.53849999999999998</v>
      </c>
    </row>
    <row r="411" spans="4:9" x14ac:dyDescent="0.3">
      <c r="D411" s="26" t="str">
        <f t="shared" si="18"/>
        <v>Demand</v>
      </c>
      <c r="E411" s="10">
        <f t="shared" si="17"/>
        <v>2033</v>
      </c>
      <c r="F411" s="25" t="str">
        <f t="shared" si="16"/>
        <v>MOSPO</v>
      </c>
      <c r="I411" s="29">
        <f>IFERROR(ROUNDDOWN(VLOOKUP(F411,INDATA_FILL_DEMAND!$E$4:$F$251,2,FALSE)*IF(E411&lt;2043,1+$N$8,1+$O$8),4),"")</f>
        <v>1.155</v>
      </c>
    </row>
    <row r="412" spans="4:9" x14ac:dyDescent="0.3">
      <c r="D412" s="26" t="str">
        <f t="shared" si="18"/>
        <v>Demand</v>
      </c>
      <c r="E412" s="10">
        <f t="shared" si="17"/>
        <v>2033</v>
      </c>
      <c r="F412" s="25" t="str">
        <f t="shared" si="16"/>
        <v>MOTCH</v>
      </c>
      <c r="I412" s="29">
        <f>IFERROR(ROUNDDOWN(VLOOKUP(F412,INDATA_FILL_DEMAND!$E$4:$F$251,2,FALSE)*IF(E412&lt;2043,1+$N$8,1+$O$8),4),"")</f>
        <v>0.32800000000000001</v>
      </c>
    </row>
    <row r="413" spans="4:9" x14ac:dyDescent="0.3">
      <c r="D413" s="26" t="str">
        <f t="shared" si="18"/>
        <v>*</v>
      </c>
      <c r="E413" s="10">
        <f t="shared" si="17"/>
        <v>2033</v>
      </c>
      <c r="F413" s="25" t="str">
        <f t="shared" si="16"/>
        <v>MECUL</v>
      </c>
      <c r="I413" s="29">
        <f>IFERROR(ROUNDDOWN(VLOOKUP(F413,INDATA_FILL_DEMAND!$E$4:$F$251,2,FALSE)*IF(E413&lt;2043,1+$N$8,1+$O$8),4),"")</f>
        <v>0</v>
      </c>
    </row>
    <row r="414" spans="4:9" x14ac:dyDescent="0.3">
      <c r="D414" s="26" t="str">
        <f t="shared" si="18"/>
        <v>*</v>
      </c>
      <c r="E414" s="10">
        <f t="shared" si="17"/>
        <v>2033</v>
      </c>
      <c r="F414" s="25" t="str">
        <f t="shared" si="16"/>
        <v>MEEDU</v>
      </c>
      <c r="I414" s="29">
        <f>IFERROR(ROUNDDOWN(VLOOKUP(F414,INDATA_FILL_DEMAND!$E$4:$F$251,2,FALSE)*IF(E414&lt;2043,1+$N$8,1+$O$8),4),"")</f>
        <v>0</v>
      </c>
    </row>
    <row r="415" spans="4:9" x14ac:dyDescent="0.3">
      <c r="D415" s="26" t="str">
        <f t="shared" si="18"/>
        <v>*</v>
      </c>
      <c r="E415" s="10">
        <f t="shared" si="17"/>
        <v>2033</v>
      </c>
      <c r="F415" s="25" t="str">
        <f t="shared" si="16"/>
        <v>MEHOU</v>
      </c>
      <c r="I415" s="29">
        <f>IFERROR(ROUNDDOWN(VLOOKUP(F415,INDATA_FILL_DEMAND!$E$4:$F$251,2,FALSE)*IF(E415&lt;2043,1+$N$8,1+$O$8),4),"")</f>
        <v>0</v>
      </c>
    </row>
    <row r="416" spans="4:9" x14ac:dyDescent="0.3">
      <c r="D416" s="26" t="str">
        <f t="shared" si="18"/>
        <v>*</v>
      </c>
      <c r="E416" s="10">
        <f t="shared" si="17"/>
        <v>2033</v>
      </c>
      <c r="F416" s="25" t="str">
        <f t="shared" si="16"/>
        <v>MEOFL</v>
      </c>
      <c r="I416" s="29">
        <f>IFERROR(ROUNDDOWN(VLOOKUP(F416,INDATA_FILL_DEMAND!$E$4:$F$251,2,FALSE)*IF(E416&lt;2043,1+$N$8,1+$O$8),4),"")</f>
        <v>0</v>
      </c>
    </row>
    <row r="417" spans="4:9" x14ac:dyDescent="0.3">
      <c r="D417" s="26" t="str">
        <f t="shared" si="18"/>
        <v>*</v>
      </c>
      <c r="E417" s="10">
        <f t="shared" si="17"/>
        <v>2033</v>
      </c>
      <c r="F417" s="25" t="str">
        <f t="shared" si="16"/>
        <v>MEOFS</v>
      </c>
      <c r="I417" s="29">
        <f>IFERROR(ROUNDDOWN(VLOOKUP(F417,INDATA_FILL_DEMAND!$E$4:$F$251,2,FALSE)*IF(E417&lt;2043,1+$N$8,1+$O$8),4),"")</f>
        <v>0</v>
      </c>
    </row>
    <row r="418" spans="4:9" x14ac:dyDescent="0.3">
      <c r="D418" s="26" t="str">
        <f t="shared" si="18"/>
        <v>*</v>
      </c>
      <c r="E418" s="10">
        <f t="shared" si="17"/>
        <v>2033</v>
      </c>
      <c r="F418" s="25" t="str">
        <f t="shared" si="16"/>
        <v>MEOTH</v>
      </c>
      <c r="I418" s="29">
        <f>IFERROR(ROUNDDOWN(VLOOKUP(F418,INDATA_FILL_DEMAND!$E$4:$F$251,2,FALSE)*IF(E418&lt;2043,1+$N$8,1+$O$8),4),"")</f>
        <v>0</v>
      </c>
    </row>
    <row r="419" spans="4:9" x14ac:dyDescent="0.3">
      <c r="D419" s="26" t="str">
        <f t="shared" si="18"/>
        <v>*</v>
      </c>
      <c r="E419" s="10">
        <f t="shared" si="17"/>
        <v>2033</v>
      </c>
      <c r="F419" s="25" t="str">
        <f t="shared" si="16"/>
        <v>MESPO</v>
      </c>
      <c r="I419" s="29">
        <f>IFERROR(ROUNDDOWN(VLOOKUP(F419,INDATA_FILL_DEMAND!$E$4:$F$251,2,FALSE)*IF(E419&lt;2043,1+$N$8,1+$O$8),4),"")</f>
        <v>0</v>
      </c>
    </row>
    <row r="420" spans="4:9" x14ac:dyDescent="0.3">
      <c r="D420" s="26" t="str">
        <f t="shared" si="18"/>
        <v>*</v>
      </c>
      <c r="E420" s="10">
        <f t="shared" si="17"/>
        <v>2033</v>
      </c>
      <c r="F420" s="25" t="str">
        <f t="shared" si="16"/>
        <v>METCH</v>
      </c>
      <c r="I420" s="29">
        <f>IFERROR(ROUNDDOWN(VLOOKUP(F420,INDATA_FILL_DEMAND!$E$4:$F$251,2,FALSE)*IF(E420&lt;2043,1+$N$8,1+$O$8),4),"")</f>
        <v>0</v>
      </c>
    </row>
    <row r="421" spans="4:9" x14ac:dyDescent="0.3">
      <c r="D421" s="26" t="str">
        <f t="shared" si="18"/>
        <v>*</v>
      </c>
      <c r="E421" s="10">
        <f t="shared" si="17"/>
        <v>2033</v>
      </c>
      <c r="F421" s="25" t="str">
        <f t="shared" si="16"/>
        <v>TAI</v>
      </c>
      <c r="I421" s="29">
        <f>IFERROR(ROUNDDOWN(VLOOKUP(F421,INDATA_FILL_DEMAND!$E$4:$F$251,2,FALSE)*IF(E421&lt;2043,1+$N$8,1+$O$8),4),"")</f>
        <v>0</v>
      </c>
    </row>
    <row r="422" spans="4:9" x14ac:dyDescent="0.3">
      <c r="D422" s="26" t="str">
        <f t="shared" si="18"/>
        <v>*</v>
      </c>
      <c r="E422" s="10">
        <f t="shared" si="17"/>
        <v>2033</v>
      </c>
      <c r="F422" s="25" t="str">
        <f t="shared" si="16"/>
        <v>TAI-C</v>
      </c>
      <c r="I422" s="29">
        <f>IFERROR(ROUNDDOWN(VLOOKUP(F422,INDATA_FILL_DEMAND!$E$4:$F$251,2,FALSE)*IF(E422&lt;2043,1+$N$8,1+$O$8),4),"")</f>
        <v>0</v>
      </c>
    </row>
    <row r="423" spans="4:9" x14ac:dyDescent="0.3">
      <c r="D423" s="26" t="str">
        <f t="shared" si="18"/>
        <v>*</v>
      </c>
      <c r="E423" s="10">
        <f t="shared" si="17"/>
        <v>2033</v>
      </c>
      <c r="F423" s="25" t="str">
        <f t="shared" si="16"/>
        <v>TAV</v>
      </c>
      <c r="I423" s="29">
        <f>IFERROR(ROUNDDOWN(VLOOKUP(F423,INDATA_FILL_DEMAND!$E$4:$F$251,2,FALSE)*IF(E423&lt;2043,1+$N$8,1+$O$8),4),"")</f>
        <v>0</v>
      </c>
    </row>
    <row r="424" spans="4:9" x14ac:dyDescent="0.3">
      <c r="D424" s="26" t="str">
        <f t="shared" si="18"/>
        <v>*</v>
      </c>
      <c r="E424" s="10">
        <f t="shared" si="17"/>
        <v>2033</v>
      </c>
      <c r="F424" s="25" t="str">
        <f t="shared" si="16"/>
        <v>TAV-C</v>
      </c>
      <c r="I424" s="29">
        <f>IFERROR(ROUNDDOWN(VLOOKUP(F424,INDATA_FILL_DEMAND!$E$4:$F$251,2,FALSE)*IF(E424&lt;2043,1+$N$8,1+$O$8),4),"")</f>
        <v>0</v>
      </c>
    </row>
    <row r="425" spans="4:9" x14ac:dyDescent="0.3">
      <c r="D425" s="26" t="str">
        <f t="shared" si="18"/>
        <v>*</v>
      </c>
      <c r="E425" s="10">
        <f t="shared" si="17"/>
        <v>2033</v>
      </c>
      <c r="F425" s="25" t="str">
        <f t="shared" si="16"/>
        <v>TBI</v>
      </c>
      <c r="I425" s="29">
        <f>IFERROR(ROUNDDOWN(VLOOKUP(F425,INDATA_FILL_DEMAND!$E$4:$F$251,2,FALSE)*IF(E425&lt;2043,1+$N$8,1+$O$8),4),"")</f>
        <v>0</v>
      </c>
    </row>
    <row r="426" spans="4:9" x14ac:dyDescent="0.3">
      <c r="D426" s="26" t="str">
        <f t="shared" si="18"/>
        <v>*</v>
      </c>
      <c r="E426" s="10">
        <f t="shared" si="17"/>
        <v>2033</v>
      </c>
      <c r="F426" s="25" t="str">
        <f t="shared" si="16"/>
        <v>TBI-C</v>
      </c>
      <c r="I426" s="29">
        <f>IFERROR(ROUNDDOWN(VLOOKUP(F426,INDATA_FILL_DEMAND!$E$4:$F$251,2,FALSE)*IF(E426&lt;2043,1+$N$8,1+$O$8),4),"")</f>
        <v>0</v>
      </c>
    </row>
    <row r="427" spans="4:9" x14ac:dyDescent="0.3">
      <c r="D427" s="26" t="str">
        <f t="shared" si="18"/>
        <v>*</v>
      </c>
      <c r="E427" s="10">
        <f t="shared" si="17"/>
        <v>2033</v>
      </c>
      <c r="F427" s="25" t="str">
        <f t="shared" si="16"/>
        <v>TBU</v>
      </c>
      <c r="I427" s="29">
        <f>IFERROR(ROUNDDOWN(VLOOKUP(F427,INDATA_FILL_DEMAND!$E$4:$F$251,2,FALSE)*IF(E427&lt;2043,1+$N$8,1+$O$8),4),"")</f>
        <v>0</v>
      </c>
    </row>
    <row r="428" spans="4:9" x14ac:dyDescent="0.3">
      <c r="D428" s="26" t="str">
        <f t="shared" si="18"/>
        <v>*</v>
      </c>
      <c r="E428" s="10">
        <f t="shared" si="17"/>
        <v>2033</v>
      </c>
      <c r="F428" s="25" t="str">
        <f t="shared" si="16"/>
        <v>TBU-C</v>
      </c>
      <c r="I428" s="29">
        <f>IFERROR(ROUNDDOWN(VLOOKUP(F428,INDATA_FILL_DEMAND!$E$4:$F$251,2,FALSE)*IF(E428&lt;2043,1+$N$8,1+$O$8),4),"")</f>
        <v>0</v>
      </c>
    </row>
    <row r="429" spans="4:9" x14ac:dyDescent="0.3">
      <c r="D429" s="26" t="str">
        <f t="shared" si="18"/>
        <v>*</v>
      </c>
      <c r="E429" s="10">
        <f t="shared" si="17"/>
        <v>2033</v>
      </c>
      <c r="F429" s="25" t="str">
        <f t="shared" si="16"/>
        <v>TCL</v>
      </c>
      <c r="I429" s="29">
        <f>IFERROR(ROUNDDOWN(VLOOKUP(F429,INDATA_FILL_DEMAND!$E$4:$F$251,2,FALSE)*IF(E429&lt;2043,1+$N$8,1+$O$8),4),"")</f>
        <v>0</v>
      </c>
    </row>
    <row r="430" spans="4:9" x14ac:dyDescent="0.3">
      <c r="D430" s="26" t="str">
        <f t="shared" si="18"/>
        <v>*</v>
      </c>
      <c r="E430" s="10">
        <f t="shared" si="17"/>
        <v>2033</v>
      </c>
      <c r="F430" s="25" t="str">
        <f t="shared" si="16"/>
        <v>TCL-C</v>
      </c>
      <c r="I430" s="29">
        <f>IFERROR(ROUNDDOWN(VLOOKUP(F430,INDATA_FILL_DEMAND!$E$4:$F$251,2,FALSE)*IF(E430&lt;2043,1+$N$8,1+$O$8),4),"")</f>
        <v>0</v>
      </c>
    </row>
    <row r="431" spans="4:9" x14ac:dyDescent="0.3">
      <c r="D431" s="26" t="str">
        <f t="shared" si="18"/>
        <v>*</v>
      </c>
      <c r="E431" s="10">
        <f t="shared" si="17"/>
        <v>2033</v>
      </c>
      <c r="F431" s="25" t="str">
        <f t="shared" si="16"/>
        <v>TCL-P</v>
      </c>
      <c r="I431" s="29">
        <f>IFERROR(ROUNDDOWN(VLOOKUP(F431,INDATA_FILL_DEMAND!$E$4:$F$251,2,FALSE)*IF(E431&lt;2043,1+$N$8,1+$O$8),4),"")</f>
        <v>0</v>
      </c>
    </row>
    <row r="432" spans="4:9" x14ac:dyDescent="0.3">
      <c r="D432" s="26" t="str">
        <f t="shared" si="18"/>
        <v>*</v>
      </c>
      <c r="E432" s="10">
        <f t="shared" si="17"/>
        <v>2033</v>
      </c>
      <c r="F432" s="25" t="str">
        <f t="shared" si="16"/>
        <v>TCS</v>
      </c>
      <c r="I432" s="29">
        <f>IFERROR(ROUNDDOWN(VLOOKUP(F432,INDATA_FILL_DEMAND!$E$4:$F$251,2,FALSE)*IF(E432&lt;2043,1+$N$8,1+$O$8),4),"")</f>
        <v>0</v>
      </c>
    </row>
    <row r="433" spans="4:9" x14ac:dyDescent="0.3">
      <c r="D433" s="26" t="str">
        <f t="shared" si="18"/>
        <v>*</v>
      </c>
      <c r="E433" s="10">
        <f t="shared" si="17"/>
        <v>2033</v>
      </c>
      <c r="F433" s="25" t="str">
        <f t="shared" si="16"/>
        <v>TCS-C</v>
      </c>
      <c r="I433" s="29">
        <f>IFERROR(ROUNDDOWN(VLOOKUP(F433,INDATA_FILL_DEMAND!$E$4:$F$251,2,FALSE)*IF(E433&lt;2043,1+$N$8,1+$O$8),4),"")</f>
        <v>0</v>
      </c>
    </row>
    <row r="434" spans="4:9" x14ac:dyDescent="0.3">
      <c r="D434" s="26" t="str">
        <f t="shared" si="18"/>
        <v>*</v>
      </c>
      <c r="E434" s="10">
        <f t="shared" si="17"/>
        <v>2033</v>
      </c>
      <c r="F434" s="25" t="str">
        <f t="shared" si="16"/>
        <v>TCS-P</v>
      </c>
      <c r="I434" s="29">
        <f>IFERROR(ROUNDDOWN(VLOOKUP(F434,INDATA_FILL_DEMAND!$E$4:$F$251,2,FALSE)*IF(E434&lt;2043,1+$N$8,1+$O$8),4),"")</f>
        <v>0</v>
      </c>
    </row>
    <row r="435" spans="4:9" x14ac:dyDescent="0.3">
      <c r="D435" s="26" t="str">
        <f t="shared" si="18"/>
        <v>*</v>
      </c>
      <c r="E435" s="10">
        <f t="shared" si="17"/>
        <v>2033</v>
      </c>
      <c r="F435" s="25" t="str">
        <f t="shared" si="16"/>
        <v>TLEP</v>
      </c>
      <c r="I435" s="29">
        <f>IFERROR(ROUNDDOWN(VLOOKUP(F435,INDATA_FILL_DEMAND!$E$4:$F$251,2,FALSE)*IF(E435&lt;2043,1+$N$8,1+$O$8),4),"")</f>
        <v>0</v>
      </c>
    </row>
    <row r="436" spans="4:9" x14ac:dyDescent="0.3">
      <c r="D436" s="26" t="str">
        <f t="shared" si="18"/>
        <v>*</v>
      </c>
      <c r="E436" s="10">
        <f t="shared" si="17"/>
        <v>2033</v>
      </c>
      <c r="F436" s="25" t="str">
        <f t="shared" si="16"/>
        <v>TLEP-C</v>
      </c>
      <c r="I436" s="29">
        <f>IFERROR(ROUNDDOWN(VLOOKUP(F436,INDATA_FILL_DEMAND!$E$4:$F$251,2,FALSE)*IF(E436&lt;2043,1+$N$8,1+$O$8),4),"")</f>
        <v>0</v>
      </c>
    </row>
    <row r="437" spans="4:9" x14ac:dyDescent="0.3">
      <c r="D437" s="26" t="str">
        <f t="shared" si="18"/>
        <v>*</v>
      </c>
      <c r="E437" s="10">
        <f t="shared" si="17"/>
        <v>2033</v>
      </c>
      <c r="F437" s="25" t="str">
        <f t="shared" si="16"/>
        <v>TMO</v>
      </c>
      <c r="I437" s="29">
        <f>IFERROR(ROUNDDOWN(VLOOKUP(F437,INDATA_FILL_DEMAND!$E$4:$F$251,2,FALSE)*IF(E437&lt;2043,1+$N$8,1+$O$8),4),"")</f>
        <v>0</v>
      </c>
    </row>
    <row r="438" spans="4:9" x14ac:dyDescent="0.3">
      <c r="D438" s="26" t="str">
        <f t="shared" si="18"/>
        <v>*</v>
      </c>
      <c r="E438" s="10">
        <f t="shared" si="17"/>
        <v>2033</v>
      </c>
      <c r="F438" s="25" t="str">
        <f t="shared" si="16"/>
        <v>TMO-C</v>
      </c>
      <c r="I438" s="29">
        <f>IFERROR(ROUNDDOWN(VLOOKUP(F438,INDATA_FILL_DEMAND!$E$4:$F$251,2,FALSE)*IF(E438&lt;2043,1+$N$8,1+$O$8),4),"")</f>
        <v>0</v>
      </c>
    </row>
    <row r="439" spans="4:9" x14ac:dyDescent="0.3">
      <c r="D439" s="26" t="str">
        <f t="shared" si="18"/>
        <v>*</v>
      </c>
      <c r="E439" s="10">
        <f t="shared" si="17"/>
        <v>2033</v>
      </c>
      <c r="F439" s="25" t="str">
        <f t="shared" si="16"/>
        <v>TNA</v>
      </c>
      <c r="I439" s="29">
        <f>IFERROR(ROUNDDOWN(VLOOKUP(F439,INDATA_FILL_DEMAND!$E$4:$F$251,2,FALSE)*IF(E439&lt;2043,1+$N$8,1+$O$8),4),"")</f>
        <v>0</v>
      </c>
    </row>
    <row r="440" spans="4:9" x14ac:dyDescent="0.3">
      <c r="D440" s="26" t="str">
        <f t="shared" si="18"/>
        <v>*</v>
      </c>
      <c r="E440" s="10">
        <f t="shared" si="17"/>
        <v>2033</v>
      </c>
      <c r="F440" s="25" t="str">
        <f t="shared" si="16"/>
        <v>TNA-C</v>
      </c>
      <c r="I440" s="29">
        <f>IFERROR(ROUNDDOWN(VLOOKUP(F440,INDATA_FILL_DEMAND!$E$4:$F$251,2,FALSE)*IF(E440&lt;2043,1+$N$8,1+$O$8),4),"")</f>
        <v>0</v>
      </c>
    </row>
    <row r="441" spans="4:9" x14ac:dyDescent="0.3">
      <c r="D441" s="26" t="str">
        <f t="shared" si="18"/>
        <v>*</v>
      </c>
      <c r="E441" s="10">
        <f t="shared" si="17"/>
        <v>2033</v>
      </c>
      <c r="F441" s="25" t="str">
        <f t="shared" si="16"/>
        <v>TNC</v>
      </c>
      <c r="I441" s="29">
        <f>IFERROR(ROUNDDOWN(VLOOKUP(F441,INDATA_FILL_DEMAND!$E$4:$F$251,2,FALSE)*IF(E441&lt;2043,1+$N$8,1+$O$8),4),"")</f>
        <v>0</v>
      </c>
    </row>
    <row r="442" spans="4:9" x14ac:dyDescent="0.3">
      <c r="D442" s="26" t="str">
        <f t="shared" si="18"/>
        <v>*</v>
      </c>
      <c r="E442" s="10">
        <f t="shared" si="17"/>
        <v>2033</v>
      </c>
      <c r="F442" s="25" t="str">
        <f t="shared" si="16"/>
        <v>TNC-C</v>
      </c>
      <c r="I442" s="29">
        <f>IFERROR(ROUNDDOWN(VLOOKUP(F442,INDATA_FILL_DEMAND!$E$4:$F$251,2,FALSE)*IF(E442&lt;2043,1+$N$8,1+$O$8),4),"")</f>
        <v>0</v>
      </c>
    </row>
    <row r="443" spans="4:9" x14ac:dyDescent="0.3">
      <c r="D443" s="26" t="str">
        <f t="shared" si="18"/>
        <v>*</v>
      </c>
      <c r="E443" s="10">
        <f t="shared" si="17"/>
        <v>2033</v>
      </c>
      <c r="F443" s="25" t="str">
        <f t="shared" si="16"/>
        <v>TNO</v>
      </c>
      <c r="I443" s="29">
        <f>IFERROR(ROUNDDOWN(VLOOKUP(F443,INDATA_FILL_DEMAND!$E$4:$F$251,2,FALSE)*IF(E443&lt;2043,1+$N$8,1+$O$8),4),"")</f>
        <v>0</v>
      </c>
    </row>
    <row r="444" spans="4:9" x14ac:dyDescent="0.3">
      <c r="D444" s="26" t="str">
        <f t="shared" si="18"/>
        <v>*</v>
      </c>
      <c r="E444" s="10">
        <f t="shared" si="17"/>
        <v>2033</v>
      </c>
      <c r="F444" s="25" t="str">
        <f t="shared" si="16"/>
        <v>TNO-C</v>
      </c>
      <c r="I444" s="29">
        <f>IFERROR(ROUNDDOWN(VLOOKUP(F444,INDATA_FILL_DEMAND!$E$4:$F$251,2,FALSE)*IF(E444&lt;2043,1+$N$8,1+$O$8),4),"")</f>
        <v>0</v>
      </c>
    </row>
    <row r="445" spans="4:9" x14ac:dyDescent="0.3">
      <c r="D445" s="26" t="str">
        <f t="shared" si="18"/>
        <v>*</v>
      </c>
      <c r="E445" s="10">
        <f t="shared" si="17"/>
        <v>2033</v>
      </c>
      <c r="F445" s="25" t="str">
        <f t="shared" si="16"/>
        <v>TTH</v>
      </c>
      <c r="I445" s="29">
        <f>IFERROR(ROUNDDOWN(VLOOKUP(F445,INDATA_FILL_DEMAND!$E$4:$F$251,2,FALSE)*IF(E445&lt;2043,1+$N$8,1+$O$8),4),"")</f>
        <v>0</v>
      </c>
    </row>
    <row r="446" spans="4:9" x14ac:dyDescent="0.3">
      <c r="D446" s="26" t="str">
        <f t="shared" si="18"/>
        <v>*</v>
      </c>
      <c r="E446" s="10">
        <f t="shared" si="17"/>
        <v>2033</v>
      </c>
      <c r="F446" s="25" t="str">
        <f t="shared" ref="F446:F509" si="19">F198</f>
        <v>TTH-C</v>
      </c>
      <c r="I446" s="29">
        <f>IFERROR(ROUNDDOWN(VLOOKUP(F446,INDATA_FILL_DEMAND!$E$4:$F$251,2,FALSE)*IF(E446&lt;2043,1+$N$8,1+$O$8),4),"")</f>
        <v>0</v>
      </c>
    </row>
    <row r="447" spans="4:9" x14ac:dyDescent="0.3">
      <c r="D447" s="26" t="str">
        <f t="shared" si="18"/>
        <v>*</v>
      </c>
      <c r="E447" s="10">
        <f t="shared" ref="E447:E500" si="20">E446</f>
        <v>2033</v>
      </c>
      <c r="F447" s="25" t="str">
        <f t="shared" si="19"/>
        <v>TTL</v>
      </c>
      <c r="I447" s="29">
        <f>IFERROR(ROUNDDOWN(VLOOKUP(F447,INDATA_FILL_DEMAND!$E$4:$F$251,2,FALSE)*IF(E447&lt;2043,1+$N$8,1+$O$8),4),"")</f>
        <v>0</v>
      </c>
    </row>
    <row r="448" spans="4:9" x14ac:dyDescent="0.3">
      <c r="D448" s="26" t="str">
        <f t="shared" si="18"/>
        <v>*</v>
      </c>
      <c r="E448" s="10">
        <f t="shared" si="20"/>
        <v>2033</v>
      </c>
      <c r="F448" s="25" t="str">
        <f t="shared" si="19"/>
        <v>TTL-C</v>
      </c>
      <c r="I448" s="29">
        <f>IFERROR(ROUNDDOWN(VLOOKUP(F448,INDATA_FILL_DEMAND!$E$4:$F$251,2,FALSE)*IF(E448&lt;2043,1+$N$8,1+$O$8),4),"")</f>
        <v>0</v>
      </c>
    </row>
    <row r="449" spans="4:9" x14ac:dyDescent="0.3">
      <c r="D449" s="26" t="str">
        <f t="shared" si="18"/>
        <v>*</v>
      </c>
      <c r="E449" s="10">
        <f t="shared" si="20"/>
        <v>2033</v>
      </c>
      <c r="F449" s="25" t="str">
        <f t="shared" si="19"/>
        <v>TTM</v>
      </c>
      <c r="I449" s="29">
        <f>IFERROR(ROUNDDOWN(VLOOKUP(F449,INDATA_FILL_DEMAND!$E$4:$F$251,2,FALSE)*IF(E449&lt;2043,1+$N$8,1+$O$8),4),"")</f>
        <v>0</v>
      </c>
    </row>
    <row r="450" spans="4:9" x14ac:dyDescent="0.3">
      <c r="D450" s="26" t="str">
        <f t="shared" si="18"/>
        <v>*</v>
      </c>
      <c r="E450" s="10">
        <f t="shared" si="20"/>
        <v>2033</v>
      </c>
      <c r="F450" s="25" t="str">
        <f t="shared" si="19"/>
        <v>TTM-C</v>
      </c>
      <c r="I450" s="29">
        <f>IFERROR(ROUNDDOWN(VLOOKUP(F450,INDATA_FILL_DEMAND!$E$4:$F$251,2,FALSE)*IF(E450&lt;2043,1+$N$8,1+$O$8),4),"")</f>
        <v>0</v>
      </c>
    </row>
    <row r="451" spans="4:9" x14ac:dyDescent="0.3">
      <c r="D451" s="26" t="str">
        <f t="shared" si="18"/>
        <v>*</v>
      </c>
      <c r="E451" s="10">
        <f t="shared" si="20"/>
        <v>2033</v>
      </c>
      <c r="F451" s="25" t="str">
        <f t="shared" si="19"/>
        <v>TTP</v>
      </c>
      <c r="I451" s="29">
        <f>IFERROR(ROUNDDOWN(VLOOKUP(F451,INDATA_FILL_DEMAND!$E$4:$F$251,2,FALSE)*IF(E451&lt;2043,1+$N$8,1+$O$8),4),"")</f>
        <v>0</v>
      </c>
    </row>
    <row r="452" spans="4:9" x14ac:dyDescent="0.3">
      <c r="D452" s="26" t="str">
        <f t="shared" si="18"/>
        <v>*</v>
      </c>
      <c r="E452" s="10">
        <f t="shared" si="20"/>
        <v>2033</v>
      </c>
      <c r="F452" s="25" t="str">
        <f t="shared" si="19"/>
        <v>TTP-C</v>
      </c>
      <c r="I452" s="29">
        <f>IFERROR(ROUNDDOWN(VLOOKUP(F452,INDATA_FILL_DEMAND!$E$4:$F$251,2,FALSE)*IF(E452&lt;2043,1+$N$8,1+$O$8),4),"")</f>
        <v>0</v>
      </c>
    </row>
    <row r="453" spans="4:9" x14ac:dyDescent="0.3">
      <c r="D453" s="26" t="str">
        <f t="shared" si="18"/>
        <v>*</v>
      </c>
      <c r="E453" s="10">
        <f t="shared" si="20"/>
        <v>2033</v>
      </c>
      <c r="F453" s="25" t="str">
        <f t="shared" si="19"/>
        <v>TWN</v>
      </c>
      <c r="I453" s="29">
        <f>IFERROR(ROUNDDOWN(VLOOKUP(F453,INDATA_FILL_DEMAND!$E$4:$F$251,2,FALSE)*IF(E453&lt;2043,1+$N$8,1+$O$8),4),"")</f>
        <v>0</v>
      </c>
    </row>
    <row r="454" spans="4:9" x14ac:dyDescent="0.3">
      <c r="D454" s="26" t="str">
        <f t="shared" si="18"/>
        <v>*</v>
      </c>
      <c r="E454" s="10">
        <f t="shared" si="20"/>
        <v>2033</v>
      </c>
      <c r="F454" s="25" t="str">
        <f t="shared" si="19"/>
        <v>TWN-C</v>
      </c>
      <c r="I454" s="29">
        <f>IFERROR(ROUNDDOWN(VLOOKUP(F454,INDATA_FILL_DEMAND!$E$4:$F$251,2,FALSE)*IF(E454&lt;2043,1+$N$8,1+$O$8),4),"")</f>
        <v>0</v>
      </c>
    </row>
    <row r="455" spans="4:9" x14ac:dyDescent="0.3">
      <c r="D455" s="26" t="str">
        <f t="shared" si="18"/>
        <v>*</v>
      </c>
      <c r="E455" s="10">
        <f t="shared" si="20"/>
        <v>2033</v>
      </c>
      <c r="F455" s="25" t="str">
        <f t="shared" si="19"/>
        <v>TYEP</v>
      </c>
      <c r="I455" s="29">
        <f>IFERROR(ROUNDDOWN(VLOOKUP(F455,INDATA_FILL_DEMAND!$E$4:$F$251,2,FALSE)*IF(E455&lt;2043,1+$N$8,1+$O$8),4),"")</f>
        <v>0</v>
      </c>
    </row>
    <row r="456" spans="4:9" x14ac:dyDescent="0.3">
      <c r="D456" s="26" t="str">
        <f t="shared" si="18"/>
        <v>*</v>
      </c>
      <c r="E456" s="10">
        <f t="shared" si="20"/>
        <v>2033</v>
      </c>
      <c r="F456" s="25" t="str">
        <f t="shared" si="19"/>
        <v>TYEP-C</v>
      </c>
      <c r="I456" s="29">
        <f>IFERROR(ROUNDDOWN(VLOOKUP(F456,INDATA_FILL_DEMAND!$E$4:$F$251,2,FALSE)*IF(E456&lt;2043,1+$N$8,1+$O$8),4),"")</f>
        <v>0</v>
      </c>
    </row>
    <row r="457" spans="4:9" x14ac:dyDescent="0.3">
      <c r="D457" s="26" t="str">
        <f t="shared" si="18"/>
        <v>*</v>
      </c>
      <c r="E457" s="10">
        <f t="shared" si="20"/>
        <v>2033</v>
      </c>
      <c r="F457" s="25" t="str">
        <f t="shared" si="19"/>
        <v>TYNP</v>
      </c>
      <c r="I457" s="29">
        <f>IFERROR(ROUNDDOWN(VLOOKUP(F457,INDATA_FILL_DEMAND!$E$4:$F$251,2,FALSE)*IF(E457&lt;2043,1+$N$8,1+$O$8),4),"")</f>
        <v>0</v>
      </c>
    </row>
    <row r="458" spans="4:9" x14ac:dyDescent="0.3">
      <c r="D458" s="26" t="str">
        <f t="shared" si="18"/>
        <v>*</v>
      </c>
      <c r="E458" s="10">
        <f t="shared" si="20"/>
        <v>2033</v>
      </c>
      <c r="F458" s="25" t="str">
        <f t="shared" si="19"/>
        <v>TYNP-C</v>
      </c>
      <c r="I458" s="29">
        <f>IFERROR(ROUNDDOWN(VLOOKUP(F458,INDATA_FILL_DEMAND!$E$4:$F$251,2,FALSE)*IF(E458&lt;2043,1+$N$8,1+$O$8),4),"")</f>
        <v>0</v>
      </c>
    </row>
    <row r="459" spans="4:9" x14ac:dyDescent="0.3">
      <c r="D459" s="26" t="str">
        <f t="shared" si="18"/>
        <v>*</v>
      </c>
      <c r="E459" s="10">
        <f t="shared" si="20"/>
        <v>2033</v>
      </c>
      <c r="F459" s="25" t="str">
        <f t="shared" si="19"/>
        <v>TLEF</v>
      </c>
      <c r="I459" s="29">
        <f>IFERROR(ROUNDDOWN(VLOOKUP(F459,INDATA_FILL_DEMAND!$E$4:$F$251,2,FALSE)*IF(E459&lt;2043,1+$N$8,1+$O$8),4),"")</f>
        <v>0</v>
      </c>
    </row>
    <row r="460" spans="4:9" x14ac:dyDescent="0.3">
      <c r="D460" s="26" t="str">
        <f t="shared" si="18"/>
        <v>*</v>
      </c>
      <c r="E460" s="10">
        <f t="shared" si="20"/>
        <v>2033</v>
      </c>
      <c r="F460" s="25" t="str">
        <f t="shared" si="19"/>
        <v>TLEF-C</v>
      </c>
      <c r="I460" s="29">
        <f>IFERROR(ROUNDDOWN(VLOOKUP(F460,INDATA_FILL_DEMAND!$E$4:$F$251,2,FALSE)*IF(E460&lt;2043,1+$N$8,1+$O$8),4),"")</f>
        <v>0</v>
      </c>
    </row>
    <row r="461" spans="4:9" x14ac:dyDescent="0.3">
      <c r="D461" s="26" t="str">
        <f t="shared" si="18"/>
        <v>*</v>
      </c>
      <c r="E461" s="10">
        <f t="shared" si="20"/>
        <v>2033</v>
      </c>
      <c r="F461" s="25" t="str">
        <f t="shared" si="19"/>
        <v>TFLL</v>
      </c>
      <c r="I461" s="29">
        <f>IFERROR(ROUNDDOWN(VLOOKUP(F461,INDATA_FILL_DEMAND!$E$4:$F$251,2,FALSE)*IF(E461&lt;2043,1+$N$8,1+$O$8),4),"")</f>
        <v>0</v>
      </c>
    </row>
    <row r="462" spans="4:9" x14ac:dyDescent="0.3">
      <c r="D462" s="26" t="str">
        <f t="shared" ref="D462:D525" si="21">IF(AND(ISNUMBER(I462),I462&gt;0),"Demand","*")</f>
        <v>*</v>
      </c>
      <c r="E462" s="10">
        <f t="shared" si="20"/>
        <v>2033</v>
      </c>
      <c r="F462" s="25" t="str">
        <f t="shared" si="19"/>
        <v>TFLL-C</v>
      </c>
      <c r="I462" s="29">
        <f>IFERROR(ROUNDDOWN(VLOOKUP(F462,INDATA_FILL_DEMAND!$E$4:$F$251,2,FALSE)*IF(E462&lt;2043,1+$N$8,1+$O$8),4),"")</f>
        <v>0</v>
      </c>
    </row>
    <row r="463" spans="4:9" x14ac:dyDescent="0.3">
      <c r="D463" s="26" t="str">
        <f t="shared" si="21"/>
        <v>*</v>
      </c>
      <c r="E463" s="10">
        <f t="shared" si="20"/>
        <v>2033</v>
      </c>
      <c r="F463" s="25" t="str">
        <f t="shared" si="19"/>
        <v>TFLS</v>
      </c>
      <c r="I463" s="29">
        <f>IFERROR(ROUNDDOWN(VLOOKUP(F463,INDATA_FILL_DEMAND!$E$4:$F$251,2,FALSE)*IF(E463&lt;2043,1+$N$8,1+$O$8),4),"")</f>
        <v>0</v>
      </c>
    </row>
    <row r="464" spans="4:9" x14ac:dyDescent="0.3">
      <c r="D464" s="26" t="str">
        <f t="shared" si="21"/>
        <v>*</v>
      </c>
      <c r="E464" s="10">
        <f t="shared" si="20"/>
        <v>2033</v>
      </c>
      <c r="F464" s="25" t="str">
        <f t="shared" si="19"/>
        <v>TFLS-C</v>
      </c>
      <c r="I464" s="29">
        <f>IFERROR(ROUNDDOWN(VLOOKUP(F464,INDATA_FILL_DEMAND!$E$4:$F$251,2,FALSE)*IF(E464&lt;2043,1+$N$8,1+$O$8),4),"")</f>
        <v>0</v>
      </c>
    </row>
    <row r="465" spans="4:9" x14ac:dyDescent="0.3">
      <c r="D465" s="26" t="str">
        <f t="shared" si="21"/>
        <v>*</v>
      </c>
      <c r="E465" s="10">
        <f t="shared" si="20"/>
        <v>2033</v>
      </c>
      <c r="F465" s="25" t="str">
        <f t="shared" si="19"/>
        <v>TFML</v>
      </c>
      <c r="I465" s="29">
        <f>IFERROR(ROUNDDOWN(VLOOKUP(F465,INDATA_FILL_DEMAND!$E$4:$F$251,2,FALSE)*IF(E465&lt;2043,1+$N$8,1+$O$8),4),"")</f>
        <v>0</v>
      </c>
    </row>
    <row r="466" spans="4:9" x14ac:dyDescent="0.3">
      <c r="D466" s="26" t="str">
        <f t="shared" si="21"/>
        <v>*</v>
      </c>
      <c r="E466" s="10">
        <f t="shared" si="20"/>
        <v>2033</v>
      </c>
      <c r="F466" s="25" t="str">
        <f t="shared" si="19"/>
        <v>TFML-C</v>
      </c>
      <c r="I466" s="29">
        <f>IFERROR(ROUNDDOWN(VLOOKUP(F466,INDATA_FILL_DEMAND!$E$4:$F$251,2,FALSE)*IF(E466&lt;2043,1+$N$8,1+$O$8),4),"")</f>
        <v>0</v>
      </c>
    </row>
    <row r="467" spans="4:9" x14ac:dyDescent="0.3">
      <c r="D467" s="26" t="str">
        <f t="shared" si="21"/>
        <v>*</v>
      </c>
      <c r="E467" s="10">
        <f t="shared" si="20"/>
        <v>2033</v>
      </c>
      <c r="F467" s="25" t="str">
        <f t="shared" si="19"/>
        <v>TFMS</v>
      </c>
      <c r="I467" s="29">
        <f>IFERROR(ROUNDDOWN(VLOOKUP(F467,INDATA_FILL_DEMAND!$E$4:$F$251,2,FALSE)*IF(E467&lt;2043,1+$N$8,1+$O$8),4),"")</f>
        <v>0</v>
      </c>
    </row>
    <row r="468" spans="4:9" x14ac:dyDescent="0.3">
      <c r="D468" s="26" t="str">
        <f t="shared" si="21"/>
        <v>*</v>
      </c>
      <c r="E468" s="10">
        <f t="shared" si="20"/>
        <v>2033</v>
      </c>
      <c r="F468" s="25" t="str">
        <f t="shared" si="19"/>
        <v>TFMS-C</v>
      </c>
      <c r="I468" s="29">
        <f>IFERROR(ROUNDDOWN(VLOOKUP(F468,INDATA_FILL_DEMAND!$E$4:$F$251,2,FALSE)*IF(E468&lt;2043,1+$N$8,1+$O$8),4),"")</f>
        <v>0</v>
      </c>
    </row>
    <row r="469" spans="4:9" x14ac:dyDescent="0.3">
      <c r="D469" s="26" t="str">
        <f t="shared" si="21"/>
        <v>*</v>
      </c>
      <c r="E469" s="10">
        <f t="shared" si="20"/>
        <v>2033</v>
      </c>
      <c r="F469" s="25" t="str">
        <f t="shared" si="19"/>
        <v>TFRL</v>
      </c>
      <c r="I469" s="29">
        <f>IFERROR(ROUNDDOWN(VLOOKUP(F469,INDATA_FILL_DEMAND!$E$4:$F$251,2,FALSE)*IF(E469&lt;2043,1+$N$8,1+$O$8),4),"")</f>
        <v>0</v>
      </c>
    </row>
    <row r="470" spans="4:9" x14ac:dyDescent="0.3">
      <c r="D470" s="26" t="str">
        <f t="shared" si="21"/>
        <v>*</v>
      </c>
      <c r="E470" s="10">
        <f t="shared" si="20"/>
        <v>2033</v>
      </c>
      <c r="F470" s="25" t="str">
        <f t="shared" si="19"/>
        <v>TFRL-C</v>
      </c>
      <c r="I470" s="29">
        <f>IFERROR(ROUNDDOWN(VLOOKUP(F470,INDATA_FILL_DEMAND!$E$4:$F$251,2,FALSE)*IF(E470&lt;2043,1+$N$8,1+$O$8),4),"")</f>
        <v>0</v>
      </c>
    </row>
    <row r="471" spans="4:9" x14ac:dyDescent="0.3">
      <c r="D471" s="26" t="str">
        <f t="shared" si="21"/>
        <v>*</v>
      </c>
      <c r="E471" s="10">
        <f t="shared" si="20"/>
        <v>2033</v>
      </c>
      <c r="F471" s="25" t="str">
        <f t="shared" si="19"/>
        <v>TFRS</v>
      </c>
      <c r="I471" s="29">
        <f>IFERROR(ROUNDDOWN(VLOOKUP(F471,INDATA_FILL_DEMAND!$E$4:$F$251,2,FALSE)*IF(E471&lt;2043,1+$N$8,1+$O$8),4),"")</f>
        <v>0</v>
      </c>
    </row>
    <row r="472" spans="4:9" x14ac:dyDescent="0.3">
      <c r="D472" s="26" t="str">
        <f t="shared" si="21"/>
        <v>*</v>
      </c>
      <c r="E472" s="10">
        <f t="shared" si="20"/>
        <v>2033</v>
      </c>
      <c r="F472" s="25" t="str">
        <f t="shared" si="19"/>
        <v>TFRS-C</v>
      </c>
      <c r="I472" s="29">
        <f>IFERROR(ROUNDDOWN(VLOOKUP(F472,INDATA_FILL_DEMAND!$E$4:$F$251,2,FALSE)*IF(E472&lt;2043,1+$N$8,1+$O$8),4),"")</f>
        <v>0</v>
      </c>
    </row>
    <row r="473" spans="4:9" x14ac:dyDescent="0.3">
      <c r="D473" s="26" t="str">
        <f t="shared" si="21"/>
        <v>*</v>
      </c>
      <c r="E473" s="10">
        <f t="shared" si="20"/>
        <v>2033</v>
      </c>
      <c r="F473" s="25" t="str">
        <f t="shared" si="19"/>
        <v>TNB</v>
      </c>
      <c r="I473" s="29">
        <f>IFERROR(ROUNDDOWN(VLOOKUP(F473,INDATA_FILL_DEMAND!$E$4:$F$251,2,FALSE)*IF(E473&lt;2043,1+$N$8,1+$O$8),4),"")</f>
        <v>0</v>
      </c>
    </row>
    <row r="474" spans="4:9" x14ac:dyDescent="0.3">
      <c r="D474" s="26" t="str">
        <f t="shared" si="21"/>
        <v>*</v>
      </c>
      <c r="E474" s="10">
        <f t="shared" si="20"/>
        <v>2033</v>
      </c>
      <c r="F474" s="25" t="str">
        <f t="shared" si="19"/>
        <v>TNB-C</v>
      </c>
      <c r="I474" s="29">
        <f>IFERROR(ROUNDDOWN(VLOOKUP(F474,INDATA_FILL_DEMAND!$E$4:$F$251,2,FALSE)*IF(E474&lt;2043,1+$N$8,1+$O$8),4),"")</f>
        <v>0</v>
      </c>
    </row>
    <row r="475" spans="4:9" x14ac:dyDescent="0.3">
      <c r="D475" s="26" t="str">
        <f t="shared" si="21"/>
        <v>*</v>
      </c>
      <c r="E475" s="10">
        <f t="shared" si="20"/>
        <v>2033</v>
      </c>
      <c r="F475" s="25" t="str">
        <f t="shared" si="19"/>
        <v>TOV</v>
      </c>
      <c r="I475" s="29">
        <f>IFERROR(ROUNDDOWN(VLOOKUP(F475,INDATA_FILL_DEMAND!$E$4:$F$251,2,FALSE)*IF(E475&lt;2043,1+$N$8,1+$O$8),4),"")</f>
        <v>0</v>
      </c>
    </row>
    <row r="476" spans="4:9" x14ac:dyDescent="0.3">
      <c r="D476" s="26" t="str">
        <f t="shared" si="21"/>
        <v>*</v>
      </c>
      <c r="E476" s="10">
        <f t="shared" si="20"/>
        <v>2033</v>
      </c>
      <c r="F476" s="25" t="str">
        <f t="shared" si="19"/>
        <v>TOV-C</v>
      </c>
      <c r="I476" s="29">
        <f>IFERROR(ROUNDDOWN(VLOOKUP(F476,INDATA_FILL_DEMAND!$E$4:$F$251,2,FALSE)*IF(E476&lt;2043,1+$N$8,1+$O$8),4),"")</f>
        <v>0</v>
      </c>
    </row>
    <row r="477" spans="4:9" x14ac:dyDescent="0.3">
      <c r="D477" s="26" t="str">
        <f t="shared" si="21"/>
        <v>*</v>
      </c>
      <c r="E477" s="10">
        <f t="shared" si="20"/>
        <v>2033</v>
      </c>
      <c r="F477" s="25" t="str">
        <f t="shared" si="19"/>
        <v>TTF</v>
      </c>
      <c r="I477" s="29">
        <f>IFERROR(ROUNDDOWN(VLOOKUP(F477,INDATA_FILL_DEMAND!$E$4:$F$251,2,FALSE)*IF(E477&lt;2043,1+$N$8,1+$O$8),4),"")</f>
        <v>0</v>
      </c>
    </row>
    <row r="478" spans="4:9" x14ac:dyDescent="0.3">
      <c r="D478" s="26" t="str">
        <f t="shared" si="21"/>
        <v>*</v>
      </c>
      <c r="E478" s="10">
        <f t="shared" si="20"/>
        <v>2033</v>
      </c>
      <c r="F478" s="25" t="str">
        <f t="shared" si="19"/>
        <v>TTF-C</v>
      </c>
      <c r="I478" s="29">
        <f>IFERROR(ROUNDDOWN(VLOOKUP(F478,INDATA_FILL_DEMAND!$E$4:$F$251,2,FALSE)*IF(E478&lt;2043,1+$N$8,1+$O$8),4),"")</f>
        <v>0</v>
      </c>
    </row>
    <row r="479" spans="4:9" x14ac:dyDescent="0.3">
      <c r="D479" s="26" t="str">
        <f t="shared" si="21"/>
        <v>*</v>
      </c>
      <c r="E479" s="10">
        <f t="shared" si="20"/>
        <v>2033</v>
      </c>
      <c r="F479" s="25" t="str">
        <f t="shared" si="19"/>
        <v>TYEF</v>
      </c>
      <c r="I479" s="29">
        <f>IFERROR(ROUNDDOWN(VLOOKUP(F479,INDATA_FILL_DEMAND!$E$4:$F$251,2,FALSE)*IF(E479&lt;2043,1+$N$8,1+$O$8),4),"")</f>
        <v>0</v>
      </c>
    </row>
    <row r="480" spans="4:9" x14ac:dyDescent="0.3">
      <c r="D480" s="26" t="str">
        <f t="shared" si="21"/>
        <v>*</v>
      </c>
      <c r="E480" s="10">
        <f t="shared" si="20"/>
        <v>2033</v>
      </c>
      <c r="F480" s="25" t="str">
        <f t="shared" si="19"/>
        <v>TYEF-C</v>
      </c>
      <c r="I480" s="29">
        <f>IFERROR(ROUNDDOWN(VLOOKUP(F480,INDATA_FILL_DEMAND!$E$4:$F$251,2,FALSE)*IF(E480&lt;2043,1+$N$8,1+$O$8),4),"")</f>
        <v>0</v>
      </c>
    </row>
    <row r="481" spans="4:9" x14ac:dyDescent="0.3">
      <c r="D481" s="26" t="str">
        <f t="shared" si="21"/>
        <v>*</v>
      </c>
      <c r="E481" s="10">
        <f t="shared" si="20"/>
        <v>2033</v>
      </c>
      <c r="F481" s="25" t="str">
        <f t="shared" si="19"/>
        <v>TYNF</v>
      </c>
      <c r="I481" s="29">
        <f>IFERROR(ROUNDDOWN(VLOOKUP(F481,INDATA_FILL_DEMAND!$E$4:$F$251,2,FALSE)*IF(E481&lt;2043,1+$N$8,1+$O$8),4),"")</f>
        <v>0</v>
      </c>
    </row>
    <row r="482" spans="4:9" x14ac:dyDescent="0.3">
      <c r="D482" s="26" t="str">
        <f t="shared" si="21"/>
        <v>*</v>
      </c>
      <c r="E482" s="10">
        <f t="shared" si="20"/>
        <v>2033</v>
      </c>
      <c r="F482" s="25" t="str">
        <f t="shared" si="19"/>
        <v>TYNF-C</v>
      </c>
      <c r="I482" s="29">
        <f>IFERROR(ROUNDDOWN(VLOOKUP(F482,INDATA_FILL_DEMAND!$E$4:$F$251,2,FALSE)*IF(E482&lt;2043,1+$N$8,1+$O$8),4),"")</f>
        <v>0</v>
      </c>
    </row>
    <row r="483" spans="4:9" x14ac:dyDescent="0.3">
      <c r="D483" s="26" t="str">
        <f t="shared" si="21"/>
        <v>Demand</v>
      </c>
      <c r="E483" s="10">
        <f t="shared" si="20"/>
        <v>2033</v>
      </c>
      <c r="F483" s="25" t="str">
        <f t="shared" si="19"/>
        <v>PLIG</v>
      </c>
      <c r="I483" s="29">
        <f>IFERROR(ROUNDDOWN(VLOOKUP(F483,INDATA_FILL_DEMAND!$E$4:$F$251,2,FALSE)*IF(E483&lt;2043,1+$N$8,1+$O$8),4),"")</f>
        <v>12.982900000000001</v>
      </c>
    </row>
    <row r="484" spans="4:9" x14ac:dyDescent="0.3">
      <c r="D484" s="26" t="str">
        <f t="shared" si="21"/>
        <v>*</v>
      </c>
      <c r="E484" s="10">
        <f t="shared" si="20"/>
        <v>2033</v>
      </c>
      <c r="F484" s="25" t="str">
        <f t="shared" si="19"/>
        <v>IDA</v>
      </c>
      <c r="I484" s="29">
        <f>IFERROR(ROUNDDOWN(VLOOKUP(F484,INDATA_FILL_DEMAND!$E$4:$F$251,2,FALSE)*IF(E484&lt;2043,1+$N$8,1+$O$8),4),"")</f>
        <v>0</v>
      </c>
    </row>
    <row r="485" spans="4:9" x14ac:dyDescent="0.3">
      <c r="D485" s="26" t="str">
        <f t="shared" si="21"/>
        <v>*</v>
      </c>
      <c r="E485" s="10">
        <f t="shared" si="20"/>
        <v>2033</v>
      </c>
      <c r="F485" s="25" t="str">
        <f t="shared" si="19"/>
        <v>IDB</v>
      </c>
      <c r="I485" s="29">
        <f>IFERROR(ROUNDDOWN(VLOOKUP(F485,INDATA_FILL_DEMAND!$E$4:$F$251,2,FALSE)*IF(E485&lt;2043,1+$N$8,1+$O$8),4),"")</f>
        <v>0</v>
      </c>
    </row>
    <row r="486" spans="4:9" x14ac:dyDescent="0.3">
      <c r="D486" s="26" t="str">
        <f t="shared" si="21"/>
        <v>*</v>
      </c>
      <c r="E486" s="10">
        <f t="shared" si="20"/>
        <v>2033</v>
      </c>
      <c r="F486" s="25" t="str">
        <f t="shared" si="19"/>
        <v>IDC</v>
      </c>
      <c r="I486" s="29">
        <f>IFERROR(ROUNDDOWN(VLOOKUP(F486,INDATA_FILL_DEMAND!$E$4:$F$251,2,FALSE)*IF(E486&lt;2043,1+$N$8,1+$O$8),4),"")</f>
        <v>0</v>
      </c>
    </row>
    <row r="487" spans="4:9" x14ac:dyDescent="0.3">
      <c r="D487" s="26" t="str">
        <f t="shared" si="21"/>
        <v>*</v>
      </c>
      <c r="E487" s="10">
        <f t="shared" si="20"/>
        <v>2033</v>
      </c>
      <c r="F487" s="25" t="str">
        <f t="shared" si="19"/>
        <v>IDD</v>
      </c>
      <c r="I487" s="29">
        <f>IFERROR(ROUNDDOWN(VLOOKUP(F487,INDATA_FILL_DEMAND!$E$4:$F$251,2,FALSE)*IF(E487&lt;2043,1+$N$8,1+$O$8),4),"")</f>
        <v>0</v>
      </c>
    </row>
    <row r="488" spans="4:9" x14ac:dyDescent="0.3">
      <c r="D488" s="26" t="str">
        <f t="shared" si="21"/>
        <v>*</v>
      </c>
      <c r="E488" s="10">
        <f t="shared" si="20"/>
        <v>2033</v>
      </c>
      <c r="F488" s="25" t="str">
        <f t="shared" si="19"/>
        <v>IDE</v>
      </c>
      <c r="I488" s="29">
        <f>IFERROR(ROUNDDOWN(VLOOKUP(F488,INDATA_FILL_DEMAND!$E$4:$F$251,2,FALSE)*IF(E488&lt;2043,1+$N$8,1+$O$8),4),"")</f>
        <v>0</v>
      </c>
    </row>
    <row r="489" spans="4:9" x14ac:dyDescent="0.3">
      <c r="D489" s="26" t="str">
        <f t="shared" si="21"/>
        <v>*</v>
      </c>
      <c r="E489" s="10">
        <f t="shared" si="20"/>
        <v>2033</v>
      </c>
      <c r="F489" s="25" t="str">
        <f t="shared" si="19"/>
        <v>IDF</v>
      </c>
      <c r="I489" s="29">
        <f>IFERROR(ROUNDDOWN(VLOOKUP(F489,INDATA_FILL_DEMAND!$E$4:$F$251,2,FALSE)*IF(E489&lt;2043,1+$N$8,1+$O$8),4),"")</f>
        <v>0</v>
      </c>
    </row>
    <row r="490" spans="4:9" x14ac:dyDescent="0.3">
      <c r="D490" s="26" t="str">
        <f t="shared" si="21"/>
        <v>*</v>
      </c>
      <c r="E490" s="10">
        <f t="shared" si="20"/>
        <v>2033</v>
      </c>
      <c r="F490" s="25" t="str">
        <f t="shared" si="19"/>
        <v>IDG</v>
      </c>
      <c r="I490" s="29">
        <f>IFERROR(ROUNDDOWN(VLOOKUP(F490,INDATA_FILL_DEMAND!$E$4:$F$251,2,FALSE)*IF(E490&lt;2043,1+$N$8,1+$O$8),4),"")</f>
        <v>0</v>
      </c>
    </row>
    <row r="491" spans="4:9" x14ac:dyDescent="0.3">
      <c r="D491" s="26" t="str">
        <f t="shared" si="21"/>
        <v>*</v>
      </c>
      <c r="E491" s="10">
        <f t="shared" si="20"/>
        <v>2033</v>
      </c>
      <c r="F491" s="25" t="str">
        <f t="shared" si="19"/>
        <v>IDH</v>
      </c>
      <c r="I491" s="29">
        <f>IFERROR(ROUNDDOWN(VLOOKUP(F491,INDATA_FILL_DEMAND!$E$4:$F$251,2,FALSE)*IF(E491&lt;2043,1+$N$8,1+$O$8),4),"")</f>
        <v>0</v>
      </c>
    </row>
    <row r="492" spans="4:9" x14ac:dyDescent="0.3">
      <c r="D492" s="26" t="str">
        <f t="shared" si="21"/>
        <v>*</v>
      </c>
      <c r="E492" s="10">
        <f t="shared" si="20"/>
        <v>2033</v>
      </c>
      <c r="F492" s="25" t="str">
        <f t="shared" si="19"/>
        <v>WAT</v>
      </c>
      <c r="I492" s="29">
        <f>IFERROR(ROUNDDOWN(VLOOKUP(F492,INDATA_FILL_DEMAND!$E$4:$F$251,2,FALSE)*IF(E492&lt;2043,1+$N$8,1+$O$8),4),"")</f>
        <v>0</v>
      </c>
    </row>
    <row r="493" spans="4:9" x14ac:dyDescent="0.3">
      <c r="D493" s="26" t="str">
        <f t="shared" si="21"/>
        <v>*</v>
      </c>
      <c r="E493" s="10">
        <f t="shared" si="20"/>
        <v>2033</v>
      </c>
      <c r="F493" s="25" t="str">
        <f t="shared" si="19"/>
        <v>WMSU</v>
      </c>
      <c r="I493" s="29">
        <f>IFERROR(ROUNDDOWN(VLOOKUP(F493,INDATA_FILL_DEMAND!$E$4:$F$251,2,FALSE)*IF(E493&lt;2043,1+$N$8,1+$O$8),4),"")</f>
        <v>0</v>
      </c>
    </row>
    <row r="494" spans="4:9" x14ac:dyDescent="0.3">
      <c r="D494" s="26" t="str">
        <f t="shared" si="21"/>
        <v>*</v>
      </c>
      <c r="E494" s="10">
        <f t="shared" si="20"/>
        <v>2033</v>
      </c>
      <c r="F494" s="25" t="str">
        <f t="shared" si="19"/>
        <v>WMSR</v>
      </c>
      <c r="I494" s="29">
        <f>IFERROR(ROUNDDOWN(VLOOKUP(F494,INDATA_FILL_DEMAND!$E$4:$F$251,2,FALSE)*IF(E494&lt;2043,1+$N$8,1+$O$8),4),"")</f>
        <v>0</v>
      </c>
    </row>
    <row r="495" spans="4:9" x14ac:dyDescent="0.3">
      <c r="D495" s="26" t="str">
        <f t="shared" si="21"/>
        <v>*</v>
      </c>
      <c r="E495" s="10">
        <f t="shared" si="20"/>
        <v>2033</v>
      </c>
      <c r="F495" s="25" t="str">
        <f t="shared" si="19"/>
        <v>WMSRPL</v>
      </c>
      <c r="I495" s="29">
        <f>IFERROR(ROUNDDOWN(VLOOKUP(F495,INDATA_FILL_DEMAND!$E$4:$F$251,2,FALSE)*IF(E495&lt;2043,1+$N$8,1+$O$8),4),"")</f>
        <v>0</v>
      </c>
    </row>
    <row r="496" spans="4:9" x14ac:dyDescent="0.3">
      <c r="D496" s="26" t="str">
        <f t="shared" si="21"/>
        <v>*</v>
      </c>
      <c r="E496" s="10">
        <f t="shared" si="20"/>
        <v>2033</v>
      </c>
      <c r="F496" s="25" t="str">
        <f t="shared" si="19"/>
        <v>WMSRM</v>
      </c>
      <c r="I496" s="29">
        <f>IFERROR(ROUNDDOWN(VLOOKUP(F496,INDATA_FILL_DEMAND!$E$4:$F$251,2,FALSE)*IF(E496&lt;2043,1+$N$8,1+$O$8),4),"")</f>
        <v>0</v>
      </c>
    </row>
    <row r="497" spans="4:9" x14ac:dyDescent="0.3">
      <c r="D497" s="26" t="str">
        <f t="shared" si="21"/>
        <v>*</v>
      </c>
      <c r="E497" s="10">
        <f t="shared" si="20"/>
        <v>2033</v>
      </c>
      <c r="F497" s="25" t="str">
        <f t="shared" si="19"/>
        <v>WMSRPA</v>
      </c>
      <c r="I497" s="29">
        <f>IFERROR(ROUNDDOWN(VLOOKUP(F497,INDATA_FILL_DEMAND!$E$4:$F$251,2,FALSE)*IF(E497&lt;2043,1+$N$8,1+$O$8),4),"")</f>
        <v>0</v>
      </c>
    </row>
    <row r="498" spans="4:9" x14ac:dyDescent="0.3">
      <c r="D498" s="26" t="str">
        <f t="shared" si="21"/>
        <v>*</v>
      </c>
      <c r="E498" s="10">
        <f t="shared" si="20"/>
        <v>2033</v>
      </c>
      <c r="F498" s="25" t="str">
        <f t="shared" si="19"/>
        <v>WMSRG</v>
      </c>
      <c r="I498" s="29">
        <f>IFERROR(ROUNDDOWN(VLOOKUP(F498,INDATA_FILL_DEMAND!$E$4:$F$251,2,FALSE)*IF(E498&lt;2043,1+$N$8,1+$O$8),4),"")</f>
        <v>0</v>
      </c>
    </row>
    <row r="499" spans="4:9" x14ac:dyDescent="0.3">
      <c r="D499" s="26" t="str">
        <f t="shared" si="21"/>
        <v>*</v>
      </c>
      <c r="E499" s="10">
        <f t="shared" si="20"/>
        <v>2033</v>
      </c>
      <c r="F499" s="25" t="str">
        <f t="shared" si="19"/>
        <v>WMSO</v>
      </c>
      <c r="I499" s="29">
        <f>IFERROR(ROUNDDOWN(VLOOKUP(F499,INDATA_FILL_DEMAND!$E$4:$F$251,2,FALSE)*IF(E499&lt;2043,1+$N$8,1+$O$8),4),"")</f>
        <v>0</v>
      </c>
    </row>
    <row r="500" spans="4:9" x14ac:dyDescent="0.3">
      <c r="D500" s="26" t="str">
        <f t="shared" si="21"/>
        <v>*</v>
      </c>
      <c r="E500" s="10">
        <f t="shared" si="20"/>
        <v>2033</v>
      </c>
      <c r="F500" s="25" t="str">
        <f t="shared" si="19"/>
        <v>WWT</v>
      </c>
      <c r="I500" s="29">
        <f>IFERROR(ROUNDDOWN(VLOOKUP(F500,INDATA_FILL_DEMAND!$E$4:$F$251,2,FALSE)*IF(E500&lt;2043,1+$N$8,1+$O$8),4),"")</f>
        <v>0</v>
      </c>
    </row>
    <row r="501" spans="4:9" x14ac:dyDescent="0.3">
      <c r="D501" s="26" t="str">
        <f t="shared" si="21"/>
        <v>Demand</v>
      </c>
      <c r="E501" s="10">
        <f>E500+10</f>
        <v>2043</v>
      </c>
      <c r="F501" s="25" t="str">
        <f t="shared" si="19"/>
        <v>RHAPA</v>
      </c>
      <c r="I501" s="29">
        <f>IFERROR(ROUNDDOWN(VLOOKUP(F501,INDATA_FILL_DEMAND!$E$4:$F$251,2,FALSE)*IF(E501&lt;2043,1+$N$8,1+$O$8),4),"")</f>
        <v>7.7511999999999999</v>
      </c>
    </row>
    <row r="502" spans="4:9" x14ac:dyDescent="0.3">
      <c r="D502" s="26" t="str">
        <f t="shared" si="21"/>
        <v>Demand</v>
      </c>
      <c r="E502" s="10">
        <f>E501</f>
        <v>2043</v>
      </c>
      <c r="F502" s="25" t="str">
        <f t="shared" si="19"/>
        <v>RHAPB</v>
      </c>
      <c r="I502" s="29">
        <f>IFERROR(ROUNDDOWN(VLOOKUP(F502,INDATA_FILL_DEMAND!$E$4:$F$251,2,FALSE)*IF(E502&lt;2043,1+$N$8,1+$O$8),4),"")</f>
        <v>10.87</v>
      </c>
    </row>
    <row r="503" spans="4:9" x14ac:dyDescent="0.3">
      <c r="D503" s="26" t="str">
        <f t="shared" si="21"/>
        <v>Demand</v>
      </c>
      <c r="E503" s="10">
        <f t="shared" ref="E503:E566" si="22">E502</f>
        <v>2043</v>
      </c>
      <c r="F503" s="25" t="str">
        <f t="shared" si="19"/>
        <v>RHAPC</v>
      </c>
      <c r="I503" s="29">
        <f>IFERROR(ROUNDDOWN(VLOOKUP(F503,INDATA_FILL_DEMAND!$E$4:$F$251,2,FALSE)*IF(E503&lt;2043,1+$N$8,1+$O$8),4),"")</f>
        <v>165.3903</v>
      </c>
    </row>
    <row r="504" spans="4:9" x14ac:dyDescent="0.3">
      <c r="D504" s="26" t="str">
        <f t="shared" si="21"/>
        <v>Demand</v>
      </c>
      <c r="E504" s="10">
        <f t="shared" si="22"/>
        <v>2043</v>
      </c>
      <c r="F504" s="25" t="str">
        <f t="shared" si="19"/>
        <v>RHAPE</v>
      </c>
      <c r="I504" s="29">
        <f>IFERROR(ROUNDDOWN(VLOOKUP(F504,INDATA_FILL_DEMAND!$E$4:$F$251,2,FALSE)*IF(E504&lt;2043,1+$N$8,1+$O$8),4),"")</f>
        <v>23.391200000000001</v>
      </c>
    </row>
    <row r="505" spans="4:9" x14ac:dyDescent="0.3">
      <c r="D505" s="26" t="str">
        <f t="shared" si="21"/>
        <v>Demand</v>
      </c>
      <c r="E505" s="10">
        <f t="shared" si="22"/>
        <v>2043</v>
      </c>
      <c r="F505" s="25" t="str">
        <f t="shared" si="19"/>
        <v>RHHSA</v>
      </c>
      <c r="I505" s="29">
        <f>IFERROR(ROUNDDOWN(VLOOKUP(F505,INDATA_FILL_DEMAND!$E$4:$F$251,2,FALSE)*IF(E505&lt;2043,1+$N$8,1+$O$8),4),"")</f>
        <v>14.456</v>
      </c>
    </row>
    <row r="506" spans="4:9" x14ac:dyDescent="0.3">
      <c r="D506" s="26" t="str">
        <f t="shared" si="21"/>
        <v>Demand</v>
      </c>
      <c r="E506" s="10">
        <f t="shared" si="22"/>
        <v>2043</v>
      </c>
      <c r="F506" s="25" t="str">
        <f t="shared" si="19"/>
        <v>RHHSB</v>
      </c>
      <c r="I506" s="29">
        <f>IFERROR(ROUNDDOWN(VLOOKUP(F506,INDATA_FILL_DEMAND!$E$4:$F$251,2,FALSE)*IF(E506&lt;2043,1+$N$8,1+$O$8),4),"")</f>
        <v>57.163699999999999</v>
      </c>
    </row>
    <row r="507" spans="4:9" x14ac:dyDescent="0.3">
      <c r="D507" s="26" t="str">
        <f t="shared" si="21"/>
        <v>Demand</v>
      </c>
      <c r="E507" s="10">
        <f t="shared" si="22"/>
        <v>2043</v>
      </c>
      <c r="F507" s="25" t="str">
        <f t="shared" si="19"/>
        <v>RHHSC</v>
      </c>
      <c r="I507" s="29">
        <f>IFERROR(ROUNDDOWN(VLOOKUP(F507,INDATA_FILL_DEMAND!$E$4:$F$251,2,FALSE)*IF(E507&lt;2043,1+$N$8,1+$O$8),4),"")</f>
        <v>335.63119999999998</v>
      </c>
    </row>
    <row r="508" spans="4:9" x14ac:dyDescent="0.3">
      <c r="D508" s="26" t="str">
        <f t="shared" si="21"/>
        <v>Demand</v>
      </c>
      <c r="E508" s="10">
        <f t="shared" si="22"/>
        <v>2043</v>
      </c>
      <c r="F508" s="25" t="str">
        <f t="shared" si="19"/>
        <v>RHHSE</v>
      </c>
      <c r="I508" s="29">
        <f>IFERROR(ROUNDDOWN(VLOOKUP(F508,INDATA_FILL_DEMAND!$E$4:$F$251,2,FALSE)*IF(E508&lt;2043,1+$N$8,1+$O$8),4),"")</f>
        <v>39.408299999999997</v>
      </c>
    </row>
    <row r="509" spans="4:9" x14ac:dyDescent="0.3">
      <c r="D509" s="26" t="str">
        <f t="shared" si="21"/>
        <v>*</v>
      </c>
      <c r="E509" s="10">
        <f t="shared" si="22"/>
        <v>2043</v>
      </c>
      <c r="F509" s="25" t="str">
        <f t="shared" si="19"/>
        <v>RCAPA</v>
      </c>
      <c r="I509" s="29">
        <f>IFERROR(ROUNDDOWN(VLOOKUP(F509,INDATA_FILL_DEMAND!$E$4:$F$251,2,FALSE)*IF(E509&lt;2043,1+$N$8,1+$O$8),4),"")</f>
        <v>0</v>
      </c>
    </row>
    <row r="510" spans="4:9" x14ac:dyDescent="0.3">
      <c r="D510" s="26" t="str">
        <f t="shared" si="21"/>
        <v>*</v>
      </c>
      <c r="E510" s="10">
        <f t="shared" si="22"/>
        <v>2043</v>
      </c>
      <c r="F510" s="25" t="str">
        <f t="shared" ref="F510:F573" si="23">F262</f>
        <v>RCAPB</v>
      </c>
      <c r="I510" s="29">
        <f>IFERROR(ROUNDDOWN(VLOOKUP(F510,INDATA_FILL_DEMAND!$E$4:$F$251,2,FALSE)*IF(E510&lt;2043,1+$N$8,1+$O$8),4),"")</f>
        <v>0</v>
      </c>
    </row>
    <row r="511" spans="4:9" x14ac:dyDescent="0.3">
      <c r="D511" s="26" t="str">
        <f t="shared" si="21"/>
        <v>*</v>
      </c>
      <c r="E511" s="10">
        <f t="shared" si="22"/>
        <v>2043</v>
      </c>
      <c r="F511" s="25" t="str">
        <f t="shared" si="23"/>
        <v>RCAPC</v>
      </c>
      <c r="I511" s="29">
        <f>IFERROR(ROUNDDOWN(VLOOKUP(F511,INDATA_FILL_DEMAND!$E$4:$F$251,2,FALSE)*IF(E511&lt;2043,1+$N$8,1+$O$8),4),"")</f>
        <v>0</v>
      </c>
    </row>
    <row r="512" spans="4:9" x14ac:dyDescent="0.3">
      <c r="D512" s="26" t="str">
        <f t="shared" si="21"/>
        <v>*</v>
      </c>
      <c r="E512" s="10">
        <f t="shared" si="22"/>
        <v>2043</v>
      </c>
      <c r="F512" s="25" t="str">
        <f t="shared" si="23"/>
        <v>RCAPE</v>
      </c>
      <c r="I512" s="29">
        <f>IFERROR(ROUNDDOWN(VLOOKUP(F512,INDATA_FILL_DEMAND!$E$4:$F$251,2,FALSE)*IF(E512&lt;2043,1+$N$8,1+$O$8),4),"")</f>
        <v>0</v>
      </c>
    </row>
    <row r="513" spans="4:9" x14ac:dyDescent="0.3">
      <c r="D513" s="26" t="str">
        <f t="shared" si="21"/>
        <v>*</v>
      </c>
      <c r="E513" s="10">
        <f t="shared" si="22"/>
        <v>2043</v>
      </c>
      <c r="F513" s="25" t="str">
        <f t="shared" si="23"/>
        <v>RCHSA</v>
      </c>
      <c r="I513" s="29">
        <f>IFERROR(ROUNDDOWN(VLOOKUP(F513,INDATA_FILL_DEMAND!$E$4:$F$251,2,FALSE)*IF(E513&lt;2043,1+$N$8,1+$O$8),4),"")</f>
        <v>0</v>
      </c>
    </row>
    <row r="514" spans="4:9" x14ac:dyDescent="0.3">
      <c r="D514" s="26" t="str">
        <f t="shared" si="21"/>
        <v>*</v>
      </c>
      <c r="E514" s="10">
        <f t="shared" si="22"/>
        <v>2043</v>
      </c>
      <c r="F514" s="25" t="str">
        <f t="shared" si="23"/>
        <v>RCHSB</v>
      </c>
      <c r="I514" s="29">
        <f>IFERROR(ROUNDDOWN(VLOOKUP(F514,INDATA_FILL_DEMAND!$E$4:$F$251,2,FALSE)*IF(E514&lt;2043,1+$N$8,1+$O$8),4),"")</f>
        <v>0</v>
      </c>
    </row>
    <row r="515" spans="4:9" x14ac:dyDescent="0.3">
      <c r="D515" s="26" t="str">
        <f t="shared" si="21"/>
        <v>*</v>
      </c>
      <c r="E515" s="10">
        <f t="shared" si="22"/>
        <v>2043</v>
      </c>
      <c r="F515" s="25" t="str">
        <f t="shared" si="23"/>
        <v>RCHSC</v>
      </c>
      <c r="I515" s="29">
        <f>IFERROR(ROUNDDOWN(VLOOKUP(F515,INDATA_FILL_DEMAND!$E$4:$F$251,2,FALSE)*IF(E515&lt;2043,1+$N$8,1+$O$8),4),"")</f>
        <v>0</v>
      </c>
    </row>
    <row r="516" spans="4:9" x14ac:dyDescent="0.3">
      <c r="D516" s="26" t="str">
        <f t="shared" si="21"/>
        <v>*</v>
      </c>
      <c r="E516" s="10">
        <f t="shared" si="22"/>
        <v>2043</v>
      </c>
      <c r="F516" s="25" t="str">
        <f t="shared" si="23"/>
        <v>RCHSE</v>
      </c>
      <c r="I516" s="29">
        <f>IFERROR(ROUNDDOWN(VLOOKUP(F516,INDATA_FILL_DEMAND!$E$4:$F$251,2,FALSE)*IF(E516&lt;2043,1+$N$8,1+$O$8),4),"")</f>
        <v>0</v>
      </c>
    </row>
    <row r="517" spans="4:9" x14ac:dyDescent="0.3">
      <c r="D517" s="26" t="str">
        <f t="shared" si="21"/>
        <v>Demand</v>
      </c>
      <c r="E517" s="10">
        <f t="shared" si="22"/>
        <v>2043</v>
      </c>
      <c r="F517" s="25" t="str">
        <f t="shared" si="23"/>
        <v>RWAPA</v>
      </c>
      <c r="I517" s="29">
        <f>IFERROR(ROUNDDOWN(VLOOKUP(F517,INDATA_FILL_DEMAND!$E$4:$F$251,2,FALSE)*IF(E517&lt;2043,1+$N$8,1+$O$8),4),"")</f>
        <v>1.8964000000000001</v>
      </c>
    </row>
    <row r="518" spans="4:9" x14ac:dyDescent="0.3">
      <c r="D518" s="26" t="str">
        <f t="shared" si="21"/>
        <v>Demand</v>
      </c>
      <c r="E518" s="10">
        <f t="shared" si="22"/>
        <v>2043</v>
      </c>
      <c r="F518" s="25" t="str">
        <f t="shared" si="23"/>
        <v>RWAPB</v>
      </c>
      <c r="I518" s="29">
        <f>IFERROR(ROUNDDOWN(VLOOKUP(F518,INDATA_FILL_DEMAND!$E$4:$F$251,2,FALSE)*IF(E518&lt;2043,1+$N$8,1+$O$8),4),"")</f>
        <v>2.6595</v>
      </c>
    </row>
    <row r="519" spans="4:9" x14ac:dyDescent="0.3">
      <c r="D519" s="26" t="str">
        <f t="shared" si="21"/>
        <v>Demand</v>
      </c>
      <c r="E519" s="10">
        <f t="shared" si="22"/>
        <v>2043</v>
      </c>
      <c r="F519" s="25" t="str">
        <f t="shared" si="23"/>
        <v>RWAPC</v>
      </c>
      <c r="I519" s="29">
        <f>IFERROR(ROUNDDOWN(VLOOKUP(F519,INDATA_FILL_DEMAND!$E$4:$F$251,2,FALSE)*IF(E519&lt;2043,1+$N$8,1+$O$8),4),"")</f>
        <v>40.466000000000001</v>
      </c>
    </row>
    <row r="520" spans="4:9" x14ac:dyDescent="0.3">
      <c r="D520" s="26" t="str">
        <f t="shared" si="21"/>
        <v>Demand</v>
      </c>
      <c r="E520" s="10">
        <f t="shared" si="22"/>
        <v>2043</v>
      </c>
      <c r="F520" s="25" t="str">
        <f t="shared" si="23"/>
        <v>RWAPE</v>
      </c>
      <c r="I520" s="29">
        <f>IFERROR(ROUNDDOWN(VLOOKUP(F520,INDATA_FILL_DEMAND!$E$4:$F$251,2,FALSE)*IF(E520&lt;2043,1+$N$8,1+$O$8),4),"")</f>
        <v>5.7230999999999996</v>
      </c>
    </row>
    <row r="521" spans="4:9" x14ac:dyDescent="0.3">
      <c r="D521" s="26" t="str">
        <f t="shared" si="21"/>
        <v>Demand</v>
      </c>
      <c r="E521" s="10">
        <f t="shared" si="22"/>
        <v>2043</v>
      </c>
      <c r="F521" s="25" t="str">
        <f t="shared" si="23"/>
        <v>RWHSA</v>
      </c>
      <c r="I521" s="29">
        <f>IFERROR(ROUNDDOWN(VLOOKUP(F521,INDATA_FILL_DEMAND!$E$4:$F$251,2,FALSE)*IF(E521&lt;2043,1+$N$8,1+$O$8),4),"")</f>
        <v>1.6831</v>
      </c>
    </row>
    <row r="522" spans="4:9" x14ac:dyDescent="0.3">
      <c r="D522" s="26" t="str">
        <f t="shared" si="21"/>
        <v>Demand</v>
      </c>
      <c r="E522" s="10">
        <f t="shared" si="22"/>
        <v>2043</v>
      </c>
      <c r="F522" s="25" t="str">
        <f t="shared" si="23"/>
        <v>RWHSB</v>
      </c>
      <c r="I522" s="29">
        <f>IFERROR(ROUNDDOWN(VLOOKUP(F522,INDATA_FILL_DEMAND!$E$4:$F$251,2,FALSE)*IF(E522&lt;2043,1+$N$8,1+$O$8),4),"")</f>
        <v>6.6558000000000002</v>
      </c>
    </row>
    <row r="523" spans="4:9" x14ac:dyDescent="0.3">
      <c r="D523" s="26" t="str">
        <f t="shared" si="21"/>
        <v>Demand</v>
      </c>
      <c r="E523" s="10">
        <f t="shared" si="22"/>
        <v>2043</v>
      </c>
      <c r="F523" s="25" t="str">
        <f t="shared" si="23"/>
        <v>RWHSC</v>
      </c>
      <c r="I523" s="29">
        <f>IFERROR(ROUNDDOWN(VLOOKUP(F523,INDATA_FILL_DEMAND!$E$4:$F$251,2,FALSE)*IF(E523&lt;2043,1+$N$8,1+$O$8),4),"")</f>
        <v>39.078899999999997</v>
      </c>
    </row>
    <row r="524" spans="4:9" x14ac:dyDescent="0.3">
      <c r="D524" s="26" t="str">
        <f t="shared" si="21"/>
        <v>Demand</v>
      </c>
      <c r="E524" s="10">
        <f t="shared" si="22"/>
        <v>2043</v>
      </c>
      <c r="F524" s="25" t="str">
        <f t="shared" si="23"/>
        <v>RWHSE</v>
      </c>
      <c r="I524" s="29">
        <f>IFERROR(ROUNDDOWN(VLOOKUP(F524,INDATA_FILL_DEMAND!$E$4:$F$251,2,FALSE)*IF(E524&lt;2043,1+$N$8,1+$O$8),4),"")</f>
        <v>2.7730000000000001</v>
      </c>
    </row>
    <row r="525" spans="4:9" x14ac:dyDescent="0.3">
      <c r="D525" s="26" t="str">
        <f t="shared" si="21"/>
        <v>Demand</v>
      </c>
      <c r="E525" s="10">
        <f t="shared" si="22"/>
        <v>2043</v>
      </c>
      <c r="F525" s="25" t="str">
        <f t="shared" si="23"/>
        <v>RKAPA</v>
      </c>
      <c r="I525" s="29">
        <f>IFERROR(ROUNDDOWN(VLOOKUP(F525,INDATA_FILL_DEMAND!$E$4:$F$251,2,FALSE)*IF(E525&lt;2043,1+$N$8,1+$O$8),4),"")</f>
        <v>1.83E-2</v>
      </c>
    </row>
    <row r="526" spans="4:9" x14ac:dyDescent="0.3">
      <c r="D526" s="26" t="str">
        <f t="shared" ref="D526:D589" si="24">IF(AND(ISNUMBER(I526),I526&gt;0),"Demand","*")</f>
        <v>Demand</v>
      </c>
      <c r="E526" s="10">
        <f t="shared" si="22"/>
        <v>2043</v>
      </c>
      <c r="F526" s="25" t="str">
        <f t="shared" si="23"/>
        <v>RKAPB</v>
      </c>
      <c r="I526" s="29">
        <f>IFERROR(ROUNDDOWN(VLOOKUP(F526,INDATA_FILL_DEMAND!$E$4:$F$251,2,FALSE)*IF(E526&lt;2043,1+$N$8,1+$O$8),4),"")</f>
        <v>2.5700000000000001E-2</v>
      </c>
    </row>
    <row r="527" spans="4:9" x14ac:dyDescent="0.3">
      <c r="D527" s="26" t="str">
        <f t="shared" si="24"/>
        <v>Demand</v>
      </c>
      <c r="E527" s="10">
        <f t="shared" si="22"/>
        <v>2043</v>
      </c>
      <c r="F527" s="25" t="str">
        <f t="shared" si="23"/>
        <v>RKAPC</v>
      </c>
      <c r="I527" s="29">
        <f>IFERROR(ROUNDDOWN(VLOOKUP(F527,INDATA_FILL_DEMAND!$E$4:$F$251,2,FALSE)*IF(E527&lt;2043,1+$N$8,1+$O$8),4),"")</f>
        <v>0.39250000000000002</v>
      </c>
    </row>
    <row r="528" spans="4:9" x14ac:dyDescent="0.3">
      <c r="D528" s="26" t="str">
        <f t="shared" si="24"/>
        <v>Demand</v>
      </c>
      <c r="E528" s="10">
        <f t="shared" si="22"/>
        <v>2043</v>
      </c>
      <c r="F528" s="25" t="str">
        <f t="shared" si="23"/>
        <v>RKAPE</v>
      </c>
      <c r="I528" s="29">
        <f>IFERROR(ROUNDDOWN(VLOOKUP(F528,INDATA_FILL_DEMAND!$E$4:$F$251,2,FALSE)*IF(E528&lt;2043,1+$N$8,1+$O$8),4),"")</f>
        <v>5.5500000000000001E-2</v>
      </c>
    </row>
    <row r="529" spans="4:9" x14ac:dyDescent="0.3">
      <c r="D529" s="26" t="str">
        <f t="shared" si="24"/>
        <v>Demand</v>
      </c>
      <c r="E529" s="10">
        <f t="shared" si="22"/>
        <v>2043</v>
      </c>
      <c r="F529" s="25" t="str">
        <f t="shared" si="23"/>
        <v>RKHSA</v>
      </c>
      <c r="I529" s="29">
        <f>IFERROR(ROUNDDOWN(VLOOKUP(F529,INDATA_FILL_DEMAND!$E$4:$F$251,2,FALSE)*IF(E529&lt;2043,1+$N$8,1+$O$8),4),"")</f>
        <v>0.27979999999999999</v>
      </c>
    </row>
    <row r="530" spans="4:9" x14ac:dyDescent="0.3">
      <c r="D530" s="26" t="str">
        <f t="shared" si="24"/>
        <v>Demand</v>
      </c>
      <c r="E530" s="10">
        <f t="shared" si="22"/>
        <v>2043</v>
      </c>
      <c r="F530" s="25" t="str">
        <f t="shared" si="23"/>
        <v>RKHSB</v>
      </c>
      <c r="I530" s="29">
        <f>IFERROR(ROUNDDOWN(VLOOKUP(F530,INDATA_FILL_DEMAND!$E$4:$F$251,2,FALSE)*IF(E530&lt;2043,1+$N$8,1+$O$8),4),"")</f>
        <v>1.1067</v>
      </c>
    </row>
    <row r="531" spans="4:9" x14ac:dyDescent="0.3">
      <c r="D531" s="26" t="str">
        <f t="shared" si="24"/>
        <v>Demand</v>
      </c>
      <c r="E531" s="10">
        <f t="shared" si="22"/>
        <v>2043</v>
      </c>
      <c r="F531" s="25" t="str">
        <f t="shared" si="23"/>
        <v>RKHSC</v>
      </c>
      <c r="I531" s="29">
        <f>IFERROR(ROUNDDOWN(VLOOKUP(F531,INDATA_FILL_DEMAND!$E$4:$F$251,2,FALSE)*IF(E531&lt;2043,1+$N$8,1+$O$8),4),"")</f>
        <v>6.4977999999999998</v>
      </c>
    </row>
    <row r="532" spans="4:9" x14ac:dyDescent="0.3">
      <c r="D532" s="26" t="str">
        <f t="shared" si="24"/>
        <v>Demand</v>
      </c>
      <c r="E532" s="10">
        <f t="shared" si="22"/>
        <v>2043</v>
      </c>
      <c r="F532" s="25" t="str">
        <f t="shared" si="23"/>
        <v>RKHSE</v>
      </c>
      <c r="I532" s="29">
        <f>IFERROR(ROUNDDOWN(VLOOKUP(F532,INDATA_FILL_DEMAND!$E$4:$F$251,2,FALSE)*IF(E532&lt;2043,1+$N$8,1+$O$8),4),"")</f>
        <v>1.1240000000000001</v>
      </c>
    </row>
    <row r="533" spans="4:9" x14ac:dyDescent="0.3">
      <c r="D533" s="26" t="str">
        <f t="shared" si="24"/>
        <v>Demand</v>
      </c>
      <c r="E533" s="10">
        <f t="shared" si="22"/>
        <v>2043</v>
      </c>
      <c r="F533" s="25" t="str">
        <f t="shared" si="23"/>
        <v>RLAPA</v>
      </c>
      <c r="I533" s="29">
        <f>IFERROR(ROUNDDOWN(VLOOKUP(F533,INDATA_FILL_DEMAND!$E$4:$F$251,2,FALSE)*IF(E533&lt;2043,1+$N$8,1+$O$8),4),"")</f>
        <v>3.8E-3</v>
      </c>
    </row>
    <row r="534" spans="4:9" x14ac:dyDescent="0.3">
      <c r="D534" s="26" t="str">
        <f t="shared" si="24"/>
        <v>Demand</v>
      </c>
      <c r="E534" s="10">
        <f t="shared" si="22"/>
        <v>2043</v>
      </c>
      <c r="F534" s="25" t="str">
        <f t="shared" si="23"/>
        <v>RLAPB</v>
      </c>
      <c r="I534" s="29">
        <f>IFERROR(ROUNDDOWN(VLOOKUP(F534,INDATA_FILL_DEMAND!$E$4:$F$251,2,FALSE)*IF(E534&lt;2043,1+$N$8,1+$O$8),4),"")</f>
        <v>5.4000000000000003E-3</v>
      </c>
    </row>
    <row r="535" spans="4:9" x14ac:dyDescent="0.3">
      <c r="D535" s="26" t="str">
        <f t="shared" si="24"/>
        <v>Demand</v>
      </c>
      <c r="E535" s="10">
        <f t="shared" si="22"/>
        <v>2043</v>
      </c>
      <c r="F535" s="25" t="str">
        <f t="shared" si="23"/>
        <v>RLAPC</v>
      </c>
      <c r="I535" s="29">
        <f>IFERROR(ROUNDDOWN(VLOOKUP(F535,INDATA_FILL_DEMAND!$E$4:$F$251,2,FALSE)*IF(E535&lt;2043,1+$N$8,1+$O$8),4),"")</f>
        <v>8.2299999999999998E-2</v>
      </c>
    </row>
    <row r="536" spans="4:9" x14ac:dyDescent="0.3">
      <c r="D536" s="26" t="str">
        <f t="shared" si="24"/>
        <v>Demand</v>
      </c>
      <c r="E536" s="10">
        <f t="shared" si="22"/>
        <v>2043</v>
      </c>
      <c r="F536" s="25" t="str">
        <f t="shared" si="23"/>
        <v>RLAPE</v>
      </c>
      <c r="I536" s="29">
        <f>IFERROR(ROUNDDOWN(VLOOKUP(F536,INDATA_FILL_DEMAND!$E$4:$F$251,2,FALSE)*IF(E536&lt;2043,1+$N$8,1+$O$8),4),"")</f>
        <v>1.1599999999999999E-2</v>
      </c>
    </row>
    <row r="537" spans="4:9" x14ac:dyDescent="0.3">
      <c r="D537" s="26" t="str">
        <f t="shared" si="24"/>
        <v>Demand</v>
      </c>
      <c r="E537" s="10">
        <f t="shared" si="22"/>
        <v>2043</v>
      </c>
      <c r="F537" s="25" t="str">
        <f t="shared" si="23"/>
        <v>RLHSA</v>
      </c>
      <c r="I537" s="29">
        <f>IFERROR(ROUNDDOWN(VLOOKUP(F537,INDATA_FILL_DEMAND!$E$4:$F$251,2,FALSE)*IF(E537&lt;2043,1+$N$8,1+$O$8),4),"")</f>
        <v>5.8599999999999999E-2</v>
      </c>
    </row>
    <row r="538" spans="4:9" x14ac:dyDescent="0.3">
      <c r="D538" s="26" t="str">
        <f t="shared" si="24"/>
        <v>Demand</v>
      </c>
      <c r="E538" s="10">
        <f t="shared" si="22"/>
        <v>2043</v>
      </c>
      <c r="F538" s="25" t="str">
        <f t="shared" si="23"/>
        <v>RLHSB</v>
      </c>
      <c r="I538" s="29">
        <f>IFERROR(ROUNDDOWN(VLOOKUP(F538,INDATA_FILL_DEMAND!$E$4:$F$251,2,FALSE)*IF(E538&lt;2043,1+$N$8,1+$O$8),4),"")</f>
        <v>0.23200000000000001</v>
      </c>
    </row>
    <row r="539" spans="4:9" x14ac:dyDescent="0.3">
      <c r="D539" s="26" t="str">
        <f t="shared" si="24"/>
        <v>Demand</v>
      </c>
      <c r="E539" s="10">
        <f t="shared" si="22"/>
        <v>2043</v>
      </c>
      <c r="F539" s="25" t="str">
        <f t="shared" si="23"/>
        <v>RLHSC</v>
      </c>
      <c r="I539" s="29">
        <f>IFERROR(ROUNDDOWN(VLOOKUP(F539,INDATA_FILL_DEMAND!$E$4:$F$251,2,FALSE)*IF(E539&lt;2043,1+$N$8,1+$O$8),4),"")</f>
        <v>1.3625</v>
      </c>
    </row>
    <row r="540" spans="4:9" x14ac:dyDescent="0.3">
      <c r="D540" s="26" t="str">
        <f t="shared" si="24"/>
        <v>Demand</v>
      </c>
      <c r="E540" s="10">
        <f t="shared" si="22"/>
        <v>2043</v>
      </c>
      <c r="F540" s="25" t="str">
        <f t="shared" si="23"/>
        <v>RLHSE</v>
      </c>
      <c r="I540" s="29">
        <f>IFERROR(ROUNDDOWN(VLOOKUP(F540,INDATA_FILL_DEMAND!$E$4:$F$251,2,FALSE)*IF(E540&lt;2043,1+$N$8,1+$O$8),4),"")</f>
        <v>0.23569999999999999</v>
      </c>
    </row>
    <row r="541" spans="4:9" x14ac:dyDescent="0.3">
      <c r="D541" s="26" t="str">
        <f t="shared" si="24"/>
        <v>Demand</v>
      </c>
      <c r="E541" s="10">
        <f t="shared" si="22"/>
        <v>2043</v>
      </c>
      <c r="F541" s="25" t="str">
        <f t="shared" si="23"/>
        <v>ROAPA</v>
      </c>
      <c r="I541" s="29">
        <f>IFERROR(ROUNDDOWN(VLOOKUP(F541,INDATA_FILL_DEMAND!$E$4:$F$251,2,FALSE)*IF(E541&lt;2043,1+$N$8,1+$O$8),4),"")</f>
        <v>7.3499999999999996E-2</v>
      </c>
    </row>
    <row r="542" spans="4:9" x14ac:dyDescent="0.3">
      <c r="D542" s="26" t="str">
        <f t="shared" si="24"/>
        <v>Demand</v>
      </c>
      <c r="E542" s="10">
        <f t="shared" si="22"/>
        <v>2043</v>
      </c>
      <c r="F542" s="25" t="str">
        <f t="shared" si="23"/>
        <v>ROAPB</v>
      </c>
      <c r="I542" s="29">
        <f>IFERROR(ROUNDDOWN(VLOOKUP(F542,INDATA_FILL_DEMAND!$E$4:$F$251,2,FALSE)*IF(E542&lt;2043,1+$N$8,1+$O$8),4),"")</f>
        <v>0.10299999999999999</v>
      </c>
    </row>
    <row r="543" spans="4:9" x14ac:dyDescent="0.3">
      <c r="D543" s="26" t="str">
        <f t="shared" si="24"/>
        <v>Demand</v>
      </c>
      <c r="E543" s="10">
        <f t="shared" si="22"/>
        <v>2043</v>
      </c>
      <c r="F543" s="25" t="str">
        <f t="shared" si="23"/>
        <v>ROAPC</v>
      </c>
      <c r="I543" s="29">
        <f>IFERROR(ROUNDDOWN(VLOOKUP(F543,INDATA_FILL_DEMAND!$E$4:$F$251,2,FALSE)*IF(E543&lt;2043,1+$N$8,1+$O$8),4),"")</f>
        <v>1.5686</v>
      </c>
    </row>
    <row r="544" spans="4:9" x14ac:dyDescent="0.3">
      <c r="D544" s="26" t="str">
        <f t="shared" si="24"/>
        <v>Demand</v>
      </c>
      <c r="E544" s="10">
        <f t="shared" si="22"/>
        <v>2043</v>
      </c>
      <c r="F544" s="25" t="str">
        <f t="shared" si="23"/>
        <v>ROAPE</v>
      </c>
      <c r="I544" s="29">
        <f>IFERROR(ROUNDDOWN(VLOOKUP(F544,INDATA_FILL_DEMAND!$E$4:$F$251,2,FALSE)*IF(E544&lt;2043,1+$N$8,1+$O$8),4),"")</f>
        <v>0.2218</v>
      </c>
    </row>
    <row r="545" spans="4:9" x14ac:dyDescent="0.3">
      <c r="D545" s="26" t="str">
        <f t="shared" si="24"/>
        <v>Demand</v>
      </c>
      <c r="E545" s="10">
        <f t="shared" si="22"/>
        <v>2043</v>
      </c>
      <c r="F545" s="25" t="str">
        <f t="shared" si="23"/>
        <v>ROHSA</v>
      </c>
      <c r="I545" s="29">
        <f>IFERROR(ROUNDDOWN(VLOOKUP(F545,INDATA_FILL_DEMAND!$E$4:$F$251,2,FALSE)*IF(E545&lt;2043,1+$N$8,1+$O$8),4),"")</f>
        <v>1.1184000000000001</v>
      </c>
    </row>
    <row r="546" spans="4:9" x14ac:dyDescent="0.3">
      <c r="D546" s="26" t="str">
        <f t="shared" si="24"/>
        <v>Demand</v>
      </c>
      <c r="E546" s="10">
        <f t="shared" si="22"/>
        <v>2043</v>
      </c>
      <c r="F546" s="25" t="str">
        <f t="shared" si="23"/>
        <v>ROHSB</v>
      </c>
      <c r="I546" s="29">
        <f>IFERROR(ROUNDDOWN(VLOOKUP(F546,INDATA_FILL_DEMAND!$E$4:$F$251,2,FALSE)*IF(E546&lt;2043,1+$N$8,1+$O$8),4),"")</f>
        <v>4.4226999999999999</v>
      </c>
    </row>
    <row r="547" spans="4:9" x14ac:dyDescent="0.3">
      <c r="D547" s="26" t="str">
        <f t="shared" si="24"/>
        <v>Demand</v>
      </c>
      <c r="E547" s="10">
        <f t="shared" si="22"/>
        <v>2043</v>
      </c>
      <c r="F547" s="25" t="str">
        <f t="shared" si="23"/>
        <v>ROHSC</v>
      </c>
      <c r="I547" s="29">
        <f>IFERROR(ROUNDDOWN(VLOOKUP(F547,INDATA_FILL_DEMAND!$E$4:$F$251,2,FALSE)*IF(E547&lt;2043,1+$N$8,1+$O$8),4),"")</f>
        <v>25.967600000000001</v>
      </c>
    </row>
    <row r="548" spans="4:9" x14ac:dyDescent="0.3">
      <c r="D548" s="26" t="str">
        <f t="shared" si="24"/>
        <v>Demand</v>
      </c>
      <c r="E548" s="10">
        <f t="shared" si="22"/>
        <v>2043</v>
      </c>
      <c r="F548" s="25" t="str">
        <f t="shared" si="23"/>
        <v>ROHSE</v>
      </c>
      <c r="I548" s="29">
        <f>IFERROR(ROUNDDOWN(VLOOKUP(F548,INDATA_FILL_DEMAND!$E$4:$F$251,2,FALSE)*IF(E548&lt;2043,1+$N$8,1+$O$8),4),"")</f>
        <v>4.4922000000000004</v>
      </c>
    </row>
    <row r="549" spans="4:9" x14ac:dyDescent="0.3">
      <c r="D549" s="26" t="str">
        <f t="shared" si="24"/>
        <v>*</v>
      </c>
      <c r="E549" s="10">
        <f t="shared" si="22"/>
        <v>2043</v>
      </c>
      <c r="F549" s="25" t="str">
        <f t="shared" si="23"/>
        <v>REAPA</v>
      </c>
      <c r="I549" s="29">
        <f>IFERROR(ROUNDDOWN(VLOOKUP(F549,INDATA_FILL_DEMAND!$E$4:$F$251,2,FALSE)*IF(E549&lt;2043,1+$N$8,1+$O$8),4),"")</f>
        <v>0</v>
      </c>
    </row>
    <row r="550" spans="4:9" x14ac:dyDescent="0.3">
      <c r="D550" s="26" t="str">
        <f t="shared" si="24"/>
        <v>*</v>
      </c>
      <c r="E550" s="10">
        <f t="shared" si="22"/>
        <v>2043</v>
      </c>
      <c r="F550" s="25" t="str">
        <f t="shared" si="23"/>
        <v>REAPB</v>
      </c>
      <c r="I550" s="29">
        <f>IFERROR(ROUNDDOWN(VLOOKUP(F550,INDATA_FILL_DEMAND!$E$4:$F$251,2,FALSE)*IF(E550&lt;2043,1+$N$8,1+$O$8),4),"")</f>
        <v>0</v>
      </c>
    </row>
    <row r="551" spans="4:9" x14ac:dyDescent="0.3">
      <c r="D551" s="26" t="str">
        <f t="shared" si="24"/>
        <v>*</v>
      </c>
      <c r="E551" s="10">
        <f t="shared" si="22"/>
        <v>2043</v>
      </c>
      <c r="F551" s="25" t="str">
        <f t="shared" si="23"/>
        <v>REAPC</v>
      </c>
      <c r="I551" s="29">
        <f>IFERROR(ROUNDDOWN(VLOOKUP(F551,INDATA_FILL_DEMAND!$E$4:$F$251,2,FALSE)*IF(E551&lt;2043,1+$N$8,1+$O$8),4),"")</f>
        <v>0</v>
      </c>
    </row>
    <row r="552" spans="4:9" x14ac:dyDescent="0.3">
      <c r="D552" s="26" t="str">
        <f t="shared" si="24"/>
        <v>*</v>
      </c>
      <c r="E552" s="10">
        <f t="shared" si="22"/>
        <v>2043</v>
      </c>
      <c r="F552" s="25" t="str">
        <f t="shared" si="23"/>
        <v>REAPE</v>
      </c>
      <c r="I552" s="29">
        <f>IFERROR(ROUNDDOWN(VLOOKUP(F552,INDATA_FILL_DEMAND!$E$4:$F$251,2,FALSE)*IF(E552&lt;2043,1+$N$8,1+$O$8),4),"")</f>
        <v>0</v>
      </c>
    </row>
    <row r="553" spans="4:9" x14ac:dyDescent="0.3">
      <c r="D553" s="26" t="str">
        <f t="shared" si="24"/>
        <v>*</v>
      </c>
      <c r="E553" s="10">
        <f t="shared" si="22"/>
        <v>2043</v>
      </c>
      <c r="F553" s="25" t="str">
        <f t="shared" si="23"/>
        <v>REHSA</v>
      </c>
      <c r="I553" s="29">
        <f>IFERROR(ROUNDDOWN(VLOOKUP(F553,INDATA_FILL_DEMAND!$E$4:$F$251,2,FALSE)*IF(E553&lt;2043,1+$N$8,1+$O$8),4),"")</f>
        <v>0</v>
      </c>
    </row>
    <row r="554" spans="4:9" x14ac:dyDescent="0.3">
      <c r="D554" s="26" t="str">
        <f t="shared" si="24"/>
        <v>*</v>
      </c>
      <c r="E554" s="10">
        <f t="shared" si="22"/>
        <v>2043</v>
      </c>
      <c r="F554" s="25" t="str">
        <f t="shared" si="23"/>
        <v>REHSB</v>
      </c>
      <c r="I554" s="29">
        <f>IFERROR(ROUNDDOWN(VLOOKUP(F554,INDATA_FILL_DEMAND!$E$4:$F$251,2,FALSE)*IF(E554&lt;2043,1+$N$8,1+$O$8),4),"")</f>
        <v>0</v>
      </c>
    </row>
    <row r="555" spans="4:9" x14ac:dyDescent="0.3">
      <c r="D555" s="26" t="str">
        <f t="shared" si="24"/>
        <v>*</v>
      </c>
      <c r="E555" s="10">
        <f t="shared" si="22"/>
        <v>2043</v>
      </c>
      <c r="F555" s="25" t="str">
        <f t="shared" si="23"/>
        <v>REHSC</v>
      </c>
      <c r="I555" s="29">
        <f>IFERROR(ROUNDDOWN(VLOOKUP(F555,INDATA_FILL_DEMAND!$E$4:$F$251,2,FALSE)*IF(E555&lt;2043,1+$N$8,1+$O$8),4),"")</f>
        <v>0</v>
      </c>
    </row>
    <row r="556" spans="4:9" x14ac:dyDescent="0.3">
      <c r="D556" s="26" t="str">
        <f t="shared" si="24"/>
        <v>*</v>
      </c>
      <c r="E556" s="10">
        <f t="shared" si="22"/>
        <v>2043</v>
      </c>
      <c r="F556" s="25" t="str">
        <f t="shared" si="23"/>
        <v>REHSE</v>
      </c>
      <c r="I556" s="29">
        <f>IFERROR(ROUNDDOWN(VLOOKUP(F556,INDATA_FILL_DEMAND!$E$4:$F$251,2,FALSE)*IF(E556&lt;2043,1+$N$8,1+$O$8),4),"")</f>
        <v>0</v>
      </c>
    </row>
    <row r="557" spans="4:9" x14ac:dyDescent="0.3">
      <c r="D557" s="26" t="str">
        <f t="shared" si="24"/>
        <v>Demand</v>
      </c>
      <c r="E557" s="10">
        <f t="shared" si="22"/>
        <v>2043</v>
      </c>
      <c r="F557" s="25" t="str">
        <f t="shared" si="23"/>
        <v>CHCUL</v>
      </c>
      <c r="I557" s="29">
        <f>IFERROR(ROUNDDOWN(VLOOKUP(F557,INDATA_FILL_DEMAND!$E$4:$F$251,2,FALSE)*IF(E557&lt;2043,1+$N$8,1+$O$8),4),"")</f>
        <v>13.619899999999999</v>
      </c>
    </row>
    <row r="558" spans="4:9" x14ac:dyDescent="0.3">
      <c r="D558" s="26" t="str">
        <f t="shared" si="24"/>
        <v>Demand</v>
      </c>
      <c r="E558" s="10">
        <f t="shared" si="22"/>
        <v>2043</v>
      </c>
      <c r="F558" s="25" t="str">
        <f t="shared" si="23"/>
        <v>CHEDU</v>
      </c>
      <c r="I558" s="29">
        <f>IFERROR(ROUNDDOWN(VLOOKUP(F558,INDATA_FILL_DEMAND!$E$4:$F$251,2,FALSE)*IF(E558&lt;2043,1+$N$8,1+$O$8),4),"")</f>
        <v>32.6995</v>
      </c>
    </row>
    <row r="559" spans="4:9" x14ac:dyDescent="0.3">
      <c r="D559" s="26" t="str">
        <f t="shared" si="24"/>
        <v>Demand</v>
      </c>
      <c r="E559" s="10">
        <f t="shared" si="22"/>
        <v>2043</v>
      </c>
      <c r="F559" s="25" t="str">
        <f t="shared" si="23"/>
        <v>CHHLT</v>
      </c>
      <c r="I559" s="29">
        <f>IFERROR(ROUNDDOWN(VLOOKUP(F559,INDATA_FILL_DEMAND!$E$4:$F$251,2,FALSE)*IF(E559&lt;2043,1+$N$8,1+$O$8),4),"")</f>
        <v>2.4565999999999999</v>
      </c>
    </row>
    <row r="560" spans="4:9" x14ac:dyDescent="0.3">
      <c r="D560" s="26" t="str">
        <f t="shared" si="24"/>
        <v>Demand</v>
      </c>
      <c r="E560" s="10">
        <f t="shared" si="22"/>
        <v>2043</v>
      </c>
      <c r="F560" s="25" t="str">
        <f t="shared" si="23"/>
        <v>CHOFF</v>
      </c>
      <c r="I560" s="29">
        <f>IFERROR(ROUNDDOWN(VLOOKUP(F560,INDATA_FILL_DEMAND!$E$4:$F$251,2,FALSE)*IF(E560&lt;2043,1+$N$8,1+$O$8),4),"")</f>
        <v>3.4862000000000002</v>
      </c>
    </row>
    <row r="561" spans="4:9" x14ac:dyDescent="0.3">
      <c r="D561" s="26" t="str">
        <f t="shared" si="24"/>
        <v>Demand</v>
      </c>
      <c r="E561" s="10">
        <f t="shared" si="22"/>
        <v>2043</v>
      </c>
      <c r="F561" s="25" t="str">
        <f t="shared" si="23"/>
        <v>CHOTH</v>
      </c>
      <c r="I561" s="29">
        <f>IFERROR(ROUNDDOWN(VLOOKUP(F561,INDATA_FILL_DEMAND!$E$4:$F$251,2,FALSE)*IF(E561&lt;2043,1+$N$8,1+$O$8),4),"")</f>
        <v>20.754999999999999</v>
      </c>
    </row>
    <row r="562" spans="4:9" x14ac:dyDescent="0.3">
      <c r="D562" s="26" t="str">
        <f t="shared" si="24"/>
        <v>Demand</v>
      </c>
      <c r="E562" s="10">
        <f t="shared" si="22"/>
        <v>2043</v>
      </c>
      <c r="F562" s="25" t="str">
        <f t="shared" si="23"/>
        <v>CHRET</v>
      </c>
      <c r="I562" s="29">
        <f>IFERROR(ROUNDDOWN(VLOOKUP(F562,INDATA_FILL_DEMAND!$E$4:$F$251,2,FALSE)*IF(E562&lt;2043,1+$N$8,1+$O$8),4),"")</f>
        <v>4.2991000000000001</v>
      </c>
    </row>
    <row r="563" spans="4:9" x14ac:dyDescent="0.3">
      <c r="D563" s="26" t="str">
        <f t="shared" si="24"/>
        <v>Demand</v>
      </c>
      <c r="E563" s="10">
        <f t="shared" si="22"/>
        <v>2043</v>
      </c>
      <c r="F563" s="25" t="str">
        <f t="shared" si="23"/>
        <v>CHSPO</v>
      </c>
      <c r="I563" s="29">
        <f>IFERROR(ROUNDDOWN(VLOOKUP(F563,INDATA_FILL_DEMAND!$E$4:$F$251,2,FALSE)*IF(E563&lt;2043,1+$N$8,1+$O$8),4),"")</f>
        <v>9.2213999999999992</v>
      </c>
    </row>
    <row r="564" spans="4:9" x14ac:dyDescent="0.3">
      <c r="D564" s="26" t="str">
        <f t="shared" si="24"/>
        <v>Demand</v>
      </c>
      <c r="E564" s="10">
        <f t="shared" si="22"/>
        <v>2043</v>
      </c>
      <c r="F564" s="25" t="str">
        <f t="shared" si="23"/>
        <v>CHTUR</v>
      </c>
      <c r="I564" s="29">
        <f>IFERROR(ROUNDDOWN(VLOOKUP(F564,INDATA_FILL_DEMAND!$E$4:$F$251,2,FALSE)*IF(E564&lt;2043,1+$N$8,1+$O$8),4),"")</f>
        <v>2.6192000000000002</v>
      </c>
    </row>
    <row r="565" spans="4:9" x14ac:dyDescent="0.3">
      <c r="D565" s="26" t="str">
        <f t="shared" si="24"/>
        <v>*</v>
      </c>
      <c r="E565" s="10">
        <f t="shared" si="22"/>
        <v>2043</v>
      </c>
      <c r="F565" s="25" t="str">
        <f t="shared" si="23"/>
        <v>CCCUL</v>
      </c>
      <c r="I565" s="29">
        <f>IFERROR(ROUNDDOWN(VLOOKUP(F565,INDATA_FILL_DEMAND!$E$4:$F$251,2,FALSE)*IF(E565&lt;2043,1+$N$8,1+$O$8),4),"")</f>
        <v>0</v>
      </c>
    </row>
    <row r="566" spans="4:9" x14ac:dyDescent="0.3">
      <c r="D566" s="26" t="str">
        <f t="shared" si="24"/>
        <v>*</v>
      </c>
      <c r="E566" s="10">
        <f t="shared" si="22"/>
        <v>2043</v>
      </c>
      <c r="F566" s="25" t="str">
        <f t="shared" si="23"/>
        <v>CCEDU</v>
      </c>
      <c r="I566" s="29">
        <f>IFERROR(ROUNDDOWN(VLOOKUP(F566,INDATA_FILL_DEMAND!$E$4:$F$251,2,FALSE)*IF(E566&lt;2043,1+$N$8,1+$O$8),4),"")</f>
        <v>0</v>
      </c>
    </row>
    <row r="567" spans="4:9" x14ac:dyDescent="0.3">
      <c r="D567" s="26" t="str">
        <f t="shared" si="24"/>
        <v>*</v>
      </c>
      <c r="E567" s="10">
        <f t="shared" ref="E567:E630" si="25">E566</f>
        <v>2043</v>
      </c>
      <c r="F567" s="25" t="str">
        <f t="shared" si="23"/>
        <v>CCHLT</v>
      </c>
      <c r="I567" s="29">
        <f>IFERROR(ROUNDDOWN(VLOOKUP(F567,INDATA_FILL_DEMAND!$E$4:$F$251,2,FALSE)*IF(E567&lt;2043,1+$N$8,1+$O$8),4),"")</f>
        <v>0</v>
      </c>
    </row>
    <row r="568" spans="4:9" x14ac:dyDescent="0.3">
      <c r="D568" s="26" t="str">
        <f t="shared" si="24"/>
        <v>*</v>
      </c>
      <c r="E568" s="10">
        <f t="shared" si="25"/>
        <v>2043</v>
      </c>
      <c r="F568" s="25" t="str">
        <f t="shared" si="23"/>
        <v>CCOFF</v>
      </c>
      <c r="I568" s="29">
        <f>IFERROR(ROUNDDOWN(VLOOKUP(F568,INDATA_FILL_DEMAND!$E$4:$F$251,2,FALSE)*IF(E568&lt;2043,1+$N$8,1+$O$8),4),"")</f>
        <v>0</v>
      </c>
    </row>
    <row r="569" spans="4:9" x14ac:dyDescent="0.3">
      <c r="D569" s="26" t="str">
        <f t="shared" si="24"/>
        <v>*</v>
      </c>
      <c r="E569" s="10">
        <f t="shared" si="25"/>
        <v>2043</v>
      </c>
      <c r="F569" s="25" t="str">
        <f t="shared" si="23"/>
        <v>CCOTH</v>
      </c>
      <c r="I569" s="29">
        <f>IFERROR(ROUNDDOWN(VLOOKUP(F569,INDATA_FILL_DEMAND!$E$4:$F$251,2,FALSE)*IF(E569&lt;2043,1+$N$8,1+$O$8),4),"")</f>
        <v>0</v>
      </c>
    </row>
    <row r="570" spans="4:9" x14ac:dyDescent="0.3">
      <c r="D570" s="26" t="str">
        <f t="shared" si="24"/>
        <v>*</v>
      </c>
      <c r="E570" s="10">
        <f t="shared" si="25"/>
        <v>2043</v>
      </c>
      <c r="F570" s="25" t="str">
        <f t="shared" si="23"/>
        <v>CCRET</v>
      </c>
      <c r="I570" s="29">
        <f>IFERROR(ROUNDDOWN(VLOOKUP(F570,INDATA_FILL_DEMAND!$E$4:$F$251,2,FALSE)*IF(E570&lt;2043,1+$N$8,1+$O$8),4),"")</f>
        <v>0</v>
      </c>
    </row>
    <row r="571" spans="4:9" x14ac:dyDescent="0.3">
      <c r="D571" s="26" t="str">
        <f t="shared" si="24"/>
        <v>*</v>
      </c>
      <c r="E571" s="10">
        <f t="shared" si="25"/>
        <v>2043</v>
      </c>
      <c r="F571" s="25" t="str">
        <f t="shared" si="23"/>
        <v>CCSPO</v>
      </c>
      <c r="I571" s="29">
        <f>IFERROR(ROUNDDOWN(VLOOKUP(F571,INDATA_FILL_DEMAND!$E$4:$F$251,2,FALSE)*IF(E571&lt;2043,1+$N$8,1+$O$8),4),"")</f>
        <v>0</v>
      </c>
    </row>
    <row r="572" spans="4:9" x14ac:dyDescent="0.3">
      <c r="D572" s="26" t="str">
        <f t="shared" si="24"/>
        <v>*</v>
      </c>
      <c r="E572" s="10">
        <f t="shared" si="25"/>
        <v>2043</v>
      </c>
      <c r="F572" s="25" t="str">
        <f t="shared" si="23"/>
        <v>CCTUR</v>
      </c>
      <c r="I572" s="29">
        <f>IFERROR(ROUNDDOWN(VLOOKUP(F572,INDATA_FILL_DEMAND!$E$4:$F$251,2,FALSE)*IF(E572&lt;2043,1+$N$8,1+$O$8),4),"")</f>
        <v>0</v>
      </c>
    </row>
    <row r="573" spans="4:9" x14ac:dyDescent="0.3">
      <c r="D573" s="26" t="str">
        <f t="shared" si="24"/>
        <v>Demand</v>
      </c>
      <c r="E573" s="10">
        <f t="shared" si="25"/>
        <v>2043</v>
      </c>
      <c r="F573" s="25" t="str">
        <f t="shared" si="23"/>
        <v>CWCUL</v>
      </c>
      <c r="I573" s="29">
        <f>IFERROR(ROUNDDOWN(VLOOKUP(F573,INDATA_FILL_DEMAND!$E$4:$F$251,2,FALSE)*IF(E573&lt;2043,1+$N$8,1+$O$8),4),"")</f>
        <v>3.2229999999999999</v>
      </c>
    </row>
    <row r="574" spans="4:9" x14ac:dyDescent="0.3">
      <c r="D574" s="26" t="str">
        <f t="shared" si="24"/>
        <v>Demand</v>
      </c>
      <c r="E574" s="10">
        <f t="shared" si="25"/>
        <v>2043</v>
      </c>
      <c r="F574" s="25" t="str">
        <f t="shared" ref="F574:F637" si="26">F326</f>
        <v>CWEDU</v>
      </c>
      <c r="I574" s="29">
        <f>IFERROR(ROUNDDOWN(VLOOKUP(F574,INDATA_FILL_DEMAND!$E$4:$F$251,2,FALSE)*IF(E574&lt;2043,1+$N$8,1+$O$8),4),"")</f>
        <v>7.7381000000000002</v>
      </c>
    </row>
    <row r="575" spans="4:9" x14ac:dyDescent="0.3">
      <c r="D575" s="26" t="str">
        <f t="shared" si="24"/>
        <v>Demand</v>
      </c>
      <c r="E575" s="10">
        <f t="shared" si="25"/>
        <v>2043</v>
      </c>
      <c r="F575" s="25" t="str">
        <f t="shared" si="26"/>
        <v>CWHLT</v>
      </c>
      <c r="I575" s="29">
        <f>IFERROR(ROUNDDOWN(VLOOKUP(F575,INDATA_FILL_DEMAND!$E$4:$F$251,2,FALSE)*IF(E575&lt;2043,1+$N$8,1+$O$8),4),"")</f>
        <v>0.58130000000000004</v>
      </c>
    </row>
    <row r="576" spans="4:9" x14ac:dyDescent="0.3">
      <c r="D576" s="26" t="str">
        <f t="shared" si="24"/>
        <v>Demand</v>
      </c>
      <c r="E576" s="10">
        <f t="shared" si="25"/>
        <v>2043</v>
      </c>
      <c r="F576" s="25" t="str">
        <f t="shared" si="26"/>
        <v>CWOFF</v>
      </c>
      <c r="I576" s="29">
        <f>IFERROR(ROUNDDOWN(VLOOKUP(F576,INDATA_FILL_DEMAND!$E$4:$F$251,2,FALSE)*IF(E576&lt;2043,1+$N$8,1+$O$8),4),"")</f>
        <v>0.82499999999999996</v>
      </c>
    </row>
    <row r="577" spans="4:9" x14ac:dyDescent="0.3">
      <c r="D577" s="26" t="str">
        <f t="shared" si="24"/>
        <v>Demand</v>
      </c>
      <c r="E577" s="10">
        <f t="shared" si="25"/>
        <v>2043</v>
      </c>
      <c r="F577" s="25" t="str">
        <f t="shared" si="26"/>
        <v>CWOTH</v>
      </c>
      <c r="I577" s="29">
        <f>IFERROR(ROUNDDOWN(VLOOKUP(F577,INDATA_FILL_DEMAND!$E$4:$F$251,2,FALSE)*IF(E577&lt;2043,1+$N$8,1+$O$8),4),"")</f>
        <v>4.9115000000000002</v>
      </c>
    </row>
    <row r="578" spans="4:9" x14ac:dyDescent="0.3">
      <c r="D578" s="26" t="str">
        <f t="shared" si="24"/>
        <v>Demand</v>
      </c>
      <c r="E578" s="10">
        <f t="shared" si="25"/>
        <v>2043</v>
      </c>
      <c r="F578" s="25" t="str">
        <f t="shared" si="26"/>
        <v>CWRET</v>
      </c>
      <c r="I578" s="29">
        <f>IFERROR(ROUNDDOWN(VLOOKUP(F578,INDATA_FILL_DEMAND!$E$4:$F$251,2,FALSE)*IF(E578&lt;2043,1+$N$8,1+$O$8),4),"")</f>
        <v>1.0173000000000001</v>
      </c>
    </row>
    <row r="579" spans="4:9" x14ac:dyDescent="0.3">
      <c r="D579" s="26" t="str">
        <f t="shared" si="24"/>
        <v>Demand</v>
      </c>
      <c r="E579" s="10">
        <f t="shared" si="25"/>
        <v>2043</v>
      </c>
      <c r="F579" s="25" t="str">
        <f t="shared" si="26"/>
        <v>CWSPO</v>
      </c>
      <c r="I579" s="29">
        <f>IFERROR(ROUNDDOWN(VLOOKUP(F579,INDATA_FILL_DEMAND!$E$4:$F$251,2,FALSE)*IF(E579&lt;2043,1+$N$8,1+$O$8),4),"")</f>
        <v>2.1821000000000002</v>
      </c>
    </row>
    <row r="580" spans="4:9" x14ac:dyDescent="0.3">
      <c r="D580" s="26" t="str">
        <f t="shared" si="24"/>
        <v>Demand</v>
      </c>
      <c r="E580" s="10">
        <f t="shared" si="25"/>
        <v>2043</v>
      </c>
      <c r="F580" s="25" t="str">
        <f t="shared" si="26"/>
        <v>CWTUR</v>
      </c>
      <c r="I580" s="29">
        <f>IFERROR(ROUNDDOWN(VLOOKUP(F580,INDATA_FILL_DEMAND!$E$4:$F$251,2,FALSE)*IF(E580&lt;2043,1+$N$8,1+$O$8),4),"")</f>
        <v>0.61980000000000002</v>
      </c>
    </row>
    <row r="581" spans="4:9" x14ac:dyDescent="0.3">
      <c r="D581" s="26" t="str">
        <f t="shared" si="24"/>
        <v>Demand</v>
      </c>
      <c r="E581" s="10">
        <f t="shared" si="25"/>
        <v>2043</v>
      </c>
      <c r="F581" s="25" t="str">
        <f t="shared" si="26"/>
        <v>CKCUL</v>
      </c>
      <c r="I581" s="29">
        <f>IFERROR(ROUNDDOWN(VLOOKUP(F581,INDATA_FILL_DEMAND!$E$4:$F$251,2,FALSE)*IF(E581&lt;2043,1+$N$8,1+$O$8),4),"")</f>
        <v>0.68610000000000004</v>
      </c>
    </row>
    <row r="582" spans="4:9" x14ac:dyDescent="0.3">
      <c r="D582" s="26" t="str">
        <f t="shared" si="24"/>
        <v>Demand</v>
      </c>
      <c r="E582" s="10">
        <f t="shared" si="25"/>
        <v>2043</v>
      </c>
      <c r="F582" s="25" t="str">
        <f t="shared" si="26"/>
        <v>CKEDU</v>
      </c>
      <c r="I582" s="29">
        <f>IFERROR(ROUNDDOWN(VLOOKUP(F582,INDATA_FILL_DEMAND!$E$4:$F$251,2,FALSE)*IF(E582&lt;2043,1+$N$8,1+$O$8),4),"")</f>
        <v>1.6473</v>
      </c>
    </row>
    <row r="583" spans="4:9" x14ac:dyDescent="0.3">
      <c r="D583" s="26" t="str">
        <f t="shared" si="24"/>
        <v>Demand</v>
      </c>
      <c r="E583" s="10">
        <f t="shared" si="25"/>
        <v>2043</v>
      </c>
      <c r="F583" s="25" t="str">
        <f t="shared" si="26"/>
        <v>CKHLT</v>
      </c>
      <c r="I583" s="29">
        <f>IFERROR(ROUNDDOWN(VLOOKUP(F583,INDATA_FILL_DEMAND!$E$4:$F$251,2,FALSE)*IF(E583&lt;2043,1+$N$8,1+$O$8),4),"")</f>
        <v>0.1237</v>
      </c>
    </row>
    <row r="584" spans="4:9" x14ac:dyDescent="0.3">
      <c r="D584" s="26" t="str">
        <f t="shared" si="24"/>
        <v>Demand</v>
      </c>
      <c r="E584" s="10">
        <f t="shared" si="25"/>
        <v>2043</v>
      </c>
      <c r="F584" s="25" t="str">
        <f t="shared" si="26"/>
        <v>CKOFF</v>
      </c>
      <c r="I584" s="29">
        <f>IFERROR(ROUNDDOWN(VLOOKUP(F584,INDATA_FILL_DEMAND!$E$4:$F$251,2,FALSE)*IF(E584&lt;2043,1+$N$8,1+$O$8),4),"")</f>
        <v>0.17560000000000001</v>
      </c>
    </row>
    <row r="585" spans="4:9" x14ac:dyDescent="0.3">
      <c r="D585" s="26" t="str">
        <f t="shared" si="24"/>
        <v>Demand</v>
      </c>
      <c r="E585" s="10">
        <f t="shared" si="25"/>
        <v>2043</v>
      </c>
      <c r="F585" s="25" t="str">
        <f t="shared" si="26"/>
        <v>CKOTH</v>
      </c>
      <c r="I585" s="29">
        <f>IFERROR(ROUNDDOWN(VLOOKUP(F585,INDATA_FILL_DEMAND!$E$4:$F$251,2,FALSE)*IF(E585&lt;2043,1+$N$8,1+$O$8),4),"")</f>
        <v>1.0456000000000001</v>
      </c>
    </row>
    <row r="586" spans="4:9" x14ac:dyDescent="0.3">
      <c r="D586" s="26" t="str">
        <f t="shared" si="24"/>
        <v>Demand</v>
      </c>
      <c r="E586" s="10">
        <f t="shared" si="25"/>
        <v>2043</v>
      </c>
      <c r="F586" s="25" t="str">
        <f t="shared" si="26"/>
        <v>CKRET</v>
      </c>
      <c r="I586" s="29">
        <f>IFERROR(ROUNDDOWN(VLOOKUP(F586,INDATA_FILL_DEMAND!$E$4:$F$251,2,FALSE)*IF(E586&lt;2043,1+$N$8,1+$O$8),4),"")</f>
        <v>0.2165</v>
      </c>
    </row>
    <row r="587" spans="4:9" x14ac:dyDescent="0.3">
      <c r="D587" s="26" t="str">
        <f t="shared" si="24"/>
        <v>Demand</v>
      </c>
      <c r="E587" s="10">
        <f t="shared" si="25"/>
        <v>2043</v>
      </c>
      <c r="F587" s="25" t="str">
        <f t="shared" si="26"/>
        <v>CKSPO</v>
      </c>
      <c r="I587" s="29">
        <f>IFERROR(ROUNDDOWN(VLOOKUP(F587,INDATA_FILL_DEMAND!$E$4:$F$251,2,FALSE)*IF(E587&lt;2043,1+$N$8,1+$O$8),4),"")</f>
        <v>0.46450000000000002</v>
      </c>
    </row>
    <row r="588" spans="4:9" x14ac:dyDescent="0.3">
      <c r="D588" s="26" t="str">
        <f t="shared" si="24"/>
        <v>Demand</v>
      </c>
      <c r="E588" s="10">
        <f t="shared" si="25"/>
        <v>2043</v>
      </c>
      <c r="F588" s="25" t="str">
        <f t="shared" si="26"/>
        <v>CKTUR</v>
      </c>
      <c r="I588" s="29">
        <f>IFERROR(ROUNDDOWN(VLOOKUP(F588,INDATA_FILL_DEMAND!$E$4:$F$251,2,FALSE)*IF(E588&lt;2043,1+$N$8,1+$O$8),4),"")</f>
        <v>0.13189999999999999</v>
      </c>
    </row>
    <row r="589" spans="4:9" x14ac:dyDescent="0.3">
      <c r="D589" s="26" t="str">
        <f t="shared" si="24"/>
        <v>Demand</v>
      </c>
      <c r="E589" s="10">
        <f t="shared" si="25"/>
        <v>2043</v>
      </c>
      <c r="F589" s="25" t="str">
        <f t="shared" si="26"/>
        <v>CLCUL</v>
      </c>
      <c r="I589" s="29">
        <f>IFERROR(ROUNDDOWN(VLOOKUP(F589,INDATA_FILL_DEMAND!$E$4:$F$251,2,FALSE)*IF(E589&lt;2043,1+$N$8,1+$O$8),4),"")</f>
        <v>0.90800000000000003</v>
      </c>
    </row>
    <row r="590" spans="4:9" x14ac:dyDescent="0.3">
      <c r="D590" s="26" t="str">
        <f t="shared" ref="D590:D653" si="27">IF(AND(ISNUMBER(I590),I590&gt;0),"Demand","*")</f>
        <v>Demand</v>
      </c>
      <c r="E590" s="10">
        <f t="shared" si="25"/>
        <v>2043</v>
      </c>
      <c r="F590" s="25" t="str">
        <f t="shared" si="26"/>
        <v>CLEDU</v>
      </c>
      <c r="I590" s="29">
        <f>IFERROR(ROUNDDOWN(VLOOKUP(F590,INDATA_FILL_DEMAND!$E$4:$F$251,2,FALSE)*IF(E590&lt;2043,1+$N$8,1+$O$8),4),"")</f>
        <v>2.1800999999999999</v>
      </c>
    </row>
    <row r="591" spans="4:9" x14ac:dyDescent="0.3">
      <c r="D591" s="26" t="str">
        <f t="shared" si="27"/>
        <v>Demand</v>
      </c>
      <c r="E591" s="10">
        <f t="shared" si="25"/>
        <v>2043</v>
      </c>
      <c r="F591" s="25" t="str">
        <f t="shared" si="26"/>
        <v>CLHLT</v>
      </c>
      <c r="I591" s="29">
        <f>IFERROR(ROUNDDOWN(VLOOKUP(F591,INDATA_FILL_DEMAND!$E$4:$F$251,2,FALSE)*IF(E591&lt;2043,1+$N$8,1+$O$8),4),"")</f>
        <v>0.16370000000000001</v>
      </c>
    </row>
    <row r="592" spans="4:9" x14ac:dyDescent="0.3">
      <c r="D592" s="26" t="str">
        <f t="shared" si="27"/>
        <v>Demand</v>
      </c>
      <c r="E592" s="10">
        <f t="shared" si="25"/>
        <v>2043</v>
      </c>
      <c r="F592" s="25" t="str">
        <f t="shared" si="26"/>
        <v>CLOFF</v>
      </c>
      <c r="I592" s="29">
        <f>IFERROR(ROUNDDOWN(VLOOKUP(F592,INDATA_FILL_DEMAND!$E$4:$F$251,2,FALSE)*IF(E592&lt;2043,1+$N$8,1+$O$8),4),"")</f>
        <v>0.2324</v>
      </c>
    </row>
    <row r="593" spans="4:9" x14ac:dyDescent="0.3">
      <c r="D593" s="26" t="str">
        <f t="shared" si="27"/>
        <v>Demand</v>
      </c>
      <c r="E593" s="10">
        <f t="shared" si="25"/>
        <v>2043</v>
      </c>
      <c r="F593" s="25" t="str">
        <f t="shared" si="26"/>
        <v>CLOTH</v>
      </c>
      <c r="I593" s="29">
        <f>IFERROR(ROUNDDOWN(VLOOKUP(F593,INDATA_FILL_DEMAND!$E$4:$F$251,2,FALSE)*IF(E593&lt;2043,1+$N$8,1+$O$8),4),"")</f>
        <v>1.3836999999999999</v>
      </c>
    </row>
    <row r="594" spans="4:9" x14ac:dyDescent="0.3">
      <c r="D594" s="26" t="str">
        <f t="shared" si="27"/>
        <v>Demand</v>
      </c>
      <c r="E594" s="10">
        <f t="shared" si="25"/>
        <v>2043</v>
      </c>
      <c r="F594" s="25" t="str">
        <f t="shared" si="26"/>
        <v>CLRET</v>
      </c>
      <c r="I594" s="29">
        <f>IFERROR(ROUNDDOWN(VLOOKUP(F594,INDATA_FILL_DEMAND!$E$4:$F$251,2,FALSE)*IF(E594&lt;2043,1+$N$8,1+$O$8),4),"")</f>
        <v>0.28660000000000002</v>
      </c>
    </row>
    <row r="595" spans="4:9" x14ac:dyDescent="0.3">
      <c r="D595" s="26" t="str">
        <f t="shared" si="27"/>
        <v>Demand</v>
      </c>
      <c r="E595" s="10">
        <f t="shared" si="25"/>
        <v>2043</v>
      </c>
      <c r="F595" s="25" t="str">
        <f t="shared" si="26"/>
        <v>CLSPO</v>
      </c>
      <c r="I595" s="29">
        <f>IFERROR(ROUNDDOWN(VLOOKUP(F595,INDATA_FILL_DEMAND!$E$4:$F$251,2,FALSE)*IF(E595&lt;2043,1+$N$8,1+$O$8),4),"")</f>
        <v>0.61480000000000001</v>
      </c>
    </row>
    <row r="596" spans="4:9" x14ac:dyDescent="0.3">
      <c r="D596" s="26" t="str">
        <f t="shared" si="27"/>
        <v>Demand</v>
      </c>
      <c r="E596" s="10">
        <f t="shared" si="25"/>
        <v>2043</v>
      </c>
      <c r="F596" s="25" t="str">
        <f t="shared" si="26"/>
        <v>CLTUR</v>
      </c>
      <c r="I596" s="29">
        <f>IFERROR(ROUNDDOWN(VLOOKUP(F596,INDATA_FILL_DEMAND!$E$4:$F$251,2,FALSE)*IF(E596&lt;2043,1+$N$8,1+$O$8),4),"")</f>
        <v>0.17460000000000001</v>
      </c>
    </row>
    <row r="597" spans="4:9" x14ac:dyDescent="0.3">
      <c r="D597" s="26" t="str">
        <f t="shared" si="27"/>
        <v>Demand</v>
      </c>
      <c r="E597" s="10">
        <f t="shared" si="25"/>
        <v>2043</v>
      </c>
      <c r="F597" s="25" t="str">
        <f t="shared" si="26"/>
        <v>COCUL</v>
      </c>
      <c r="I597" s="29">
        <f>IFERROR(ROUNDDOWN(VLOOKUP(F597,INDATA_FILL_DEMAND!$E$4:$F$251,2,FALSE)*IF(E597&lt;2043,1+$N$8,1+$O$8),4),"")</f>
        <v>4.3029999999999999</v>
      </c>
    </row>
    <row r="598" spans="4:9" x14ac:dyDescent="0.3">
      <c r="D598" s="26" t="str">
        <f t="shared" si="27"/>
        <v>Demand</v>
      </c>
      <c r="E598" s="10">
        <f t="shared" si="25"/>
        <v>2043</v>
      </c>
      <c r="F598" s="25" t="str">
        <f t="shared" si="26"/>
        <v>COEDU</v>
      </c>
      <c r="I598" s="29">
        <f>IFERROR(ROUNDDOWN(VLOOKUP(F598,INDATA_FILL_DEMAND!$E$4:$F$251,2,FALSE)*IF(E598&lt;2043,1+$N$8,1+$O$8),4),"")</f>
        <v>10.331</v>
      </c>
    </row>
    <row r="599" spans="4:9" x14ac:dyDescent="0.3">
      <c r="D599" s="26" t="str">
        <f t="shared" si="27"/>
        <v>Demand</v>
      </c>
      <c r="E599" s="10">
        <f t="shared" si="25"/>
        <v>2043</v>
      </c>
      <c r="F599" s="25" t="str">
        <f t="shared" si="26"/>
        <v>COHLT</v>
      </c>
      <c r="I599" s="29">
        <f>IFERROR(ROUNDDOWN(VLOOKUP(F599,INDATA_FILL_DEMAND!$E$4:$F$251,2,FALSE)*IF(E599&lt;2043,1+$N$8,1+$O$8),4),"")</f>
        <v>0.77610000000000001</v>
      </c>
    </row>
    <row r="600" spans="4:9" x14ac:dyDescent="0.3">
      <c r="D600" s="26" t="str">
        <f t="shared" si="27"/>
        <v>Demand</v>
      </c>
      <c r="E600" s="10">
        <f t="shared" si="25"/>
        <v>2043</v>
      </c>
      <c r="F600" s="25" t="str">
        <f t="shared" si="26"/>
        <v>COOFF</v>
      </c>
      <c r="I600" s="29">
        <f>IFERROR(ROUNDDOWN(VLOOKUP(F600,INDATA_FILL_DEMAND!$E$4:$F$251,2,FALSE)*IF(E600&lt;2043,1+$N$8,1+$O$8),4),"")</f>
        <v>1.1013999999999999</v>
      </c>
    </row>
    <row r="601" spans="4:9" x14ac:dyDescent="0.3">
      <c r="D601" s="26" t="str">
        <f t="shared" si="27"/>
        <v>Demand</v>
      </c>
      <c r="E601" s="10">
        <f t="shared" si="25"/>
        <v>2043</v>
      </c>
      <c r="F601" s="25" t="str">
        <f t="shared" si="26"/>
        <v>COOTH</v>
      </c>
      <c r="I601" s="29">
        <f>IFERROR(ROUNDDOWN(VLOOKUP(F601,INDATA_FILL_DEMAND!$E$4:$F$251,2,FALSE)*IF(E601&lt;2043,1+$N$8,1+$O$8),4),"")</f>
        <v>6.5572999999999997</v>
      </c>
    </row>
    <row r="602" spans="4:9" x14ac:dyDescent="0.3">
      <c r="D602" s="26" t="str">
        <f t="shared" si="27"/>
        <v>Demand</v>
      </c>
      <c r="E602" s="10">
        <f t="shared" si="25"/>
        <v>2043</v>
      </c>
      <c r="F602" s="25" t="str">
        <f t="shared" si="26"/>
        <v>CORET</v>
      </c>
      <c r="I602" s="29">
        <f>IFERROR(ROUNDDOWN(VLOOKUP(F602,INDATA_FILL_DEMAND!$E$4:$F$251,2,FALSE)*IF(E602&lt;2043,1+$N$8,1+$O$8),4),"")</f>
        <v>1.3582000000000001</v>
      </c>
    </row>
    <row r="603" spans="4:9" x14ac:dyDescent="0.3">
      <c r="D603" s="26" t="str">
        <f t="shared" si="27"/>
        <v>Demand</v>
      </c>
      <c r="E603" s="10">
        <f t="shared" si="25"/>
        <v>2043</v>
      </c>
      <c r="F603" s="25" t="str">
        <f t="shared" si="26"/>
        <v>COSPO</v>
      </c>
      <c r="I603" s="29">
        <f>IFERROR(ROUNDDOWN(VLOOKUP(F603,INDATA_FILL_DEMAND!$E$4:$F$251,2,FALSE)*IF(E603&lt;2043,1+$N$8,1+$O$8),4),"")</f>
        <v>2.9134000000000002</v>
      </c>
    </row>
    <row r="604" spans="4:9" x14ac:dyDescent="0.3">
      <c r="D604" s="26" t="str">
        <f t="shared" si="27"/>
        <v>Demand</v>
      </c>
      <c r="E604" s="10">
        <f t="shared" si="25"/>
        <v>2043</v>
      </c>
      <c r="F604" s="25" t="str">
        <f t="shared" si="26"/>
        <v>COTUR</v>
      </c>
      <c r="I604" s="29">
        <f>IFERROR(ROUNDDOWN(VLOOKUP(F604,INDATA_FILL_DEMAND!$E$4:$F$251,2,FALSE)*IF(E604&lt;2043,1+$N$8,1+$O$8),4),"")</f>
        <v>0.82750000000000001</v>
      </c>
    </row>
    <row r="605" spans="4:9" x14ac:dyDescent="0.3">
      <c r="D605" s="26" t="str">
        <f t="shared" si="27"/>
        <v>*</v>
      </c>
      <c r="E605" s="10">
        <f t="shared" si="25"/>
        <v>2043</v>
      </c>
      <c r="F605" s="25" t="str">
        <f t="shared" si="26"/>
        <v>CECUL</v>
      </c>
      <c r="I605" s="29">
        <f>IFERROR(ROUNDDOWN(VLOOKUP(F605,INDATA_FILL_DEMAND!$E$4:$F$251,2,FALSE)*IF(E605&lt;2043,1+$N$8,1+$O$8),4),"")</f>
        <v>0</v>
      </c>
    </row>
    <row r="606" spans="4:9" x14ac:dyDescent="0.3">
      <c r="D606" s="26" t="str">
        <f t="shared" si="27"/>
        <v>*</v>
      </c>
      <c r="E606" s="10">
        <f t="shared" si="25"/>
        <v>2043</v>
      </c>
      <c r="F606" s="25" t="str">
        <f t="shared" si="26"/>
        <v>CEEDU</v>
      </c>
      <c r="I606" s="29">
        <f>IFERROR(ROUNDDOWN(VLOOKUP(F606,INDATA_FILL_DEMAND!$E$4:$F$251,2,FALSE)*IF(E606&lt;2043,1+$N$8,1+$O$8),4),"")</f>
        <v>0</v>
      </c>
    </row>
    <row r="607" spans="4:9" x14ac:dyDescent="0.3">
      <c r="D607" s="26" t="str">
        <f t="shared" si="27"/>
        <v>*</v>
      </c>
      <c r="E607" s="10">
        <f t="shared" si="25"/>
        <v>2043</v>
      </c>
      <c r="F607" s="25" t="str">
        <f t="shared" si="26"/>
        <v>CEHLT</v>
      </c>
      <c r="I607" s="29">
        <f>IFERROR(ROUNDDOWN(VLOOKUP(F607,INDATA_FILL_DEMAND!$E$4:$F$251,2,FALSE)*IF(E607&lt;2043,1+$N$8,1+$O$8),4),"")</f>
        <v>0</v>
      </c>
    </row>
    <row r="608" spans="4:9" x14ac:dyDescent="0.3">
      <c r="D608" s="26" t="str">
        <f t="shared" si="27"/>
        <v>*</v>
      </c>
      <c r="E608" s="10">
        <f t="shared" si="25"/>
        <v>2043</v>
      </c>
      <c r="F608" s="25" t="str">
        <f t="shared" si="26"/>
        <v>CEOFF</v>
      </c>
      <c r="I608" s="29">
        <f>IFERROR(ROUNDDOWN(VLOOKUP(F608,INDATA_FILL_DEMAND!$E$4:$F$251,2,FALSE)*IF(E608&lt;2043,1+$N$8,1+$O$8),4),"")</f>
        <v>0</v>
      </c>
    </row>
    <row r="609" spans="4:9" x14ac:dyDescent="0.3">
      <c r="D609" s="26" t="str">
        <f t="shared" si="27"/>
        <v>*</v>
      </c>
      <c r="E609" s="10">
        <f t="shared" si="25"/>
        <v>2043</v>
      </c>
      <c r="F609" s="25" t="str">
        <f t="shared" si="26"/>
        <v>CEOTH</v>
      </c>
      <c r="I609" s="29">
        <f>IFERROR(ROUNDDOWN(VLOOKUP(F609,INDATA_FILL_DEMAND!$E$4:$F$251,2,FALSE)*IF(E609&lt;2043,1+$N$8,1+$O$8),4),"")</f>
        <v>0</v>
      </c>
    </row>
    <row r="610" spans="4:9" x14ac:dyDescent="0.3">
      <c r="D610" s="26" t="str">
        <f t="shared" si="27"/>
        <v>*</v>
      </c>
      <c r="E610" s="10">
        <f t="shared" si="25"/>
        <v>2043</v>
      </c>
      <c r="F610" s="25" t="str">
        <f t="shared" si="26"/>
        <v>CERET</v>
      </c>
      <c r="I610" s="29">
        <f>IFERROR(ROUNDDOWN(VLOOKUP(F610,INDATA_FILL_DEMAND!$E$4:$F$251,2,FALSE)*IF(E610&lt;2043,1+$N$8,1+$O$8),4),"")</f>
        <v>0</v>
      </c>
    </row>
    <row r="611" spans="4:9" x14ac:dyDescent="0.3">
      <c r="D611" s="26" t="str">
        <f t="shared" si="27"/>
        <v>*</v>
      </c>
      <c r="E611" s="10">
        <f t="shared" si="25"/>
        <v>2043</v>
      </c>
      <c r="F611" s="25" t="str">
        <f t="shared" si="26"/>
        <v>CESPO</v>
      </c>
      <c r="I611" s="29">
        <f>IFERROR(ROUNDDOWN(VLOOKUP(F611,INDATA_FILL_DEMAND!$E$4:$F$251,2,FALSE)*IF(E611&lt;2043,1+$N$8,1+$O$8),4),"")</f>
        <v>0</v>
      </c>
    </row>
    <row r="612" spans="4:9" x14ac:dyDescent="0.3">
      <c r="D612" s="26" t="str">
        <f t="shared" si="27"/>
        <v>*</v>
      </c>
      <c r="E612" s="10">
        <f t="shared" si="25"/>
        <v>2043</v>
      </c>
      <c r="F612" s="25" t="str">
        <f t="shared" si="26"/>
        <v>CETUR</v>
      </c>
      <c r="I612" s="29">
        <f>IFERROR(ROUNDDOWN(VLOOKUP(F612,INDATA_FILL_DEMAND!$E$4:$F$251,2,FALSE)*IF(E612&lt;2043,1+$N$8,1+$O$8),4),"")</f>
        <v>0</v>
      </c>
    </row>
    <row r="613" spans="4:9" x14ac:dyDescent="0.3">
      <c r="D613" s="26" t="str">
        <f t="shared" si="27"/>
        <v>Demand</v>
      </c>
      <c r="E613" s="10">
        <f t="shared" si="25"/>
        <v>2043</v>
      </c>
      <c r="F613" s="25" t="str">
        <f t="shared" si="26"/>
        <v>MHCUL</v>
      </c>
      <c r="I613" s="29">
        <f>IFERROR(ROUNDDOWN(VLOOKUP(F613,INDATA_FILL_DEMAND!$E$4:$F$251,2,FALSE)*IF(E613&lt;2043,1+$N$8,1+$O$8),4),"")</f>
        <v>3.7602000000000002</v>
      </c>
    </row>
    <row r="614" spans="4:9" x14ac:dyDescent="0.3">
      <c r="D614" s="26" t="str">
        <f t="shared" si="27"/>
        <v>Demand</v>
      </c>
      <c r="E614" s="10">
        <f t="shared" si="25"/>
        <v>2043</v>
      </c>
      <c r="F614" s="25" t="str">
        <f t="shared" si="26"/>
        <v>MHEDU</v>
      </c>
      <c r="I614" s="29">
        <f>IFERROR(ROUNDDOWN(VLOOKUP(F614,INDATA_FILL_DEMAND!$E$4:$F$251,2,FALSE)*IF(E614&lt;2043,1+$N$8,1+$O$8),4),"")</f>
        <v>30.9392</v>
      </c>
    </row>
    <row r="615" spans="4:9" x14ac:dyDescent="0.3">
      <c r="D615" s="26" t="str">
        <f t="shared" si="27"/>
        <v>*</v>
      </c>
      <c r="E615" s="10">
        <f t="shared" si="25"/>
        <v>2043</v>
      </c>
      <c r="F615" s="25" t="str">
        <f t="shared" si="26"/>
        <v>MHHOU</v>
      </c>
      <c r="I615" s="29">
        <f>IFERROR(ROUNDDOWN(VLOOKUP(F615,INDATA_FILL_DEMAND!$E$4:$F$251,2,FALSE)*IF(E615&lt;2043,1+$N$8,1+$O$8),4),"")</f>
        <v>0</v>
      </c>
    </row>
    <row r="616" spans="4:9" x14ac:dyDescent="0.3">
      <c r="D616" s="26" t="str">
        <f t="shared" si="27"/>
        <v>Demand</v>
      </c>
      <c r="E616" s="10">
        <f t="shared" si="25"/>
        <v>2043</v>
      </c>
      <c r="F616" s="25" t="str">
        <f t="shared" si="26"/>
        <v>MHOFL</v>
      </c>
      <c r="I616" s="29">
        <f>IFERROR(ROUNDDOWN(VLOOKUP(F616,INDATA_FILL_DEMAND!$E$4:$F$251,2,FALSE)*IF(E616&lt;2043,1+$N$8,1+$O$8),4),"")</f>
        <v>3.7073999999999998</v>
      </c>
    </row>
    <row r="617" spans="4:9" x14ac:dyDescent="0.3">
      <c r="D617" s="26" t="str">
        <f t="shared" si="27"/>
        <v>Demand</v>
      </c>
      <c r="E617" s="10">
        <f t="shared" si="25"/>
        <v>2043</v>
      </c>
      <c r="F617" s="25" t="str">
        <f t="shared" si="26"/>
        <v>MHOFS</v>
      </c>
      <c r="I617" s="29">
        <f>IFERROR(ROUNDDOWN(VLOOKUP(F617,INDATA_FILL_DEMAND!$E$4:$F$251,2,FALSE)*IF(E617&lt;2043,1+$N$8,1+$O$8),4),"")</f>
        <v>3.8685999999999998</v>
      </c>
    </row>
    <row r="618" spans="4:9" x14ac:dyDescent="0.3">
      <c r="D618" s="26" t="str">
        <f t="shared" si="27"/>
        <v>Demand</v>
      </c>
      <c r="E618" s="10">
        <f t="shared" si="25"/>
        <v>2043</v>
      </c>
      <c r="F618" s="25" t="str">
        <f t="shared" si="26"/>
        <v>MHOTH</v>
      </c>
      <c r="I618" s="29">
        <f>IFERROR(ROUNDDOWN(VLOOKUP(F618,INDATA_FILL_DEMAND!$E$4:$F$251,2,FALSE)*IF(E618&lt;2043,1+$N$8,1+$O$8),4),"")</f>
        <v>5.3570000000000002</v>
      </c>
    </row>
    <row r="619" spans="4:9" x14ac:dyDescent="0.3">
      <c r="D619" s="26" t="str">
        <f t="shared" si="27"/>
        <v>Demand</v>
      </c>
      <c r="E619" s="10">
        <f t="shared" si="25"/>
        <v>2043</v>
      </c>
      <c r="F619" s="25" t="str">
        <f t="shared" si="26"/>
        <v>MHSPO</v>
      </c>
      <c r="I619" s="29">
        <f>IFERROR(ROUNDDOWN(VLOOKUP(F619,INDATA_FILL_DEMAND!$E$4:$F$251,2,FALSE)*IF(E619&lt;2043,1+$N$8,1+$O$8),4),"")</f>
        <v>12.138400000000001</v>
      </c>
    </row>
    <row r="620" spans="4:9" x14ac:dyDescent="0.3">
      <c r="D620" s="26" t="str">
        <f t="shared" si="27"/>
        <v>Demand</v>
      </c>
      <c r="E620" s="10">
        <f t="shared" si="25"/>
        <v>2043</v>
      </c>
      <c r="F620" s="25" t="str">
        <f t="shared" si="26"/>
        <v>MHTCH</v>
      </c>
      <c r="I620" s="29">
        <f>IFERROR(ROUNDDOWN(VLOOKUP(F620,INDATA_FILL_DEMAND!$E$4:$F$251,2,FALSE)*IF(E620&lt;2043,1+$N$8,1+$O$8),4),"")</f>
        <v>1.8236000000000001</v>
      </c>
    </row>
    <row r="621" spans="4:9" x14ac:dyDescent="0.3">
      <c r="D621" s="26" t="str">
        <f t="shared" si="27"/>
        <v>*</v>
      </c>
      <c r="E621" s="10">
        <f t="shared" si="25"/>
        <v>2043</v>
      </c>
      <c r="F621" s="25" t="str">
        <f t="shared" si="26"/>
        <v>MCCUL</v>
      </c>
      <c r="I621" s="29">
        <f>IFERROR(ROUNDDOWN(VLOOKUP(F621,INDATA_FILL_DEMAND!$E$4:$F$251,2,FALSE)*IF(E621&lt;2043,1+$N$8,1+$O$8),4),"")</f>
        <v>0</v>
      </c>
    </row>
    <row r="622" spans="4:9" x14ac:dyDescent="0.3">
      <c r="D622" s="26" t="str">
        <f t="shared" si="27"/>
        <v>*</v>
      </c>
      <c r="E622" s="10">
        <f t="shared" si="25"/>
        <v>2043</v>
      </c>
      <c r="F622" s="25" t="str">
        <f t="shared" si="26"/>
        <v>MCEDU</v>
      </c>
      <c r="I622" s="29">
        <f>IFERROR(ROUNDDOWN(VLOOKUP(F622,INDATA_FILL_DEMAND!$E$4:$F$251,2,FALSE)*IF(E622&lt;2043,1+$N$8,1+$O$8),4),"")</f>
        <v>0</v>
      </c>
    </row>
    <row r="623" spans="4:9" x14ac:dyDescent="0.3">
      <c r="D623" s="26" t="str">
        <f t="shared" si="27"/>
        <v>*</v>
      </c>
      <c r="E623" s="10">
        <f t="shared" si="25"/>
        <v>2043</v>
      </c>
      <c r="F623" s="25" t="str">
        <f t="shared" si="26"/>
        <v>MCHOU</v>
      </c>
      <c r="I623" s="29">
        <f>IFERROR(ROUNDDOWN(VLOOKUP(F623,INDATA_FILL_DEMAND!$E$4:$F$251,2,FALSE)*IF(E623&lt;2043,1+$N$8,1+$O$8),4),"")</f>
        <v>0</v>
      </c>
    </row>
    <row r="624" spans="4:9" x14ac:dyDescent="0.3">
      <c r="D624" s="26" t="str">
        <f t="shared" si="27"/>
        <v>*</v>
      </c>
      <c r="E624" s="10">
        <f t="shared" si="25"/>
        <v>2043</v>
      </c>
      <c r="F624" s="25" t="str">
        <f t="shared" si="26"/>
        <v>MCOFL</v>
      </c>
      <c r="I624" s="29">
        <f>IFERROR(ROUNDDOWN(VLOOKUP(F624,INDATA_FILL_DEMAND!$E$4:$F$251,2,FALSE)*IF(E624&lt;2043,1+$N$8,1+$O$8),4),"")</f>
        <v>0</v>
      </c>
    </row>
    <row r="625" spans="4:9" x14ac:dyDescent="0.3">
      <c r="D625" s="26" t="str">
        <f t="shared" si="27"/>
        <v>*</v>
      </c>
      <c r="E625" s="10">
        <f t="shared" si="25"/>
        <v>2043</v>
      </c>
      <c r="F625" s="25" t="str">
        <f t="shared" si="26"/>
        <v>MCOFS</v>
      </c>
      <c r="I625" s="29">
        <f>IFERROR(ROUNDDOWN(VLOOKUP(F625,INDATA_FILL_DEMAND!$E$4:$F$251,2,FALSE)*IF(E625&lt;2043,1+$N$8,1+$O$8),4),"")</f>
        <v>0</v>
      </c>
    </row>
    <row r="626" spans="4:9" x14ac:dyDescent="0.3">
      <c r="D626" s="26" t="str">
        <f t="shared" si="27"/>
        <v>*</v>
      </c>
      <c r="E626" s="10">
        <f t="shared" si="25"/>
        <v>2043</v>
      </c>
      <c r="F626" s="25" t="str">
        <f t="shared" si="26"/>
        <v>MCOTH</v>
      </c>
      <c r="I626" s="29">
        <f>IFERROR(ROUNDDOWN(VLOOKUP(F626,INDATA_FILL_DEMAND!$E$4:$F$251,2,FALSE)*IF(E626&lt;2043,1+$N$8,1+$O$8),4),"")</f>
        <v>0</v>
      </c>
    </row>
    <row r="627" spans="4:9" x14ac:dyDescent="0.3">
      <c r="D627" s="26" t="str">
        <f t="shared" si="27"/>
        <v>*</v>
      </c>
      <c r="E627" s="10">
        <f t="shared" si="25"/>
        <v>2043</v>
      </c>
      <c r="F627" s="25" t="str">
        <f t="shared" si="26"/>
        <v>MCSPO</v>
      </c>
      <c r="I627" s="29">
        <f>IFERROR(ROUNDDOWN(VLOOKUP(F627,INDATA_FILL_DEMAND!$E$4:$F$251,2,FALSE)*IF(E627&lt;2043,1+$N$8,1+$O$8),4),"")</f>
        <v>0</v>
      </c>
    </row>
    <row r="628" spans="4:9" x14ac:dyDescent="0.3">
      <c r="D628" s="26" t="str">
        <f t="shared" si="27"/>
        <v>*</v>
      </c>
      <c r="E628" s="10">
        <f t="shared" si="25"/>
        <v>2043</v>
      </c>
      <c r="F628" s="25" t="str">
        <f t="shared" si="26"/>
        <v>MCTCH</v>
      </c>
      <c r="I628" s="29">
        <f>IFERROR(ROUNDDOWN(VLOOKUP(F628,INDATA_FILL_DEMAND!$E$4:$F$251,2,FALSE)*IF(E628&lt;2043,1+$N$8,1+$O$8),4),"")</f>
        <v>0</v>
      </c>
    </row>
    <row r="629" spans="4:9" x14ac:dyDescent="0.3">
      <c r="D629" s="26" t="str">
        <f t="shared" si="27"/>
        <v>Demand</v>
      </c>
      <c r="E629" s="10">
        <f t="shared" si="25"/>
        <v>2043</v>
      </c>
      <c r="F629" s="25" t="str">
        <f t="shared" si="26"/>
        <v>MWCUL</v>
      </c>
      <c r="I629" s="29">
        <f>IFERROR(ROUNDDOWN(VLOOKUP(F629,INDATA_FILL_DEMAND!$E$4:$F$251,2,FALSE)*IF(E629&lt;2043,1+$N$8,1+$O$8),4),"")</f>
        <v>0.84809999999999997</v>
      </c>
    </row>
    <row r="630" spans="4:9" x14ac:dyDescent="0.3">
      <c r="D630" s="26" t="str">
        <f t="shared" si="27"/>
        <v>Demand</v>
      </c>
      <c r="E630" s="10">
        <f t="shared" si="25"/>
        <v>2043</v>
      </c>
      <c r="F630" s="25" t="str">
        <f t="shared" si="26"/>
        <v>MWEDU</v>
      </c>
      <c r="I630" s="29">
        <f>IFERROR(ROUNDDOWN(VLOOKUP(F630,INDATA_FILL_DEMAND!$E$4:$F$251,2,FALSE)*IF(E630&lt;2043,1+$N$8,1+$O$8),4),"")</f>
        <v>7.7447999999999997</v>
      </c>
    </row>
    <row r="631" spans="4:9" x14ac:dyDescent="0.3">
      <c r="D631" s="26" t="str">
        <f t="shared" si="27"/>
        <v>*</v>
      </c>
      <c r="E631" s="10">
        <f t="shared" ref="E631:E694" si="28">E630</f>
        <v>2043</v>
      </c>
      <c r="F631" s="25" t="str">
        <f t="shared" si="26"/>
        <v>MWHOU</v>
      </c>
      <c r="I631" s="29">
        <f>IFERROR(ROUNDDOWN(VLOOKUP(F631,INDATA_FILL_DEMAND!$E$4:$F$251,2,FALSE)*IF(E631&lt;2043,1+$N$8,1+$O$8),4),"")</f>
        <v>0</v>
      </c>
    </row>
    <row r="632" spans="4:9" x14ac:dyDescent="0.3">
      <c r="D632" s="26" t="str">
        <f t="shared" si="27"/>
        <v>Demand</v>
      </c>
      <c r="E632" s="10">
        <f t="shared" si="28"/>
        <v>2043</v>
      </c>
      <c r="F632" s="25" t="str">
        <f t="shared" si="26"/>
        <v>MWOFL</v>
      </c>
      <c r="I632" s="29">
        <f>IFERROR(ROUNDDOWN(VLOOKUP(F632,INDATA_FILL_DEMAND!$E$4:$F$251,2,FALSE)*IF(E632&lt;2043,1+$N$8,1+$O$8),4),"")</f>
        <v>0.93220000000000003</v>
      </c>
    </row>
    <row r="633" spans="4:9" x14ac:dyDescent="0.3">
      <c r="D633" s="26" t="str">
        <f t="shared" si="27"/>
        <v>Demand</v>
      </c>
      <c r="E633" s="10">
        <f t="shared" si="28"/>
        <v>2043</v>
      </c>
      <c r="F633" s="25" t="str">
        <f t="shared" si="26"/>
        <v>MWOFS</v>
      </c>
      <c r="I633" s="29">
        <f>IFERROR(ROUNDDOWN(VLOOKUP(F633,INDATA_FILL_DEMAND!$E$4:$F$251,2,FALSE)*IF(E633&lt;2043,1+$N$8,1+$O$8),4),"")</f>
        <v>0.8075</v>
      </c>
    </row>
    <row r="634" spans="4:9" x14ac:dyDescent="0.3">
      <c r="D634" s="26" t="str">
        <f t="shared" si="27"/>
        <v>Demand</v>
      </c>
      <c r="E634" s="10">
        <f t="shared" si="28"/>
        <v>2043</v>
      </c>
      <c r="F634" s="25" t="str">
        <f t="shared" si="26"/>
        <v>MWOTH</v>
      </c>
      <c r="I634" s="29">
        <f>IFERROR(ROUNDDOWN(VLOOKUP(F634,INDATA_FILL_DEMAND!$E$4:$F$251,2,FALSE)*IF(E634&lt;2043,1+$N$8,1+$O$8),4),"")</f>
        <v>1.3541000000000001</v>
      </c>
    </row>
    <row r="635" spans="4:9" x14ac:dyDescent="0.3">
      <c r="D635" s="26" t="str">
        <f t="shared" si="27"/>
        <v>Demand</v>
      </c>
      <c r="E635" s="10">
        <f t="shared" si="28"/>
        <v>2043</v>
      </c>
      <c r="F635" s="25" t="str">
        <f t="shared" si="26"/>
        <v>MWSPO</v>
      </c>
      <c r="I635" s="29">
        <f>IFERROR(ROUNDDOWN(VLOOKUP(F635,INDATA_FILL_DEMAND!$E$4:$F$251,2,FALSE)*IF(E635&lt;2043,1+$N$8,1+$O$8),4),"")</f>
        <v>3.0733000000000001</v>
      </c>
    </row>
    <row r="636" spans="4:9" x14ac:dyDescent="0.3">
      <c r="D636" s="26" t="str">
        <f t="shared" si="27"/>
        <v>Demand</v>
      </c>
      <c r="E636" s="10">
        <f t="shared" si="28"/>
        <v>2043</v>
      </c>
      <c r="F636" s="25" t="str">
        <f t="shared" si="26"/>
        <v>MWTCH</v>
      </c>
      <c r="I636" s="29">
        <f>IFERROR(ROUNDDOWN(VLOOKUP(F636,INDATA_FILL_DEMAND!$E$4:$F$251,2,FALSE)*IF(E636&lt;2043,1+$N$8,1+$O$8),4),"")</f>
        <v>0.44979999999999998</v>
      </c>
    </row>
    <row r="637" spans="4:9" x14ac:dyDescent="0.3">
      <c r="D637" s="26" t="str">
        <f t="shared" si="27"/>
        <v>Demand</v>
      </c>
      <c r="E637" s="10">
        <f t="shared" si="28"/>
        <v>2043</v>
      </c>
      <c r="F637" s="25" t="str">
        <f t="shared" si="26"/>
        <v>MKCUL</v>
      </c>
      <c r="I637" s="29">
        <f>IFERROR(ROUNDDOWN(VLOOKUP(F637,INDATA_FILL_DEMAND!$E$4:$F$251,2,FALSE)*IF(E637&lt;2043,1+$N$8,1+$O$8),4),"")</f>
        <v>0.27729999999999999</v>
      </c>
    </row>
    <row r="638" spans="4:9" x14ac:dyDescent="0.3">
      <c r="D638" s="26" t="str">
        <f t="shared" si="27"/>
        <v>Demand</v>
      </c>
      <c r="E638" s="10">
        <f t="shared" si="28"/>
        <v>2043</v>
      </c>
      <c r="F638" s="25" t="str">
        <f t="shared" ref="F638:F701" si="29">F390</f>
        <v>MKEDU</v>
      </c>
      <c r="I638" s="29">
        <f>IFERROR(ROUNDDOWN(VLOOKUP(F638,INDATA_FILL_DEMAND!$E$4:$F$251,2,FALSE)*IF(E638&lt;2043,1+$N$8,1+$O$8),4),"")</f>
        <v>0.66569999999999996</v>
      </c>
    </row>
    <row r="639" spans="4:9" x14ac:dyDescent="0.3">
      <c r="D639" s="26" t="str">
        <f t="shared" si="27"/>
        <v>*</v>
      </c>
      <c r="E639" s="10">
        <f t="shared" si="28"/>
        <v>2043</v>
      </c>
      <c r="F639" s="25" t="str">
        <f t="shared" si="29"/>
        <v>MKHOU</v>
      </c>
      <c r="I639" s="29">
        <f>IFERROR(ROUNDDOWN(VLOOKUP(F639,INDATA_FILL_DEMAND!$E$4:$F$251,2,FALSE)*IF(E639&lt;2043,1+$N$8,1+$O$8),4),"")</f>
        <v>0</v>
      </c>
    </row>
    <row r="640" spans="4:9" x14ac:dyDescent="0.3">
      <c r="D640" s="26" t="str">
        <f t="shared" si="27"/>
        <v>Demand</v>
      </c>
      <c r="E640" s="10">
        <f t="shared" si="28"/>
        <v>2043</v>
      </c>
      <c r="F640" s="25" t="str">
        <f t="shared" si="29"/>
        <v>MKOFL</v>
      </c>
      <c r="I640" s="29">
        <f>IFERROR(ROUNDDOWN(VLOOKUP(F640,INDATA_FILL_DEMAND!$E$4:$F$251,2,FALSE)*IF(E640&lt;2043,1+$N$8,1+$O$8),4),"")</f>
        <v>7.0900000000000005E-2</v>
      </c>
    </row>
    <row r="641" spans="4:9" x14ac:dyDescent="0.3">
      <c r="D641" s="26" t="str">
        <f t="shared" si="27"/>
        <v>Demand</v>
      </c>
      <c r="E641" s="10">
        <f t="shared" si="28"/>
        <v>2043</v>
      </c>
      <c r="F641" s="25" t="str">
        <f t="shared" si="29"/>
        <v>MKOFS</v>
      </c>
      <c r="I641" s="29">
        <f>IFERROR(ROUNDDOWN(VLOOKUP(F641,INDATA_FILL_DEMAND!$E$4:$F$251,2,FALSE)*IF(E641&lt;2043,1+$N$8,1+$O$8),4),"")</f>
        <v>0.42249999999999999</v>
      </c>
    </row>
    <row r="642" spans="4:9" x14ac:dyDescent="0.3">
      <c r="D642" s="26" t="str">
        <f t="shared" si="27"/>
        <v>Demand</v>
      </c>
      <c r="E642" s="10">
        <f t="shared" si="28"/>
        <v>2043</v>
      </c>
      <c r="F642" s="25" t="str">
        <f t="shared" si="29"/>
        <v>MKOTH</v>
      </c>
      <c r="I642" s="29">
        <f>IFERROR(ROUNDDOWN(VLOOKUP(F642,INDATA_FILL_DEMAND!$E$4:$F$251,2,FALSE)*IF(E642&lt;2043,1+$N$8,1+$O$8),4),"")</f>
        <v>8.7499999999999994E-2</v>
      </c>
    </row>
    <row r="643" spans="4:9" x14ac:dyDescent="0.3">
      <c r="D643" s="26" t="str">
        <f t="shared" si="27"/>
        <v>Demand</v>
      </c>
      <c r="E643" s="10">
        <f t="shared" si="28"/>
        <v>2043</v>
      </c>
      <c r="F643" s="25" t="str">
        <f t="shared" si="29"/>
        <v>MKSPO</v>
      </c>
      <c r="I643" s="29">
        <f>IFERROR(ROUNDDOWN(VLOOKUP(F643,INDATA_FILL_DEMAND!$E$4:$F$251,2,FALSE)*IF(E643&lt;2043,1+$N$8,1+$O$8),4),"")</f>
        <v>0.18770000000000001</v>
      </c>
    </row>
    <row r="644" spans="4:9" x14ac:dyDescent="0.3">
      <c r="D644" s="26" t="str">
        <f t="shared" si="27"/>
        <v>Demand</v>
      </c>
      <c r="E644" s="10">
        <f t="shared" si="28"/>
        <v>2043</v>
      </c>
      <c r="F644" s="25" t="str">
        <f t="shared" si="29"/>
        <v>MKTCH</v>
      </c>
      <c r="I644" s="29">
        <f>IFERROR(ROUNDDOWN(VLOOKUP(F644,INDATA_FILL_DEMAND!$E$4:$F$251,2,FALSE)*IF(E644&lt;2043,1+$N$8,1+$O$8),4),"")</f>
        <v>5.33E-2</v>
      </c>
    </row>
    <row r="645" spans="4:9" x14ac:dyDescent="0.3">
      <c r="D645" s="26" t="str">
        <f t="shared" si="27"/>
        <v>Demand</v>
      </c>
      <c r="E645" s="10">
        <f t="shared" si="28"/>
        <v>2043</v>
      </c>
      <c r="F645" s="25" t="str">
        <f t="shared" si="29"/>
        <v>MLCUL</v>
      </c>
      <c r="I645" s="29">
        <f>IFERROR(ROUNDDOWN(VLOOKUP(F645,INDATA_FILL_DEMAND!$E$4:$F$251,2,FALSE)*IF(E645&lt;2043,1+$N$8,1+$O$8),4),"")</f>
        <v>0.36699999999999999</v>
      </c>
    </row>
    <row r="646" spans="4:9" x14ac:dyDescent="0.3">
      <c r="D646" s="26" t="str">
        <f t="shared" si="27"/>
        <v>Demand</v>
      </c>
      <c r="E646" s="10">
        <f t="shared" si="28"/>
        <v>2043</v>
      </c>
      <c r="F646" s="25" t="str">
        <f t="shared" si="29"/>
        <v>MLEDU</v>
      </c>
      <c r="I646" s="29">
        <f>IFERROR(ROUNDDOWN(VLOOKUP(F646,INDATA_FILL_DEMAND!$E$4:$F$251,2,FALSE)*IF(E646&lt;2043,1+$N$8,1+$O$8),4),"")</f>
        <v>0.88109999999999999</v>
      </c>
    </row>
    <row r="647" spans="4:9" x14ac:dyDescent="0.3">
      <c r="D647" s="26" t="str">
        <f t="shared" si="27"/>
        <v>*</v>
      </c>
      <c r="E647" s="10">
        <f t="shared" si="28"/>
        <v>2043</v>
      </c>
      <c r="F647" s="25" t="str">
        <f t="shared" si="29"/>
        <v>MLHOU</v>
      </c>
      <c r="I647" s="29">
        <f>IFERROR(ROUNDDOWN(VLOOKUP(F647,INDATA_FILL_DEMAND!$E$4:$F$251,2,FALSE)*IF(E647&lt;2043,1+$N$8,1+$O$8),4),"")</f>
        <v>0</v>
      </c>
    </row>
    <row r="648" spans="4:9" x14ac:dyDescent="0.3">
      <c r="D648" s="26" t="str">
        <f t="shared" si="27"/>
        <v>Demand</v>
      </c>
      <c r="E648" s="10">
        <f t="shared" si="28"/>
        <v>2043</v>
      </c>
      <c r="F648" s="25" t="str">
        <f t="shared" si="29"/>
        <v>MLOFL</v>
      </c>
      <c r="I648" s="29">
        <f>IFERROR(ROUNDDOWN(VLOOKUP(F648,INDATA_FILL_DEMAND!$E$4:$F$251,2,FALSE)*IF(E648&lt;2043,1+$N$8,1+$O$8),4),"")</f>
        <v>9.3899999999999997E-2</v>
      </c>
    </row>
    <row r="649" spans="4:9" x14ac:dyDescent="0.3">
      <c r="D649" s="26" t="str">
        <f t="shared" si="27"/>
        <v>Demand</v>
      </c>
      <c r="E649" s="10">
        <f t="shared" si="28"/>
        <v>2043</v>
      </c>
      <c r="F649" s="25" t="str">
        <f t="shared" si="29"/>
        <v>MLOFS</v>
      </c>
      <c r="I649" s="29">
        <f>IFERROR(ROUNDDOWN(VLOOKUP(F649,INDATA_FILL_DEMAND!$E$4:$F$251,2,FALSE)*IF(E649&lt;2043,1+$N$8,1+$O$8),4),"")</f>
        <v>0.55920000000000003</v>
      </c>
    </row>
    <row r="650" spans="4:9" x14ac:dyDescent="0.3">
      <c r="D650" s="26" t="str">
        <f t="shared" si="27"/>
        <v>Demand</v>
      </c>
      <c r="E650" s="10">
        <f t="shared" si="28"/>
        <v>2043</v>
      </c>
      <c r="F650" s="25" t="str">
        <f t="shared" si="29"/>
        <v>MLOTH</v>
      </c>
      <c r="I650" s="29">
        <f>IFERROR(ROUNDDOWN(VLOOKUP(F650,INDATA_FILL_DEMAND!$E$4:$F$251,2,FALSE)*IF(E650&lt;2043,1+$N$8,1+$O$8),4),"")</f>
        <v>0.1158</v>
      </c>
    </row>
    <row r="651" spans="4:9" x14ac:dyDescent="0.3">
      <c r="D651" s="26" t="str">
        <f t="shared" si="27"/>
        <v>Demand</v>
      </c>
      <c r="E651" s="10">
        <f t="shared" si="28"/>
        <v>2043</v>
      </c>
      <c r="F651" s="25" t="str">
        <f t="shared" si="29"/>
        <v>MLSPO</v>
      </c>
      <c r="I651" s="29">
        <f>IFERROR(ROUNDDOWN(VLOOKUP(F651,INDATA_FILL_DEMAND!$E$4:$F$251,2,FALSE)*IF(E651&lt;2043,1+$N$8,1+$O$8),4),"")</f>
        <v>0.24840000000000001</v>
      </c>
    </row>
    <row r="652" spans="4:9" x14ac:dyDescent="0.3">
      <c r="D652" s="26" t="str">
        <f t="shared" si="27"/>
        <v>Demand</v>
      </c>
      <c r="E652" s="10">
        <f t="shared" si="28"/>
        <v>2043</v>
      </c>
      <c r="F652" s="25" t="str">
        <f t="shared" si="29"/>
        <v>MLTCH</v>
      </c>
      <c r="I652" s="29">
        <f>IFERROR(ROUNDDOWN(VLOOKUP(F652,INDATA_FILL_DEMAND!$E$4:$F$251,2,FALSE)*IF(E652&lt;2043,1+$N$8,1+$O$8),4),"")</f>
        <v>7.0499999999999993E-2</v>
      </c>
    </row>
    <row r="653" spans="4:9" x14ac:dyDescent="0.3">
      <c r="D653" s="26" t="str">
        <f t="shared" si="27"/>
        <v>Demand</v>
      </c>
      <c r="E653" s="10">
        <f t="shared" si="28"/>
        <v>2043</v>
      </c>
      <c r="F653" s="25" t="str">
        <f t="shared" si="29"/>
        <v>MOCUL</v>
      </c>
      <c r="I653" s="29">
        <f>IFERROR(ROUNDDOWN(VLOOKUP(F653,INDATA_FILL_DEMAND!$E$4:$F$251,2,FALSE)*IF(E653&lt;2043,1+$N$8,1+$O$8),4),"")</f>
        <v>1.7391000000000001</v>
      </c>
    </row>
    <row r="654" spans="4:9" x14ac:dyDescent="0.3">
      <c r="D654" s="26" t="str">
        <f t="shared" ref="D654:D717" si="30">IF(AND(ISNUMBER(I654),I654&gt;0),"Demand","*")</f>
        <v>Demand</v>
      </c>
      <c r="E654" s="10">
        <f t="shared" si="28"/>
        <v>2043</v>
      </c>
      <c r="F654" s="25" t="str">
        <f t="shared" si="29"/>
        <v>MOEDU</v>
      </c>
      <c r="I654" s="29">
        <f>IFERROR(ROUNDDOWN(VLOOKUP(F654,INDATA_FILL_DEMAND!$E$4:$F$251,2,FALSE)*IF(E654&lt;2043,1+$N$8,1+$O$8),4),"")</f>
        <v>4.1753999999999998</v>
      </c>
    </row>
    <row r="655" spans="4:9" x14ac:dyDescent="0.3">
      <c r="D655" s="26" t="str">
        <f t="shared" si="30"/>
        <v>*</v>
      </c>
      <c r="E655" s="10">
        <f t="shared" si="28"/>
        <v>2043</v>
      </c>
      <c r="F655" s="25" t="str">
        <f t="shared" si="29"/>
        <v>MOHOU</v>
      </c>
      <c r="I655" s="29">
        <f>IFERROR(ROUNDDOWN(VLOOKUP(F655,INDATA_FILL_DEMAND!$E$4:$F$251,2,FALSE)*IF(E655&lt;2043,1+$N$8,1+$O$8),4),"")</f>
        <v>0</v>
      </c>
    </row>
    <row r="656" spans="4:9" x14ac:dyDescent="0.3">
      <c r="D656" s="26" t="str">
        <f t="shared" si="30"/>
        <v>Demand</v>
      </c>
      <c r="E656" s="10">
        <f t="shared" si="28"/>
        <v>2043</v>
      </c>
      <c r="F656" s="25" t="str">
        <f t="shared" si="29"/>
        <v>MOOFL</v>
      </c>
      <c r="I656" s="29">
        <f>IFERROR(ROUNDDOWN(VLOOKUP(F656,INDATA_FILL_DEMAND!$E$4:$F$251,2,FALSE)*IF(E656&lt;2043,1+$N$8,1+$O$8),4),"")</f>
        <v>0.4451</v>
      </c>
    </row>
    <row r="657" spans="4:9" x14ac:dyDescent="0.3">
      <c r="D657" s="26" t="str">
        <f t="shared" si="30"/>
        <v>Demand</v>
      </c>
      <c r="E657" s="10">
        <f t="shared" si="28"/>
        <v>2043</v>
      </c>
      <c r="F657" s="25" t="str">
        <f t="shared" si="29"/>
        <v>MOOFS</v>
      </c>
      <c r="I657" s="29">
        <f>IFERROR(ROUNDDOWN(VLOOKUP(F657,INDATA_FILL_DEMAND!$E$4:$F$251,2,FALSE)*IF(E657&lt;2043,1+$N$8,1+$O$8),4),"")</f>
        <v>2.6501999999999999</v>
      </c>
    </row>
    <row r="658" spans="4:9" x14ac:dyDescent="0.3">
      <c r="D658" s="26" t="str">
        <f t="shared" si="30"/>
        <v>Demand</v>
      </c>
      <c r="E658" s="10">
        <f t="shared" si="28"/>
        <v>2043</v>
      </c>
      <c r="F658" s="25" t="str">
        <f t="shared" si="29"/>
        <v>MOOTH</v>
      </c>
      <c r="I658" s="29">
        <f>IFERROR(ROUNDDOWN(VLOOKUP(F658,INDATA_FILL_DEMAND!$E$4:$F$251,2,FALSE)*IF(E658&lt;2043,1+$N$8,1+$O$8),4),"")</f>
        <v>0.54890000000000005</v>
      </c>
    </row>
    <row r="659" spans="4:9" x14ac:dyDescent="0.3">
      <c r="D659" s="26" t="str">
        <f t="shared" si="30"/>
        <v>Demand</v>
      </c>
      <c r="E659" s="10">
        <f t="shared" si="28"/>
        <v>2043</v>
      </c>
      <c r="F659" s="25" t="str">
        <f t="shared" si="29"/>
        <v>MOSPO</v>
      </c>
      <c r="I659" s="29">
        <f>IFERROR(ROUNDDOWN(VLOOKUP(F659,INDATA_FILL_DEMAND!$E$4:$F$251,2,FALSE)*IF(E659&lt;2043,1+$N$8,1+$O$8),4),"")</f>
        <v>1.1774</v>
      </c>
    </row>
    <row r="660" spans="4:9" x14ac:dyDescent="0.3">
      <c r="D660" s="26" t="str">
        <f t="shared" si="30"/>
        <v>Demand</v>
      </c>
      <c r="E660" s="10">
        <f t="shared" si="28"/>
        <v>2043</v>
      </c>
      <c r="F660" s="25" t="str">
        <f t="shared" si="29"/>
        <v>MOTCH</v>
      </c>
      <c r="I660" s="29">
        <f>IFERROR(ROUNDDOWN(VLOOKUP(F660,INDATA_FILL_DEMAND!$E$4:$F$251,2,FALSE)*IF(E660&lt;2043,1+$N$8,1+$O$8),4),"")</f>
        <v>0.33439999999999998</v>
      </c>
    </row>
    <row r="661" spans="4:9" x14ac:dyDescent="0.3">
      <c r="D661" s="26" t="str">
        <f t="shared" si="30"/>
        <v>*</v>
      </c>
      <c r="E661" s="10">
        <f t="shared" si="28"/>
        <v>2043</v>
      </c>
      <c r="F661" s="25" t="str">
        <f t="shared" si="29"/>
        <v>MECUL</v>
      </c>
      <c r="I661" s="29">
        <f>IFERROR(ROUNDDOWN(VLOOKUP(F661,INDATA_FILL_DEMAND!$E$4:$F$251,2,FALSE)*IF(E661&lt;2043,1+$N$8,1+$O$8),4),"")</f>
        <v>0</v>
      </c>
    </row>
    <row r="662" spans="4:9" x14ac:dyDescent="0.3">
      <c r="D662" s="26" t="str">
        <f t="shared" si="30"/>
        <v>*</v>
      </c>
      <c r="E662" s="10">
        <f t="shared" si="28"/>
        <v>2043</v>
      </c>
      <c r="F662" s="25" t="str">
        <f t="shared" si="29"/>
        <v>MEEDU</v>
      </c>
      <c r="I662" s="29">
        <f>IFERROR(ROUNDDOWN(VLOOKUP(F662,INDATA_FILL_DEMAND!$E$4:$F$251,2,FALSE)*IF(E662&lt;2043,1+$N$8,1+$O$8),4),"")</f>
        <v>0</v>
      </c>
    </row>
    <row r="663" spans="4:9" x14ac:dyDescent="0.3">
      <c r="D663" s="26" t="str">
        <f t="shared" si="30"/>
        <v>*</v>
      </c>
      <c r="E663" s="10">
        <f t="shared" si="28"/>
        <v>2043</v>
      </c>
      <c r="F663" s="25" t="str">
        <f t="shared" si="29"/>
        <v>MEHOU</v>
      </c>
      <c r="I663" s="29">
        <f>IFERROR(ROUNDDOWN(VLOOKUP(F663,INDATA_FILL_DEMAND!$E$4:$F$251,2,FALSE)*IF(E663&lt;2043,1+$N$8,1+$O$8),4),"")</f>
        <v>0</v>
      </c>
    </row>
    <row r="664" spans="4:9" x14ac:dyDescent="0.3">
      <c r="D664" s="26" t="str">
        <f t="shared" si="30"/>
        <v>*</v>
      </c>
      <c r="E664" s="10">
        <f t="shared" si="28"/>
        <v>2043</v>
      </c>
      <c r="F664" s="25" t="str">
        <f t="shared" si="29"/>
        <v>MEOFL</v>
      </c>
      <c r="I664" s="29">
        <f>IFERROR(ROUNDDOWN(VLOOKUP(F664,INDATA_FILL_DEMAND!$E$4:$F$251,2,FALSE)*IF(E664&lt;2043,1+$N$8,1+$O$8),4),"")</f>
        <v>0</v>
      </c>
    </row>
    <row r="665" spans="4:9" x14ac:dyDescent="0.3">
      <c r="D665" s="26" t="str">
        <f t="shared" si="30"/>
        <v>*</v>
      </c>
      <c r="E665" s="10">
        <f t="shared" si="28"/>
        <v>2043</v>
      </c>
      <c r="F665" s="25" t="str">
        <f t="shared" si="29"/>
        <v>MEOFS</v>
      </c>
      <c r="I665" s="29">
        <f>IFERROR(ROUNDDOWN(VLOOKUP(F665,INDATA_FILL_DEMAND!$E$4:$F$251,2,FALSE)*IF(E665&lt;2043,1+$N$8,1+$O$8),4),"")</f>
        <v>0</v>
      </c>
    </row>
    <row r="666" spans="4:9" x14ac:dyDescent="0.3">
      <c r="D666" s="26" t="str">
        <f t="shared" si="30"/>
        <v>*</v>
      </c>
      <c r="E666" s="10">
        <f t="shared" si="28"/>
        <v>2043</v>
      </c>
      <c r="F666" s="25" t="str">
        <f t="shared" si="29"/>
        <v>MEOTH</v>
      </c>
      <c r="I666" s="29">
        <f>IFERROR(ROUNDDOWN(VLOOKUP(F666,INDATA_FILL_DEMAND!$E$4:$F$251,2,FALSE)*IF(E666&lt;2043,1+$N$8,1+$O$8),4),"")</f>
        <v>0</v>
      </c>
    </row>
    <row r="667" spans="4:9" x14ac:dyDescent="0.3">
      <c r="D667" s="26" t="str">
        <f t="shared" si="30"/>
        <v>*</v>
      </c>
      <c r="E667" s="10">
        <f t="shared" si="28"/>
        <v>2043</v>
      </c>
      <c r="F667" s="25" t="str">
        <f t="shared" si="29"/>
        <v>MESPO</v>
      </c>
      <c r="I667" s="29">
        <f>IFERROR(ROUNDDOWN(VLOOKUP(F667,INDATA_FILL_DEMAND!$E$4:$F$251,2,FALSE)*IF(E667&lt;2043,1+$N$8,1+$O$8),4),"")</f>
        <v>0</v>
      </c>
    </row>
    <row r="668" spans="4:9" x14ac:dyDescent="0.3">
      <c r="D668" s="26" t="str">
        <f t="shared" si="30"/>
        <v>*</v>
      </c>
      <c r="E668" s="10">
        <f t="shared" si="28"/>
        <v>2043</v>
      </c>
      <c r="F668" s="25" t="str">
        <f t="shared" si="29"/>
        <v>METCH</v>
      </c>
      <c r="I668" s="29">
        <f>IFERROR(ROUNDDOWN(VLOOKUP(F668,INDATA_FILL_DEMAND!$E$4:$F$251,2,FALSE)*IF(E668&lt;2043,1+$N$8,1+$O$8),4),"")</f>
        <v>0</v>
      </c>
    </row>
    <row r="669" spans="4:9" x14ac:dyDescent="0.3">
      <c r="D669" s="26" t="str">
        <f t="shared" si="30"/>
        <v>*</v>
      </c>
      <c r="E669" s="10">
        <f t="shared" si="28"/>
        <v>2043</v>
      </c>
      <c r="F669" s="25" t="str">
        <f t="shared" si="29"/>
        <v>TAI</v>
      </c>
      <c r="I669" s="29">
        <f>IFERROR(ROUNDDOWN(VLOOKUP(F669,INDATA_FILL_DEMAND!$E$4:$F$251,2,FALSE)*IF(E669&lt;2043,1+$N$8,1+$O$8),4),"")</f>
        <v>0</v>
      </c>
    </row>
    <row r="670" spans="4:9" x14ac:dyDescent="0.3">
      <c r="D670" s="26" t="str">
        <f t="shared" si="30"/>
        <v>*</v>
      </c>
      <c r="E670" s="10">
        <f t="shared" si="28"/>
        <v>2043</v>
      </c>
      <c r="F670" s="25" t="str">
        <f t="shared" si="29"/>
        <v>TAI-C</v>
      </c>
      <c r="I670" s="29">
        <f>IFERROR(ROUNDDOWN(VLOOKUP(F670,INDATA_FILL_DEMAND!$E$4:$F$251,2,FALSE)*IF(E670&lt;2043,1+$N$8,1+$O$8),4),"")</f>
        <v>0</v>
      </c>
    </row>
    <row r="671" spans="4:9" x14ac:dyDescent="0.3">
      <c r="D671" s="26" t="str">
        <f t="shared" si="30"/>
        <v>*</v>
      </c>
      <c r="E671" s="10">
        <f t="shared" si="28"/>
        <v>2043</v>
      </c>
      <c r="F671" s="25" t="str">
        <f t="shared" si="29"/>
        <v>TAV</v>
      </c>
      <c r="I671" s="29">
        <f>IFERROR(ROUNDDOWN(VLOOKUP(F671,INDATA_FILL_DEMAND!$E$4:$F$251,2,FALSE)*IF(E671&lt;2043,1+$N$8,1+$O$8),4),"")</f>
        <v>0</v>
      </c>
    </row>
    <row r="672" spans="4:9" x14ac:dyDescent="0.3">
      <c r="D672" s="26" t="str">
        <f t="shared" si="30"/>
        <v>*</v>
      </c>
      <c r="E672" s="10">
        <f t="shared" si="28"/>
        <v>2043</v>
      </c>
      <c r="F672" s="25" t="str">
        <f t="shared" si="29"/>
        <v>TAV-C</v>
      </c>
      <c r="I672" s="29">
        <f>IFERROR(ROUNDDOWN(VLOOKUP(F672,INDATA_FILL_DEMAND!$E$4:$F$251,2,FALSE)*IF(E672&lt;2043,1+$N$8,1+$O$8),4),"")</f>
        <v>0</v>
      </c>
    </row>
    <row r="673" spans="4:9" x14ac:dyDescent="0.3">
      <c r="D673" s="26" t="str">
        <f t="shared" si="30"/>
        <v>*</v>
      </c>
      <c r="E673" s="10">
        <f t="shared" si="28"/>
        <v>2043</v>
      </c>
      <c r="F673" s="25" t="str">
        <f t="shared" si="29"/>
        <v>TBI</v>
      </c>
      <c r="I673" s="29">
        <f>IFERROR(ROUNDDOWN(VLOOKUP(F673,INDATA_FILL_DEMAND!$E$4:$F$251,2,FALSE)*IF(E673&lt;2043,1+$N$8,1+$O$8),4),"")</f>
        <v>0</v>
      </c>
    </row>
    <row r="674" spans="4:9" x14ac:dyDescent="0.3">
      <c r="D674" s="26" t="str">
        <f t="shared" si="30"/>
        <v>*</v>
      </c>
      <c r="E674" s="10">
        <f t="shared" si="28"/>
        <v>2043</v>
      </c>
      <c r="F674" s="25" t="str">
        <f t="shared" si="29"/>
        <v>TBI-C</v>
      </c>
      <c r="I674" s="29">
        <f>IFERROR(ROUNDDOWN(VLOOKUP(F674,INDATA_FILL_DEMAND!$E$4:$F$251,2,FALSE)*IF(E674&lt;2043,1+$N$8,1+$O$8),4),"")</f>
        <v>0</v>
      </c>
    </row>
    <row r="675" spans="4:9" x14ac:dyDescent="0.3">
      <c r="D675" s="26" t="str">
        <f t="shared" si="30"/>
        <v>*</v>
      </c>
      <c r="E675" s="10">
        <f t="shared" si="28"/>
        <v>2043</v>
      </c>
      <c r="F675" s="25" t="str">
        <f t="shared" si="29"/>
        <v>TBU</v>
      </c>
      <c r="I675" s="29">
        <f>IFERROR(ROUNDDOWN(VLOOKUP(F675,INDATA_FILL_DEMAND!$E$4:$F$251,2,FALSE)*IF(E675&lt;2043,1+$N$8,1+$O$8),4),"")</f>
        <v>0</v>
      </c>
    </row>
    <row r="676" spans="4:9" x14ac:dyDescent="0.3">
      <c r="D676" s="26" t="str">
        <f t="shared" si="30"/>
        <v>*</v>
      </c>
      <c r="E676" s="10">
        <f t="shared" si="28"/>
        <v>2043</v>
      </c>
      <c r="F676" s="25" t="str">
        <f t="shared" si="29"/>
        <v>TBU-C</v>
      </c>
      <c r="I676" s="29">
        <f>IFERROR(ROUNDDOWN(VLOOKUP(F676,INDATA_FILL_DEMAND!$E$4:$F$251,2,FALSE)*IF(E676&lt;2043,1+$N$8,1+$O$8),4),"")</f>
        <v>0</v>
      </c>
    </row>
    <row r="677" spans="4:9" x14ac:dyDescent="0.3">
      <c r="D677" s="26" t="str">
        <f t="shared" si="30"/>
        <v>*</v>
      </c>
      <c r="E677" s="10">
        <f t="shared" si="28"/>
        <v>2043</v>
      </c>
      <c r="F677" s="25" t="str">
        <f t="shared" si="29"/>
        <v>TCL</v>
      </c>
      <c r="I677" s="29">
        <f>IFERROR(ROUNDDOWN(VLOOKUP(F677,INDATA_FILL_DEMAND!$E$4:$F$251,2,FALSE)*IF(E677&lt;2043,1+$N$8,1+$O$8),4),"")</f>
        <v>0</v>
      </c>
    </row>
    <row r="678" spans="4:9" x14ac:dyDescent="0.3">
      <c r="D678" s="26" t="str">
        <f t="shared" si="30"/>
        <v>*</v>
      </c>
      <c r="E678" s="10">
        <f t="shared" si="28"/>
        <v>2043</v>
      </c>
      <c r="F678" s="25" t="str">
        <f t="shared" si="29"/>
        <v>TCL-C</v>
      </c>
      <c r="I678" s="29">
        <f>IFERROR(ROUNDDOWN(VLOOKUP(F678,INDATA_FILL_DEMAND!$E$4:$F$251,2,FALSE)*IF(E678&lt;2043,1+$N$8,1+$O$8),4),"")</f>
        <v>0</v>
      </c>
    </row>
    <row r="679" spans="4:9" x14ac:dyDescent="0.3">
      <c r="D679" s="26" t="str">
        <f t="shared" si="30"/>
        <v>*</v>
      </c>
      <c r="E679" s="10">
        <f t="shared" si="28"/>
        <v>2043</v>
      </c>
      <c r="F679" s="25" t="str">
        <f t="shared" si="29"/>
        <v>TCL-P</v>
      </c>
      <c r="I679" s="29">
        <f>IFERROR(ROUNDDOWN(VLOOKUP(F679,INDATA_FILL_DEMAND!$E$4:$F$251,2,FALSE)*IF(E679&lt;2043,1+$N$8,1+$O$8),4),"")</f>
        <v>0</v>
      </c>
    </row>
    <row r="680" spans="4:9" x14ac:dyDescent="0.3">
      <c r="D680" s="26" t="str">
        <f t="shared" si="30"/>
        <v>*</v>
      </c>
      <c r="E680" s="10">
        <f t="shared" si="28"/>
        <v>2043</v>
      </c>
      <c r="F680" s="25" t="str">
        <f t="shared" si="29"/>
        <v>TCS</v>
      </c>
      <c r="I680" s="29">
        <f>IFERROR(ROUNDDOWN(VLOOKUP(F680,INDATA_FILL_DEMAND!$E$4:$F$251,2,FALSE)*IF(E680&lt;2043,1+$N$8,1+$O$8),4),"")</f>
        <v>0</v>
      </c>
    </row>
    <row r="681" spans="4:9" x14ac:dyDescent="0.3">
      <c r="D681" s="26" t="str">
        <f t="shared" si="30"/>
        <v>*</v>
      </c>
      <c r="E681" s="10">
        <f t="shared" si="28"/>
        <v>2043</v>
      </c>
      <c r="F681" s="25" t="str">
        <f t="shared" si="29"/>
        <v>TCS-C</v>
      </c>
      <c r="I681" s="29">
        <f>IFERROR(ROUNDDOWN(VLOOKUP(F681,INDATA_FILL_DEMAND!$E$4:$F$251,2,FALSE)*IF(E681&lt;2043,1+$N$8,1+$O$8),4),"")</f>
        <v>0</v>
      </c>
    </row>
    <row r="682" spans="4:9" x14ac:dyDescent="0.3">
      <c r="D682" s="26" t="str">
        <f t="shared" si="30"/>
        <v>*</v>
      </c>
      <c r="E682" s="10">
        <f t="shared" si="28"/>
        <v>2043</v>
      </c>
      <c r="F682" s="25" t="str">
        <f t="shared" si="29"/>
        <v>TCS-P</v>
      </c>
      <c r="I682" s="29">
        <f>IFERROR(ROUNDDOWN(VLOOKUP(F682,INDATA_FILL_DEMAND!$E$4:$F$251,2,FALSE)*IF(E682&lt;2043,1+$N$8,1+$O$8),4),"")</f>
        <v>0</v>
      </c>
    </row>
    <row r="683" spans="4:9" x14ac:dyDescent="0.3">
      <c r="D683" s="26" t="str">
        <f t="shared" si="30"/>
        <v>*</v>
      </c>
      <c r="E683" s="10">
        <f t="shared" si="28"/>
        <v>2043</v>
      </c>
      <c r="F683" s="25" t="str">
        <f t="shared" si="29"/>
        <v>TLEP</v>
      </c>
      <c r="I683" s="29">
        <f>IFERROR(ROUNDDOWN(VLOOKUP(F683,INDATA_FILL_DEMAND!$E$4:$F$251,2,FALSE)*IF(E683&lt;2043,1+$N$8,1+$O$8),4),"")</f>
        <v>0</v>
      </c>
    </row>
    <row r="684" spans="4:9" x14ac:dyDescent="0.3">
      <c r="D684" s="26" t="str">
        <f t="shared" si="30"/>
        <v>*</v>
      </c>
      <c r="E684" s="10">
        <f t="shared" si="28"/>
        <v>2043</v>
      </c>
      <c r="F684" s="25" t="str">
        <f t="shared" si="29"/>
        <v>TLEP-C</v>
      </c>
      <c r="I684" s="29">
        <f>IFERROR(ROUNDDOWN(VLOOKUP(F684,INDATA_FILL_DEMAND!$E$4:$F$251,2,FALSE)*IF(E684&lt;2043,1+$N$8,1+$O$8),4),"")</f>
        <v>0</v>
      </c>
    </row>
    <row r="685" spans="4:9" x14ac:dyDescent="0.3">
      <c r="D685" s="26" t="str">
        <f t="shared" si="30"/>
        <v>*</v>
      </c>
      <c r="E685" s="10">
        <f t="shared" si="28"/>
        <v>2043</v>
      </c>
      <c r="F685" s="25" t="str">
        <f t="shared" si="29"/>
        <v>TMO</v>
      </c>
      <c r="I685" s="29">
        <f>IFERROR(ROUNDDOWN(VLOOKUP(F685,INDATA_FILL_DEMAND!$E$4:$F$251,2,FALSE)*IF(E685&lt;2043,1+$N$8,1+$O$8),4),"")</f>
        <v>0</v>
      </c>
    </row>
    <row r="686" spans="4:9" x14ac:dyDescent="0.3">
      <c r="D686" s="26" t="str">
        <f t="shared" si="30"/>
        <v>*</v>
      </c>
      <c r="E686" s="10">
        <f t="shared" si="28"/>
        <v>2043</v>
      </c>
      <c r="F686" s="25" t="str">
        <f t="shared" si="29"/>
        <v>TMO-C</v>
      </c>
      <c r="I686" s="29">
        <f>IFERROR(ROUNDDOWN(VLOOKUP(F686,INDATA_FILL_DEMAND!$E$4:$F$251,2,FALSE)*IF(E686&lt;2043,1+$N$8,1+$O$8),4),"")</f>
        <v>0</v>
      </c>
    </row>
    <row r="687" spans="4:9" x14ac:dyDescent="0.3">
      <c r="D687" s="26" t="str">
        <f t="shared" si="30"/>
        <v>*</v>
      </c>
      <c r="E687" s="10">
        <f t="shared" si="28"/>
        <v>2043</v>
      </c>
      <c r="F687" s="25" t="str">
        <f t="shared" si="29"/>
        <v>TNA</v>
      </c>
      <c r="I687" s="29">
        <f>IFERROR(ROUNDDOWN(VLOOKUP(F687,INDATA_FILL_DEMAND!$E$4:$F$251,2,FALSE)*IF(E687&lt;2043,1+$N$8,1+$O$8),4),"")</f>
        <v>0</v>
      </c>
    </row>
    <row r="688" spans="4:9" x14ac:dyDescent="0.3">
      <c r="D688" s="26" t="str">
        <f t="shared" si="30"/>
        <v>*</v>
      </c>
      <c r="E688" s="10">
        <f t="shared" si="28"/>
        <v>2043</v>
      </c>
      <c r="F688" s="25" t="str">
        <f t="shared" si="29"/>
        <v>TNA-C</v>
      </c>
      <c r="I688" s="29">
        <f>IFERROR(ROUNDDOWN(VLOOKUP(F688,INDATA_FILL_DEMAND!$E$4:$F$251,2,FALSE)*IF(E688&lt;2043,1+$N$8,1+$O$8),4),"")</f>
        <v>0</v>
      </c>
    </row>
    <row r="689" spans="4:9" x14ac:dyDescent="0.3">
      <c r="D689" s="26" t="str">
        <f t="shared" si="30"/>
        <v>*</v>
      </c>
      <c r="E689" s="10">
        <f t="shared" si="28"/>
        <v>2043</v>
      </c>
      <c r="F689" s="25" t="str">
        <f t="shared" si="29"/>
        <v>TNC</v>
      </c>
      <c r="I689" s="29">
        <f>IFERROR(ROUNDDOWN(VLOOKUP(F689,INDATA_FILL_DEMAND!$E$4:$F$251,2,FALSE)*IF(E689&lt;2043,1+$N$8,1+$O$8),4),"")</f>
        <v>0</v>
      </c>
    </row>
    <row r="690" spans="4:9" x14ac:dyDescent="0.3">
      <c r="D690" s="26" t="str">
        <f t="shared" si="30"/>
        <v>*</v>
      </c>
      <c r="E690" s="10">
        <f t="shared" si="28"/>
        <v>2043</v>
      </c>
      <c r="F690" s="25" t="str">
        <f t="shared" si="29"/>
        <v>TNC-C</v>
      </c>
      <c r="I690" s="29">
        <f>IFERROR(ROUNDDOWN(VLOOKUP(F690,INDATA_FILL_DEMAND!$E$4:$F$251,2,FALSE)*IF(E690&lt;2043,1+$N$8,1+$O$8),4),"")</f>
        <v>0</v>
      </c>
    </row>
    <row r="691" spans="4:9" x14ac:dyDescent="0.3">
      <c r="D691" s="26" t="str">
        <f t="shared" si="30"/>
        <v>*</v>
      </c>
      <c r="E691" s="10">
        <f t="shared" si="28"/>
        <v>2043</v>
      </c>
      <c r="F691" s="25" t="str">
        <f t="shared" si="29"/>
        <v>TNO</v>
      </c>
      <c r="I691" s="29">
        <f>IFERROR(ROUNDDOWN(VLOOKUP(F691,INDATA_FILL_DEMAND!$E$4:$F$251,2,FALSE)*IF(E691&lt;2043,1+$N$8,1+$O$8),4),"")</f>
        <v>0</v>
      </c>
    </row>
    <row r="692" spans="4:9" x14ac:dyDescent="0.3">
      <c r="D692" s="26" t="str">
        <f t="shared" si="30"/>
        <v>*</v>
      </c>
      <c r="E692" s="10">
        <f t="shared" si="28"/>
        <v>2043</v>
      </c>
      <c r="F692" s="25" t="str">
        <f t="shared" si="29"/>
        <v>TNO-C</v>
      </c>
      <c r="I692" s="29">
        <f>IFERROR(ROUNDDOWN(VLOOKUP(F692,INDATA_FILL_DEMAND!$E$4:$F$251,2,FALSE)*IF(E692&lt;2043,1+$N$8,1+$O$8),4),"")</f>
        <v>0</v>
      </c>
    </row>
    <row r="693" spans="4:9" x14ac:dyDescent="0.3">
      <c r="D693" s="26" t="str">
        <f t="shared" si="30"/>
        <v>*</v>
      </c>
      <c r="E693" s="10">
        <f t="shared" si="28"/>
        <v>2043</v>
      </c>
      <c r="F693" s="25" t="str">
        <f t="shared" si="29"/>
        <v>TTH</v>
      </c>
      <c r="I693" s="29">
        <f>IFERROR(ROUNDDOWN(VLOOKUP(F693,INDATA_FILL_DEMAND!$E$4:$F$251,2,FALSE)*IF(E693&lt;2043,1+$N$8,1+$O$8),4),"")</f>
        <v>0</v>
      </c>
    </row>
    <row r="694" spans="4:9" x14ac:dyDescent="0.3">
      <c r="D694" s="26" t="str">
        <f t="shared" si="30"/>
        <v>*</v>
      </c>
      <c r="E694" s="10">
        <f t="shared" si="28"/>
        <v>2043</v>
      </c>
      <c r="F694" s="25" t="str">
        <f t="shared" si="29"/>
        <v>TTH-C</v>
      </c>
      <c r="I694" s="29">
        <f>IFERROR(ROUNDDOWN(VLOOKUP(F694,INDATA_FILL_DEMAND!$E$4:$F$251,2,FALSE)*IF(E694&lt;2043,1+$N$8,1+$O$8),4),"")</f>
        <v>0</v>
      </c>
    </row>
    <row r="695" spans="4:9" x14ac:dyDescent="0.3">
      <c r="D695" s="26" t="str">
        <f t="shared" si="30"/>
        <v>*</v>
      </c>
      <c r="E695" s="10">
        <f t="shared" ref="E695:E748" si="31">E694</f>
        <v>2043</v>
      </c>
      <c r="F695" s="25" t="str">
        <f t="shared" si="29"/>
        <v>TTL</v>
      </c>
      <c r="I695" s="29">
        <f>IFERROR(ROUNDDOWN(VLOOKUP(F695,INDATA_FILL_DEMAND!$E$4:$F$251,2,FALSE)*IF(E695&lt;2043,1+$N$8,1+$O$8),4),"")</f>
        <v>0</v>
      </c>
    </row>
    <row r="696" spans="4:9" x14ac:dyDescent="0.3">
      <c r="D696" s="26" t="str">
        <f t="shared" si="30"/>
        <v>*</v>
      </c>
      <c r="E696" s="10">
        <f t="shared" si="31"/>
        <v>2043</v>
      </c>
      <c r="F696" s="25" t="str">
        <f t="shared" si="29"/>
        <v>TTL-C</v>
      </c>
      <c r="I696" s="29">
        <f>IFERROR(ROUNDDOWN(VLOOKUP(F696,INDATA_FILL_DEMAND!$E$4:$F$251,2,FALSE)*IF(E696&lt;2043,1+$N$8,1+$O$8),4),"")</f>
        <v>0</v>
      </c>
    </row>
    <row r="697" spans="4:9" x14ac:dyDescent="0.3">
      <c r="D697" s="26" t="str">
        <f t="shared" si="30"/>
        <v>*</v>
      </c>
      <c r="E697" s="10">
        <f t="shared" si="31"/>
        <v>2043</v>
      </c>
      <c r="F697" s="25" t="str">
        <f t="shared" si="29"/>
        <v>TTM</v>
      </c>
      <c r="I697" s="29">
        <f>IFERROR(ROUNDDOWN(VLOOKUP(F697,INDATA_FILL_DEMAND!$E$4:$F$251,2,FALSE)*IF(E697&lt;2043,1+$N$8,1+$O$8),4),"")</f>
        <v>0</v>
      </c>
    </row>
    <row r="698" spans="4:9" x14ac:dyDescent="0.3">
      <c r="D698" s="26" t="str">
        <f t="shared" si="30"/>
        <v>*</v>
      </c>
      <c r="E698" s="10">
        <f t="shared" si="31"/>
        <v>2043</v>
      </c>
      <c r="F698" s="25" t="str">
        <f t="shared" si="29"/>
        <v>TTM-C</v>
      </c>
      <c r="I698" s="29">
        <f>IFERROR(ROUNDDOWN(VLOOKUP(F698,INDATA_FILL_DEMAND!$E$4:$F$251,2,FALSE)*IF(E698&lt;2043,1+$N$8,1+$O$8),4),"")</f>
        <v>0</v>
      </c>
    </row>
    <row r="699" spans="4:9" x14ac:dyDescent="0.3">
      <c r="D699" s="26" t="str">
        <f t="shared" si="30"/>
        <v>*</v>
      </c>
      <c r="E699" s="10">
        <f t="shared" si="31"/>
        <v>2043</v>
      </c>
      <c r="F699" s="25" t="str">
        <f t="shared" si="29"/>
        <v>TTP</v>
      </c>
      <c r="I699" s="29">
        <f>IFERROR(ROUNDDOWN(VLOOKUP(F699,INDATA_FILL_DEMAND!$E$4:$F$251,2,FALSE)*IF(E699&lt;2043,1+$N$8,1+$O$8),4),"")</f>
        <v>0</v>
      </c>
    </row>
    <row r="700" spans="4:9" x14ac:dyDescent="0.3">
      <c r="D700" s="26" t="str">
        <f t="shared" si="30"/>
        <v>*</v>
      </c>
      <c r="E700" s="10">
        <f t="shared" si="31"/>
        <v>2043</v>
      </c>
      <c r="F700" s="25" t="str">
        <f t="shared" si="29"/>
        <v>TTP-C</v>
      </c>
      <c r="I700" s="29">
        <f>IFERROR(ROUNDDOWN(VLOOKUP(F700,INDATA_FILL_DEMAND!$E$4:$F$251,2,FALSE)*IF(E700&lt;2043,1+$N$8,1+$O$8),4),"")</f>
        <v>0</v>
      </c>
    </row>
    <row r="701" spans="4:9" x14ac:dyDescent="0.3">
      <c r="D701" s="26" t="str">
        <f t="shared" si="30"/>
        <v>*</v>
      </c>
      <c r="E701" s="10">
        <f t="shared" si="31"/>
        <v>2043</v>
      </c>
      <c r="F701" s="25" t="str">
        <f t="shared" si="29"/>
        <v>TWN</v>
      </c>
      <c r="I701" s="29">
        <f>IFERROR(ROUNDDOWN(VLOOKUP(F701,INDATA_FILL_DEMAND!$E$4:$F$251,2,FALSE)*IF(E701&lt;2043,1+$N$8,1+$O$8),4),"")</f>
        <v>0</v>
      </c>
    </row>
    <row r="702" spans="4:9" x14ac:dyDescent="0.3">
      <c r="D702" s="26" t="str">
        <f t="shared" si="30"/>
        <v>*</v>
      </c>
      <c r="E702" s="10">
        <f t="shared" si="31"/>
        <v>2043</v>
      </c>
      <c r="F702" s="25" t="str">
        <f t="shared" ref="F702:F765" si="32">F454</f>
        <v>TWN-C</v>
      </c>
      <c r="I702" s="29">
        <f>IFERROR(ROUNDDOWN(VLOOKUP(F702,INDATA_FILL_DEMAND!$E$4:$F$251,2,FALSE)*IF(E702&lt;2043,1+$N$8,1+$O$8),4),"")</f>
        <v>0</v>
      </c>
    </row>
    <row r="703" spans="4:9" x14ac:dyDescent="0.3">
      <c r="D703" s="26" t="str">
        <f t="shared" si="30"/>
        <v>*</v>
      </c>
      <c r="E703" s="10">
        <f t="shared" si="31"/>
        <v>2043</v>
      </c>
      <c r="F703" s="25" t="str">
        <f t="shared" si="32"/>
        <v>TYEP</v>
      </c>
      <c r="I703" s="29">
        <f>IFERROR(ROUNDDOWN(VLOOKUP(F703,INDATA_FILL_DEMAND!$E$4:$F$251,2,FALSE)*IF(E703&lt;2043,1+$N$8,1+$O$8),4),"")</f>
        <v>0</v>
      </c>
    </row>
    <row r="704" spans="4:9" x14ac:dyDescent="0.3">
      <c r="D704" s="26" t="str">
        <f t="shared" si="30"/>
        <v>*</v>
      </c>
      <c r="E704" s="10">
        <f t="shared" si="31"/>
        <v>2043</v>
      </c>
      <c r="F704" s="25" t="str">
        <f t="shared" si="32"/>
        <v>TYEP-C</v>
      </c>
      <c r="I704" s="29">
        <f>IFERROR(ROUNDDOWN(VLOOKUP(F704,INDATA_FILL_DEMAND!$E$4:$F$251,2,FALSE)*IF(E704&lt;2043,1+$N$8,1+$O$8),4),"")</f>
        <v>0</v>
      </c>
    </row>
    <row r="705" spans="4:9" x14ac:dyDescent="0.3">
      <c r="D705" s="26" t="str">
        <f t="shared" si="30"/>
        <v>*</v>
      </c>
      <c r="E705" s="10">
        <f t="shared" si="31"/>
        <v>2043</v>
      </c>
      <c r="F705" s="25" t="str">
        <f t="shared" si="32"/>
        <v>TYNP</v>
      </c>
      <c r="I705" s="29">
        <f>IFERROR(ROUNDDOWN(VLOOKUP(F705,INDATA_FILL_DEMAND!$E$4:$F$251,2,FALSE)*IF(E705&lt;2043,1+$N$8,1+$O$8),4),"")</f>
        <v>0</v>
      </c>
    </row>
    <row r="706" spans="4:9" x14ac:dyDescent="0.3">
      <c r="D706" s="26" t="str">
        <f t="shared" si="30"/>
        <v>*</v>
      </c>
      <c r="E706" s="10">
        <f t="shared" si="31"/>
        <v>2043</v>
      </c>
      <c r="F706" s="25" t="str">
        <f t="shared" si="32"/>
        <v>TYNP-C</v>
      </c>
      <c r="I706" s="29">
        <f>IFERROR(ROUNDDOWN(VLOOKUP(F706,INDATA_FILL_DEMAND!$E$4:$F$251,2,FALSE)*IF(E706&lt;2043,1+$N$8,1+$O$8),4),"")</f>
        <v>0</v>
      </c>
    </row>
    <row r="707" spans="4:9" x14ac:dyDescent="0.3">
      <c r="D707" s="26" t="str">
        <f t="shared" si="30"/>
        <v>*</v>
      </c>
      <c r="E707" s="10">
        <f t="shared" si="31"/>
        <v>2043</v>
      </c>
      <c r="F707" s="25" t="str">
        <f t="shared" si="32"/>
        <v>TLEF</v>
      </c>
      <c r="I707" s="29">
        <f>IFERROR(ROUNDDOWN(VLOOKUP(F707,INDATA_FILL_DEMAND!$E$4:$F$251,2,FALSE)*IF(E707&lt;2043,1+$N$8,1+$O$8),4),"")</f>
        <v>0</v>
      </c>
    </row>
    <row r="708" spans="4:9" x14ac:dyDescent="0.3">
      <c r="D708" s="26" t="str">
        <f t="shared" si="30"/>
        <v>*</v>
      </c>
      <c r="E708" s="10">
        <f t="shared" si="31"/>
        <v>2043</v>
      </c>
      <c r="F708" s="25" t="str">
        <f t="shared" si="32"/>
        <v>TLEF-C</v>
      </c>
      <c r="I708" s="29">
        <f>IFERROR(ROUNDDOWN(VLOOKUP(F708,INDATA_FILL_DEMAND!$E$4:$F$251,2,FALSE)*IF(E708&lt;2043,1+$N$8,1+$O$8),4),"")</f>
        <v>0</v>
      </c>
    </row>
    <row r="709" spans="4:9" x14ac:dyDescent="0.3">
      <c r="D709" s="26" t="str">
        <f t="shared" si="30"/>
        <v>*</v>
      </c>
      <c r="E709" s="10">
        <f t="shared" si="31"/>
        <v>2043</v>
      </c>
      <c r="F709" s="25" t="str">
        <f t="shared" si="32"/>
        <v>TFLL</v>
      </c>
      <c r="I709" s="29">
        <f>IFERROR(ROUNDDOWN(VLOOKUP(F709,INDATA_FILL_DEMAND!$E$4:$F$251,2,FALSE)*IF(E709&lt;2043,1+$N$8,1+$O$8),4),"")</f>
        <v>0</v>
      </c>
    </row>
    <row r="710" spans="4:9" x14ac:dyDescent="0.3">
      <c r="D710" s="26" t="str">
        <f t="shared" si="30"/>
        <v>*</v>
      </c>
      <c r="E710" s="10">
        <f t="shared" si="31"/>
        <v>2043</v>
      </c>
      <c r="F710" s="25" t="str">
        <f t="shared" si="32"/>
        <v>TFLL-C</v>
      </c>
      <c r="I710" s="29">
        <f>IFERROR(ROUNDDOWN(VLOOKUP(F710,INDATA_FILL_DEMAND!$E$4:$F$251,2,FALSE)*IF(E710&lt;2043,1+$N$8,1+$O$8),4),"")</f>
        <v>0</v>
      </c>
    </row>
    <row r="711" spans="4:9" x14ac:dyDescent="0.3">
      <c r="D711" s="26" t="str">
        <f t="shared" si="30"/>
        <v>*</v>
      </c>
      <c r="E711" s="10">
        <f t="shared" si="31"/>
        <v>2043</v>
      </c>
      <c r="F711" s="25" t="str">
        <f t="shared" si="32"/>
        <v>TFLS</v>
      </c>
      <c r="I711" s="29">
        <f>IFERROR(ROUNDDOWN(VLOOKUP(F711,INDATA_FILL_DEMAND!$E$4:$F$251,2,FALSE)*IF(E711&lt;2043,1+$N$8,1+$O$8),4),"")</f>
        <v>0</v>
      </c>
    </row>
    <row r="712" spans="4:9" x14ac:dyDescent="0.3">
      <c r="D712" s="26" t="str">
        <f t="shared" si="30"/>
        <v>*</v>
      </c>
      <c r="E712" s="10">
        <f t="shared" si="31"/>
        <v>2043</v>
      </c>
      <c r="F712" s="25" t="str">
        <f t="shared" si="32"/>
        <v>TFLS-C</v>
      </c>
      <c r="I712" s="29">
        <f>IFERROR(ROUNDDOWN(VLOOKUP(F712,INDATA_FILL_DEMAND!$E$4:$F$251,2,FALSE)*IF(E712&lt;2043,1+$N$8,1+$O$8),4),"")</f>
        <v>0</v>
      </c>
    </row>
    <row r="713" spans="4:9" x14ac:dyDescent="0.3">
      <c r="D713" s="26" t="str">
        <f t="shared" si="30"/>
        <v>*</v>
      </c>
      <c r="E713" s="10">
        <f t="shared" si="31"/>
        <v>2043</v>
      </c>
      <c r="F713" s="25" t="str">
        <f t="shared" si="32"/>
        <v>TFML</v>
      </c>
      <c r="I713" s="29">
        <f>IFERROR(ROUNDDOWN(VLOOKUP(F713,INDATA_FILL_DEMAND!$E$4:$F$251,2,FALSE)*IF(E713&lt;2043,1+$N$8,1+$O$8),4),"")</f>
        <v>0</v>
      </c>
    </row>
    <row r="714" spans="4:9" x14ac:dyDescent="0.3">
      <c r="D714" s="26" t="str">
        <f t="shared" si="30"/>
        <v>*</v>
      </c>
      <c r="E714" s="10">
        <f t="shared" si="31"/>
        <v>2043</v>
      </c>
      <c r="F714" s="25" t="str">
        <f t="shared" si="32"/>
        <v>TFML-C</v>
      </c>
      <c r="I714" s="29">
        <f>IFERROR(ROUNDDOWN(VLOOKUP(F714,INDATA_FILL_DEMAND!$E$4:$F$251,2,FALSE)*IF(E714&lt;2043,1+$N$8,1+$O$8),4),"")</f>
        <v>0</v>
      </c>
    </row>
    <row r="715" spans="4:9" x14ac:dyDescent="0.3">
      <c r="D715" s="26" t="str">
        <f t="shared" si="30"/>
        <v>*</v>
      </c>
      <c r="E715" s="10">
        <f t="shared" si="31"/>
        <v>2043</v>
      </c>
      <c r="F715" s="25" t="str">
        <f t="shared" si="32"/>
        <v>TFMS</v>
      </c>
      <c r="I715" s="29">
        <f>IFERROR(ROUNDDOWN(VLOOKUP(F715,INDATA_FILL_DEMAND!$E$4:$F$251,2,FALSE)*IF(E715&lt;2043,1+$N$8,1+$O$8),4),"")</f>
        <v>0</v>
      </c>
    </row>
    <row r="716" spans="4:9" x14ac:dyDescent="0.3">
      <c r="D716" s="26" t="str">
        <f t="shared" si="30"/>
        <v>*</v>
      </c>
      <c r="E716" s="10">
        <f t="shared" si="31"/>
        <v>2043</v>
      </c>
      <c r="F716" s="25" t="str">
        <f t="shared" si="32"/>
        <v>TFMS-C</v>
      </c>
      <c r="I716" s="29">
        <f>IFERROR(ROUNDDOWN(VLOOKUP(F716,INDATA_FILL_DEMAND!$E$4:$F$251,2,FALSE)*IF(E716&lt;2043,1+$N$8,1+$O$8),4),"")</f>
        <v>0</v>
      </c>
    </row>
    <row r="717" spans="4:9" x14ac:dyDescent="0.3">
      <c r="D717" s="26" t="str">
        <f t="shared" si="30"/>
        <v>*</v>
      </c>
      <c r="E717" s="10">
        <f t="shared" si="31"/>
        <v>2043</v>
      </c>
      <c r="F717" s="25" t="str">
        <f t="shared" si="32"/>
        <v>TFRL</v>
      </c>
      <c r="I717" s="29">
        <f>IFERROR(ROUNDDOWN(VLOOKUP(F717,INDATA_FILL_DEMAND!$E$4:$F$251,2,FALSE)*IF(E717&lt;2043,1+$N$8,1+$O$8),4),"")</f>
        <v>0</v>
      </c>
    </row>
    <row r="718" spans="4:9" x14ac:dyDescent="0.3">
      <c r="D718" s="26" t="str">
        <f t="shared" ref="D718:D781" si="33">IF(AND(ISNUMBER(I718),I718&gt;0),"Demand","*")</f>
        <v>*</v>
      </c>
      <c r="E718" s="10">
        <f t="shared" si="31"/>
        <v>2043</v>
      </c>
      <c r="F718" s="25" t="str">
        <f t="shared" si="32"/>
        <v>TFRL-C</v>
      </c>
      <c r="I718" s="29">
        <f>IFERROR(ROUNDDOWN(VLOOKUP(F718,INDATA_FILL_DEMAND!$E$4:$F$251,2,FALSE)*IF(E718&lt;2043,1+$N$8,1+$O$8),4),"")</f>
        <v>0</v>
      </c>
    </row>
    <row r="719" spans="4:9" x14ac:dyDescent="0.3">
      <c r="D719" s="26" t="str">
        <f t="shared" si="33"/>
        <v>*</v>
      </c>
      <c r="E719" s="10">
        <f t="shared" si="31"/>
        <v>2043</v>
      </c>
      <c r="F719" s="25" t="str">
        <f t="shared" si="32"/>
        <v>TFRS</v>
      </c>
      <c r="I719" s="29">
        <f>IFERROR(ROUNDDOWN(VLOOKUP(F719,INDATA_FILL_DEMAND!$E$4:$F$251,2,FALSE)*IF(E719&lt;2043,1+$N$8,1+$O$8),4),"")</f>
        <v>0</v>
      </c>
    </row>
    <row r="720" spans="4:9" x14ac:dyDescent="0.3">
      <c r="D720" s="26" t="str">
        <f t="shared" si="33"/>
        <v>*</v>
      </c>
      <c r="E720" s="10">
        <f t="shared" si="31"/>
        <v>2043</v>
      </c>
      <c r="F720" s="25" t="str">
        <f t="shared" si="32"/>
        <v>TFRS-C</v>
      </c>
      <c r="I720" s="29">
        <f>IFERROR(ROUNDDOWN(VLOOKUP(F720,INDATA_FILL_DEMAND!$E$4:$F$251,2,FALSE)*IF(E720&lt;2043,1+$N$8,1+$O$8),4),"")</f>
        <v>0</v>
      </c>
    </row>
    <row r="721" spans="4:9" x14ac:dyDescent="0.3">
      <c r="D721" s="26" t="str">
        <f t="shared" si="33"/>
        <v>*</v>
      </c>
      <c r="E721" s="10">
        <f t="shared" si="31"/>
        <v>2043</v>
      </c>
      <c r="F721" s="25" t="str">
        <f t="shared" si="32"/>
        <v>TNB</v>
      </c>
      <c r="I721" s="29">
        <f>IFERROR(ROUNDDOWN(VLOOKUP(F721,INDATA_FILL_DEMAND!$E$4:$F$251,2,FALSE)*IF(E721&lt;2043,1+$N$8,1+$O$8),4),"")</f>
        <v>0</v>
      </c>
    </row>
    <row r="722" spans="4:9" x14ac:dyDescent="0.3">
      <c r="D722" s="26" t="str">
        <f t="shared" si="33"/>
        <v>*</v>
      </c>
      <c r="E722" s="10">
        <f t="shared" si="31"/>
        <v>2043</v>
      </c>
      <c r="F722" s="25" t="str">
        <f t="shared" si="32"/>
        <v>TNB-C</v>
      </c>
      <c r="I722" s="29">
        <f>IFERROR(ROUNDDOWN(VLOOKUP(F722,INDATA_FILL_DEMAND!$E$4:$F$251,2,FALSE)*IF(E722&lt;2043,1+$N$8,1+$O$8),4),"")</f>
        <v>0</v>
      </c>
    </row>
    <row r="723" spans="4:9" x14ac:dyDescent="0.3">
      <c r="D723" s="26" t="str">
        <f t="shared" si="33"/>
        <v>*</v>
      </c>
      <c r="E723" s="10">
        <f t="shared" si="31"/>
        <v>2043</v>
      </c>
      <c r="F723" s="25" t="str">
        <f t="shared" si="32"/>
        <v>TOV</v>
      </c>
      <c r="I723" s="29">
        <f>IFERROR(ROUNDDOWN(VLOOKUP(F723,INDATA_FILL_DEMAND!$E$4:$F$251,2,FALSE)*IF(E723&lt;2043,1+$N$8,1+$O$8),4),"")</f>
        <v>0</v>
      </c>
    </row>
    <row r="724" spans="4:9" x14ac:dyDescent="0.3">
      <c r="D724" s="26" t="str">
        <f t="shared" si="33"/>
        <v>*</v>
      </c>
      <c r="E724" s="10">
        <f t="shared" si="31"/>
        <v>2043</v>
      </c>
      <c r="F724" s="25" t="str">
        <f t="shared" si="32"/>
        <v>TOV-C</v>
      </c>
      <c r="I724" s="29">
        <f>IFERROR(ROUNDDOWN(VLOOKUP(F724,INDATA_FILL_DEMAND!$E$4:$F$251,2,FALSE)*IF(E724&lt;2043,1+$N$8,1+$O$8),4),"")</f>
        <v>0</v>
      </c>
    </row>
    <row r="725" spans="4:9" x14ac:dyDescent="0.3">
      <c r="D725" s="26" t="str">
        <f t="shared" si="33"/>
        <v>*</v>
      </c>
      <c r="E725" s="10">
        <f t="shared" si="31"/>
        <v>2043</v>
      </c>
      <c r="F725" s="25" t="str">
        <f t="shared" si="32"/>
        <v>TTF</v>
      </c>
      <c r="I725" s="29">
        <f>IFERROR(ROUNDDOWN(VLOOKUP(F725,INDATA_FILL_DEMAND!$E$4:$F$251,2,FALSE)*IF(E725&lt;2043,1+$N$8,1+$O$8),4),"")</f>
        <v>0</v>
      </c>
    </row>
    <row r="726" spans="4:9" x14ac:dyDescent="0.3">
      <c r="D726" s="26" t="str">
        <f t="shared" si="33"/>
        <v>*</v>
      </c>
      <c r="E726" s="10">
        <f t="shared" si="31"/>
        <v>2043</v>
      </c>
      <c r="F726" s="25" t="str">
        <f t="shared" si="32"/>
        <v>TTF-C</v>
      </c>
      <c r="I726" s="29">
        <f>IFERROR(ROUNDDOWN(VLOOKUP(F726,INDATA_FILL_DEMAND!$E$4:$F$251,2,FALSE)*IF(E726&lt;2043,1+$N$8,1+$O$8),4),"")</f>
        <v>0</v>
      </c>
    </row>
    <row r="727" spans="4:9" x14ac:dyDescent="0.3">
      <c r="D727" s="26" t="str">
        <f t="shared" si="33"/>
        <v>*</v>
      </c>
      <c r="E727" s="10">
        <f t="shared" si="31"/>
        <v>2043</v>
      </c>
      <c r="F727" s="25" t="str">
        <f t="shared" si="32"/>
        <v>TYEF</v>
      </c>
      <c r="I727" s="29">
        <f>IFERROR(ROUNDDOWN(VLOOKUP(F727,INDATA_FILL_DEMAND!$E$4:$F$251,2,FALSE)*IF(E727&lt;2043,1+$N$8,1+$O$8),4),"")</f>
        <v>0</v>
      </c>
    </row>
    <row r="728" spans="4:9" x14ac:dyDescent="0.3">
      <c r="D728" s="26" t="str">
        <f t="shared" si="33"/>
        <v>*</v>
      </c>
      <c r="E728" s="10">
        <f t="shared" si="31"/>
        <v>2043</v>
      </c>
      <c r="F728" s="25" t="str">
        <f t="shared" si="32"/>
        <v>TYEF-C</v>
      </c>
      <c r="I728" s="29">
        <f>IFERROR(ROUNDDOWN(VLOOKUP(F728,INDATA_FILL_DEMAND!$E$4:$F$251,2,FALSE)*IF(E728&lt;2043,1+$N$8,1+$O$8),4),"")</f>
        <v>0</v>
      </c>
    </row>
    <row r="729" spans="4:9" x14ac:dyDescent="0.3">
      <c r="D729" s="26" t="str">
        <f t="shared" si="33"/>
        <v>*</v>
      </c>
      <c r="E729" s="10">
        <f t="shared" si="31"/>
        <v>2043</v>
      </c>
      <c r="F729" s="25" t="str">
        <f t="shared" si="32"/>
        <v>TYNF</v>
      </c>
      <c r="I729" s="29">
        <f>IFERROR(ROUNDDOWN(VLOOKUP(F729,INDATA_FILL_DEMAND!$E$4:$F$251,2,FALSE)*IF(E729&lt;2043,1+$N$8,1+$O$8),4),"")</f>
        <v>0</v>
      </c>
    </row>
    <row r="730" spans="4:9" x14ac:dyDescent="0.3">
      <c r="D730" s="26" t="str">
        <f t="shared" si="33"/>
        <v>*</v>
      </c>
      <c r="E730" s="10">
        <f t="shared" si="31"/>
        <v>2043</v>
      </c>
      <c r="F730" s="25" t="str">
        <f t="shared" si="32"/>
        <v>TYNF-C</v>
      </c>
      <c r="I730" s="29">
        <f>IFERROR(ROUNDDOWN(VLOOKUP(F730,INDATA_FILL_DEMAND!$E$4:$F$251,2,FALSE)*IF(E730&lt;2043,1+$N$8,1+$O$8),4),"")</f>
        <v>0</v>
      </c>
    </row>
    <row r="731" spans="4:9" x14ac:dyDescent="0.3">
      <c r="D731" s="26" t="str">
        <f t="shared" si="33"/>
        <v>Demand</v>
      </c>
      <c r="E731" s="10">
        <f t="shared" si="31"/>
        <v>2043</v>
      </c>
      <c r="F731" s="25" t="str">
        <f t="shared" si="32"/>
        <v>PLIG</v>
      </c>
      <c r="I731" s="29">
        <f>IFERROR(ROUNDDOWN(VLOOKUP(F731,INDATA_FILL_DEMAND!$E$4:$F$251,2,FALSE)*IF(E731&lt;2043,1+$N$8,1+$O$8),4),"")</f>
        <v>13.234999999999999</v>
      </c>
    </row>
    <row r="732" spans="4:9" x14ac:dyDescent="0.3">
      <c r="D732" s="26" t="str">
        <f t="shared" si="33"/>
        <v>*</v>
      </c>
      <c r="E732" s="10">
        <f t="shared" si="31"/>
        <v>2043</v>
      </c>
      <c r="F732" s="25" t="str">
        <f t="shared" si="32"/>
        <v>IDA</v>
      </c>
      <c r="I732" s="29">
        <f>IFERROR(ROUNDDOWN(VLOOKUP(F732,INDATA_FILL_DEMAND!$E$4:$F$251,2,FALSE)*IF(E732&lt;2043,1+$N$8,1+$O$8),4),"")</f>
        <v>0</v>
      </c>
    </row>
    <row r="733" spans="4:9" x14ac:dyDescent="0.3">
      <c r="D733" s="26" t="str">
        <f t="shared" si="33"/>
        <v>*</v>
      </c>
      <c r="E733" s="10">
        <f t="shared" si="31"/>
        <v>2043</v>
      </c>
      <c r="F733" s="25" t="str">
        <f t="shared" si="32"/>
        <v>IDB</v>
      </c>
      <c r="I733" s="29">
        <f>IFERROR(ROUNDDOWN(VLOOKUP(F733,INDATA_FILL_DEMAND!$E$4:$F$251,2,FALSE)*IF(E733&lt;2043,1+$N$8,1+$O$8),4),"")</f>
        <v>0</v>
      </c>
    </row>
    <row r="734" spans="4:9" x14ac:dyDescent="0.3">
      <c r="D734" s="26" t="str">
        <f t="shared" si="33"/>
        <v>*</v>
      </c>
      <c r="E734" s="10">
        <f t="shared" si="31"/>
        <v>2043</v>
      </c>
      <c r="F734" s="25" t="str">
        <f t="shared" si="32"/>
        <v>IDC</v>
      </c>
      <c r="I734" s="29">
        <f>IFERROR(ROUNDDOWN(VLOOKUP(F734,INDATA_FILL_DEMAND!$E$4:$F$251,2,FALSE)*IF(E734&lt;2043,1+$N$8,1+$O$8),4),"")</f>
        <v>0</v>
      </c>
    </row>
    <row r="735" spans="4:9" x14ac:dyDescent="0.3">
      <c r="D735" s="26" t="str">
        <f t="shared" si="33"/>
        <v>*</v>
      </c>
      <c r="E735" s="10">
        <f t="shared" si="31"/>
        <v>2043</v>
      </c>
      <c r="F735" s="25" t="str">
        <f t="shared" si="32"/>
        <v>IDD</v>
      </c>
      <c r="I735" s="29">
        <f>IFERROR(ROUNDDOWN(VLOOKUP(F735,INDATA_FILL_DEMAND!$E$4:$F$251,2,FALSE)*IF(E735&lt;2043,1+$N$8,1+$O$8),4),"")</f>
        <v>0</v>
      </c>
    </row>
    <row r="736" spans="4:9" x14ac:dyDescent="0.3">
      <c r="D736" s="26" t="str">
        <f t="shared" si="33"/>
        <v>*</v>
      </c>
      <c r="E736" s="10">
        <f t="shared" si="31"/>
        <v>2043</v>
      </c>
      <c r="F736" s="25" t="str">
        <f t="shared" si="32"/>
        <v>IDE</v>
      </c>
      <c r="I736" s="29">
        <f>IFERROR(ROUNDDOWN(VLOOKUP(F736,INDATA_FILL_DEMAND!$E$4:$F$251,2,FALSE)*IF(E736&lt;2043,1+$N$8,1+$O$8),4),"")</f>
        <v>0</v>
      </c>
    </row>
    <row r="737" spans="4:9" x14ac:dyDescent="0.3">
      <c r="D737" s="26" t="str">
        <f t="shared" si="33"/>
        <v>*</v>
      </c>
      <c r="E737" s="10">
        <f t="shared" si="31"/>
        <v>2043</v>
      </c>
      <c r="F737" s="25" t="str">
        <f t="shared" si="32"/>
        <v>IDF</v>
      </c>
      <c r="I737" s="29">
        <f>IFERROR(ROUNDDOWN(VLOOKUP(F737,INDATA_FILL_DEMAND!$E$4:$F$251,2,FALSE)*IF(E737&lt;2043,1+$N$8,1+$O$8),4),"")</f>
        <v>0</v>
      </c>
    </row>
    <row r="738" spans="4:9" x14ac:dyDescent="0.3">
      <c r="D738" s="26" t="str">
        <f t="shared" si="33"/>
        <v>*</v>
      </c>
      <c r="E738" s="10">
        <f t="shared" si="31"/>
        <v>2043</v>
      </c>
      <c r="F738" s="25" t="str">
        <f t="shared" si="32"/>
        <v>IDG</v>
      </c>
      <c r="I738" s="29">
        <f>IFERROR(ROUNDDOWN(VLOOKUP(F738,INDATA_FILL_DEMAND!$E$4:$F$251,2,FALSE)*IF(E738&lt;2043,1+$N$8,1+$O$8),4),"")</f>
        <v>0</v>
      </c>
    </row>
    <row r="739" spans="4:9" x14ac:dyDescent="0.3">
      <c r="D739" s="26" t="str">
        <f t="shared" si="33"/>
        <v>*</v>
      </c>
      <c r="E739" s="10">
        <f t="shared" si="31"/>
        <v>2043</v>
      </c>
      <c r="F739" s="25" t="str">
        <f t="shared" si="32"/>
        <v>IDH</v>
      </c>
      <c r="I739" s="29">
        <f>IFERROR(ROUNDDOWN(VLOOKUP(F739,INDATA_FILL_DEMAND!$E$4:$F$251,2,FALSE)*IF(E739&lt;2043,1+$N$8,1+$O$8),4),"")</f>
        <v>0</v>
      </c>
    </row>
    <row r="740" spans="4:9" x14ac:dyDescent="0.3">
      <c r="D740" s="26" t="str">
        <f t="shared" si="33"/>
        <v>*</v>
      </c>
      <c r="E740" s="10">
        <f t="shared" si="31"/>
        <v>2043</v>
      </c>
      <c r="F740" s="25" t="str">
        <f t="shared" si="32"/>
        <v>WAT</v>
      </c>
      <c r="I740" s="29">
        <f>IFERROR(ROUNDDOWN(VLOOKUP(F740,INDATA_FILL_DEMAND!$E$4:$F$251,2,FALSE)*IF(E740&lt;2043,1+$N$8,1+$O$8),4),"")</f>
        <v>0</v>
      </c>
    </row>
    <row r="741" spans="4:9" x14ac:dyDescent="0.3">
      <c r="D741" s="26" t="str">
        <f t="shared" si="33"/>
        <v>*</v>
      </c>
      <c r="E741" s="10">
        <f t="shared" si="31"/>
        <v>2043</v>
      </c>
      <c r="F741" s="25" t="str">
        <f t="shared" si="32"/>
        <v>WMSU</v>
      </c>
      <c r="I741" s="29">
        <f>IFERROR(ROUNDDOWN(VLOOKUP(F741,INDATA_FILL_DEMAND!$E$4:$F$251,2,FALSE)*IF(E741&lt;2043,1+$N$8,1+$O$8),4),"")</f>
        <v>0</v>
      </c>
    </row>
    <row r="742" spans="4:9" x14ac:dyDescent="0.3">
      <c r="D742" s="26" t="str">
        <f t="shared" si="33"/>
        <v>*</v>
      </c>
      <c r="E742" s="10">
        <f t="shared" si="31"/>
        <v>2043</v>
      </c>
      <c r="F742" s="25" t="str">
        <f t="shared" si="32"/>
        <v>WMSR</v>
      </c>
      <c r="I742" s="29">
        <f>IFERROR(ROUNDDOWN(VLOOKUP(F742,INDATA_FILL_DEMAND!$E$4:$F$251,2,FALSE)*IF(E742&lt;2043,1+$N$8,1+$O$8),4),"")</f>
        <v>0</v>
      </c>
    </row>
    <row r="743" spans="4:9" x14ac:dyDescent="0.3">
      <c r="D743" s="26" t="str">
        <f t="shared" si="33"/>
        <v>*</v>
      </c>
      <c r="E743" s="10">
        <f t="shared" si="31"/>
        <v>2043</v>
      </c>
      <c r="F743" s="25" t="str">
        <f t="shared" si="32"/>
        <v>WMSRPL</v>
      </c>
      <c r="I743" s="29">
        <f>IFERROR(ROUNDDOWN(VLOOKUP(F743,INDATA_FILL_DEMAND!$E$4:$F$251,2,FALSE)*IF(E743&lt;2043,1+$N$8,1+$O$8),4),"")</f>
        <v>0</v>
      </c>
    </row>
    <row r="744" spans="4:9" x14ac:dyDescent="0.3">
      <c r="D744" s="26" t="str">
        <f t="shared" si="33"/>
        <v>*</v>
      </c>
      <c r="E744" s="10">
        <f t="shared" si="31"/>
        <v>2043</v>
      </c>
      <c r="F744" s="25" t="str">
        <f t="shared" si="32"/>
        <v>WMSRM</v>
      </c>
      <c r="I744" s="29">
        <f>IFERROR(ROUNDDOWN(VLOOKUP(F744,INDATA_FILL_DEMAND!$E$4:$F$251,2,FALSE)*IF(E744&lt;2043,1+$N$8,1+$O$8),4),"")</f>
        <v>0</v>
      </c>
    </row>
    <row r="745" spans="4:9" x14ac:dyDescent="0.3">
      <c r="D745" s="26" t="str">
        <f t="shared" si="33"/>
        <v>*</v>
      </c>
      <c r="E745" s="10">
        <f t="shared" si="31"/>
        <v>2043</v>
      </c>
      <c r="F745" s="25" t="str">
        <f t="shared" si="32"/>
        <v>WMSRPA</v>
      </c>
      <c r="I745" s="29">
        <f>IFERROR(ROUNDDOWN(VLOOKUP(F745,INDATA_FILL_DEMAND!$E$4:$F$251,2,FALSE)*IF(E745&lt;2043,1+$N$8,1+$O$8),4),"")</f>
        <v>0</v>
      </c>
    </row>
    <row r="746" spans="4:9" x14ac:dyDescent="0.3">
      <c r="D746" s="26" t="str">
        <f t="shared" si="33"/>
        <v>*</v>
      </c>
      <c r="E746" s="10">
        <f t="shared" si="31"/>
        <v>2043</v>
      </c>
      <c r="F746" s="25" t="str">
        <f t="shared" si="32"/>
        <v>WMSRG</v>
      </c>
      <c r="I746" s="29">
        <f>IFERROR(ROUNDDOWN(VLOOKUP(F746,INDATA_FILL_DEMAND!$E$4:$F$251,2,FALSE)*IF(E746&lt;2043,1+$N$8,1+$O$8),4),"")</f>
        <v>0</v>
      </c>
    </row>
    <row r="747" spans="4:9" x14ac:dyDescent="0.3">
      <c r="D747" s="26" t="str">
        <f t="shared" si="33"/>
        <v>*</v>
      </c>
      <c r="E747" s="10">
        <f t="shared" si="31"/>
        <v>2043</v>
      </c>
      <c r="F747" s="25" t="str">
        <f t="shared" si="32"/>
        <v>WMSO</v>
      </c>
      <c r="I747" s="29">
        <f>IFERROR(ROUNDDOWN(VLOOKUP(F747,INDATA_FILL_DEMAND!$E$4:$F$251,2,FALSE)*IF(E747&lt;2043,1+$N$8,1+$O$8),4),"")</f>
        <v>0</v>
      </c>
    </row>
    <row r="748" spans="4:9" x14ac:dyDescent="0.3">
      <c r="D748" s="26" t="str">
        <f t="shared" si="33"/>
        <v>*</v>
      </c>
      <c r="E748" s="10">
        <f t="shared" si="31"/>
        <v>2043</v>
      </c>
      <c r="F748" s="25" t="str">
        <f t="shared" si="32"/>
        <v>WWT</v>
      </c>
      <c r="I748" s="29">
        <f>IFERROR(ROUNDDOWN(VLOOKUP(F748,INDATA_FILL_DEMAND!$E$4:$F$251,2,FALSE)*IF(E748&lt;2043,1+$N$8,1+$O$8),4),"")</f>
        <v>0</v>
      </c>
    </row>
    <row r="749" spans="4:9" x14ac:dyDescent="0.3">
      <c r="D749" s="26" t="str">
        <f t="shared" si="33"/>
        <v>Demand</v>
      </c>
      <c r="E749" s="10">
        <f>E748+10</f>
        <v>2053</v>
      </c>
      <c r="F749" s="25" t="str">
        <f t="shared" si="32"/>
        <v>RHAPA</v>
      </c>
      <c r="I749" s="29">
        <f>IFERROR(ROUNDDOWN(VLOOKUP(F749,INDATA_FILL_DEMAND!$E$4:$F$251,2,FALSE)*IF(E749&lt;2043,1+$N$8,1+$O$8),4),"")</f>
        <v>7.7511999999999999</v>
      </c>
    </row>
    <row r="750" spans="4:9" x14ac:dyDescent="0.3">
      <c r="D750" s="26" t="str">
        <f t="shared" si="33"/>
        <v>Demand</v>
      </c>
      <c r="E750" s="10">
        <f>E749</f>
        <v>2053</v>
      </c>
      <c r="F750" s="25" t="str">
        <f t="shared" si="32"/>
        <v>RHAPB</v>
      </c>
      <c r="I750" s="29">
        <f>IFERROR(ROUNDDOWN(VLOOKUP(F750,INDATA_FILL_DEMAND!$E$4:$F$251,2,FALSE)*IF(E750&lt;2043,1+$N$8,1+$O$8),4),"")</f>
        <v>10.87</v>
      </c>
    </row>
    <row r="751" spans="4:9" x14ac:dyDescent="0.3">
      <c r="D751" s="26" t="str">
        <f t="shared" si="33"/>
        <v>Demand</v>
      </c>
      <c r="E751" s="10">
        <f t="shared" ref="E751:E814" si="34">E750</f>
        <v>2053</v>
      </c>
      <c r="F751" s="25" t="str">
        <f t="shared" si="32"/>
        <v>RHAPC</v>
      </c>
      <c r="I751" s="29">
        <f>IFERROR(ROUNDDOWN(VLOOKUP(F751,INDATA_FILL_DEMAND!$E$4:$F$251,2,FALSE)*IF(E751&lt;2043,1+$N$8,1+$O$8),4),"")</f>
        <v>165.3903</v>
      </c>
    </row>
    <row r="752" spans="4:9" x14ac:dyDescent="0.3">
      <c r="D752" s="26" t="str">
        <f t="shared" si="33"/>
        <v>Demand</v>
      </c>
      <c r="E752" s="10">
        <f t="shared" si="34"/>
        <v>2053</v>
      </c>
      <c r="F752" s="25" t="str">
        <f t="shared" si="32"/>
        <v>RHAPE</v>
      </c>
      <c r="I752" s="29">
        <f>IFERROR(ROUNDDOWN(VLOOKUP(F752,INDATA_FILL_DEMAND!$E$4:$F$251,2,FALSE)*IF(E752&lt;2043,1+$N$8,1+$O$8),4),"")</f>
        <v>23.391200000000001</v>
      </c>
    </row>
    <row r="753" spans="4:9" x14ac:dyDescent="0.3">
      <c r="D753" s="26" t="str">
        <f t="shared" si="33"/>
        <v>Demand</v>
      </c>
      <c r="E753" s="10">
        <f t="shared" si="34"/>
        <v>2053</v>
      </c>
      <c r="F753" s="25" t="str">
        <f t="shared" si="32"/>
        <v>RHHSA</v>
      </c>
      <c r="I753" s="29">
        <f>IFERROR(ROUNDDOWN(VLOOKUP(F753,INDATA_FILL_DEMAND!$E$4:$F$251,2,FALSE)*IF(E753&lt;2043,1+$N$8,1+$O$8),4),"")</f>
        <v>14.456</v>
      </c>
    </row>
    <row r="754" spans="4:9" x14ac:dyDescent="0.3">
      <c r="D754" s="26" t="str">
        <f t="shared" si="33"/>
        <v>Demand</v>
      </c>
      <c r="E754" s="10">
        <f t="shared" si="34"/>
        <v>2053</v>
      </c>
      <c r="F754" s="25" t="str">
        <f t="shared" si="32"/>
        <v>RHHSB</v>
      </c>
      <c r="I754" s="29">
        <f>IFERROR(ROUNDDOWN(VLOOKUP(F754,INDATA_FILL_DEMAND!$E$4:$F$251,2,FALSE)*IF(E754&lt;2043,1+$N$8,1+$O$8),4),"")</f>
        <v>57.163699999999999</v>
      </c>
    </row>
    <row r="755" spans="4:9" x14ac:dyDescent="0.3">
      <c r="D755" s="26" t="str">
        <f t="shared" si="33"/>
        <v>Demand</v>
      </c>
      <c r="E755" s="10">
        <f t="shared" si="34"/>
        <v>2053</v>
      </c>
      <c r="F755" s="25" t="str">
        <f t="shared" si="32"/>
        <v>RHHSC</v>
      </c>
      <c r="I755" s="29">
        <f>IFERROR(ROUNDDOWN(VLOOKUP(F755,INDATA_FILL_DEMAND!$E$4:$F$251,2,FALSE)*IF(E755&lt;2043,1+$N$8,1+$O$8),4),"")</f>
        <v>335.63119999999998</v>
      </c>
    </row>
    <row r="756" spans="4:9" x14ac:dyDescent="0.3">
      <c r="D756" s="26" t="str">
        <f t="shared" si="33"/>
        <v>Demand</v>
      </c>
      <c r="E756" s="10">
        <f t="shared" si="34"/>
        <v>2053</v>
      </c>
      <c r="F756" s="25" t="str">
        <f t="shared" si="32"/>
        <v>RHHSE</v>
      </c>
      <c r="I756" s="29">
        <f>IFERROR(ROUNDDOWN(VLOOKUP(F756,INDATA_FILL_DEMAND!$E$4:$F$251,2,FALSE)*IF(E756&lt;2043,1+$N$8,1+$O$8),4),"")</f>
        <v>39.408299999999997</v>
      </c>
    </row>
    <row r="757" spans="4:9" x14ac:dyDescent="0.3">
      <c r="D757" s="26" t="str">
        <f t="shared" si="33"/>
        <v>*</v>
      </c>
      <c r="E757" s="10">
        <f t="shared" si="34"/>
        <v>2053</v>
      </c>
      <c r="F757" s="25" t="str">
        <f t="shared" si="32"/>
        <v>RCAPA</v>
      </c>
      <c r="I757" s="29">
        <f>IFERROR(ROUNDDOWN(VLOOKUP(F757,INDATA_FILL_DEMAND!$E$4:$F$251,2,FALSE)*IF(E757&lt;2043,1+$N$8,1+$O$8),4),"")</f>
        <v>0</v>
      </c>
    </row>
    <row r="758" spans="4:9" x14ac:dyDescent="0.3">
      <c r="D758" s="26" t="str">
        <f t="shared" si="33"/>
        <v>*</v>
      </c>
      <c r="E758" s="10">
        <f t="shared" si="34"/>
        <v>2053</v>
      </c>
      <c r="F758" s="25" t="str">
        <f t="shared" si="32"/>
        <v>RCAPB</v>
      </c>
      <c r="I758" s="29">
        <f>IFERROR(ROUNDDOWN(VLOOKUP(F758,INDATA_FILL_DEMAND!$E$4:$F$251,2,FALSE)*IF(E758&lt;2043,1+$N$8,1+$O$8),4),"")</f>
        <v>0</v>
      </c>
    </row>
    <row r="759" spans="4:9" x14ac:dyDescent="0.3">
      <c r="D759" s="26" t="str">
        <f t="shared" si="33"/>
        <v>*</v>
      </c>
      <c r="E759" s="10">
        <f t="shared" si="34"/>
        <v>2053</v>
      </c>
      <c r="F759" s="25" t="str">
        <f t="shared" si="32"/>
        <v>RCAPC</v>
      </c>
      <c r="I759" s="29">
        <f>IFERROR(ROUNDDOWN(VLOOKUP(F759,INDATA_FILL_DEMAND!$E$4:$F$251,2,FALSE)*IF(E759&lt;2043,1+$N$8,1+$O$8),4),"")</f>
        <v>0</v>
      </c>
    </row>
    <row r="760" spans="4:9" x14ac:dyDescent="0.3">
      <c r="D760" s="26" t="str">
        <f t="shared" si="33"/>
        <v>*</v>
      </c>
      <c r="E760" s="10">
        <f t="shared" si="34"/>
        <v>2053</v>
      </c>
      <c r="F760" s="25" t="str">
        <f t="shared" si="32"/>
        <v>RCAPE</v>
      </c>
      <c r="I760" s="29">
        <f>IFERROR(ROUNDDOWN(VLOOKUP(F760,INDATA_FILL_DEMAND!$E$4:$F$251,2,FALSE)*IF(E760&lt;2043,1+$N$8,1+$O$8),4),"")</f>
        <v>0</v>
      </c>
    </row>
    <row r="761" spans="4:9" x14ac:dyDescent="0.3">
      <c r="D761" s="26" t="str">
        <f t="shared" si="33"/>
        <v>*</v>
      </c>
      <c r="E761" s="10">
        <f t="shared" si="34"/>
        <v>2053</v>
      </c>
      <c r="F761" s="25" t="str">
        <f t="shared" si="32"/>
        <v>RCHSA</v>
      </c>
      <c r="I761" s="29">
        <f>IFERROR(ROUNDDOWN(VLOOKUP(F761,INDATA_FILL_DEMAND!$E$4:$F$251,2,FALSE)*IF(E761&lt;2043,1+$N$8,1+$O$8),4),"")</f>
        <v>0</v>
      </c>
    </row>
    <row r="762" spans="4:9" x14ac:dyDescent="0.3">
      <c r="D762" s="26" t="str">
        <f t="shared" si="33"/>
        <v>*</v>
      </c>
      <c r="E762" s="10">
        <f t="shared" si="34"/>
        <v>2053</v>
      </c>
      <c r="F762" s="25" t="str">
        <f t="shared" si="32"/>
        <v>RCHSB</v>
      </c>
      <c r="I762" s="29">
        <f>IFERROR(ROUNDDOWN(VLOOKUP(F762,INDATA_FILL_DEMAND!$E$4:$F$251,2,FALSE)*IF(E762&lt;2043,1+$N$8,1+$O$8),4),"")</f>
        <v>0</v>
      </c>
    </row>
    <row r="763" spans="4:9" x14ac:dyDescent="0.3">
      <c r="D763" s="26" t="str">
        <f t="shared" si="33"/>
        <v>*</v>
      </c>
      <c r="E763" s="10">
        <f t="shared" si="34"/>
        <v>2053</v>
      </c>
      <c r="F763" s="25" t="str">
        <f t="shared" si="32"/>
        <v>RCHSC</v>
      </c>
      <c r="I763" s="29">
        <f>IFERROR(ROUNDDOWN(VLOOKUP(F763,INDATA_FILL_DEMAND!$E$4:$F$251,2,FALSE)*IF(E763&lt;2043,1+$N$8,1+$O$8),4),"")</f>
        <v>0</v>
      </c>
    </row>
    <row r="764" spans="4:9" x14ac:dyDescent="0.3">
      <c r="D764" s="26" t="str">
        <f t="shared" si="33"/>
        <v>*</v>
      </c>
      <c r="E764" s="10">
        <f t="shared" si="34"/>
        <v>2053</v>
      </c>
      <c r="F764" s="25" t="str">
        <f t="shared" si="32"/>
        <v>RCHSE</v>
      </c>
      <c r="I764" s="29">
        <f>IFERROR(ROUNDDOWN(VLOOKUP(F764,INDATA_FILL_DEMAND!$E$4:$F$251,2,FALSE)*IF(E764&lt;2043,1+$N$8,1+$O$8),4),"")</f>
        <v>0</v>
      </c>
    </row>
    <row r="765" spans="4:9" x14ac:dyDescent="0.3">
      <c r="D765" s="26" t="str">
        <f t="shared" si="33"/>
        <v>Demand</v>
      </c>
      <c r="E765" s="10">
        <f t="shared" si="34"/>
        <v>2053</v>
      </c>
      <c r="F765" s="25" t="str">
        <f t="shared" si="32"/>
        <v>RWAPA</v>
      </c>
      <c r="I765" s="29">
        <f>IFERROR(ROUNDDOWN(VLOOKUP(F765,INDATA_FILL_DEMAND!$E$4:$F$251,2,FALSE)*IF(E765&lt;2043,1+$N$8,1+$O$8),4),"")</f>
        <v>1.8964000000000001</v>
      </c>
    </row>
    <row r="766" spans="4:9" x14ac:dyDescent="0.3">
      <c r="D766" s="26" t="str">
        <f t="shared" si="33"/>
        <v>Demand</v>
      </c>
      <c r="E766" s="10">
        <f t="shared" si="34"/>
        <v>2053</v>
      </c>
      <c r="F766" s="25" t="str">
        <f t="shared" ref="F766:F829" si="35">F518</f>
        <v>RWAPB</v>
      </c>
      <c r="I766" s="29">
        <f>IFERROR(ROUNDDOWN(VLOOKUP(F766,INDATA_FILL_DEMAND!$E$4:$F$251,2,FALSE)*IF(E766&lt;2043,1+$N$8,1+$O$8),4),"")</f>
        <v>2.6595</v>
      </c>
    </row>
    <row r="767" spans="4:9" x14ac:dyDescent="0.3">
      <c r="D767" s="26" t="str">
        <f t="shared" si="33"/>
        <v>Demand</v>
      </c>
      <c r="E767" s="10">
        <f t="shared" si="34"/>
        <v>2053</v>
      </c>
      <c r="F767" s="25" t="str">
        <f t="shared" si="35"/>
        <v>RWAPC</v>
      </c>
      <c r="I767" s="29">
        <f>IFERROR(ROUNDDOWN(VLOOKUP(F767,INDATA_FILL_DEMAND!$E$4:$F$251,2,FALSE)*IF(E767&lt;2043,1+$N$8,1+$O$8),4),"")</f>
        <v>40.466000000000001</v>
      </c>
    </row>
    <row r="768" spans="4:9" x14ac:dyDescent="0.3">
      <c r="D768" s="26" t="str">
        <f t="shared" si="33"/>
        <v>Demand</v>
      </c>
      <c r="E768" s="10">
        <f t="shared" si="34"/>
        <v>2053</v>
      </c>
      <c r="F768" s="25" t="str">
        <f t="shared" si="35"/>
        <v>RWAPE</v>
      </c>
      <c r="I768" s="29">
        <f>IFERROR(ROUNDDOWN(VLOOKUP(F768,INDATA_FILL_DEMAND!$E$4:$F$251,2,FALSE)*IF(E768&lt;2043,1+$N$8,1+$O$8),4),"")</f>
        <v>5.7230999999999996</v>
      </c>
    </row>
    <row r="769" spans="4:9" x14ac:dyDescent="0.3">
      <c r="D769" s="26" t="str">
        <f t="shared" si="33"/>
        <v>Demand</v>
      </c>
      <c r="E769" s="10">
        <f t="shared" si="34"/>
        <v>2053</v>
      </c>
      <c r="F769" s="25" t="str">
        <f t="shared" si="35"/>
        <v>RWHSA</v>
      </c>
      <c r="I769" s="29">
        <f>IFERROR(ROUNDDOWN(VLOOKUP(F769,INDATA_FILL_DEMAND!$E$4:$F$251,2,FALSE)*IF(E769&lt;2043,1+$N$8,1+$O$8),4),"")</f>
        <v>1.6831</v>
      </c>
    </row>
    <row r="770" spans="4:9" x14ac:dyDescent="0.3">
      <c r="D770" s="26" t="str">
        <f t="shared" si="33"/>
        <v>Demand</v>
      </c>
      <c r="E770" s="10">
        <f t="shared" si="34"/>
        <v>2053</v>
      </c>
      <c r="F770" s="25" t="str">
        <f t="shared" si="35"/>
        <v>RWHSB</v>
      </c>
      <c r="I770" s="29">
        <f>IFERROR(ROUNDDOWN(VLOOKUP(F770,INDATA_FILL_DEMAND!$E$4:$F$251,2,FALSE)*IF(E770&lt;2043,1+$N$8,1+$O$8),4),"")</f>
        <v>6.6558000000000002</v>
      </c>
    </row>
    <row r="771" spans="4:9" x14ac:dyDescent="0.3">
      <c r="D771" s="26" t="str">
        <f t="shared" si="33"/>
        <v>Demand</v>
      </c>
      <c r="E771" s="10">
        <f t="shared" si="34"/>
        <v>2053</v>
      </c>
      <c r="F771" s="25" t="str">
        <f t="shared" si="35"/>
        <v>RWHSC</v>
      </c>
      <c r="I771" s="29">
        <f>IFERROR(ROUNDDOWN(VLOOKUP(F771,INDATA_FILL_DEMAND!$E$4:$F$251,2,FALSE)*IF(E771&lt;2043,1+$N$8,1+$O$8),4),"")</f>
        <v>39.078899999999997</v>
      </c>
    </row>
    <row r="772" spans="4:9" x14ac:dyDescent="0.3">
      <c r="D772" s="26" t="str">
        <f t="shared" si="33"/>
        <v>Demand</v>
      </c>
      <c r="E772" s="10">
        <f t="shared" si="34"/>
        <v>2053</v>
      </c>
      <c r="F772" s="25" t="str">
        <f t="shared" si="35"/>
        <v>RWHSE</v>
      </c>
      <c r="I772" s="29">
        <f>IFERROR(ROUNDDOWN(VLOOKUP(F772,INDATA_FILL_DEMAND!$E$4:$F$251,2,FALSE)*IF(E772&lt;2043,1+$N$8,1+$O$8),4),"")</f>
        <v>2.7730000000000001</v>
      </c>
    </row>
    <row r="773" spans="4:9" x14ac:dyDescent="0.3">
      <c r="D773" s="26" t="str">
        <f t="shared" si="33"/>
        <v>Demand</v>
      </c>
      <c r="E773" s="10">
        <f t="shared" si="34"/>
        <v>2053</v>
      </c>
      <c r="F773" s="25" t="str">
        <f t="shared" si="35"/>
        <v>RKAPA</v>
      </c>
      <c r="I773" s="29">
        <f>IFERROR(ROUNDDOWN(VLOOKUP(F773,INDATA_FILL_DEMAND!$E$4:$F$251,2,FALSE)*IF(E773&lt;2043,1+$N$8,1+$O$8),4),"")</f>
        <v>1.83E-2</v>
      </c>
    </row>
    <row r="774" spans="4:9" x14ac:dyDescent="0.3">
      <c r="D774" s="26" t="str">
        <f t="shared" si="33"/>
        <v>Demand</v>
      </c>
      <c r="E774" s="10">
        <f t="shared" si="34"/>
        <v>2053</v>
      </c>
      <c r="F774" s="25" t="str">
        <f t="shared" si="35"/>
        <v>RKAPB</v>
      </c>
      <c r="I774" s="29">
        <f>IFERROR(ROUNDDOWN(VLOOKUP(F774,INDATA_FILL_DEMAND!$E$4:$F$251,2,FALSE)*IF(E774&lt;2043,1+$N$8,1+$O$8),4),"")</f>
        <v>2.5700000000000001E-2</v>
      </c>
    </row>
    <row r="775" spans="4:9" x14ac:dyDescent="0.3">
      <c r="D775" s="26" t="str">
        <f t="shared" si="33"/>
        <v>Demand</v>
      </c>
      <c r="E775" s="10">
        <f t="shared" si="34"/>
        <v>2053</v>
      </c>
      <c r="F775" s="25" t="str">
        <f t="shared" si="35"/>
        <v>RKAPC</v>
      </c>
      <c r="I775" s="29">
        <f>IFERROR(ROUNDDOWN(VLOOKUP(F775,INDATA_FILL_DEMAND!$E$4:$F$251,2,FALSE)*IF(E775&lt;2043,1+$N$8,1+$O$8),4),"")</f>
        <v>0.39250000000000002</v>
      </c>
    </row>
    <row r="776" spans="4:9" x14ac:dyDescent="0.3">
      <c r="D776" s="26" t="str">
        <f t="shared" si="33"/>
        <v>Demand</v>
      </c>
      <c r="E776" s="10">
        <f t="shared" si="34"/>
        <v>2053</v>
      </c>
      <c r="F776" s="25" t="str">
        <f t="shared" si="35"/>
        <v>RKAPE</v>
      </c>
      <c r="I776" s="29">
        <f>IFERROR(ROUNDDOWN(VLOOKUP(F776,INDATA_FILL_DEMAND!$E$4:$F$251,2,FALSE)*IF(E776&lt;2043,1+$N$8,1+$O$8),4),"")</f>
        <v>5.5500000000000001E-2</v>
      </c>
    </row>
    <row r="777" spans="4:9" x14ac:dyDescent="0.3">
      <c r="D777" s="26" t="str">
        <f t="shared" si="33"/>
        <v>Demand</v>
      </c>
      <c r="E777" s="10">
        <f t="shared" si="34"/>
        <v>2053</v>
      </c>
      <c r="F777" s="25" t="str">
        <f t="shared" si="35"/>
        <v>RKHSA</v>
      </c>
      <c r="I777" s="29">
        <f>IFERROR(ROUNDDOWN(VLOOKUP(F777,INDATA_FILL_DEMAND!$E$4:$F$251,2,FALSE)*IF(E777&lt;2043,1+$N$8,1+$O$8),4),"")</f>
        <v>0.27979999999999999</v>
      </c>
    </row>
    <row r="778" spans="4:9" x14ac:dyDescent="0.3">
      <c r="D778" s="26" t="str">
        <f t="shared" si="33"/>
        <v>Demand</v>
      </c>
      <c r="E778" s="10">
        <f t="shared" si="34"/>
        <v>2053</v>
      </c>
      <c r="F778" s="25" t="str">
        <f t="shared" si="35"/>
        <v>RKHSB</v>
      </c>
      <c r="I778" s="29">
        <f>IFERROR(ROUNDDOWN(VLOOKUP(F778,INDATA_FILL_DEMAND!$E$4:$F$251,2,FALSE)*IF(E778&lt;2043,1+$N$8,1+$O$8),4),"")</f>
        <v>1.1067</v>
      </c>
    </row>
    <row r="779" spans="4:9" x14ac:dyDescent="0.3">
      <c r="D779" s="26" t="str">
        <f t="shared" si="33"/>
        <v>Demand</v>
      </c>
      <c r="E779" s="10">
        <f t="shared" si="34"/>
        <v>2053</v>
      </c>
      <c r="F779" s="25" t="str">
        <f t="shared" si="35"/>
        <v>RKHSC</v>
      </c>
      <c r="I779" s="29">
        <f>IFERROR(ROUNDDOWN(VLOOKUP(F779,INDATA_FILL_DEMAND!$E$4:$F$251,2,FALSE)*IF(E779&lt;2043,1+$N$8,1+$O$8),4),"")</f>
        <v>6.4977999999999998</v>
      </c>
    </row>
    <row r="780" spans="4:9" x14ac:dyDescent="0.3">
      <c r="D780" s="26" t="str">
        <f t="shared" si="33"/>
        <v>Demand</v>
      </c>
      <c r="E780" s="10">
        <f t="shared" si="34"/>
        <v>2053</v>
      </c>
      <c r="F780" s="25" t="str">
        <f t="shared" si="35"/>
        <v>RKHSE</v>
      </c>
      <c r="I780" s="29">
        <f>IFERROR(ROUNDDOWN(VLOOKUP(F780,INDATA_FILL_DEMAND!$E$4:$F$251,2,FALSE)*IF(E780&lt;2043,1+$N$8,1+$O$8),4),"")</f>
        <v>1.1240000000000001</v>
      </c>
    </row>
    <row r="781" spans="4:9" x14ac:dyDescent="0.3">
      <c r="D781" s="26" t="str">
        <f t="shared" si="33"/>
        <v>Demand</v>
      </c>
      <c r="E781" s="10">
        <f t="shared" si="34"/>
        <v>2053</v>
      </c>
      <c r="F781" s="25" t="str">
        <f t="shared" si="35"/>
        <v>RLAPA</v>
      </c>
      <c r="I781" s="29">
        <f>IFERROR(ROUNDDOWN(VLOOKUP(F781,INDATA_FILL_DEMAND!$E$4:$F$251,2,FALSE)*IF(E781&lt;2043,1+$N$8,1+$O$8),4),"")</f>
        <v>3.8E-3</v>
      </c>
    </row>
    <row r="782" spans="4:9" x14ac:dyDescent="0.3">
      <c r="D782" s="26" t="str">
        <f t="shared" ref="D782:D845" si="36">IF(AND(ISNUMBER(I782),I782&gt;0),"Demand","*")</f>
        <v>Demand</v>
      </c>
      <c r="E782" s="10">
        <f t="shared" si="34"/>
        <v>2053</v>
      </c>
      <c r="F782" s="25" t="str">
        <f t="shared" si="35"/>
        <v>RLAPB</v>
      </c>
      <c r="I782" s="29">
        <f>IFERROR(ROUNDDOWN(VLOOKUP(F782,INDATA_FILL_DEMAND!$E$4:$F$251,2,FALSE)*IF(E782&lt;2043,1+$N$8,1+$O$8),4),"")</f>
        <v>5.4000000000000003E-3</v>
      </c>
    </row>
    <row r="783" spans="4:9" x14ac:dyDescent="0.3">
      <c r="D783" s="26" t="str">
        <f t="shared" si="36"/>
        <v>Demand</v>
      </c>
      <c r="E783" s="10">
        <f t="shared" si="34"/>
        <v>2053</v>
      </c>
      <c r="F783" s="25" t="str">
        <f t="shared" si="35"/>
        <v>RLAPC</v>
      </c>
      <c r="I783" s="29">
        <f>IFERROR(ROUNDDOWN(VLOOKUP(F783,INDATA_FILL_DEMAND!$E$4:$F$251,2,FALSE)*IF(E783&lt;2043,1+$N$8,1+$O$8),4),"")</f>
        <v>8.2299999999999998E-2</v>
      </c>
    </row>
    <row r="784" spans="4:9" x14ac:dyDescent="0.3">
      <c r="D784" s="26" t="str">
        <f t="shared" si="36"/>
        <v>Demand</v>
      </c>
      <c r="E784" s="10">
        <f t="shared" si="34"/>
        <v>2053</v>
      </c>
      <c r="F784" s="25" t="str">
        <f t="shared" si="35"/>
        <v>RLAPE</v>
      </c>
      <c r="I784" s="29">
        <f>IFERROR(ROUNDDOWN(VLOOKUP(F784,INDATA_FILL_DEMAND!$E$4:$F$251,2,FALSE)*IF(E784&lt;2043,1+$N$8,1+$O$8),4),"")</f>
        <v>1.1599999999999999E-2</v>
      </c>
    </row>
    <row r="785" spans="4:9" x14ac:dyDescent="0.3">
      <c r="D785" s="26" t="str">
        <f t="shared" si="36"/>
        <v>Demand</v>
      </c>
      <c r="E785" s="10">
        <f t="shared" si="34"/>
        <v>2053</v>
      </c>
      <c r="F785" s="25" t="str">
        <f t="shared" si="35"/>
        <v>RLHSA</v>
      </c>
      <c r="I785" s="29">
        <f>IFERROR(ROUNDDOWN(VLOOKUP(F785,INDATA_FILL_DEMAND!$E$4:$F$251,2,FALSE)*IF(E785&lt;2043,1+$N$8,1+$O$8),4),"")</f>
        <v>5.8599999999999999E-2</v>
      </c>
    </row>
    <row r="786" spans="4:9" x14ac:dyDescent="0.3">
      <c r="D786" s="26" t="str">
        <f t="shared" si="36"/>
        <v>Demand</v>
      </c>
      <c r="E786" s="10">
        <f t="shared" si="34"/>
        <v>2053</v>
      </c>
      <c r="F786" s="25" t="str">
        <f t="shared" si="35"/>
        <v>RLHSB</v>
      </c>
      <c r="I786" s="29">
        <f>IFERROR(ROUNDDOWN(VLOOKUP(F786,INDATA_FILL_DEMAND!$E$4:$F$251,2,FALSE)*IF(E786&lt;2043,1+$N$8,1+$O$8),4),"")</f>
        <v>0.23200000000000001</v>
      </c>
    </row>
    <row r="787" spans="4:9" x14ac:dyDescent="0.3">
      <c r="D787" s="26" t="str">
        <f t="shared" si="36"/>
        <v>Demand</v>
      </c>
      <c r="E787" s="10">
        <f t="shared" si="34"/>
        <v>2053</v>
      </c>
      <c r="F787" s="25" t="str">
        <f t="shared" si="35"/>
        <v>RLHSC</v>
      </c>
      <c r="I787" s="29">
        <f>IFERROR(ROUNDDOWN(VLOOKUP(F787,INDATA_FILL_DEMAND!$E$4:$F$251,2,FALSE)*IF(E787&lt;2043,1+$N$8,1+$O$8),4),"")</f>
        <v>1.3625</v>
      </c>
    </row>
    <row r="788" spans="4:9" x14ac:dyDescent="0.3">
      <c r="D788" s="26" t="str">
        <f t="shared" si="36"/>
        <v>Demand</v>
      </c>
      <c r="E788" s="10">
        <f t="shared" si="34"/>
        <v>2053</v>
      </c>
      <c r="F788" s="25" t="str">
        <f t="shared" si="35"/>
        <v>RLHSE</v>
      </c>
      <c r="I788" s="29">
        <f>IFERROR(ROUNDDOWN(VLOOKUP(F788,INDATA_FILL_DEMAND!$E$4:$F$251,2,FALSE)*IF(E788&lt;2043,1+$N$8,1+$O$8),4),"")</f>
        <v>0.23569999999999999</v>
      </c>
    </row>
    <row r="789" spans="4:9" x14ac:dyDescent="0.3">
      <c r="D789" s="26" t="str">
        <f t="shared" si="36"/>
        <v>Demand</v>
      </c>
      <c r="E789" s="10">
        <f t="shared" si="34"/>
        <v>2053</v>
      </c>
      <c r="F789" s="25" t="str">
        <f t="shared" si="35"/>
        <v>ROAPA</v>
      </c>
      <c r="I789" s="29">
        <f>IFERROR(ROUNDDOWN(VLOOKUP(F789,INDATA_FILL_DEMAND!$E$4:$F$251,2,FALSE)*IF(E789&lt;2043,1+$N$8,1+$O$8),4),"")</f>
        <v>7.3499999999999996E-2</v>
      </c>
    </row>
    <row r="790" spans="4:9" x14ac:dyDescent="0.3">
      <c r="D790" s="26" t="str">
        <f t="shared" si="36"/>
        <v>Demand</v>
      </c>
      <c r="E790" s="10">
        <f t="shared" si="34"/>
        <v>2053</v>
      </c>
      <c r="F790" s="25" t="str">
        <f t="shared" si="35"/>
        <v>ROAPB</v>
      </c>
      <c r="I790" s="29">
        <f>IFERROR(ROUNDDOWN(VLOOKUP(F790,INDATA_FILL_DEMAND!$E$4:$F$251,2,FALSE)*IF(E790&lt;2043,1+$N$8,1+$O$8),4),"")</f>
        <v>0.10299999999999999</v>
      </c>
    </row>
    <row r="791" spans="4:9" x14ac:dyDescent="0.3">
      <c r="D791" s="26" t="str">
        <f t="shared" si="36"/>
        <v>Demand</v>
      </c>
      <c r="E791" s="10">
        <f t="shared" si="34"/>
        <v>2053</v>
      </c>
      <c r="F791" s="25" t="str">
        <f t="shared" si="35"/>
        <v>ROAPC</v>
      </c>
      <c r="I791" s="29">
        <f>IFERROR(ROUNDDOWN(VLOOKUP(F791,INDATA_FILL_DEMAND!$E$4:$F$251,2,FALSE)*IF(E791&lt;2043,1+$N$8,1+$O$8),4),"")</f>
        <v>1.5686</v>
      </c>
    </row>
    <row r="792" spans="4:9" x14ac:dyDescent="0.3">
      <c r="D792" s="26" t="str">
        <f t="shared" si="36"/>
        <v>Demand</v>
      </c>
      <c r="E792" s="10">
        <f t="shared" si="34"/>
        <v>2053</v>
      </c>
      <c r="F792" s="25" t="str">
        <f t="shared" si="35"/>
        <v>ROAPE</v>
      </c>
      <c r="I792" s="29">
        <f>IFERROR(ROUNDDOWN(VLOOKUP(F792,INDATA_FILL_DEMAND!$E$4:$F$251,2,FALSE)*IF(E792&lt;2043,1+$N$8,1+$O$8),4),"")</f>
        <v>0.2218</v>
      </c>
    </row>
    <row r="793" spans="4:9" x14ac:dyDescent="0.3">
      <c r="D793" s="26" t="str">
        <f t="shared" si="36"/>
        <v>Demand</v>
      </c>
      <c r="E793" s="10">
        <f t="shared" si="34"/>
        <v>2053</v>
      </c>
      <c r="F793" s="25" t="str">
        <f t="shared" si="35"/>
        <v>ROHSA</v>
      </c>
      <c r="I793" s="29">
        <f>IFERROR(ROUNDDOWN(VLOOKUP(F793,INDATA_FILL_DEMAND!$E$4:$F$251,2,FALSE)*IF(E793&lt;2043,1+$N$8,1+$O$8),4),"")</f>
        <v>1.1184000000000001</v>
      </c>
    </row>
    <row r="794" spans="4:9" x14ac:dyDescent="0.3">
      <c r="D794" s="26" t="str">
        <f t="shared" si="36"/>
        <v>Demand</v>
      </c>
      <c r="E794" s="10">
        <f t="shared" si="34"/>
        <v>2053</v>
      </c>
      <c r="F794" s="25" t="str">
        <f t="shared" si="35"/>
        <v>ROHSB</v>
      </c>
      <c r="I794" s="29">
        <f>IFERROR(ROUNDDOWN(VLOOKUP(F794,INDATA_FILL_DEMAND!$E$4:$F$251,2,FALSE)*IF(E794&lt;2043,1+$N$8,1+$O$8),4),"")</f>
        <v>4.4226999999999999</v>
      </c>
    </row>
    <row r="795" spans="4:9" x14ac:dyDescent="0.3">
      <c r="D795" s="26" t="str">
        <f t="shared" si="36"/>
        <v>Demand</v>
      </c>
      <c r="E795" s="10">
        <f t="shared" si="34"/>
        <v>2053</v>
      </c>
      <c r="F795" s="25" t="str">
        <f t="shared" si="35"/>
        <v>ROHSC</v>
      </c>
      <c r="I795" s="29">
        <f>IFERROR(ROUNDDOWN(VLOOKUP(F795,INDATA_FILL_DEMAND!$E$4:$F$251,2,FALSE)*IF(E795&lt;2043,1+$N$8,1+$O$8),4),"")</f>
        <v>25.967600000000001</v>
      </c>
    </row>
    <row r="796" spans="4:9" x14ac:dyDescent="0.3">
      <c r="D796" s="26" t="str">
        <f t="shared" si="36"/>
        <v>Demand</v>
      </c>
      <c r="E796" s="10">
        <f t="shared" si="34"/>
        <v>2053</v>
      </c>
      <c r="F796" s="25" t="str">
        <f t="shared" si="35"/>
        <v>ROHSE</v>
      </c>
      <c r="I796" s="29">
        <f>IFERROR(ROUNDDOWN(VLOOKUP(F796,INDATA_FILL_DEMAND!$E$4:$F$251,2,FALSE)*IF(E796&lt;2043,1+$N$8,1+$O$8),4),"")</f>
        <v>4.4922000000000004</v>
      </c>
    </row>
    <row r="797" spans="4:9" x14ac:dyDescent="0.3">
      <c r="D797" s="26" t="str">
        <f t="shared" si="36"/>
        <v>*</v>
      </c>
      <c r="E797" s="10">
        <f t="shared" si="34"/>
        <v>2053</v>
      </c>
      <c r="F797" s="25" t="str">
        <f t="shared" si="35"/>
        <v>REAPA</v>
      </c>
      <c r="I797" s="29">
        <f>IFERROR(ROUNDDOWN(VLOOKUP(F797,INDATA_FILL_DEMAND!$E$4:$F$251,2,FALSE)*IF(E797&lt;2043,1+$N$8,1+$O$8),4),"")</f>
        <v>0</v>
      </c>
    </row>
    <row r="798" spans="4:9" x14ac:dyDescent="0.3">
      <c r="D798" s="26" t="str">
        <f t="shared" si="36"/>
        <v>*</v>
      </c>
      <c r="E798" s="10">
        <f t="shared" si="34"/>
        <v>2053</v>
      </c>
      <c r="F798" s="25" t="str">
        <f t="shared" si="35"/>
        <v>REAPB</v>
      </c>
      <c r="I798" s="29">
        <f>IFERROR(ROUNDDOWN(VLOOKUP(F798,INDATA_FILL_DEMAND!$E$4:$F$251,2,FALSE)*IF(E798&lt;2043,1+$N$8,1+$O$8),4),"")</f>
        <v>0</v>
      </c>
    </row>
    <row r="799" spans="4:9" x14ac:dyDescent="0.3">
      <c r="D799" s="26" t="str">
        <f t="shared" si="36"/>
        <v>*</v>
      </c>
      <c r="E799" s="10">
        <f t="shared" si="34"/>
        <v>2053</v>
      </c>
      <c r="F799" s="25" t="str">
        <f t="shared" si="35"/>
        <v>REAPC</v>
      </c>
      <c r="I799" s="29">
        <f>IFERROR(ROUNDDOWN(VLOOKUP(F799,INDATA_FILL_DEMAND!$E$4:$F$251,2,FALSE)*IF(E799&lt;2043,1+$N$8,1+$O$8),4),"")</f>
        <v>0</v>
      </c>
    </row>
    <row r="800" spans="4:9" x14ac:dyDescent="0.3">
      <c r="D800" s="26" t="str">
        <f t="shared" si="36"/>
        <v>*</v>
      </c>
      <c r="E800" s="10">
        <f t="shared" si="34"/>
        <v>2053</v>
      </c>
      <c r="F800" s="25" t="str">
        <f t="shared" si="35"/>
        <v>REAPE</v>
      </c>
      <c r="I800" s="29">
        <f>IFERROR(ROUNDDOWN(VLOOKUP(F800,INDATA_FILL_DEMAND!$E$4:$F$251,2,FALSE)*IF(E800&lt;2043,1+$N$8,1+$O$8),4),"")</f>
        <v>0</v>
      </c>
    </row>
    <row r="801" spans="4:9" x14ac:dyDescent="0.3">
      <c r="D801" s="26" t="str">
        <f t="shared" si="36"/>
        <v>*</v>
      </c>
      <c r="E801" s="10">
        <f t="shared" si="34"/>
        <v>2053</v>
      </c>
      <c r="F801" s="25" t="str">
        <f t="shared" si="35"/>
        <v>REHSA</v>
      </c>
      <c r="I801" s="29">
        <f>IFERROR(ROUNDDOWN(VLOOKUP(F801,INDATA_FILL_DEMAND!$E$4:$F$251,2,FALSE)*IF(E801&lt;2043,1+$N$8,1+$O$8),4),"")</f>
        <v>0</v>
      </c>
    </row>
    <row r="802" spans="4:9" x14ac:dyDescent="0.3">
      <c r="D802" s="26" t="str">
        <f t="shared" si="36"/>
        <v>*</v>
      </c>
      <c r="E802" s="10">
        <f t="shared" si="34"/>
        <v>2053</v>
      </c>
      <c r="F802" s="25" t="str">
        <f t="shared" si="35"/>
        <v>REHSB</v>
      </c>
      <c r="I802" s="29">
        <f>IFERROR(ROUNDDOWN(VLOOKUP(F802,INDATA_FILL_DEMAND!$E$4:$F$251,2,FALSE)*IF(E802&lt;2043,1+$N$8,1+$O$8),4),"")</f>
        <v>0</v>
      </c>
    </row>
    <row r="803" spans="4:9" x14ac:dyDescent="0.3">
      <c r="D803" s="26" t="str">
        <f t="shared" si="36"/>
        <v>*</v>
      </c>
      <c r="E803" s="10">
        <f t="shared" si="34"/>
        <v>2053</v>
      </c>
      <c r="F803" s="25" t="str">
        <f t="shared" si="35"/>
        <v>REHSC</v>
      </c>
      <c r="I803" s="29">
        <f>IFERROR(ROUNDDOWN(VLOOKUP(F803,INDATA_FILL_DEMAND!$E$4:$F$251,2,FALSE)*IF(E803&lt;2043,1+$N$8,1+$O$8),4),"")</f>
        <v>0</v>
      </c>
    </row>
    <row r="804" spans="4:9" x14ac:dyDescent="0.3">
      <c r="D804" s="26" t="str">
        <f t="shared" si="36"/>
        <v>*</v>
      </c>
      <c r="E804" s="10">
        <f t="shared" si="34"/>
        <v>2053</v>
      </c>
      <c r="F804" s="25" t="str">
        <f t="shared" si="35"/>
        <v>REHSE</v>
      </c>
      <c r="I804" s="29">
        <f>IFERROR(ROUNDDOWN(VLOOKUP(F804,INDATA_FILL_DEMAND!$E$4:$F$251,2,FALSE)*IF(E804&lt;2043,1+$N$8,1+$O$8),4),"")</f>
        <v>0</v>
      </c>
    </row>
    <row r="805" spans="4:9" x14ac:dyDescent="0.3">
      <c r="D805" s="26" t="str">
        <f t="shared" si="36"/>
        <v>Demand</v>
      </c>
      <c r="E805" s="10">
        <f t="shared" si="34"/>
        <v>2053</v>
      </c>
      <c r="F805" s="25" t="str">
        <f t="shared" si="35"/>
        <v>CHCUL</v>
      </c>
      <c r="I805" s="29">
        <f>IFERROR(ROUNDDOWN(VLOOKUP(F805,INDATA_FILL_DEMAND!$E$4:$F$251,2,FALSE)*IF(E805&lt;2043,1+$N$8,1+$O$8),4),"")</f>
        <v>13.619899999999999</v>
      </c>
    </row>
    <row r="806" spans="4:9" x14ac:dyDescent="0.3">
      <c r="D806" s="26" t="str">
        <f t="shared" si="36"/>
        <v>Demand</v>
      </c>
      <c r="E806" s="10">
        <f t="shared" si="34"/>
        <v>2053</v>
      </c>
      <c r="F806" s="25" t="str">
        <f t="shared" si="35"/>
        <v>CHEDU</v>
      </c>
      <c r="I806" s="29">
        <f>IFERROR(ROUNDDOWN(VLOOKUP(F806,INDATA_FILL_DEMAND!$E$4:$F$251,2,FALSE)*IF(E806&lt;2043,1+$N$8,1+$O$8),4),"")</f>
        <v>32.6995</v>
      </c>
    </row>
    <row r="807" spans="4:9" x14ac:dyDescent="0.3">
      <c r="D807" s="26" t="str">
        <f t="shared" si="36"/>
        <v>Demand</v>
      </c>
      <c r="E807" s="10">
        <f t="shared" si="34"/>
        <v>2053</v>
      </c>
      <c r="F807" s="25" t="str">
        <f t="shared" si="35"/>
        <v>CHHLT</v>
      </c>
      <c r="I807" s="29">
        <f>IFERROR(ROUNDDOWN(VLOOKUP(F807,INDATA_FILL_DEMAND!$E$4:$F$251,2,FALSE)*IF(E807&lt;2043,1+$N$8,1+$O$8),4),"")</f>
        <v>2.4565999999999999</v>
      </c>
    </row>
    <row r="808" spans="4:9" x14ac:dyDescent="0.3">
      <c r="D808" s="26" t="str">
        <f t="shared" si="36"/>
        <v>Demand</v>
      </c>
      <c r="E808" s="10">
        <f t="shared" si="34"/>
        <v>2053</v>
      </c>
      <c r="F808" s="25" t="str">
        <f t="shared" si="35"/>
        <v>CHOFF</v>
      </c>
      <c r="I808" s="29">
        <f>IFERROR(ROUNDDOWN(VLOOKUP(F808,INDATA_FILL_DEMAND!$E$4:$F$251,2,FALSE)*IF(E808&lt;2043,1+$N$8,1+$O$8),4),"")</f>
        <v>3.4862000000000002</v>
      </c>
    </row>
    <row r="809" spans="4:9" x14ac:dyDescent="0.3">
      <c r="D809" s="26" t="str">
        <f t="shared" si="36"/>
        <v>Demand</v>
      </c>
      <c r="E809" s="10">
        <f t="shared" si="34"/>
        <v>2053</v>
      </c>
      <c r="F809" s="25" t="str">
        <f t="shared" si="35"/>
        <v>CHOTH</v>
      </c>
      <c r="I809" s="29">
        <f>IFERROR(ROUNDDOWN(VLOOKUP(F809,INDATA_FILL_DEMAND!$E$4:$F$251,2,FALSE)*IF(E809&lt;2043,1+$N$8,1+$O$8),4),"")</f>
        <v>20.754999999999999</v>
      </c>
    </row>
    <row r="810" spans="4:9" x14ac:dyDescent="0.3">
      <c r="D810" s="26" t="str">
        <f t="shared" si="36"/>
        <v>Demand</v>
      </c>
      <c r="E810" s="10">
        <f t="shared" si="34"/>
        <v>2053</v>
      </c>
      <c r="F810" s="25" t="str">
        <f t="shared" si="35"/>
        <v>CHRET</v>
      </c>
      <c r="I810" s="29">
        <f>IFERROR(ROUNDDOWN(VLOOKUP(F810,INDATA_FILL_DEMAND!$E$4:$F$251,2,FALSE)*IF(E810&lt;2043,1+$N$8,1+$O$8),4),"")</f>
        <v>4.2991000000000001</v>
      </c>
    </row>
    <row r="811" spans="4:9" x14ac:dyDescent="0.3">
      <c r="D811" s="26" t="str">
        <f t="shared" si="36"/>
        <v>Demand</v>
      </c>
      <c r="E811" s="10">
        <f t="shared" si="34"/>
        <v>2053</v>
      </c>
      <c r="F811" s="25" t="str">
        <f t="shared" si="35"/>
        <v>CHSPO</v>
      </c>
      <c r="I811" s="29">
        <f>IFERROR(ROUNDDOWN(VLOOKUP(F811,INDATA_FILL_DEMAND!$E$4:$F$251,2,FALSE)*IF(E811&lt;2043,1+$N$8,1+$O$8),4),"")</f>
        <v>9.2213999999999992</v>
      </c>
    </row>
    <row r="812" spans="4:9" x14ac:dyDescent="0.3">
      <c r="D812" s="26" t="str">
        <f t="shared" si="36"/>
        <v>Demand</v>
      </c>
      <c r="E812" s="10">
        <f t="shared" si="34"/>
        <v>2053</v>
      </c>
      <c r="F812" s="25" t="str">
        <f t="shared" si="35"/>
        <v>CHTUR</v>
      </c>
      <c r="I812" s="29">
        <f>IFERROR(ROUNDDOWN(VLOOKUP(F812,INDATA_FILL_DEMAND!$E$4:$F$251,2,FALSE)*IF(E812&lt;2043,1+$N$8,1+$O$8),4),"")</f>
        <v>2.6192000000000002</v>
      </c>
    </row>
    <row r="813" spans="4:9" x14ac:dyDescent="0.3">
      <c r="D813" s="26" t="str">
        <f t="shared" si="36"/>
        <v>*</v>
      </c>
      <c r="E813" s="10">
        <f t="shared" si="34"/>
        <v>2053</v>
      </c>
      <c r="F813" s="25" t="str">
        <f t="shared" si="35"/>
        <v>CCCUL</v>
      </c>
      <c r="I813" s="29">
        <f>IFERROR(ROUNDDOWN(VLOOKUP(F813,INDATA_FILL_DEMAND!$E$4:$F$251,2,FALSE)*IF(E813&lt;2043,1+$N$8,1+$O$8),4),"")</f>
        <v>0</v>
      </c>
    </row>
    <row r="814" spans="4:9" x14ac:dyDescent="0.3">
      <c r="D814" s="26" t="str">
        <f t="shared" si="36"/>
        <v>*</v>
      </c>
      <c r="E814" s="10">
        <f t="shared" si="34"/>
        <v>2053</v>
      </c>
      <c r="F814" s="25" t="str">
        <f t="shared" si="35"/>
        <v>CCEDU</v>
      </c>
      <c r="I814" s="29">
        <f>IFERROR(ROUNDDOWN(VLOOKUP(F814,INDATA_FILL_DEMAND!$E$4:$F$251,2,FALSE)*IF(E814&lt;2043,1+$N$8,1+$O$8),4),"")</f>
        <v>0</v>
      </c>
    </row>
    <row r="815" spans="4:9" x14ac:dyDescent="0.3">
      <c r="D815" s="26" t="str">
        <f t="shared" si="36"/>
        <v>*</v>
      </c>
      <c r="E815" s="10">
        <f t="shared" ref="E815:E878" si="37">E814</f>
        <v>2053</v>
      </c>
      <c r="F815" s="25" t="str">
        <f t="shared" si="35"/>
        <v>CCHLT</v>
      </c>
      <c r="I815" s="29">
        <f>IFERROR(ROUNDDOWN(VLOOKUP(F815,INDATA_FILL_DEMAND!$E$4:$F$251,2,FALSE)*IF(E815&lt;2043,1+$N$8,1+$O$8),4),"")</f>
        <v>0</v>
      </c>
    </row>
    <row r="816" spans="4:9" x14ac:dyDescent="0.3">
      <c r="D816" s="26" t="str">
        <f t="shared" si="36"/>
        <v>*</v>
      </c>
      <c r="E816" s="10">
        <f t="shared" si="37"/>
        <v>2053</v>
      </c>
      <c r="F816" s="25" t="str">
        <f t="shared" si="35"/>
        <v>CCOFF</v>
      </c>
      <c r="I816" s="29">
        <f>IFERROR(ROUNDDOWN(VLOOKUP(F816,INDATA_FILL_DEMAND!$E$4:$F$251,2,FALSE)*IF(E816&lt;2043,1+$N$8,1+$O$8),4),"")</f>
        <v>0</v>
      </c>
    </row>
    <row r="817" spans="4:9" x14ac:dyDescent="0.3">
      <c r="D817" s="26" t="str">
        <f t="shared" si="36"/>
        <v>*</v>
      </c>
      <c r="E817" s="10">
        <f t="shared" si="37"/>
        <v>2053</v>
      </c>
      <c r="F817" s="25" t="str">
        <f t="shared" si="35"/>
        <v>CCOTH</v>
      </c>
      <c r="I817" s="29">
        <f>IFERROR(ROUNDDOWN(VLOOKUP(F817,INDATA_FILL_DEMAND!$E$4:$F$251,2,FALSE)*IF(E817&lt;2043,1+$N$8,1+$O$8),4),"")</f>
        <v>0</v>
      </c>
    </row>
    <row r="818" spans="4:9" x14ac:dyDescent="0.3">
      <c r="D818" s="26" t="str">
        <f t="shared" si="36"/>
        <v>*</v>
      </c>
      <c r="E818" s="10">
        <f t="shared" si="37"/>
        <v>2053</v>
      </c>
      <c r="F818" s="25" t="str">
        <f t="shared" si="35"/>
        <v>CCRET</v>
      </c>
      <c r="I818" s="29">
        <f>IFERROR(ROUNDDOWN(VLOOKUP(F818,INDATA_FILL_DEMAND!$E$4:$F$251,2,FALSE)*IF(E818&lt;2043,1+$N$8,1+$O$8),4),"")</f>
        <v>0</v>
      </c>
    </row>
    <row r="819" spans="4:9" x14ac:dyDescent="0.3">
      <c r="D819" s="26" t="str">
        <f t="shared" si="36"/>
        <v>*</v>
      </c>
      <c r="E819" s="10">
        <f t="shared" si="37"/>
        <v>2053</v>
      </c>
      <c r="F819" s="25" t="str">
        <f t="shared" si="35"/>
        <v>CCSPO</v>
      </c>
      <c r="I819" s="29">
        <f>IFERROR(ROUNDDOWN(VLOOKUP(F819,INDATA_FILL_DEMAND!$E$4:$F$251,2,FALSE)*IF(E819&lt;2043,1+$N$8,1+$O$8),4),"")</f>
        <v>0</v>
      </c>
    </row>
    <row r="820" spans="4:9" x14ac:dyDescent="0.3">
      <c r="D820" s="26" t="str">
        <f t="shared" si="36"/>
        <v>*</v>
      </c>
      <c r="E820" s="10">
        <f t="shared" si="37"/>
        <v>2053</v>
      </c>
      <c r="F820" s="25" t="str">
        <f t="shared" si="35"/>
        <v>CCTUR</v>
      </c>
      <c r="I820" s="29">
        <f>IFERROR(ROUNDDOWN(VLOOKUP(F820,INDATA_FILL_DEMAND!$E$4:$F$251,2,FALSE)*IF(E820&lt;2043,1+$N$8,1+$O$8),4),"")</f>
        <v>0</v>
      </c>
    </row>
    <row r="821" spans="4:9" x14ac:dyDescent="0.3">
      <c r="D821" s="26" t="str">
        <f t="shared" si="36"/>
        <v>Demand</v>
      </c>
      <c r="E821" s="10">
        <f t="shared" si="37"/>
        <v>2053</v>
      </c>
      <c r="F821" s="25" t="str">
        <f t="shared" si="35"/>
        <v>CWCUL</v>
      </c>
      <c r="I821" s="29">
        <f>IFERROR(ROUNDDOWN(VLOOKUP(F821,INDATA_FILL_DEMAND!$E$4:$F$251,2,FALSE)*IF(E821&lt;2043,1+$N$8,1+$O$8),4),"")</f>
        <v>3.2229999999999999</v>
      </c>
    </row>
    <row r="822" spans="4:9" x14ac:dyDescent="0.3">
      <c r="D822" s="26" t="str">
        <f t="shared" si="36"/>
        <v>Demand</v>
      </c>
      <c r="E822" s="10">
        <f t="shared" si="37"/>
        <v>2053</v>
      </c>
      <c r="F822" s="25" t="str">
        <f t="shared" si="35"/>
        <v>CWEDU</v>
      </c>
      <c r="I822" s="29">
        <f>IFERROR(ROUNDDOWN(VLOOKUP(F822,INDATA_FILL_DEMAND!$E$4:$F$251,2,FALSE)*IF(E822&lt;2043,1+$N$8,1+$O$8),4),"")</f>
        <v>7.7381000000000002</v>
      </c>
    </row>
    <row r="823" spans="4:9" x14ac:dyDescent="0.3">
      <c r="D823" s="26" t="str">
        <f t="shared" si="36"/>
        <v>Demand</v>
      </c>
      <c r="E823" s="10">
        <f t="shared" si="37"/>
        <v>2053</v>
      </c>
      <c r="F823" s="25" t="str">
        <f t="shared" si="35"/>
        <v>CWHLT</v>
      </c>
      <c r="I823" s="29">
        <f>IFERROR(ROUNDDOWN(VLOOKUP(F823,INDATA_FILL_DEMAND!$E$4:$F$251,2,FALSE)*IF(E823&lt;2043,1+$N$8,1+$O$8),4),"")</f>
        <v>0.58130000000000004</v>
      </c>
    </row>
    <row r="824" spans="4:9" x14ac:dyDescent="0.3">
      <c r="D824" s="26" t="str">
        <f t="shared" si="36"/>
        <v>Demand</v>
      </c>
      <c r="E824" s="10">
        <f t="shared" si="37"/>
        <v>2053</v>
      </c>
      <c r="F824" s="25" t="str">
        <f t="shared" si="35"/>
        <v>CWOFF</v>
      </c>
      <c r="I824" s="29">
        <f>IFERROR(ROUNDDOWN(VLOOKUP(F824,INDATA_FILL_DEMAND!$E$4:$F$251,2,FALSE)*IF(E824&lt;2043,1+$N$8,1+$O$8),4),"")</f>
        <v>0.82499999999999996</v>
      </c>
    </row>
    <row r="825" spans="4:9" x14ac:dyDescent="0.3">
      <c r="D825" s="26" t="str">
        <f t="shared" si="36"/>
        <v>Demand</v>
      </c>
      <c r="E825" s="10">
        <f t="shared" si="37"/>
        <v>2053</v>
      </c>
      <c r="F825" s="25" t="str">
        <f t="shared" si="35"/>
        <v>CWOTH</v>
      </c>
      <c r="I825" s="29">
        <f>IFERROR(ROUNDDOWN(VLOOKUP(F825,INDATA_FILL_DEMAND!$E$4:$F$251,2,FALSE)*IF(E825&lt;2043,1+$N$8,1+$O$8),4),"")</f>
        <v>4.9115000000000002</v>
      </c>
    </row>
    <row r="826" spans="4:9" x14ac:dyDescent="0.3">
      <c r="D826" s="26" t="str">
        <f t="shared" si="36"/>
        <v>Demand</v>
      </c>
      <c r="E826" s="10">
        <f t="shared" si="37"/>
        <v>2053</v>
      </c>
      <c r="F826" s="25" t="str">
        <f t="shared" si="35"/>
        <v>CWRET</v>
      </c>
      <c r="I826" s="29">
        <f>IFERROR(ROUNDDOWN(VLOOKUP(F826,INDATA_FILL_DEMAND!$E$4:$F$251,2,FALSE)*IF(E826&lt;2043,1+$N$8,1+$O$8),4),"")</f>
        <v>1.0173000000000001</v>
      </c>
    </row>
    <row r="827" spans="4:9" x14ac:dyDescent="0.3">
      <c r="D827" s="26" t="str">
        <f t="shared" si="36"/>
        <v>Demand</v>
      </c>
      <c r="E827" s="10">
        <f t="shared" si="37"/>
        <v>2053</v>
      </c>
      <c r="F827" s="25" t="str">
        <f t="shared" si="35"/>
        <v>CWSPO</v>
      </c>
      <c r="I827" s="29">
        <f>IFERROR(ROUNDDOWN(VLOOKUP(F827,INDATA_FILL_DEMAND!$E$4:$F$251,2,FALSE)*IF(E827&lt;2043,1+$N$8,1+$O$8),4),"")</f>
        <v>2.1821000000000002</v>
      </c>
    </row>
    <row r="828" spans="4:9" x14ac:dyDescent="0.3">
      <c r="D828" s="26" t="str">
        <f t="shared" si="36"/>
        <v>Demand</v>
      </c>
      <c r="E828" s="10">
        <f t="shared" si="37"/>
        <v>2053</v>
      </c>
      <c r="F828" s="25" t="str">
        <f t="shared" si="35"/>
        <v>CWTUR</v>
      </c>
      <c r="I828" s="29">
        <f>IFERROR(ROUNDDOWN(VLOOKUP(F828,INDATA_FILL_DEMAND!$E$4:$F$251,2,FALSE)*IF(E828&lt;2043,1+$N$8,1+$O$8),4),"")</f>
        <v>0.61980000000000002</v>
      </c>
    </row>
    <row r="829" spans="4:9" x14ac:dyDescent="0.3">
      <c r="D829" s="26" t="str">
        <f t="shared" si="36"/>
        <v>Demand</v>
      </c>
      <c r="E829" s="10">
        <f t="shared" si="37"/>
        <v>2053</v>
      </c>
      <c r="F829" s="25" t="str">
        <f t="shared" si="35"/>
        <v>CKCUL</v>
      </c>
      <c r="I829" s="29">
        <f>IFERROR(ROUNDDOWN(VLOOKUP(F829,INDATA_FILL_DEMAND!$E$4:$F$251,2,FALSE)*IF(E829&lt;2043,1+$N$8,1+$O$8),4),"")</f>
        <v>0.68610000000000004</v>
      </c>
    </row>
    <row r="830" spans="4:9" x14ac:dyDescent="0.3">
      <c r="D830" s="26" t="str">
        <f t="shared" si="36"/>
        <v>Demand</v>
      </c>
      <c r="E830" s="10">
        <f t="shared" si="37"/>
        <v>2053</v>
      </c>
      <c r="F830" s="25" t="str">
        <f t="shared" ref="F830:F893" si="38">F582</f>
        <v>CKEDU</v>
      </c>
      <c r="I830" s="29">
        <f>IFERROR(ROUNDDOWN(VLOOKUP(F830,INDATA_FILL_DEMAND!$E$4:$F$251,2,FALSE)*IF(E830&lt;2043,1+$N$8,1+$O$8),4),"")</f>
        <v>1.6473</v>
      </c>
    </row>
    <row r="831" spans="4:9" x14ac:dyDescent="0.3">
      <c r="D831" s="26" t="str">
        <f t="shared" si="36"/>
        <v>Demand</v>
      </c>
      <c r="E831" s="10">
        <f t="shared" si="37"/>
        <v>2053</v>
      </c>
      <c r="F831" s="25" t="str">
        <f t="shared" si="38"/>
        <v>CKHLT</v>
      </c>
      <c r="I831" s="29">
        <f>IFERROR(ROUNDDOWN(VLOOKUP(F831,INDATA_FILL_DEMAND!$E$4:$F$251,2,FALSE)*IF(E831&lt;2043,1+$N$8,1+$O$8),4),"")</f>
        <v>0.1237</v>
      </c>
    </row>
    <row r="832" spans="4:9" x14ac:dyDescent="0.3">
      <c r="D832" s="26" t="str">
        <f t="shared" si="36"/>
        <v>Demand</v>
      </c>
      <c r="E832" s="10">
        <f t="shared" si="37"/>
        <v>2053</v>
      </c>
      <c r="F832" s="25" t="str">
        <f t="shared" si="38"/>
        <v>CKOFF</v>
      </c>
      <c r="I832" s="29">
        <f>IFERROR(ROUNDDOWN(VLOOKUP(F832,INDATA_FILL_DEMAND!$E$4:$F$251,2,FALSE)*IF(E832&lt;2043,1+$N$8,1+$O$8),4),"")</f>
        <v>0.17560000000000001</v>
      </c>
    </row>
    <row r="833" spans="4:9" x14ac:dyDescent="0.3">
      <c r="D833" s="26" t="str">
        <f t="shared" si="36"/>
        <v>Demand</v>
      </c>
      <c r="E833" s="10">
        <f t="shared" si="37"/>
        <v>2053</v>
      </c>
      <c r="F833" s="25" t="str">
        <f t="shared" si="38"/>
        <v>CKOTH</v>
      </c>
      <c r="I833" s="29">
        <f>IFERROR(ROUNDDOWN(VLOOKUP(F833,INDATA_FILL_DEMAND!$E$4:$F$251,2,FALSE)*IF(E833&lt;2043,1+$N$8,1+$O$8),4),"")</f>
        <v>1.0456000000000001</v>
      </c>
    </row>
    <row r="834" spans="4:9" x14ac:dyDescent="0.3">
      <c r="D834" s="26" t="str">
        <f t="shared" si="36"/>
        <v>Demand</v>
      </c>
      <c r="E834" s="10">
        <f t="shared" si="37"/>
        <v>2053</v>
      </c>
      <c r="F834" s="25" t="str">
        <f t="shared" si="38"/>
        <v>CKRET</v>
      </c>
      <c r="I834" s="29">
        <f>IFERROR(ROUNDDOWN(VLOOKUP(F834,INDATA_FILL_DEMAND!$E$4:$F$251,2,FALSE)*IF(E834&lt;2043,1+$N$8,1+$O$8),4),"")</f>
        <v>0.2165</v>
      </c>
    </row>
    <row r="835" spans="4:9" x14ac:dyDescent="0.3">
      <c r="D835" s="26" t="str">
        <f t="shared" si="36"/>
        <v>Demand</v>
      </c>
      <c r="E835" s="10">
        <f t="shared" si="37"/>
        <v>2053</v>
      </c>
      <c r="F835" s="25" t="str">
        <f t="shared" si="38"/>
        <v>CKSPO</v>
      </c>
      <c r="I835" s="29">
        <f>IFERROR(ROUNDDOWN(VLOOKUP(F835,INDATA_FILL_DEMAND!$E$4:$F$251,2,FALSE)*IF(E835&lt;2043,1+$N$8,1+$O$8),4),"")</f>
        <v>0.46450000000000002</v>
      </c>
    </row>
    <row r="836" spans="4:9" x14ac:dyDescent="0.3">
      <c r="D836" s="26" t="str">
        <f t="shared" si="36"/>
        <v>Demand</v>
      </c>
      <c r="E836" s="10">
        <f t="shared" si="37"/>
        <v>2053</v>
      </c>
      <c r="F836" s="25" t="str">
        <f t="shared" si="38"/>
        <v>CKTUR</v>
      </c>
      <c r="I836" s="29">
        <f>IFERROR(ROUNDDOWN(VLOOKUP(F836,INDATA_FILL_DEMAND!$E$4:$F$251,2,FALSE)*IF(E836&lt;2043,1+$N$8,1+$O$8),4),"")</f>
        <v>0.13189999999999999</v>
      </c>
    </row>
    <row r="837" spans="4:9" x14ac:dyDescent="0.3">
      <c r="D837" s="26" t="str">
        <f t="shared" si="36"/>
        <v>Demand</v>
      </c>
      <c r="E837" s="10">
        <f t="shared" si="37"/>
        <v>2053</v>
      </c>
      <c r="F837" s="25" t="str">
        <f t="shared" si="38"/>
        <v>CLCUL</v>
      </c>
      <c r="I837" s="29">
        <f>IFERROR(ROUNDDOWN(VLOOKUP(F837,INDATA_FILL_DEMAND!$E$4:$F$251,2,FALSE)*IF(E837&lt;2043,1+$N$8,1+$O$8),4),"")</f>
        <v>0.90800000000000003</v>
      </c>
    </row>
    <row r="838" spans="4:9" x14ac:dyDescent="0.3">
      <c r="D838" s="26" t="str">
        <f t="shared" si="36"/>
        <v>Demand</v>
      </c>
      <c r="E838" s="10">
        <f t="shared" si="37"/>
        <v>2053</v>
      </c>
      <c r="F838" s="25" t="str">
        <f t="shared" si="38"/>
        <v>CLEDU</v>
      </c>
      <c r="I838" s="29">
        <f>IFERROR(ROUNDDOWN(VLOOKUP(F838,INDATA_FILL_DEMAND!$E$4:$F$251,2,FALSE)*IF(E838&lt;2043,1+$N$8,1+$O$8),4),"")</f>
        <v>2.1800999999999999</v>
      </c>
    </row>
    <row r="839" spans="4:9" x14ac:dyDescent="0.3">
      <c r="D839" s="26" t="str">
        <f t="shared" si="36"/>
        <v>Demand</v>
      </c>
      <c r="E839" s="10">
        <f t="shared" si="37"/>
        <v>2053</v>
      </c>
      <c r="F839" s="25" t="str">
        <f t="shared" si="38"/>
        <v>CLHLT</v>
      </c>
      <c r="I839" s="29">
        <f>IFERROR(ROUNDDOWN(VLOOKUP(F839,INDATA_FILL_DEMAND!$E$4:$F$251,2,FALSE)*IF(E839&lt;2043,1+$N$8,1+$O$8),4),"")</f>
        <v>0.16370000000000001</v>
      </c>
    </row>
    <row r="840" spans="4:9" x14ac:dyDescent="0.3">
      <c r="D840" s="26" t="str">
        <f t="shared" si="36"/>
        <v>Demand</v>
      </c>
      <c r="E840" s="10">
        <f t="shared" si="37"/>
        <v>2053</v>
      </c>
      <c r="F840" s="25" t="str">
        <f t="shared" si="38"/>
        <v>CLOFF</v>
      </c>
      <c r="I840" s="29">
        <f>IFERROR(ROUNDDOWN(VLOOKUP(F840,INDATA_FILL_DEMAND!$E$4:$F$251,2,FALSE)*IF(E840&lt;2043,1+$N$8,1+$O$8),4),"")</f>
        <v>0.2324</v>
      </c>
    </row>
    <row r="841" spans="4:9" x14ac:dyDescent="0.3">
      <c r="D841" s="26" t="str">
        <f t="shared" si="36"/>
        <v>Demand</v>
      </c>
      <c r="E841" s="10">
        <f t="shared" si="37"/>
        <v>2053</v>
      </c>
      <c r="F841" s="25" t="str">
        <f t="shared" si="38"/>
        <v>CLOTH</v>
      </c>
      <c r="I841" s="29">
        <f>IFERROR(ROUNDDOWN(VLOOKUP(F841,INDATA_FILL_DEMAND!$E$4:$F$251,2,FALSE)*IF(E841&lt;2043,1+$N$8,1+$O$8),4),"")</f>
        <v>1.3836999999999999</v>
      </c>
    </row>
    <row r="842" spans="4:9" x14ac:dyDescent="0.3">
      <c r="D842" s="26" t="str">
        <f t="shared" si="36"/>
        <v>Demand</v>
      </c>
      <c r="E842" s="10">
        <f t="shared" si="37"/>
        <v>2053</v>
      </c>
      <c r="F842" s="25" t="str">
        <f t="shared" si="38"/>
        <v>CLRET</v>
      </c>
      <c r="I842" s="29">
        <f>IFERROR(ROUNDDOWN(VLOOKUP(F842,INDATA_FILL_DEMAND!$E$4:$F$251,2,FALSE)*IF(E842&lt;2043,1+$N$8,1+$O$8),4),"")</f>
        <v>0.28660000000000002</v>
      </c>
    </row>
    <row r="843" spans="4:9" x14ac:dyDescent="0.3">
      <c r="D843" s="26" t="str">
        <f t="shared" si="36"/>
        <v>Demand</v>
      </c>
      <c r="E843" s="10">
        <f t="shared" si="37"/>
        <v>2053</v>
      </c>
      <c r="F843" s="25" t="str">
        <f t="shared" si="38"/>
        <v>CLSPO</v>
      </c>
      <c r="I843" s="29">
        <f>IFERROR(ROUNDDOWN(VLOOKUP(F843,INDATA_FILL_DEMAND!$E$4:$F$251,2,FALSE)*IF(E843&lt;2043,1+$N$8,1+$O$8),4),"")</f>
        <v>0.61480000000000001</v>
      </c>
    </row>
    <row r="844" spans="4:9" x14ac:dyDescent="0.3">
      <c r="D844" s="26" t="str">
        <f t="shared" si="36"/>
        <v>Demand</v>
      </c>
      <c r="E844" s="10">
        <f t="shared" si="37"/>
        <v>2053</v>
      </c>
      <c r="F844" s="25" t="str">
        <f t="shared" si="38"/>
        <v>CLTUR</v>
      </c>
      <c r="I844" s="29">
        <f>IFERROR(ROUNDDOWN(VLOOKUP(F844,INDATA_FILL_DEMAND!$E$4:$F$251,2,FALSE)*IF(E844&lt;2043,1+$N$8,1+$O$8),4),"")</f>
        <v>0.17460000000000001</v>
      </c>
    </row>
    <row r="845" spans="4:9" x14ac:dyDescent="0.3">
      <c r="D845" s="26" t="str">
        <f t="shared" si="36"/>
        <v>Demand</v>
      </c>
      <c r="E845" s="10">
        <f t="shared" si="37"/>
        <v>2053</v>
      </c>
      <c r="F845" s="25" t="str">
        <f t="shared" si="38"/>
        <v>COCUL</v>
      </c>
      <c r="I845" s="29">
        <f>IFERROR(ROUNDDOWN(VLOOKUP(F845,INDATA_FILL_DEMAND!$E$4:$F$251,2,FALSE)*IF(E845&lt;2043,1+$N$8,1+$O$8),4),"")</f>
        <v>4.3029999999999999</v>
      </c>
    </row>
    <row r="846" spans="4:9" x14ac:dyDescent="0.3">
      <c r="D846" s="26" t="str">
        <f t="shared" ref="D846:D909" si="39">IF(AND(ISNUMBER(I846),I846&gt;0),"Demand","*")</f>
        <v>Demand</v>
      </c>
      <c r="E846" s="10">
        <f t="shared" si="37"/>
        <v>2053</v>
      </c>
      <c r="F846" s="25" t="str">
        <f t="shared" si="38"/>
        <v>COEDU</v>
      </c>
      <c r="I846" s="29">
        <f>IFERROR(ROUNDDOWN(VLOOKUP(F846,INDATA_FILL_DEMAND!$E$4:$F$251,2,FALSE)*IF(E846&lt;2043,1+$N$8,1+$O$8),4),"")</f>
        <v>10.331</v>
      </c>
    </row>
    <row r="847" spans="4:9" x14ac:dyDescent="0.3">
      <c r="D847" s="26" t="str">
        <f t="shared" si="39"/>
        <v>Demand</v>
      </c>
      <c r="E847" s="10">
        <f t="shared" si="37"/>
        <v>2053</v>
      </c>
      <c r="F847" s="25" t="str">
        <f t="shared" si="38"/>
        <v>COHLT</v>
      </c>
      <c r="I847" s="29">
        <f>IFERROR(ROUNDDOWN(VLOOKUP(F847,INDATA_FILL_DEMAND!$E$4:$F$251,2,FALSE)*IF(E847&lt;2043,1+$N$8,1+$O$8),4),"")</f>
        <v>0.77610000000000001</v>
      </c>
    </row>
    <row r="848" spans="4:9" x14ac:dyDescent="0.3">
      <c r="D848" s="26" t="str">
        <f t="shared" si="39"/>
        <v>Demand</v>
      </c>
      <c r="E848" s="10">
        <f t="shared" si="37"/>
        <v>2053</v>
      </c>
      <c r="F848" s="25" t="str">
        <f t="shared" si="38"/>
        <v>COOFF</v>
      </c>
      <c r="I848" s="29">
        <f>IFERROR(ROUNDDOWN(VLOOKUP(F848,INDATA_FILL_DEMAND!$E$4:$F$251,2,FALSE)*IF(E848&lt;2043,1+$N$8,1+$O$8),4),"")</f>
        <v>1.1013999999999999</v>
      </c>
    </row>
    <row r="849" spans="4:9" x14ac:dyDescent="0.3">
      <c r="D849" s="26" t="str">
        <f t="shared" si="39"/>
        <v>Demand</v>
      </c>
      <c r="E849" s="10">
        <f t="shared" si="37"/>
        <v>2053</v>
      </c>
      <c r="F849" s="25" t="str">
        <f t="shared" si="38"/>
        <v>COOTH</v>
      </c>
      <c r="I849" s="29">
        <f>IFERROR(ROUNDDOWN(VLOOKUP(F849,INDATA_FILL_DEMAND!$E$4:$F$251,2,FALSE)*IF(E849&lt;2043,1+$N$8,1+$O$8),4),"")</f>
        <v>6.5572999999999997</v>
      </c>
    </row>
    <row r="850" spans="4:9" x14ac:dyDescent="0.3">
      <c r="D850" s="26" t="str">
        <f t="shared" si="39"/>
        <v>Demand</v>
      </c>
      <c r="E850" s="10">
        <f t="shared" si="37"/>
        <v>2053</v>
      </c>
      <c r="F850" s="25" t="str">
        <f t="shared" si="38"/>
        <v>CORET</v>
      </c>
      <c r="I850" s="29">
        <f>IFERROR(ROUNDDOWN(VLOOKUP(F850,INDATA_FILL_DEMAND!$E$4:$F$251,2,FALSE)*IF(E850&lt;2043,1+$N$8,1+$O$8),4),"")</f>
        <v>1.3582000000000001</v>
      </c>
    </row>
    <row r="851" spans="4:9" x14ac:dyDescent="0.3">
      <c r="D851" s="26" t="str">
        <f t="shared" si="39"/>
        <v>Demand</v>
      </c>
      <c r="E851" s="10">
        <f t="shared" si="37"/>
        <v>2053</v>
      </c>
      <c r="F851" s="25" t="str">
        <f t="shared" si="38"/>
        <v>COSPO</v>
      </c>
      <c r="I851" s="29">
        <f>IFERROR(ROUNDDOWN(VLOOKUP(F851,INDATA_FILL_DEMAND!$E$4:$F$251,2,FALSE)*IF(E851&lt;2043,1+$N$8,1+$O$8),4),"")</f>
        <v>2.9134000000000002</v>
      </c>
    </row>
    <row r="852" spans="4:9" x14ac:dyDescent="0.3">
      <c r="D852" s="26" t="str">
        <f t="shared" si="39"/>
        <v>Demand</v>
      </c>
      <c r="E852" s="10">
        <f t="shared" si="37"/>
        <v>2053</v>
      </c>
      <c r="F852" s="25" t="str">
        <f t="shared" si="38"/>
        <v>COTUR</v>
      </c>
      <c r="I852" s="29">
        <f>IFERROR(ROUNDDOWN(VLOOKUP(F852,INDATA_FILL_DEMAND!$E$4:$F$251,2,FALSE)*IF(E852&lt;2043,1+$N$8,1+$O$8),4),"")</f>
        <v>0.82750000000000001</v>
      </c>
    </row>
    <row r="853" spans="4:9" x14ac:dyDescent="0.3">
      <c r="D853" s="26" t="str">
        <f t="shared" si="39"/>
        <v>*</v>
      </c>
      <c r="E853" s="10">
        <f t="shared" si="37"/>
        <v>2053</v>
      </c>
      <c r="F853" s="25" t="str">
        <f t="shared" si="38"/>
        <v>CECUL</v>
      </c>
      <c r="I853" s="29">
        <f>IFERROR(ROUNDDOWN(VLOOKUP(F853,INDATA_FILL_DEMAND!$E$4:$F$251,2,FALSE)*IF(E853&lt;2043,1+$N$8,1+$O$8),4),"")</f>
        <v>0</v>
      </c>
    </row>
    <row r="854" spans="4:9" x14ac:dyDescent="0.3">
      <c r="D854" s="26" t="str">
        <f t="shared" si="39"/>
        <v>*</v>
      </c>
      <c r="E854" s="10">
        <f t="shared" si="37"/>
        <v>2053</v>
      </c>
      <c r="F854" s="25" t="str">
        <f t="shared" si="38"/>
        <v>CEEDU</v>
      </c>
      <c r="I854" s="29">
        <f>IFERROR(ROUNDDOWN(VLOOKUP(F854,INDATA_FILL_DEMAND!$E$4:$F$251,2,FALSE)*IF(E854&lt;2043,1+$N$8,1+$O$8),4),"")</f>
        <v>0</v>
      </c>
    </row>
    <row r="855" spans="4:9" x14ac:dyDescent="0.3">
      <c r="D855" s="26" t="str">
        <f t="shared" si="39"/>
        <v>*</v>
      </c>
      <c r="E855" s="10">
        <f t="shared" si="37"/>
        <v>2053</v>
      </c>
      <c r="F855" s="25" t="str">
        <f t="shared" si="38"/>
        <v>CEHLT</v>
      </c>
      <c r="I855" s="29">
        <f>IFERROR(ROUNDDOWN(VLOOKUP(F855,INDATA_FILL_DEMAND!$E$4:$F$251,2,FALSE)*IF(E855&lt;2043,1+$N$8,1+$O$8),4),"")</f>
        <v>0</v>
      </c>
    </row>
    <row r="856" spans="4:9" x14ac:dyDescent="0.3">
      <c r="D856" s="26" t="str">
        <f t="shared" si="39"/>
        <v>*</v>
      </c>
      <c r="E856" s="10">
        <f t="shared" si="37"/>
        <v>2053</v>
      </c>
      <c r="F856" s="25" t="str">
        <f t="shared" si="38"/>
        <v>CEOFF</v>
      </c>
      <c r="I856" s="29">
        <f>IFERROR(ROUNDDOWN(VLOOKUP(F856,INDATA_FILL_DEMAND!$E$4:$F$251,2,FALSE)*IF(E856&lt;2043,1+$N$8,1+$O$8),4),"")</f>
        <v>0</v>
      </c>
    </row>
    <row r="857" spans="4:9" x14ac:dyDescent="0.3">
      <c r="D857" s="26" t="str">
        <f t="shared" si="39"/>
        <v>*</v>
      </c>
      <c r="E857" s="10">
        <f t="shared" si="37"/>
        <v>2053</v>
      </c>
      <c r="F857" s="25" t="str">
        <f t="shared" si="38"/>
        <v>CEOTH</v>
      </c>
      <c r="I857" s="29">
        <f>IFERROR(ROUNDDOWN(VLOOKUP(F857,INDATA_FILL_DEMAND!$E$4:$F$251,2,FALSE)*IF(E857&lt;2043,1+$N$8,1+$O$8),4),"")</f>
        <v>0</v>
      </c>
    </row>
    <row r="858" spans="4:9" x14ac:dyDescent="0.3">
      <c r="D858" s="26" t="str">
        <f t="shared" si="39"/>
        <v>*</v>
      </c>
      <c r="E858" s="10">
        <f t="shared" si="37"/>
        <v>2053</v>
      </c>
      <c r="F858" s="25" t="str">
        <f t="shared" si="38"/>
        <v>CERET</v>
      </c>
      <c r="I858" s="29">
        <f>IFERROR(ROUNDDOWN(VLOOKUP(F858,INDATA_FILL_DEMAND!$E$4:$F$251,2,FALSE)*IF(E858&lt;2043,1+$N$8,1+$O$8),4),"")</f>
        <v>0</v>
      </c>
    </row>
    <row r="859" spans="4:9" x14ac:dyDescent="0.3">
      <c r="D859" s="26" t="str">
        <f t="shared" si="39"/>
        <v>*</v>
      </c>
      <c r="E859" s="10">
        <f t="shared" si="37"/>
        <v>2053</v>
      </c>
      <c r="F859" s="25" t="str">
        <f t="shared" si="38"/>
        <v>CESPO</v>
      </c>
      <c r="I859" s="29">
        <f>IFERROR(ROUNDDOWN(VLOOKUP(F859,INDATA_FILL_DEMAND!$E$4:$F$251,2,FALSE)*IF(E859&lt;2043,1+$N$8,1+$O$8),4),"")</f>
        <v>0</v>
      </c>
    </row>
    <row r="860" spans="4:9" x14ac:dyDescent="0.3">
      <c r="D860" s="26" t="str">
        <f t="shared" si="39"/>
        <v>*</v>
      </c>
      <c r="E860" s="10">
        <f t="shared" si="37"/>
        <v>2053</v>
      </c>
      <c r="F860" s="25" t="str">
        <f t="shared" si="38"/>
        <v>CETUR</v>
      </c>
      <c r="I860" s="29">
        <f>IFERROR(ROUNDDOWN(VLOOKUP(F860,INDATA_FILL_DEMAND!$E$4:$F$251,2,FALSE)*IF(E860&lt;2043,1+$N$8,1+$O$8),4),"")</f>
        <v>0</v>
      </c>
    </row>
    <row r="861" spans="4:9" x14ac:dyDescent="0.3">
      <c r="D861" s="26" t="str">
        <f t="shared" si="39"/>
        <v>Demand</v>
      </c>
      <c r="E861" s="10">
        <f t="shared" si="37"/>
        <v>2053</v>
      </c>
      <c r="F861" s="25" t="str">
        <f t="shared" si="38"/>
        <v>MHCUL</v>
      </c>
      <c r="I861" s="29">
        <f>IFERROR(ROUNDDOWN(VLOOKUP(F861,INDATA_FILL_DEMAND!$E$4:$F$251,2,FALSE)*IF(E861&lt;2043,1+$N$8,1+$O$8),4),"")</f>
        <v>3.7602000000000002</v>
      </c>
    </row>
    <row r="862" spans="4:9" x14ac:dyDescent="0.3">
      <c r="D862" s="26" t="str">
        <f t="shared" si="39"/>
        <v>Demand</v>
      </c>
      <c r="E862" s="10">
        <f t="shared" si="37"/>
        <v>2053</v>
      </c>
      <c r="F862" s="25" t="str">
        <f t="shared" si="38"/>
        <v>MHEDU</v>
      </c>
      <c r="I862" s="29">
        <f>IFERROR(ROUNDDOWN(VLOOKUP(F862,INDATA_FILL_DEMAND!$E$4:$F$251,2,FALSE)*IF(E862&lt;2043,1+$N$8,1+$O$8),4),"")</f>
        <v>30.9392</v>
      </c>
    </row>
    <row r="863" spans="4:9" x14ac:dyDescent="0.3">
      <c r="D863" s="26" t="str">
        <f t="shared" si="39"/>
        <v>*</v>
      </c>
      <c r="E863" s="10">
        <f t="shared" si="37"/>
        <v>2053</v>
      </c>
      <c r="F863" s="25" t="str">
        <f t="shared" si="38"/>
        <v>MHHOU</v>
      </c>
      <c r="I863" s="29">
        <f>IFERROR(ROUNDDOWN(VLOOKUP(F863,INDATA_FILL_DEMAND!$E$4:$F$251,2,FALSE)*IF(E863&lt;2043,1+$N$8,1+$O$8),4),"")</f>
        <v>0</v>
      </c>
    </row>
    <row r="864" spans="4:9" x14ac:dyDescent="0.3">
      <c r="D864" s="26" t="str">
        <f t="shared" si="39"/>
        <v>Demand</v>
      </c>
      <c r="E864" s="10">
        <f t="shared" si="37"/>
        <v>2053</v>
      </c>
      <c r="F864" s="25" t="str">
        <f t="shared" si="38"/>
        <v>MHOFL</v>
      </c>
      <c r="I864" s="29">
        <f>IFERROR(ROUNDDOWN(VLOOKUP(F864,INDATA_FILL_DEMAND!$E$4:$F$251,2,FALSE)*IF(E864&lt;2043,1+$N$8,1+$O$8),4),"")</f>
        <v>3.7073999999999998</v>
      </c>
    </row>
    <row r="865" spans="4:9" x14ac:dyDescent="0.3">
      <c r="D865" s="26" t="str">
        <f t="shared" si="39"/>
        <v>Demand</v>
      </c>
      <c r="E865" s="10">
        <f t="shared" si="37"/>
        <v>2053</v>
      </c>
      <c r="F865" s="25" t="str">
        <f t="shared" si="38"/>
        <v>MHOFS</v>
      </c>
      <c r="I865" s="29">
        <f>IFERROR(ROUNDDOWN(VLOOKUP(F865,INDATA_FILL_DEMAND!$E$4:$F$251,2,FALSE)*IF(E865&lt;2043,1+$N$8,1+$O$8),4),"")</f>
        <v>3.8685999999999998</v>
      </c>
    </row>
    <row r="866" spans="4:9" x14ac:dyDescent="0.3">
      <c r="D866" s="26" t="str">
        <f t="shared" si="39"/>
        <v>Demand</v>
      </c>
      <c r="E866" s="10">
        <f t="shared" si="37"/>
        <v>2053</v>
      </c>
      <c r="F866" s="25" t="str">
        <f t="shared" si="38"/>
        <v>MHOTH</v>
      </c>
      <c r="I866" s="29">
        <f>IFERROR(ROUNDDOWN(VLOOKUP(F866,INDATA_FILL_DEMAND!$E$4:$F$251,2,FALSE)*IF(E866&lt;2043,1+$N$8,1+$O$8),4),"")</f>
        <v>5.3570000000000002</v>
      </c>
    </row>
    <row r="867" spans="4:9" x14ac:dyDescent="0.3">
      <c r="D867" s="26" t="str">
        <f t="shared" si="39"/>
        <v>Demand</v>
      </c>
      <c r="E867" s="10">
        <f t="shared" si="37"/>
        <v>2053</v>
      </c>
      <c r="F867" s="25" t="str">
        <f t="shared" si="38"/>
        <v>MHSPO</v>
      </c>
      <c r="I867" s="29">
        <f>IFERROR(ROUNDDOWN(VLOOKUP(F867,INDATA_FILL_DEMAND!$E$4:$F$251,2,FALSE)*IF(E867&lt;2043,1+$N$8,1+$O$8),4),"")</f>
        <v>12.138400000000001</v>
      </c>
    </row>
    <row r="868" spans="4:9" x14ac:dyDescent="0.3">
      <c r="D868" s="26" t="str">
        <f t="shared" si="39"/>
        <v>Demand</v>
      </c>
      <c r="E868" s="10">
        <f t="shared" si="37"/>
        <v>2053</v>
      </c>
      <c r="F868" s="25" t="str">
        <f t="shared" si="38"/>
        <v>MHTCH</v>
      </c>
      <c r="I868" s="29">
        <f>IFERROR(ROUNDDOWN(VLOOKUP(F868,INDATA_FILL_DEMAND!$E$4:$F$251,2,FALSE)*IF(E868&lt;2043,1+$N$8,1+$O$8),4),"")</f>
        <v>1.8236000000000001</v>
      </c>
    </row>
    <row r="869" spans="4:9" x14ac:dyDescent="0.3">
      <c r="D869" s="26" t="str">
        <f t="shared" si="39"/>
        <v>*</v>
      </c>
      <c r="E869" s="10">
        <f t="shared" si="37"/>
        <v>2053</v>
      </c>
      <c r="F869" s="25" t="str">
        <f t="shared" si="38"/>
        <v>MCCUL</v>
      </c>
      <c r="I869" s="29">
        <f>IFERROR(ROUNDDOWN(VLOOKUP(F869,INDATA_FILL_DEMAND!$E$4:$F$251,2,FALSE)*IF(E869&lt;2043,1+$N$8,1+$O$8),4),"")</f>
        <v>0</v>
      </c>
    </row>
    <row r="870" spans="4:9" x14ac:dyDescent="0.3">
      <c r="D870" s="26" t="str">
        <f t="shared" si="39"/>
        <v>*</v>
      </c>
      <c r="E870" s="10">
        <f t="shared" si="37"/>
        <v>2053</v>
      </c>
      <c r="F870" s="25" t="str">
        <f t="shared" si="38"/>
        <v>MCEDU</v>
      </c>
      <c r="I870" s="29">
        <f>IFERROR(ROUNDDOWN(VLOOKUP(F870,INDATA_FILL_DEMAND!$E$4:$F$251,2,FALSE)*IF(E870&lt;2043,1+$N$8,1+$O$8),4),"")</f>
        <v>0</v>
      </c>
    </row>
    <row r="871" spans="4:9" x14ac:dyDescent="0.3">
      <c r="D871" s="26" t="str">
        <f t="shared" si="39"/>
        <v>*</v>
      </c>
      <c r="E871" s="10">
        <f t="shared" si="37"/>
        <v>2053</v>
      </c>
      <c r="F871" s="25" t="str">
        <f t="shared" si="38"/>
        <v>MCHOU</v>
      </c>
      <c r="I871" s="29">
        <f>IFERROR(ROUNDDOWN(VLOOKUP(F871,INDATA_FILL_DEMAND!$E$4:$F$251,2,FALSE)*IF(E871&lt;2043,1+$N$8,1+$O$8),4),"")</f>
        <v>0</v>
      </c>
    </row>
    <row r="872" spans="4:9" x14ac:dyDescent="0.3">
      <c r="D872" s="26" t="str">
        <f t="shared" si="39"/>
        <v>*</v>
      </c>
      <c r="E872" s="10">
        <f t="shared" si="37"/>
        <v>2053</v>
      </c>
      <c r="F872" s="25" t="str">
        <f t="shared" si="38"/>
        <v>MCOFL</v>
      </c>
      <c r="I872" s="29">
        <f>IFERROR(ROUNDDOWN(VLOOKUP(F872,INDATA_FILL_DEMAND!$E$4:$F$251,2,FALSE)*IF(E872&lt;2043,1+$N$8,1+$O$8),4),"")</f>
        <v>0</v>
      </c>
    </row>
    <row r="873" spans="4:9" x14ac:dyDescent="0.3">
      <c r="D873" s="26" t="str">
        <f t="shared" si="39"/>
        <v>*</v>
      </c>
      <c r="E873" s="10">
        <f t="shared" si="37"/>
        <v>2053</v>
      </c>
      <c r="F873" s="25" t="str">
        <f t="shared" si="38"/>
        <v>MCOFS</v>
      </c>
      <c r="I873" s="29">
        <f>IFERROR(ROUNDDOWN(VLOOKUP(F873,INDATA_FILL_DEMAND!$E$4:$F$251,2,FALSE)*IF(E873&lt;2043,1+$N$8,1+$O$8),4),"")</f>
        <v>0</v>
      </c>
    </row>
    <row r="874" spans="4:9" x14ac:dyDescent="0.3">
      <c r="D874" s="26" t="str">
        <f t="shared" si="39"/>
        <v>*</v>
      </c>
      <c r="E874" s="10">
        <f t="shared" si="37"/>
        <v>2053</v>
      </c>
      <c r="F874" s="25" t="str">
        <f t="shared" si="38"/>
        <v>MCOTH</v>
      </c>
      <c r="I874" s="29">
        <f>IFERROR(ROUNDDOWN(VLOOKUP(F874,INDATA_FILL_DEMAND!$E$4:$F$251,2,FALSE)*IF(E874&lt;2043,1+$N$8,1+$O$8),4),"")</f>
        <v>0</v>
      </c>
    </row>
    <row r="875" spans="4:9" x14ac:dyDescent="0.3">
      <c r="D875" s="26" t="str">
        <f t="shared" si="39"/>
        <v>*</v>
      </c>
      <c r="E875" s="10">
        <f t="shared" si="37"/>
        <v>2053</v>
      </c>
      <c r="F875" s="25" t="str">
        <f t="shared" si="38"/>
        <v>MCSPO</v>
      </c>
      <c r="I875" s="29">
        <f>IFERROR(ROUNDDOWN(VLOOKUP(F875,INDATA_FILL_DEMAND!$E$4:$F$251,2,FALSE)*IF(E875&lt;2043,1+$N$8,1+$O$8),4),"")</f>
        <v>0</v>
      </c>
    </row>
    <row r="876" spans="4:9" x14ac:dyDescent="0.3">
      <c r="D876" s="26" t="str">
        <f t="shared" si="39"/>
        <v>*</v>
      </c>
      <c r="E876" s="10">
        <f t="shared" si="37"/>
        <v>2053</v>
      </c>
      <c r="F876" s="25" t="str">
        <f t="shared" si="38"/>
        <v>MCTCH</v>
      </c>
      <c r="I876" s="29">
        <f>IFERROR(ROUNDDOWN(VLOOKUP(F876,INDATA_FILL_DEMAND!$E$4:$F$251,2,FALSE)*IF(E876&lt;2043,1+$N$8,1+$O$8),4),"")</f>
        <v>0</v>
      </c>
    </row>
    <row r="877" spans="4:9" x14ac:dyDescent="0.3">
      <c r="D877" s="26" t="str">
        <f t="shared" si="39"/>
        <v>Demand</v>
      </c>
      <c r="E877" s="10">
        <f t="shared" si="37"/>
        <v>2053</v>
      </c>
      <c r="F877" s="25" t="str">
        <f t="shared" si="38"/>
        <v>MWCUL</v>
      </c>
      <c r="I877" s="29">
        <f>IFERROR(ROUNDDOWN(VLOOKUP(F877,INDATA_FILL_DEMAND!$E$4:$F$251,2,FALSE)*IF(E877&lt;2043,1+$N$8,1+$O$8),4),"")</f>
        <v>0.84809999999999997</v>
      </c>
    </row>
    <row r="878" spans="4:9" x14ac:dyDescent="0.3">
      <c r="D878" s="26" t="str">
        <f t="shared" si="39"/>
        <v>Demand</v>
      </c>
      <c r="E878" s="10">
        <f t="shared" si="37"/>
        <v>2053</v>
      </c>
      <c r="F878" s="25" t="str">
        <f t="shared" si="38"/>
        <v>MWEDU</v>
      </c>
      <c r="I878" s="29">
        <f>IFERROR(ROUNDDOWN(VLOOKUP(F878,INDATA_FILL_DEMAND!$E$4:$F$251,2,FALSE)*IF(E878&lt;2043,1+$N$8,1+$O$8),4),"")</f>
        <v>7.7447999999999997</v>
      </c>
    </row>
    <row r="879" spans="4:9" x14ac:dyDescent="0.3">
      <c r="D879" s="26" t="str">
        <f t="shared" si="39"/>
        <v>*</v>
      </c>
      <c r="E879" s="10">
        <f t="shared" ref="E879:E942" si="40">E878</f>
        <v>2053</v>
      </c>
      <c r="F879" s="25" t="str">
        <f t="shared" si="38"/>
        <v>MWHOU</v>
      </c>
      <c r="I879" s="29">
        <f>IFERROR(ROUNDDOWN(VLOOKUP(F879,INDATA_FILL_DEMAND!$E$4:$F$251,2,FALSE)*IF(E879&lt;2043,1+$N$8,1+$O$8),4),"")</f>
        <v>0</v>
      </c>
    </row>
    <row r="880" spans="4:9" x14ac:dyDescent="0.3">
      <c r="D880" s="26" t="str">
        <f t="shared" si="39"/>
        <v>Demand</v>
      </c>
      <c r="E880" s="10">
        <f t="shared" si="40"/>
        <v>2053</v>
      </c>
      <c r="F880" s="25" t="str">
        <f t="shared" si="38"/>
        <v>MWOFL</v>
      </c>
      <c r="I880" s="29">
        <f>IFERROR(ROUNDDOWN(VLOOKUP(F880,INDATA_FILL_DEMAND!$E$4:$F$251,2,FALSE)*IF(E880&lt;2043,1+$N$8,1+$O$8),4),"")</f>
        <v>0.93220000000000003</v>
      </c>
    </row>
    <row r="881" spans="4:9" x14ac:dyDescent="0.3">
      <c r="D881" s="26" t="str">
        <f t="shared" si="39"/>
        <v>Demand</v>
      </c>
      <c r="E881" s="10">
        <f t="shared" si="40"/>
        <v>2053</v>
      </c>
      <c r="F881" s="25" t="str">
        <f t="shared" si="38"/>
        <v>MWOFS</v>
      </c>
      <c r="I881" s="29">
        <f>IFERROR(ROUNDDOWN(VLOOKUP(F881,INDATA_FILL_DEMAND!$E$4:$F$251,2,FALSE)*IF(E881&lt;2043,1+$N$8,1+$O$8),4),"")</f>
        <v>0.8075</v>
      </c>
    </row>
    <row r="882" spans="4:9" x14ac:dyDescent="0.3">
      <c r="D882" s="26" t="str">
        <f t="shared" si="39"/>
        <v>Demand</v>
      </c>
      <c r="E882" s="10">
        <f t="shared" si="40"/>
        <v>2053</v>
      </c>
      <c r="F882" s="25" t="str">
        <f t="shared" si="38"/>
        <v>MWOTH</v>
      </c>
      <c r="I882" s="29">
        <f>IFERROR(ROUNDDOWN(VLOOKUP(F882,INDATA_FILL_DEMAND!$E$4:$F$251,2,FALSE)*IF(E882&lt;2043,1+$N$8,1+$O$8),4),"")</f>
        <v>1.3541000000000001</v>
      </c>
    </row>
    <row r="883" spans="4:9" x14ac:dyDescent="0.3">
      <c r="D883" s="26" t="str">
        <f t="shared" si="39"/>
        <v>Demand</v>
      </c>
      <c r="E883" s="10">
        <f t="shared" si="40"/>
        <v>2053</v>
      </c>
      <c r="F883" s="25" t="str">
        <f t="shared" si="38"/>
        <v>MWSPO</v>
      </c>
      <c r="I883" s="29">
        <f>IFERROR(ROUNDDOWN(VLOOKUP(F883,INDATA_FILL_DEMAND!$E$4:$F$251,2,FALSE)*IF(E883&lt;2043,1+$N$8,1+$O$8),4),"")</f>
        <v>3.0733000000000001</v>
      </c>
    </row>
    <row r="884" spans="4:9" x14ac:dyDescent="0.3">
      <c r="D884" s="26" t="str">
        <f t="shared" si="39"/>
        <v>Demand</v>
      </c>
      <c r="E884" s="10">
        <f t="shared" si="40"/>
        <v>2053</v>
      </c>
      <c r="F884" s="25" t="str">
        <f t="shared" si="38"/>
        <v>MWTCH</v>
      </c>
      <c r="I884" s="29">
        <f>IFERROR(ROUNDDOWN(VLOOKUP(F884,INDATA_FILL_DEMAND!$E$4:$F$251,2,FALSE)*IF(E884&lt;2043,1+$N$8,1+$O$8),4),"")</f>
        <v>0.44979999999999998</v>
      </c>
    </row>
    <row r="885" spans="4:9" x14ac:dyDescent="0.3">
      <c r="D885" s="26" t="str">
        <f t="shared" si="39"/>
        <v>Demand</v>
      </c>
      <c r="E885" s="10">
        <f t="shared" si="40"/>
        <v>2053</v>
      </c>
      <c r="F885" s="25" t="str">
        <f t="shared" si="38"/>
        <v>MKCUL</v>
      </c>
      <c r="I885" s="29">
        <f>IFERROR(ROUNDDOWN(VLOOKUP(F885,INDATA_FILL_DEMAND!$E$4:$F$251,2,FALSE)*IF(E885&lt;2043,1+$N$8,1+$O$8),4),"")</f>
        <v>0.27729999999999999</v>
      </c>
    </row>
    <row r="886" spans="4:9" x14ac:dyDescent="0.3">
      <c r="D886" s="26" t="str">
        <f t="shared" si="39"/>
        <v>Demand</v>
      </c>
      <c r="E886" s="10">
        <f t="shared" si="40"/>
        <v>2053</v>
      </c>
      <c r="F886" s="25" t="str">
        <f t="shared" si="38"/>
        <v>MKEDU</v>
      </c>
      <c r="I886" s="29">
        <f>IFERROR(ROUNDDOWN(VLOOKUP(F886,INDATA_FILL_DEMAND!$E$4:$F$251,2,FALSE)*IF(E886&lt;2043,1+$N$8,1+$O$8),4),"")</f>
        <v>0.66569999999999996</v>
      </c>
    </row>
    <row r="887" spans="4:9" x14ac:dyDescent="0.3">
      <c r="D887" s="26" t="str">
        <f t="shared" si="39"/>
        <v>*</v>
      </c>
      <c r="E887" s="10">
        <f t="shared" si="40"/>
        <v>2053</v>
      </c>
      <c r="F887" s="25" t="str">
        <f t="shared" si="38"/>
        <v>MKHOU</v>
      </c>
      <c r="I887" s="29">
        <f>IFERROR(ROUNDDOWN(VLOOKUP(F887,INDATA_FILL_DEMAND!$E$4:$F$251,2,FALSE)*IF(E887&lt;2043,1+$N$8,1+$O$8),4),"")</f>
        <v>0</v>
      </c>
    </row>
    <row r="888" spans="4:9" x14ac:dyDescent="0.3">
      <c r="D888" s="26" t="str">
        <f t="shared" si="39"/>
        <v>Demand</v>
      </c>
      <c r="E888" s="10">
        <f t="shared" si="40"/>
        <v>2053</v>
      </c>
      <c r="F888" s="25" t="str">
        <f t="shared" si="38"/>
        <v>MKOFL</v>
      </c>
      <c r="I888" s="29">
        <f>IFERROR(ROUNDDOWN(VLOOKUP(F888,INDATA_FILL_DEMAND!$E$4:$F$251,2,FALSE)*IF(E888&lt;2043,1+$N$8,1+$O$8),4),"")</f>
        <v>7.0900000000000005E-2</v>
      </c>
    </row>
    <row r="889" spans="4:9" x14ac:dyDescent="0.3">
      <c r="D889" s="26" t="str">
        <f t="shared" si="39"/>
        <v>Demand</v>
      </c>
      <c r="E889" s="10">
        <f t="shared" si="40"/>
        <v>2053</v>
      </c>
      <c r="F889" s="25" t="str">
        <f t="shared" si="38"/>
        <v>MKOFS</v>
      </c>
      <c r="I889" s="29">
        <f>IFERROR(ROUNDDOWN(VLOOKUP(F889,INDATA_FILL_DEMAND!$E$4:$F$251,2,FALSE)*IF(E889&lt;2043,1+$N$8,1+$O$8),4),"")</f>
        <v>0.42249999999999999</v>
      </c>
    </row>
    <row r="890" spans="4:9" x14ac:dyDescent="0.3">
      <c r="D890" s="26" t="str">
        <f t="shared" si="39"/>
        <v>Demand</v>
      </c>
      <c r="E890" s="10">
        <f t="shared" si="40"/>
        <v>2053</v>
      </c>
      <c r="F890" s="25" t="str">
        <f t="shared" si="38"/>
        <v>MKOTH</v>
      </c>
      <c r="I890" s="29">
        <f>IFERROR(ROUNDDOWN(VLOOKUP(F890,INDATA_FILL_DEMAND!$E$4:$F$251,2,FALSE)*IF(E890&lt;2043,1+$N$8,1+$O$8),4),"")</f>
        <v>8.7499999999999994E-2</v>
      </c>
    </row>
    <row r="891" spans="4:9" x14ac:dyDescent="0.3">
      <c r="D891" s="26" t="str">
        <f t="shared" si="39"/>
        <v>Demand</v>
      </c>
      <c r="E891" s="10">
        <f t="shared" si="40"/>
        <v>2053</v>
      </c>
      <c r="F891" s="25" t="str">
        <f t="shared" si="38"/>
        <v>MKSPO</v>
      </c>
      <c r="I891" s="29">
        <f>IFERROR(ROUNDDOWN(VLOOKUP(F891,INDATA_FILL_DEMAND!$E$4:$F$251,2,FALSE)*IF(E891&lt;2043,1+$N$8,1+$O$8),4),"")</f>
        <v>0.18770000000000001</v>
      </c>
    </row>
    <row r="892" spans="4:9" x14ac:dyDescent="0.3">
      <c r="D892" s="26" t="str">
        <f t="shared" si="39"/>
        <v>Demand</v>
      </c>
      <c r="E892" s="10">
        <f t="shared" si="40"/>
        <v>2053</v>
      </c>
      <c r="F892" s="25" t="str">
        <f t="shared" si="38"/>
        <v>MKTCH</v>
      </c>
      <c r="I892" s="29">
        <f>IFERROR(ROUNDDOWN(VLOOKUP(F892,INDATA_FILL_DEMAND!$E$4:$F$251,2,FALSE)*IF(E892&lt;2043,1+$N$8,1+$O$8),4),"")</f>
        <v>5.33E-2</v>
      </c>
    </row>
    <row r="893" spans="4:9" x14ac:dyDescent="0.3">
      <c r="D893" s="26" t="str">
        <f t="shared" si="39"/>
        <v>Demand</v>
      </c>
      <c r="E893" s="10">
        <f t="shared" si="40"/>
        <v>2053</v>
      </c>
      <c r="F893" s="25" t="str">
        <f t="shared" si="38"/>
        <v>MLCUL</v>
      </c>
      <c r="I893" s="29">
        <f>IFERROR(ROUNDDOWN(VLOOKUP(F893,INDATA_FILL_DEMAND!$E$4:$F$251,2,FALSE)*IF(E893&lt;2043,1+$N$8,1+$O$8),4),"")</f>
        <v>0.36699999999999999</v>
      </c>
    </row>
    <row r="894" spans="4:9" x14ac:dyDescent="0.3">
      <c r="D894" s="26" t="str">
        <f t="shared" si="39"/>
        <v>Demand</v>
      </c>
      <c r="E894" s="10">
        <f t="shared" si="40"/>
        <v>2053</v>
      </c>
      <c r="F894" s="25" t="str">
        <f t="shared" ref="F894:F957" si="41">F646</f>
        <v>MLEDU</v>
      </c>
      <c r="I894" s="29">
        <f>IFERROR(ROUNDDOWN(VLOOKUP(F894,INDATA_FILL_DEMAND!$E$4:$F$251,2,FALSE)*IF(E894&lt;2043,1+$N$8,1+$O$8),4),"")</f>
        <v>0.88109999999999999</v>
      </c>
    </row>
    <row r="895" spans="4:9" x14ac:dyDescent="0.3">
      <c r="D895" s="26" t="str">
        <f t="shared" si="39"/>
        <v>*</v>
      </c>
      <c r="E895" s="10">
        <f t="shared" si="40"/>
        <v>2053</v>
      </c>
      <c r="F895" s="25" t="str">
        <f t="shared" si="41"/>
        <v>MLHOU</v>
      </c>
      <c r="I895" s="29">
        <f>IFERROR(ROUNDDOWN(VLOOKUP(F895,INDATA_FILL_DEMAND!$E$4:$F$251,2,FALSE)*IF(E895&lt;2043,1+$N$8,1+$O$8),4),"")</f>
        <v>0</v>
      </c>
    </row>
    <row r="896" spans="4:9" x14ac:dyDescent="0.3">
      <c r="D896" s="26" t="str">
        <f t="shared" si="39"/>
        <v>Demand</v>
      </c>
      <c r="E896" s="10">
        <f t="shared" si="40"/>
        <v>2053</v>
      </c>
      <c r="F896" s="25" t="str">
        <f t="shared" si="41"/>
        <v>MLOFL</v>
      </c>
      <c r="I896" s="29">
        <f>IFERROR(ROUNDDOWN(VLOOKUP(F896,INDATA_FILL_DEMAND!$E$4:$F$251,2,FALSE)*IF(E896&lt;2043,1+$N$8,1+$O$8),4),"")</f>
        <v>9.3899999999999997E-2</v>
      </c>
    </row>
    <row r="897" spans="4:9" x14ac:dyDescent="0.3">
      <c r="D897" s="26" t="str">
        <f t="shared" si="39"/>
        <v>Demand</v>
      </c>
      <c r="E897" s="10">
        <f t="shared" si="40"/>
        <v>2053</v>
      </c>
      <c r="F897" s="25" t="str">
        <f t="shared" si="41"/>
        <v>MLOFS</v>
      </c>
      <c r="I897" s="29">
        <f>IFERROR(ROUNDDOWN(VLOOKUP(F897,INDATA_FILL_DEMAND!$E$4:$F$251,2,FALSE)*IF(E897&lt;2043,1+$N$8,1+$O$8),4),"")</f>
        <v>0.55920000000000003</v>
      </c>
    </row>
    <row r="898" spans="4:9" x14ac:dyDescent="0.3">
      <c r="D898" s="26" t="str">
        <f t="shared" si="39"/>
        <v>Demand</v>
      </c>
      <c r="E898" s="10">
        <f t="shared" si="40"/>
        <v>2053</v>
      </c>
      <c r="F898" s="25" t="str">
        <f t="shared" si="41"/>
        <v>MLOTH</v>
      </c>
      <c r="I898" s="29">
        <f>IFERROR(ROUNDDOWN(VLOOKUP(F898,INDATA_FILL_DEMAND!$E$4:$F$251,2,FALSE)*IF(E898&lt;2043,1+$N$8,1+$O$8),4),"")</f>
        <v>0.1158</v>
      </c>
    </row>
    <row r="899" spans="4:9" x14ac:dyDescent="0.3">
      <c r="D899" s="26" t="str">
        <f t="shared" si="39"/>
        <v>Demand</v>
      </c>
      <c r="E899" s="10">
        <f t="shared" si="40"/>
        <v>2053</v>
      </c>
      <c r="F899" s="25" t="str">
        <f t="shared" si="41"/>
        <v>MLSPO</v>
      </c>
      <c r="I899" s="29">
        <f>IFERROR(ROUNDDOWN(VLOOKUP(F899,INDATA_FILL_DEMAND!$E$4:$F$251,2,FALSE)*IF(E899&lt;2043,1+$N$8,1+$O$8),4),"")</f>
        <v>0.24840000000000001</v>
      </c>
    </row>
    <row r="900" spans="4:9" x14ac:dyDescent="0.3">
      <c r="D900" s="26" t="str">
        <f t="shared" si="39"/>
        <v>Demand</v>
      </c>
      <c r="E900" s="10">
        <f t="shared" si="40"/>
        <v>2053</v>
      </c>
      <c r="F900" s="25" t="str">
        <f t="shared" si="41"/>
        <v>MLTCH</v>
      </c>
      <c r="I900" s="29">
        <f>IFERROR(ROUNDDOWN(VLOOKUP(F900,INDATA_FILL_DEMAND!$E$4:$F$251,2,FALSE)*IF(E900&lt;2043,1+$N$8,1+$O$8),4),"")</f>
        <v>7.0499999999999993E-2</v>
      </c>
    </row>
    <row r="901" spans="4:9" x14ac:dyDescent="0.3">
      <c r="D901" s="26" t="str">
        <f t="shared" si="39"/>
        <v>Demand</v>
      </c>
      <c r="E901" s="10">
        <f t="shared" si="40"/>
        <v>2053</v>
      </c>
      <c r="F901" s="25" t="str">
        <f t="shared" si="41"/>
        <v>MOCUL</v>
      </c>
      <c r="I901" s="29">
        <f>IFERROR(ROUNDDOWN(VLOOKUP(F901,INDATA_FILL_DEMAND!$E$4:$F$251,2,FALSE)*IF(E901&lt;2043,1+$N$8,1+$O$8),4),"")</f>
        <v>1.7391000000000001</v>
      </c>
    </row>
    <row r="902" spans="4:9" x14ac:dyDescent="0.3">
      <c r="D902" s="26" t="str">
        <f t="shared" si="39"/>
        <v>Demand</v>
      </c>
      <c r="E902" s="10">
        <f t="shared" si="40"/>
        <v>2053</v>
      </c>
      <c r="F902" s="25" t="str">
        <f t="shared" si="41"/>
        <v>MOEDU</v>
      </c>
      <c r="I902" s="29">
        <f>IFERROR(ROUNDDOWN(VLOOKUP(F902,INDATA_FILL_DEMAND!$E$4:$F$251,2,FALSE)*IF(E902&lt;2043,1+$N$8,1+$O$8),4),"")</f>
        <v>4.1753999999999998</v>
      </c>
    </row>
    <row r="903" spans="4:9" x14ac:dyDescent="0.3">
      <c r="D903" s="26" t="str">
        <f t="shared" si="39"/>
        <v>*</v>
      </c>
      <c r="E903" s="10">
        <f t="shared" si="40"/>
        <v>2053</v>
      </c>
      <c r="F903" s="25" t="str">
        <f t="shared" si="41"/>
        <v>MOHOU</v>
      </c>
      <c r="I903" s="29">
        <f>IFERROR(ROUNDDOWN(VLOOKUP(F903,INDATA_FILL_DEMAND!$E$4:$F$251,2,FALSE)*IF(E903&lt;2043,1+$N$8,1+$O$8),4),"")</f>
        <v>0</v>
      </c>
    </row>
    <row r="904" spans="4:9" x14ac:dyDescent="0.3">
      <c r="D904" s="26" t="str">
        <f t="shared" si="39"/>
        <v>Demand</v>
      </c>
      <c r="E904" s="10">
        <f t="shared" si="40"/>
        <v>2053</v>
      </c>
      <c r="F904" s="25" t="str">
        <f t="shared" si="41"/>
        <v>MOOFL</v>
      </c>
      <c r="I904" s="29">
        <f>IFERROR(ROUNDDOWN(VLOOKUP(F904,INDATA_FILL_DEMAND!$E$4:$F$251,2,FALSE)*IF(E904&lt;2043,1+$N$8,1+$O$8),4),"")</f>
        <v>0.4451</v>
      </c>
    </row>
    <row r="905" spans="4:9" x14ac:dyDescent="0.3">
      <c r="D905" s="26" t="str">
        <f t="shared" si="39"/>
        <v>Demand</v>
      </c>
      <c r="E905" s="10">
        <f t="shared" si="40"/>
        <v>2053</v>
      </c>
      <c r="F905" s="25" t="str">
        <f t="shared" si="41"/>
        <v>MOOFS</v>
      </c>
      <c r="I905" s="29">
        <f>IFERROR(ROUNDDOWN(VLOOKUP(F905,INDATA_FILL_DEMAND!$E$4:$F$251,2,FALSE)*IF(E905&lt;2043,1+$N$8,1+$O$8),4),"")</f>
        <v>2.6501999999999999</v>
      </c>
    </row>
    <row r="906" spans="4:9" x14ac:dyDescent="0.3">
      <c r="D906" s="26" t="str">
        <f t="shared" si="39"/>
        <v>Demand</v>
      </c>
      <c r="E906" s="10">
        <f t="shared" si="40"/>
        <v>2053</v>
      </c>
      <c r="F906" s="25" t="str">
        <f t="shared" si="41"/>
        <v>MOOTH</v>
      </c>
      <c r="I906" s="29">
        <f>IFERROR(ROUNDDOWN(VLOOKUP(F906,INDATA_FILL_DEMAND!$E$4:$F$251,2,FALSE)*IF(E906&lt;2043,1+$N$8,1+$O$8),4),"")</f>
        <v>0.54890000000000005</v>
      </c>
    </row>
    <row r="907" spans="4:9" x14ac:dyDescent="0.3">
      <c r="D907" s="26" t="str">
        <f t="shared" si="39"/>
        <v>Demand</v>
      </c>
      <c r="E907" s="10">
        <f t="shared" si="40"/>
        <v>2053</v>
      </c>
      <c r="F907" s="25" t="str">
        <f t="shared" si="41"/>
        <v>MOSPO</v>
      </c>
      <c r="I907" s="29">
        <f>IFERROR(ROUNDDOWN(VLOOKUP(F907,INDATA_FILL_DEMAND!$E$4:$F$251,2,FALSE)*IF(E907&lt;2043,1+$N$8,1+$O$8),4),"")</f>
        <v>1.1774</v>
      </c>
    </row>
    <row r="908" spans="4:9" x14ac:dyDescent="0.3">
      <c r="D908" s="26" t="str">
        <f t="shared" si="39"/>
        <v>Demand</v>
      </c>
      <c r="E908" s="10">
        <f t="shared" si="40"/>
        <v>2053</v>
      </c>
      <c r="F908" s="25" t="str">
        <f t="shared" si="41"/>
        <v>MOTCH</v>
      </c>
      <c r="I908" s="29">
        <f>IFERROR(ROUNDDOWN(VLOOKUP(F908,INDATA_FILL_DEMAND!$E$4:$F$251,2,FALSE)*IF(E908&lt;2043,1+$N$8,1+$O$8),4),"")</f>
        <v>0.33439999999999998</v>
      </c>
    </row>
    <row r="909" spans="4:9" x14ac:dyDescent="0.3">
      <c r="D909" s="26" t="str">
        <f t="shared" si="39"/>
        <v>*</v>
      </c>
      <c r="E909" s="10">
        <f t="shared" si="40"/>
        <v>2053</v>
      </c>
      <c r="F909" s="25" t="str">
        <f t="shared" si="41"/>
        <v>MECUL</v>
      </c>
      <c r="I909" s="29">
        <f>IFERROR(ROUNDDOWN(VLOOKUP(F909,INDATA_FILL_DEMAND!$E$4:$F$251,2,FALSE)*IF(E909&lt;2043,1+$N$8,1+$O$8),4),"")</f>
        <v>0</v>
      </c>
    </row>
    <row r="910" spans="4:9" x14ac:dyDescent="0.3">
      <c r="D910" s="26" t="str">
        <f t="shared" ref="D910:D973" si="42">IF(AND(ISNUMBER(I910),I910&gt;0),"Demand","*")</f>
        <v>*</v>
      </c>
      <c r="E910" s="10">
        <f t="shared" si="40"/>
        <v>2053</v>
      </c>
      <c r="F910" s="25" t="str">
        <f t="shared" si="41"/>
        <v>MEEDU</v>
      </c>
      <c r="I910" s="29">
        <f>IFERROR(ROUNDDOWN(VLOOKUP(F910,INDATA_FILL_DEMAND!$E$4:$F$251,2,FALSE)*IF(E910&lt;2043,1+$N$8,1+$O$8),4),"")</f>
        <v>0</v>
      </c>
    </row>
    <row r="911" spans="4:9" x14ac:dyDescent="0.3">
      <c r="D911" s="26" t="str">
        <f t="shared" si="42"/>
        <v>*</v>
      </c>
      <c r="E911" s="10">
        <f t="shared" si="40"/>
        <v>2053</v>
      </c>
      <c r="F911" s="25" t="str">
        <f t="shared" si="41"/>
        <v>MEHOU</v>
      </c>
      <c r="I911" s="29">
        <f>IFERROR(ROUNDDOWN(VLOOKUP(F911,INDATA_FILL_DEMAND!$E$4:$F$251,2,FALSE)*IF(E911&lt;2043,1+$N$8,1+$O$8),4),"")</f>
        <v>0</v>
      </c>
    </row>
    <row r="912" spans="4:9" x14ac:dyDescent="0.3">
      <c r="D912" s="26" t="str">
        <f t="shared" si="42"/>
        <v>*</v>
      </c>
      <c r="E912" s="10">
        <f t="shared" si="40"/>
        <v>2053</v>
      </c>
      <c r="F912" s="25" t="str">
        <f t="shared" si="41"/>
        <v>MEOFL</v>
      </c>
      <c r="I912" s="29">
        <f>IFERROR(ROUNDDOWN(VLOOKUP(F912,INDATA_FILL_DEMAND!$E$4:$F$251,2,FALSE)*IF(E912&lt;2043,1+$N$8,1+$O$8),4),"")</f>
        <v>0</v>
      </c>
    </row>
    <row r="913" spans="4:9" x14ac:dyDescent="0.3">
      <c r="D913" s="26" t="str">
        <f t="shared" si="42"/>
        <v>*</v>
      </c>
      <c r="E913" s="10">
        <f t="shared" si="40"/>
        <v>2053</v>
      </c>
      <c r="F913" s="25" t="str">
        <f t="shared" si="41"/>
        <v>MEOFS</v>
      </c>
      <c r="I913" s="29">
        <f>IFERROR(ROUNDDOWN(VLOOKUP(F913,INDATA_FILL_DEMAND!$E$4:$F$251,2,FALSE)*IF(E913&lt;2043,1+$N$8,1+$O$8),4),"")</f>
        <v>0</v>
      </c>
    </row>
    <row r="914" spans="4:9" x14ac:dyDescent="0.3">
      <c r="D914" s="26" t="str">
        <f t="shared" si="42"/>
        <v>*</v>
      </c>
      <c r="E914" s="10">
        <f t="shared" si="40"/>
        <v>2053</v>
      </c>
      <c r="F914" s="25" t="str">
        <f t="shared" si="41"/>
        <v>MEOTH</v>
      </c>
      <c r="I914" s="29">
        <f>IFERROR(ROUNDDOWN(VLOOKUP(F914,INDATA_FILL_DEMAND!$E$4:$F$251,2,FALSE)*IF(E914&lt;2043,1+$N$8,1+$O$8),4),"")</f>
        <v>0</v>
      </c>
    </row>
    <row r="915" spans="4:9" x14ac:dyDescent="0.3">
      <c r="D915" s="26" t="str">
        <f t="shared" si="42"/>
        <v>*</v>
      </c>
      <c r="E915" s="10">
        <f t="shared" si="40"/>
        <v>2053</v>
      </c>
      <c r="F915" s="25" t="str">
        <f t="shared" si="41"/>
        <v>MESPO</v>
      </c>
      <c r="I915" s="29">
        <f>IFERROR(ROUNDDOWN(VLOOKUP(F915,INDATA_FILL_DEMAND!$E$4:$F$251,2,FALSE)*IF(E915&lt;2043,1+$N$8,1+$O$8),4),"")</f>
        <v>0</v>
      </c>
    </row>
    <row r="916" spans="4:9" x14ac:dyDescent="0.3">
      <c r="D916" s="26" t="str">
        <f t="shared" si="42"/>
        <v>*</v>
      </c>
      <c r="E916" s="10">
        <f t="shared" si="40"/>
        <v>2053</v>
      </c>
      <c r="F916" s="25" t="str">
        <f t="shared" si="41"/>
        <v>METCH</v>
      </c>
      <c r="I916" s="29">
        <f>IFERROR(ROUNDDOWN(VLOOKUP(F916,INDATA_FILL_DEMAND!$E$4:$F$251,2,FALSE)*IF(E916&lt;2043,1+$N$8,1+$O$8),4),"")</f>
        <v>0</v>
      </c>
    </row>
    <row r="917" spans="4:9" x14ac:dyDescent="0.3">
      <c r="D917" s="26" t="str">
        <f t="shared" si="42"/>
        <v>*</v>
      </c>
      <c r="E917" s="10">
        <f t="shared" si="40"/>
        <v>2053</v>
      </c>
      <c r="F917" s="25" t="str">
        <f t="shared" si="41"/>
        <v>TAI</v>
      </c>
      <c r="I917" s="29">
        <f>IFERROR(ROUNDDOWN(VLOOKUP(F917,INDATA_FILL_DEMAND!$E$4:$F$251,2,FALSE)*IF(E917&lt;2043,1+$N$8,1+$O$8),4),"")</f>
        <v>0</v>
      </c>
    </row>
    <row r="918" spans="4:9" x14ac:dyDescent="0.3">
      <c r="D918" s="26" t="str">
        <f t="shared" si="42"/>
        <v>*</v>
      </c>
      <c r="E918" s="10">
        <f t="shared" si="40"/>
        <v>2053</v>
      </c>
      <c r="F918" s="25" t="str">
        <f t="shared" si="41"/>
        <v>TAI-C</v>
      </c>
      <c r="I918" s="29">
        <f>IFERROR(ROUNDDOWN(VLOOKUP(F918,INDATA_FILL_DEMAND!$E$4:$F$251,2,FALSE)*IF(E918&lt;2043,1+$N$8,1+$O$8),4),"")</f>
        <v>0</v>
      </c>
    </row>
    <row r="919" spans="4:9" x14ac:dyDescent="0.3">
      <c r="D919" s="26" t="str">
        <f t="shared" si="42"/>
        <v>*</v>
      </c>
      <c r="E919" s="10">
        <f t="shared" si="40"/>
        <v>2053</v>
      </c>
      <c r="F919" s="25" t="str">
        <f t="shared" si="41"/>
        <v>TAV</v>
      </c>
      <c r="I919" s="29">
        <f>IFERROR(ROUNDDOWN(VLOOKUP(F919,INDATA_FILL_DEMAND!$E$4:$F$251,2,FALSE)*IF(E919&lt;2043,1+$N$8,1+$O$8),4),"")</f>
        <v>0</v>
      </c>
    </row>
    <row r="920" spans="4:9" x14ac:dyDescent="0.3">
      <c r="D920" s="26" t="str">
        <f t="shared" si="42"/>
        <v>*</v>
      </c>
      <c r="E920" s="10">
        <f t="shared" si="40"/>
        <v>2053</v>
      </c>
      <c r="F920" s="25" t="str">
        <f t="shared" si="41"/>
        <v>TAV-C</v>
      </c>
      <c r="I920" s="29">
        <f>IFERROR(ROUNDDOWN(VLOOKUP(F920,INDATA_FILL_DEMAND!$E$4:$F$251,2,FALSE)*IF(E920&lt;2043,1+$N$8,1+$O$8),4),"")</f>
        <v>0</v>
      </c>
    </row>
    <row r="921" spans="4:9" x14ac:dyDescent="0.3">
      <c r="D921" s="26" t="str">
        <f t="shared" si="42"/>
        <v>*</v>
      </c>
      <c r="E921" s="10">
        <f t="shared" si="40"/>
        <v>2053</v>
      </c>
      <c r="F921" s="25" t="str">
        <f t="shared" si="41"/>
        <v>TBI</v>
      </c>
      <c r="I921" s="29">
        <f>IFERROR(ROUNDDOWN(VLOOKUP(F921,INDATA_FILL_DEMAND!$E$4:$F$251,2,FALSE)*IF(E921&lt;2043,1+$N$8,1+$O$8),4),"")</f>
        <v>0</v>
      </c>
    </row>
    <row r="922" spans="4:9" x14ac:dyDescent="0.3">
      <c r="D922" s="26" t="str">
        <f t="shared" si="42"/>
        <v>*</v>
      </c>
      <c r="E922" s="10">
        <f t="shared" si="40"/>
        <v>2053</v>
      </c>
      <c r="F922" s="25" t="str">
        <f t="shared" si="41"/>
        <v>TBI-C</v>
      </c>
      <c r="I922" s="29">
        <f>IFERROR(ROUNDDOWN(VLOOKUP(F922,INDATA_FILL_DEMAND!$E$4:$F$251,2,FALSE)*IF(E922&lt;2043,1+$N$8,1+$O$8),4),"")</f>
        <v>0</v>
      </c>
    </row>
    <row r="923" spans="4:9" x14ac:dyDescent="0.3">
      <c r="D923" s="26" t="str">
        <f t="shared" si="42"/>
        <v>*</v>
      </c>
      <c r="E923" s="10">
        <f t="shared" si="40"/>
        <v>2053</v>
      </c>
      <c r="F923" s="25" t="str">
        <f t="shared" si="41"/>
        <v>TBU</v>
      </c>
      <c r="I923" s="29">
        <f>IFERROR(ROUNDDOWN(VLOOKUP(F923,INDATA_FILL_DEMAND!$E$4:$F$251,2,FALSE)*IF(E923&lt;2043,1+$N$8,1+$O$8),4),"")</f>
        <v>0</v>
      </c>
    </row>
    <row r="924" spans="4:9" x14ac:dyDescent="0.3">
      <c r="D924" s="26" t="str">
        <f t="shared" si="42"/>
        <v>*</v>
      </c>
      <c r="E924" s="10">
        <f t="shared" si="40"/>
        <v>2053</v>
      </c>
      <c r="F924" s="25" t="str">
        <f t="shared" si="41"/>
        <v>TBU-C</v>
      </c>
      <c r="I924" s="29">
        <f>IFERROR(ROUNDDOWN(VLOOKUP(F924,INDATA_FILL_DEMAND!$E$4:$F$251,2,FALSE)*IF(E924&lt;2043,1+$N$8,1+$O$8),4),"")</f>
        <v>0</v>
      </c>
    </row>
    <row r="925" spans="4:9" x14ac:dyDescent="0.3">
      <c r="D925" s="26" t="str">
        <f t="shared" si="42"/>
        <v>*</v>
      </c>
      <c r="E925" s="10">
        <f t="shared" si="40"/>
        <v>2053</v>
      </c>
      <c r="F925" s="25" t="str">
        <f t="shared" si="41"/>
        <v>TCL</v>
      </c>
      <c r="I925" s="29">
        <f>IFERROR(ROUNDDOWN(VLOOKUP(F925,INDATA_FILL_DEMAND!$E$4:$F$251,2,FALSE)*IF(E925&lt;2043,1+$N$8,1+$O$8),4),"")</f>
        <v>0</v>
      </c>
    </row>
    <row r="926" spans="4:9" x14ac:dyDescent="0.3">
      <c r="D926" s="26" t="str">
        <f t="shared" si="42"/>
        <v>*</v>
      </c>
      <c r="E926" s="10">
        <f t="shared" si="40"/>
        <v>2053</v>
      </c>
      <c r="F926" s="25" t="str">
        <f t="shared" si="41"/>
        <v>TCL-C</v>
      </c>
      <c r="I926" s="29">
        <f>IFERROR(ROUNDDOWN(VLOOKUP(F926,INDATA_FILL_DEMAND!$E$4:$F$251,2,FALSE)*IF(E926&lt;2043,1+$N$8,1+$O$8),4),"")</f>
        <v>0</v>
      </c>
    </row>
    <row r="927" spans="4:9" x14ac:dyDescent="0.3">
      <c r="D927" s="26" t="str">
        <f t="shared" si="42"/>
        <v>*</v>
      </c>
      <c r="E927" s="10">
        <f t="shared" si="40"/>
        <v>2053</v>
      </c>
      <c r="F927" s="25" t="str">
        <f t="shared" si="41"/>
        <v>TCL-P</v>
      </c>
      <c r="I927" s="29">
        <f>IFERROR(ROUNDDOWN(VLOOKUP(F927,INDATA_FILL_DEMAND!$E$4:$F$251,2,FALSE)*IF(E927&lt;2043,1+$N$8,1+$O$8),4),"")</f>
        <v>0</v>
      </c>
    </row>
    <row r="928" spans="4:9" x14ac:dyDescent="0.3">
      <c r="D928" s="26" t="str">
        <f t="shared" si="42"/>
        <v>*</v>
      </c>
      <c r="E928" s="10">
        <f t="shared" si="40"/>
        <v>2053</v>
      </c>
      <c r="F928" s="25" t="str">
        <f t="shared" si="41"/>
        <v>TCS</v>
      </c>
      <c r="I928" s="29">
        <f>IFERROR(ROUNDDOWN(VLOOKUP(F928,INDATA_FILL_DEMAND!$E$4:$F$251,2,FALSE)*IF(E928&lt;2043,1+$N$8,1+$O$8),4),"")</f>
        <v>0</v>
      </c>
    </row>
    <row r="929" spans="4:9" x14ac:dyDescent="0.3">
      <c r="D929" s="26" t="str">
        <f t="shared" si="42"/>
        <v>*</v>
      </c>
      <c r="E929" s="10">
        <f t="shared" si="40"/>
        <v>2053</v>
      </c>
      <c r="F929" s="25" t="str">
        <f t="shared" si="41"/>
        <v>TCS-C</v>
      </c>
      <c r="I929" s="29">
        <f>IFERROR(ROUNDDOWN(VLOOKUP(F929,INDATA_FILL_DEMAND!$E$4:$F$251,2,FALSE)*IF(E929&lt;2043,1+$N$8,1+$O$8),4),"")</f>
        <v>0</v>
      </c>
    </row>
    <row r="930" spans="4:9" x14ac:dyDescent="0.3">
      <c r="D930" s="26" t="str">
        <f t="shared" si="42"/>
        <v>*</v>
      </c>
      <c r="E930" s="10">
        <f t="shared" si="40"/>
        <v>2053</v>
      </c>
      <c r="F930" s="25" t="str">
        <f t="shared" si="41"/>
        <v>TCS-P</v>
      </c>
      <c r="I930" s="29">
        <f>IFERROR(ROUNDDOWN(VLOOKUP(F930,INDATA_FILL_DEMAND!$E$4:$F$251,2,FALSE)*IF(E930&lt;2043,1+$N$8,1+$O$8),4),"")</f>
        <v>0</v>
      </c>
    </row>
    <row r="931" spans="4:9" x14ac:dyDescent="0.3">
      <c r="D931" s="26" t="str">
        <f t="shared" si="42"/>
        <v>*</v>
      </c>
      <c r="E931" s="10">
        <f t="shared" si="40"/>
        <v>2053</v>
      </c>
      <c r="F931" s="25" t="str">
        <f t="shared" si="41"/>
        <v>TLEP</v>
      </c>
      <c r="I931" s="29">
        <f>IFERROR(ROUNDDOWN(VLOOKUP(F931,INDATA_FILL_DEMAND!$E$4:$F$251,2,FALSE)*IF(E931&lt;2043,1+$N$8,1+$O$8),4),"")</f>
        <v>0</v>
      </c>
    </row>
    <row r="932" spans="4:9" x14ac:dyDescent="0.3">
      <c r="D932" s="26" t="str">
        <f t="shared" si="42"/>
        <v>*</v>
      </c>
      <c r="E932" s="10">
        <f t="shared" si="40"/>
        <v>2053</v>
      </c>
      <c r="F932" s="25" t="str">
        <f t="shared" si="41"/>
        <v>TLEP-C</v>
      </c>
      <c r="I932" s="29">
        <f>IFERROR(ROUNDDOWN(VLOOKUP(F932,INDATA_FILL_DEMAND!$E$4:$F$251,2,FALSE)*IF(E932&lt;2043,1+$N$8,1+$O$8),4),"")</f>
        <v>0</v>
      </c>
    </row>
    <row r="933" spans="4:9" x14ac:dyDescent="0.3">
      <c r="D933" s="26" t="str">
        <f t="shared" si="42"/>
        <v>*</v>
      </c>
      <c r="E933" s="10">
        <f t="shared" si="40"/>
        <v>2053</v>
      </c>
      <c r="F933" s="25" t="str">
        <f t="shared" si="41"/>
        <v>TMO</v>
      </c>
      <c r="I933" s="29">
        <f>IFERROR(ROUNDDOWN(VLOOKUP(F933,INDATA_FILL_DEMAND!$E$4:$F$251,2,FALSE)*IF(E933&lt;2043,1+$N$8,1+$O$8),4),"")</f>
        <v>0</v>
      </c>
    </row>
    <row r="934" spans="4:9" x14ac:dyDescent="0.3">
      <c r="D934" s="26" t="str">
        <f t="shared" si="42"/>
        <v>*</v>
      </c>
      <c r="E934" s="10">
        <f t="shared" si="40"/>
        <v>2053</v>
      </c>
      <c r="F934" s="25" t="str">
        <f t="shared" si="41"/>
        <v>TMO-C</v>
      </c>
      <c r="I934" s="29">
        <f>IFERROR(ROUNDDOWN(VLOOKUP(F934,INDATA_FILL_DEMAND!$E$4:$F$251,2,FALSE)*IF(E934&lt;2043,1+$N$8,1+$O$8),4),"")</f>
        <v>0</v>
      </c>
    </row>
    <row r="935" spans="4:9" x14ac:dyDescent="0.3">
      <c r="D935" s="26" t="str">
        <f t="shared" si="42"/>
        <v>*</v>
      </c>
      <c r="E935" s="10">
        <f t="shared" si="40"/>
        <v>2053</v>
      </c>
      <c r="F935" s="25" t="str">
        <f t="shared" si="41"/>
        <v>TNA</v>
      </c>
      <c r="I935" s="29">
        <f>IFERROR(ROUNDDOWN(VLOOKUP(F935,INDATA_FILL_DEMAND!$E$4:$F$251,2,FALSE)*IF(E935&lt;2043,1+$N$8,1+$O$8),4),"")</f>
        <v>0</v>
      </c>
    </row>
    <row r="936" spans="4:9" x14ac:dyDescent="0.3">
      <c r="D936" s="26" t="str">
        <f t="shared" si="42"/>
        <v>*</v>
      </c>
      <c r="E936" s="10">
        <f t="shared" si="40"/>
        <v>2053</v>
      </c>
      <c r="F936" s="25" t="str">
        <f t="shared" si="41"/>
        <v>TNA-C</v>
      </c>
      <c r="I936" s="29">
        <f>IFERROR(ROUNDDOWN(VLOOKUP(F936,INDATA_FILL_DEMAND!$E$4:$F$251,2,FALSE)*IF(E936&lt;2043,1+$N$8,1+$O$8),4),"")</f>
        <v>0</v>
      </c>
    </row>
    <row r="937" spans="4:9" x14ac:dyDescent="0.3">
      <c r="D937" s="26" t="str">
        <f t="shared" si="42"/>
        <v>*</v>
      </c>
      <c r="E937" s="10">
        <f t="shared" si="40"/>
        <v>2053</v>
      </c>
      <c r="F937" s="25" t="str">
        <f t="shared" si="41"/>
        <v>TNC</v>
      </c>
      <c r="I937" s="29">
        <f>IFERROR(ROUNDDOWN(VLOOKUP(F937,INDATA_FILL_DEMAND!$E$4:$F$251,2,FALSE)*IF(E937&lt;2043,1+$N$8,1+$O$8),4),"")</f>
        <v>0</v>
      </c>
    </row>
    <row r="938" spans="4:9" x14ac:dyDescent="0.3">
      <c r="D938" s="26" t="str">
        <f t="shared" si="42"/>
        <v>*</v>
      </c>
      <c r="E938" s="10">
        <f t="shared" si="40"/>
        <v>2053</v>
      </c>
      <c r="F938" s="25" t="str">
        <f t="shared" si="41"/>
        <v>TNC-C</v>
      </c>
      <c r="I938" s="29">
        <f>IFERROR(ROUNDDOWN(VLOOKUP(F938,INDATA_FILL_DEMAND!$E$4:$F$251,2,FALSE)*IF(E938&lt;2043,1+$N$8,1+$O$8),4),"")</f>
        <v>0</v>
      </c>
    </row>
    <row r="939" spans="4:9" x14ac:dyDescent="0.3">
      <c r="D939" s="26" t="str">
        <f t="shared" si="42"/>
        <v>*</v>
      </c>
      <c r="E939" s="10">
        <f t="shared" si="40"/>
        <v>2053</v>
      </c>
      <c r="F939" s="25" t="str">
        <f t="shared" si="41"/>
        <v>TNO</v>
      </c>
      <c r="I939" s="29">
        <f>IFERROR(ROUNDDOWN(VLOOKUP(F939,INDATA_FILL_DEMAND!$E$4:$F$251,2,FALSE)*IF(E939&lt;2043,1+$N$8,1+$O$8),4),"")</f>
        <v>0</v>
      </c>
    </row>
    <row r="940" spans="4:9" x14ac:dyDescent="0.3">
      <c r="D940" s="26" t="str">
        <f t="shared" si="42"/>
        <v>*</v>
      </c>
      <c r="E940" s="10">
        <f t="shared" si="40"/>
        <v>2053</v>
      </c>
      <c r="F940" s="25" t="str">
        <f t="shared" si="41"/>
        <v>TNO-C</v>
      </c>
      <c r="I940" s="29">
        <f>IFERROR(ROUNDDOWN(VLOOKUP(F940,INDATA_FILL_DEMAND!$E$4:$F$251,2,FALSE)*IF(E940&lt;2043,1+$N$8,1+$O$8),4),"")</f>
        <v>0</v>
      </c>
    </row>
    <row r="941" spans="4:9" x14ac:dyDescent="0.3">
      <c r="D941" s="26" t="str">
        <f t="shared" si="42"/>
        <v>*</v>
      </c>
      <c r="E941" s="10">
        <f t="shared" si="40"/>
        <v>2053</v>
      </c>
      <c r="F941" s="25" t="str">
        <f t="shared" si="41"/>
        <v>TTH</v>
      </c>
      <c r="I941" s="29">
        <f>IFERROR(ROUNDDOWN(VLOOKUP(F941,INDATA_FILL_DEMAND!$E$4:$F$251,2,FALSE)*IF(E941&lt;2043,1+$N$8,1+$O$8),4),"")</f>
        <v>0</v>
      </c>
    </row>
    <row r="942" spans="4:9" x14ac:dyDescent="0.3">
      <c r="D942" s="26" t="str">
        <f t="shared" si="42"/>
        <v>*</v>
      </c>
      <c r="E942" s="10">
        <f t="shared" si="40"/>
        <v>2053</v>
      </c>
      <c r="F942" s="25" t="str">
        <f t="shared" si="41"/>
        <v>TTH-C</v>
      </c>
      <c r="I942" s="29">
        <f>IFERROR(ROUNDDOWN(VLOOKUP(F942,INDATA_FILL_DEMAND!$E$4:$F$251,2,FALSE)*IF(E942&lt;2043,1+$N$8,1+$O$8),4),"")</f>
        <v>0</v>
      </c>
    </row>
    <row r="943" spans="4:9" x14ac:dyDescent="0.3">
      <c r="D943" s="26" t="str">
        <f t="shared" si="42"/>
        <v>*</v>
      </c>
      <c r="E943" s="10">
        <f t="shared" ref="E943:E996" si="43">E942</f>
        <v>2053</v>
      </c>
      <c r="F943" s="25" t="str">
        <f t="shared" si="41"/>
        <v>TTL</v>
      </c>
      <c r="I943" s="29">
        <f>IFERROR(ROUNDDOWN(VLOOKUP(F943,INDATA_FILL_DEMAND!$E$4:$F$251,2,FALSE)*IF(E943&lt;2043,1+$N$8,1+$O$8),4),"")</f>
        <v>0</v>
      </c>
    </row>
    <row r="944" spans="4:9" x14ac:dyDescent="0.3">
      <c r="D944" s="26" t="str">
        <f t="shared" si="42"/>
        <v>*</v>
      </c>
      <c r="E944" s="10">
        <f t="shared" si="43"/>
        <v>2053</v>
      </c>
      <c r="F944" s="25" t="str">
        <f t="shared" si="41"/>
        <v>TTL-C</v>
      </c>
      <c r="I944" s="29">
        <f>IFERROR(ROUNDDOWN(VLOOKUP(F944,INDATA_FILL_DEMAND!$E$4:$F$251,2,FALSE)*IF(E944&lt;2043,1+$N$8,1+$O$8),4),"")</f>
        <v>0</v>
      </c>
    </row>
    <row r="945" spans="4:9" x14ac:dyDescent="0.3">
      <c r="D945" s="26" t="str">
        <f t="shared" si="42"/>
        <v>*</v>
      </c>
      <c r="E945" s="10">
        <f t="shared" si="43"/>
        <v>2053</v>
      </c>
      <c r="F945" s="25" t="str">
        <f t="shared" si="41"/>
        <v>TTM</v>
      </c>
      <c r="I945" s="29">
        <f>IFERROR(ROUNDDOWN(VLOOKUP(F945,INDATA_FILL_DEMAND!$E$4:$F$251,2,FALSE)*IF(E945&lt;2043,1+$N$8,1+$O$8),4),"")</f>
        <v>0</v>
      </c>
    </row>
    <row r="946" spans="4:9" x14ac:dyDescent="0.3">
      <c r="D946" s="26" t="str">
        <f t="shared" si="42"/>
        <v>*</v>
      </c>
      <c r="E946" s="10">
        <f t="shared" si="43"/>
        <v>2053</v>
      </c>
      <c r="F946" s="25" t="str">
        <f t="shared" si="41"/>
        <v>TTM-C</v>
      </c>
      <c r="I946" s="29">
        <f>IFERROR(ROUNDDOWN(VLOOKUP(F946,INDATA_FILL_DEMAND!$E$4:$F$251,2,FALSE)*IF(E946&lt;2043,1+$N$8,1+$O$8),4),"")</f>
        <v>0</v>
      </c>
    </row>
    <row r="947" spans="4:9" x14ac:dyDescent="0.3">
      <c r="D947" s="26" t="str">
        <f t="shared" si="42"/>
        <v>*</v>
      </c>
      <c r="E947" s="10">
        <f t="shared" si="43"/>
        <v>2053</v>
      </c>
      <c r="F947" s="25" t="str">
        <f t="shared" si="41"/>
        <v>TTP</v>
      </c>
      <c r="I947" s="29">
        <f>IFERROR(ROUNDDOWN(VLOOKUP(F947,INDATA_FILL_DEMAND!$E$4:$F$251,2,FALSE)*IF(E947&lt;2043,1+$N$8,1+$O$8),4),"")</f>
        <v>0</v>
      </c>
    </row>
    <row r="948" spans="4:9" x14ac:dyDescent="0.3">
      <c r="D948" s="26" t="str">
        <f t="shared" si="42"/>
        <v>*</v>
      </c>
      <c r="E948" s="10">
        <f t="shared" si="43"/>
        <v>2053</v>
      </c>
      <c r="F948" s="25" t="str">
        <f t="shared" si="41"/>
        <v>TTP-C</v>
      </c>
      <c r="I948" s="29">
        <f>IFERROR(ROUNDDOWN(VLOOKUP(F948,INDATA_FILL_DEMAND!$E$4:$F$251,2,FALSE)*IF(E948&lt;2043,1+$N$8,1+$O$8),4),"")</f>
        <v>0</v>
      </c>
    </row>
    <row r="949" spans="4:9" x14ac:dyDescent="0.3">
      <c r="D949" s="26" t="str">
        <f t="shared" si="42"/>
        <v>*</v>
      </c>
      <c r="E949" s="10">
        <f t="shared" si="43"/>
        <v>2053</v>
      </c>
      <c r="F949" s="25" t="str">
        <f t="shared" si="41"/>
        <v>TWN</v>
      </c>
      <c r="I949" s="29">
        <f>IFERROR(ROUNDDOWN(VLOOKUP(F949,INDATA_FILL_DEMAND!$E$4:$F$251,2,FALSE)*IF(E949&lt;2043,1+$N$8,1+$O$8),4),"")</f>
        <v>0</v>
      </c>
    </row>
    <row r="950" spans="4:9" x14ac:dyDescent="0.3">
      <c r="D950" s="26" t="str">
        <f t="shared" si="42"/>
        <v>*</v>
      </c>
      <c r="E950" s="10">
        <f t="shared" si="43"/>
        <v>2053</v>
      </c>
      <c r="F950" s="25" t="str">
        <f t="shared" si="41"/>
        <v>TWN-C</v>
      </c>
      <c r="I950" s="29">
        <f>IFERROR(ROUNDDOWN(VLOOKUP(F950,INDATA_FILL_DEMAND!$E$4:$F$251,2,FALSE)*IF(E950&lt;2043,1+$N$8,1+$O$8),4),"")</f>
        <v>0</v>
      </c>
    </row>
    <row r="951" spans="4:9" x14ac:dyDescent="0.3">
      <c r="D951" s="26" t="str">
        <f t="shared" si="42"/>
        <v>*</v>
      </c>
      <c r="E951" s="10">
        <f t="shared" si="43"/>
        <v>2053</v>
      </c>
      <c r="F951" s="25" t="str">
        <f t="shared" si="41"/>
        <v>TYEP</v>
      </c>
      <c r="I951" s="29">
        <f>IFERROR(ROUNDDOWN(VLOOKUP(F951,INDATA_FILL_DEMAND!$E$4:$F$251,2,FALSE)*IF(E951&lt;2043,1+$N$8,1+$O$8),4),"")</f>
        <v>0</v>
      </c>
    </row>
    <row r="952" spans="4:9" x14ac:dyDescent="0.3">
      <c r="D952" s="26" t="str">
        <f t="shared" si="42"/>
        <v>*</v>
      </c>
      <c r="E952" s="10">
        <f t="shared" si="43"/>
        <v>2053</v>
      </c>
      <c r="F952" s="25" t="str">
        <f t="shared" si="41"/>
        <v>TYEP-C</v>
      </c>
      <c r="I952" s="29">
        <f>IFERROR(ROUNDDOWN(VLOOKUP(F952,INDATA_FILL_DEMAND!$E$4:$F$251,2,FALSE)*IF(E952&lt;2043,1+$N$8,1+$O$8),4),"")</f>
        <v>0</v>
      </c>
    </row>
    <row r="953" spans="4:9" x14ac:dyDescent="0.3">
      <c r="D953" s="26" t="str">
        <f t="shared" si="42"/>
        <v>*</v>
      </c>
      <c r="E953" s="10">
        <f t="shared" si="43"/>
        <v>2053</v>
      </c>
      <c r="F953" s="25" t="str">
        <f t="shared" si="41"/>
        <v>TYNP</v>
      </c>
      <c r="I953" s="29">
        <f>IFERROR(ROUNDDOWN(VLOOKUP(F953,INDATA_FILL_DEMAND!$E$4:$F$251,2,FALSE)*IF(E953&lt;2043,1+$N$8,1+$O$8),4),"")</f>
        <v>0</v>
      </c>
    </row>
    <row r="954" spans="4:9" x14ac:dyDescent="0.3">
      <c r="D954" s="26" t="str">
        <f t="shared" si="42"/>
        <v>*</v>
      </c>
      <c r="E954" s="10">
        <f t="shared" si="43"/>
        <v>2053</v>
      </c>
      <c r="F954" s="25" t="str">
        <f t="shared" si="41"/>
        <v>TYNP-C</v>
      </c>
      <c r="I954" s="29">
        <f>IFERROR(ROUNDDOWN(VLOOKUP(F954,INDATA_FILL_DEMAND!$E$4:$F$251,2,FALSE)*IF(E954&lt;2043,1+$N$8,1+$O$8),4),"")</f>
        <v>0</v>
      </c>
    </row>
    <row r="955" spans="4:9" x14ac:dyDescent="0.3">
      <c r="D955" s="26" t="str">
        <f t="shared" si="42"/>
        <v>*</v>
      </c>
      <c r="E955" s="10">
        <f t="shared" si="43"/>
        <v>2053</v>
      </c>
      <c r="F955" s="25" t="str">
        <f t="shared" si="41"/>
        <v>TLEF</v>
      </c>
      <c r="I955" s="29">
        <f>IFERROR(ROUNDDOWN(VLOOKUP(F955,INDATA_FILL_DEMAND!$E$4:$F$251,2,FALSE)*IF(E955&lt;2043,1+$N$8,1+$O$8),4),"")</f>
        <v>0</v>
      </c>
    </row>
    <row r="956" spans="4:9" x14ac:dyDescent="0.3">
      <c r="D956" s="26" t="str">
        <f t="shared" si="42"/>
        <v>*</v>
      </c>
      <c r="E956" s="10">
        <f t="shared" si="43"/>
        <v>2053</v>
      </c>
      <c r="F956" s="25" t="str">
        <f t="shared" si="41"/>
        <v>TLEF-C</v>
      </c>
      <c r="I956" s="29">
        <f>IFERROR(ROUNDDOWN(VLOOKUP(F956,INDATA_FILL_DEMAND!$E$4:$F$251,2,FALSE)*IF(E956&lt;2043,1+$N$8,1+$O$8),4),"")</f>
        <v>0</v>
      </c>
    </row>
    <row r="957" spans="4:9" x14ac:dyDescent="0.3">
      <c r="D957" s="26" t="str">
        <f t="shared" si="42"/>
        <v>*</v>
      </c>
      <c r="E957" s="10">
        <f t="shared" si="43"/>
        <v>2053</v>
      </c>
      <c r="F957" s="25" t="str">
        <f t="shared" si="41"/>
        <v>TFLL</v>
      </c>
      <c r="I957" s="29">
        <f>IFERROR(ROUNDDOWN(VLOOKUP(F957,INDATA_FILL_DEMAND!$E$4:$F$251,2,FALSE)*IF(E957&lt;2043,1+$N$8,1+$O$8),4),"")</f>
        <v>0</v>
      </c>
    </row>
    <row r="958" spans="4:9" x14ac:dyDescent="0.3">
      <c r="D958" s="26" t="str">
        <f t="shared" si="42"/>
        <v>*</v>
      </c>
      <c r="E958" s="10">
        <f t="shared" si="43"/>
        <v>2053</v>
      </c>
      <c r="F958" s="25" t="str">
        <f t="shared" ref="F958:F996" si="44">F710</f>
        <v>TFLL-C</v>
      </c>
      <c r="I958" s="29">
        <f>IFERROR(ROUNDDOWN(VLOOKUP(F958,INDATA_FILL_DEMAND!$E$4:$F$251,2,FALSE)*IF(E958&lt;2043,1+$N$8,1+$O$8),4),"")</f>
        <v>0</v>
      </c>
    </row>
    <row r="959" spans="4:9" x14ac:dyDescent="0.3">
      <c r="D959" s="26" t="str">
        <f t="shared" si="42"/>
        <v>*</v>
      </c>
      <c r="E959" s="10">
        <f t="shared" si="43"/>
        <v>2053</v>
      </c>
      <c r="F959" s="25" t="str">
        <f t="shared" si="44"/>
        <v>TFLS</v>
      </c>
      <c r="I959" s="29">
        <f>IFERROR(ROUNDDOWN(VLOOKUP(F959,INDATA_FILL_DEMAND!$E$4:$F$251,2,FALSE)*IF(E959&lt;2043,1+$N$8,1+$O$8),4),"")</f>
        <v>0</v>
      </c>
    </row>
    <row r="960" spans="4:9" x14ac:dyDescent="0.3">
      <c r="D960" s="26" t="str">
        <f t="shared" si="42"/>
        <v>*</v>
      </c>
      <c r="E960" s="10">
        <f t="shared" si="43"/>
        <v>2053</v>
      </c>
      <c r="F960" s="25" t="str">
        <f t="shared" si="44"/>
        <v>TFLS-C</v>
      </c>
      <c r="I960" s="29">
        <f>IFERROR(ROUNDDOWN(VLOOKUP(F960,INDATA_FILL_DEMAND!$E$4:$F$251,2,FALSE)*IF(E960&lt;2043,1+$N$8,1+$O$8),4),"")</f>
        <v>0</v>
      </c>
    </row>
    <row r="961" spans="4:9" x14ac:dyDescent="0.3">
      <c r="D961" s="26" t="str">
        <f t="shared" si="42"/>
        <v>*</v>
      </c>
      <c r="E961" s="10">
        <f t="shared" si="43"/>
        <v>2053</v>
      </c>
      <c r="F961" s="25" t="str">
        <f t="shared" si="44"/>
        <v>TFML</v>
      </c>
      <c r="I961" s="29">
        <f>IFERROR(ROUNDDOWN(VLOOKUP(F961,INDATA_FILL_DEMAND!$E$4:$F$251,2,FALSE)*IF(E961&lt;2043,1+$N$8,1+$O$8),4),"")</f>
        <v>0</v>
      </c>
    </row>
    <row r="962" spans="4:9" x14ac:dyDescent="0.3">
      <c r="D962" s="26" t="str">
        <f t="shared" si="42"/>
        <v>*</v>
      </c>
      <c r="E962" s="10">
        <f t="shared" si="43"/>
        <v>2053</v>
      </c>
      <c r="F962" s="25" t="str">
        <f t="shared" si="44"/>
        <v>TFML-C</v>
      </c>
      <c r="I962" s="29">
        <f>IFERROR(ROUNDDOWN(VLOOKUP(F962,INDATA_FILL_DEMAND!$E$4:$F$251,2,FALSE)*IF(E962&lt;2043,1+$N$8,1+$O$8),4),"")</f>
        <v>0</v>
      </c>
    </row>
    <row r="963" spans="4:9" x14ac:dyDescent="0.3">
      <c r="D963" s="26" t="str">
        <f t="shared" si="42"/>
        <v>*</v>
      </c>
      <c r="E963" s="10">
        <f t="shared" si="43"/>
        <v>2053</v>
      </c>
      <c r="F963" s="25" t="str">
        <f t="shared" si="44"/>
        <v>TFMS</v>
      </c>
      <c r="I963" s="29">
        <f>IFERROR(ROUNDDOWN(VLOOKUP(F963,INDATA_FILL_DEMAND!$E$4:$F$251,2,FALSE)*IF(E963&lt;2043,1+$N$8,1+$O$8),4),"")</f>
        <v>0</v>
      </c>
    </row>
    <row r="964" spans="4:9" x14ac:dyDescent="0.3">
      <c r="D964" s="26" t="str">
        <f t="shared" si="42"/>
        <v>*</v>
      </c>
      <c r="E964" s="10">
        <f t="shared" si="43"/>
        <v>2053</v>
      </c>
      <c r="F964" s="25" t="str">
        <f t="shared" si="44"/>
        <v>TFMS-C</v>
      </c>
      <c r="I964" s="29">
        <f>IFERROR(ROUNDDOWN(VLOOKUP(F964,INDATA_FILL_DEMAND!$E$4:$F$251,2,FALSE)*IF(E964&lt;2043,1+$N$8,1+$O$8),4),"")</f>
        <v>0</v>
      </c>
    </row>
    <row r="965" spans="4:9" x14ac:dyDescent="0.3">
      <c r="D965" s="26" t="str">
        <f t="shared" si="42"/>
        <v>*</v>
      </c>
      <c r="E965" s="10">
        <f t="shared" si="43"/>
        <v>2053</v>
      </c>
      <c r="F965" s="25" t="str">
        <f t="shared" si="44"/>
        <v>TFRL</v>
      </c>
      <c r="I965" s="29">
        <f>IFERROR(ROUNDDOWN(VLOOKUP(F965,INDATA_FILL_DEMAND!$E$4:$F$251,2,FALSE)*IF(E965&lt;2043,1+$N$8,1+$O$8),4),"")</f>
        <v>0</v>
      </c>
    </row>
    <row r="966" spans="4:9" x14ac:dyDescent="0.3">
      <c r="D966" s="26" t="str">
        <f t="shared" si="42"/>
        <v>*</v>
      </c>
      <c r="E966" s="10">
        <f t="shared" si="43"/>
        <v>2053</v>
      </c>
      <c r="F966" s="25" t="str">
        <f t="shared" si="44"/>
        <v>TFRL-C</v>
      </c>
      <c r="I966" s="29">
        <f>IFERROR(ROUNDDOWN(VLOOKUP(F966,INDATA_FILL_DEMAND!$E$4:$F$251,2,FALSE)*IF(E966&lt;2043,1+$N$8,1+$O$8),4),"")</f>
        <v>0</v>
      </c>
    </row>
    <row r="967" spans="4:9" x14ac:dyDescent="0.3">
      <c r="D967" s="26" t="str">
        <f t="shared" si="42"/>
        <v>*</v>
      </c>
      <c r="E967" s="10">
        <f t="shared" si="43"/>
        <v>2053</v>
      </c>
      <c r="F967" s="25" t="str">
        <f t="shared" si="44"/>
        <v>TFRS</v>
      </c>
      <c r="I967" s="29">
        <f>IFERROR(ROUNDDOWN(VLOOKUP(F967,INDATA_FILL_DEMAND!$E$4:$F$251,2,FALSE)*IF(E967&lt;2043,1+$N$8,1+$O$8),4),"")</f>
        <v>0</v>
      </c>
    </row>
    <row r="968" spans="4:9" x14ac:dyDescent="0.3">
      <c r="D968" s="26" t="str">
        <f t="shared" si="42"/>
        <v>*</v>
      </c>
      <c r="E968" s="10">
        <f t="shared" si="43"/>
        <v>2053</v>
      </c>
      <c r="F968" s="25" t="str">
        <f t="shared" si="44"/>
        <v>TFRS-C</v>
      </c>
      <c r="I968" s="29">
        <f>IFERROR(ROUNDDOWN(VLOOKUP(F968,INDATA_FILL_DEMAND!$E$4:$F$251,2,FALSE)*IF(E968&lt;2043,1+$N$8,1+$O$8),4),"")</f>
        <v>0</v>
      </c>
    </row>
    <row r="969" spans="4:9" x14ac:dyDescent="0.3">
      <c r="D969" s="26" t="str">
        <f t="shared" si="42"/>
        <v>*</v>
      </c>
      <c r="E969" s="10">
        <f t="shared" si="43"/>
        <v>2053</v>
      </c>
      <c r="F969" s="25" t="str">
        <f t="shared" si="44"/>
        <v>TNB</v>
      </c>
      <c r="I969" s="29">
        <f>IFERROR(ROUNDDOWN(VLOOKUP(F969,INDATA_FILL_DEMAND!$E$4:$F$251,2,FALSE)*IF(E969&lt;2043,1+$N$8,1+$O$8),4),"")</f>
        <v>0</v>
      </c>
    </row>
    <row r="970" spans="4:9" x14ac:dyDescent="0.3">
      <c r="D970" s="26" t="str">
        <f t="shared" si="42"/>
        <v>*</v>
      </c>
      <c r="E970" s="10">
        <f t="shared" si="43"/>
        <v>2053</v>
      </c>
      <c r="F970" s="25" t="str">
        <f t="shared" si="44"/>
        <v>TNB-C</v>
      </c>
      <c r="I970" s="29">
        <f>IFERROR(ROUNDDOWN(VLOOKUP(F970,INDATA_FILL_DEMAND!$E$4:$F$251,2,FALSE)*IF(E970&lt;2043,1+$N$8,1+$O$8),4),"")</f>
        <v>0</v>
      </c>
    </row>
    <row r="971" spans="4:9" x14ac:dyDescent="0.3">
      <c r="D971" s="26" t="str">
        <f t="shared" si="42"/>
        <v>*</v>
      </c>
      <c r="E971" s="10">
        <f t="shared" si="43"/>
        <v>2053</v>
      </c>
      <c r="F971" s="25" t="str">
        <f t="shared" si="44"/>
        <v>TOV</v>
      </c>
      <c r="I971" s="29">
        <f>IFERROR(ROUNDDOWN(VLOOKUP(F971,INDATA_FILL_DEMAND!$E$4:$F$251,2,FALSE)*IF(E971&lt;2043,1+$N$8,1+$O$8),4),"")</f>
        <v>0</v>
      </c>
    </row>
    <row r="972" spans="4:9" x14ac:dyDescent="0.3">
      <c r="D972" s="26" t="str">
        <f t="shared" si="42"/>
        <v>*</v>
      </c>
      <c r="E972" s="10">
        <f t="shared" si="43"/>
        <v>2053</v>
      </c>
      <c r="F972" s="25" t="str">
        <f t="shared" si="44"/>
        <v>TOV-C</v>
      </c>
      <c r="I972" s="29">
        <f>IFERROR(ROUNDDOWN(VLOOKUP(F972,INDATA_FILL_DEMAND!$E$4:$F$251,2,FALSE)*IF(E972&lt;2043,1+$N$8,1+$O$8),4),"")</f>
        <v>0</v>
      </c>
    </row>
    <row r="973" spans="4:9" x14ac:dyDescent="0.3">
      <c r="D973" s="26" t="str">
        <f t="shared" si="42"/>
        <v>*</v>
      </c>
      <c r="E973" s="10">
        <f t="shared" si="43"/>
        <v>2053</v>
      </c>
      <c r="F973" s="25" t="str">
        <f t="shared" si="44"/>
        <v>TTF</v>
      </c>
      <c r="I973" s="29">
        <f>IFERROR(ROUNDDOWN(VLOOKUP(F973,INDATA_FILL_DEMAND!$E$4:$F$251,2,FALSE)*IF(E973&lt;2043,1+$N$8,1+$O$8),4),"")</f>
        <v>0</v>
      </c>
    </row>
    <row r="974" spans="4:9" x14ac:dyDescent="0.3">
      <c r="D974" s="26" t="str">
        <f t="shared" ref="D974:D996" si="45">IF(AND(ISNUMBER(I974),I974&gt;0),"Demand","*")</f>
        <v>*</v>
      </c>
      <c r="E974" s="10">
        <f t="shared" si="43"/>
        <v>2053</v>
      </c>
      <c r="F974" s="25" t="str">
        <f t="shared" si="44"/>
        <v>TTF-C</v>
      </c>
      <c r="I974" s="29">
        <f>IFERROR(ROUNDDOWN(VLOOKUP(F974,INDATA_FILL_DEMAND!$E$4:$F$251,2,FALSE)*IF(E974&lt;2043,1+$N$8,1+$O$8),4),"")</f>
        <v>0</v>
      </c>
    </row>
    <row r="975" spans="4:9" x14ac:dyDescent="0.3">
      <c r="D975" s="26" t="str">
        <f t="shared" si="45"/>
        <v>*</v>
      </c>
      <c r="E975" s="10">
        <f t="shared" si="43"/>
        <v>2053</v>
      </c>
      <c r="F975" s="25" t="str">
        <f t="shared" si="44"/>
        <v>TYEF</v>
      </c>
      <c r="I975" s="29">
        <f>IFERROR(ROUNDDOWN(VLOOKUP(F975,INDATA_FILL_DEMAND!$E$4:$F$251,2,FALSE)*IF(E975&lt;2043,1+$N$8,1+$O$8),4),"")</f>
        <v>0</v>
      </c>
    </row>
    <row r="976" spans="4:9" x14ac:dyDescent="0.3">
      <c r="D976" s="26" t="str">
        <f t="shared" si="45"/>
        <v>*</v>
      </c>
      <c r="E976" s="10">
        <f t="shared" si="43"/>
        <v>2053</v>
      </c>
      <c r="F976" s="25" t="str">
        <f t="shared" si="44"/>
        <v>TYEF-C</v>
      </c>
      <c r="I976" s="29">
        <f>IFERROR(ROUNDDOWN(VLOOKUP(F976,INDATA_FILL_DEMAND!$E$4:$F$251,2,FALSE)*IF(E976&lt;2043,1+$N$8,1+$O$8),4),"")</f>
        <v>0</v>
      </c>
    </row>
    <row r="977" spans="4:9" x14ac:dyDescent="0.3">
      <c r="D977" s="26" t="str">
        <f t="shared" si="45"/>
        <v>*</v>
      </c>
      <c r="E977" s="10">
        <f t="shared" si="43"/>
        <v>2053</v>
      </c>
      <c r="F977" s="25" t="str">
        <f t="shared" si="44"/>
        <v>TYNF</v>
      </c>
      <c r="I977" s="29">
        <f>IFERROR(ROUNDDOWN(VLOOKUP(F977,INDATA_FILL_DEMAND!$E$4:$F$251,2,FALSE)*IF(E977&lt;2043,1+$N$8,1+$O$8),4),"")</f>
        <v>0</v>
      </c>
    </row>
    <row r="978" spans="4:9" x14ac:dyDescent="0.3">
      <c r="D978" s="26" t="str">
        <f t="shared" si="45"/>
        <v>*</v>
      </c>
      <c r="E978" s="10">
        <f t="shared" si="43"/>
        <v>2053</v>
      </c>
      <c r="F978" s="25" t="str">
        <f t="shared" si="44"/>
        <v>TYNF-C</v>
      </c>
      <c r="I978" s="29">
        <f>IFERROR(ROUNDDOWN(VLOOKUP(F978,INDATA_FILL_DEMAND!$E$4:$F$251,2,FALSE)*IF(E978&lt;2043,1+$N$8,1+$O$8),4),"")</f>
        <v>0</v>
      </c>
    </row>
    <row r="979" spans="4:9" x14ac:dyDescent="0.3">
      <c r="D979" s="26" t="str">
        <f t="shared" si="45"/>
        <v>Demand</v>
      </c>
      <c r="E979" s="10">
        <f t="shared" si="43"/>
        <v>2053</v>
      </c>
      <c r="F979" s="25" t="str">
        <f t="shared" si="44"/>
        <v>PLIG</v>
      </c>
      <c r="I979" s="29">
        <f>IFERROR(ROUNDDOWN(VLOOKUP(F979,INDATA_FILL_DEMAND!$E$4:$F$251,2,FALSE)*IF(E979&lt;2043,1+$N$8,1+$O$8),4),"")</f>
        <v>13.234999999999999</v>
      </c>
    </row>
    <row r="980" spans="4:9" x14ac:dyDescent="0.3">
      <c r="D980" s="26" t="str">
        <f t="shared" si="45"/>
        <v>*</v>
      </c>
      <c r="E980" s="10">
        <f t="shared" si="43"/>
        <v>2053</v>
      </c>
      <c r="F980" s="25" t="str">
        <f t="shared" si="44"/>
        <v>IDA</v>
      </c>
      <c r="I980" s="29">
        <f>IFERROR(ROUNDDOWN(VLOOKUP(F980,INDATA_FILL_DEMAND!$E$4:$F$251,2,FALSE)*IF(E980&lt;2043,1+$N$8,1+$O$8),4),"")</f>
        <v>0</v>
      </c>
    </row>
    <row r="981" spans="4:9" x14ac:dyDescent="0.3">
      <c r="D981" s="26" t="str">
        <f t="shared" si="45"/>
        <v>*</v>
      </c>
      <c r="E981" s="10">
        <f t="shared" si="43"/>
        <v>2053</v>
      </c>
      <c r="F981" s="25" t="str">
        <f t="shared" si="44"/>
        <v>IDB</v>
      </c>
      <c r="I981" s="29">
        <f>IFERROR(ROUNDDOWN(VLOOKUP(F981,INDATA_FILL_DEMAND!$E$4:$F$251,2,FALSE)*IF(E981&lt;2043,1+$N$8,1+$O$8),4),"")</f>
        <v>0</v>
      </c>
    </row>
    <row r="982" spans="4:9" x14ac:dyDescent="0.3">
      <c r="D982" s="26" t="str">
        <f t="shared" si="45"/>
        <v>*</v>
      </c>
      <c r="E982" s="10">
        <f t="shared" si="43"/>
        <v>2053</v>
      </c>
      <c r="F982" s="25" t="str">
        <f t="shared" si="44"/>
        <v>IDC</v>
      </c>
      <c r="I982" s="29">
        <f>IFERROR(ROUNDDOWN(VLOOKUP(F982,INDATA_FILL_DEMAND!$E$4:$F$251,2,FALSE)*IF(E982&lt;2043,1+$N$8,1+$O$8),4),"")</f>
        <v>0</v>
      </c>
    </row>
    <row r="983" spans="4:9" x14ac:dyDescent="0.3">
      <c r="D983" s="26" t="str">
        <f t="shared" si="45"/>
        <v>*</v>
      </c>
      <c r="E983" s="10">
        <f t="shared" si="43"/>
        <v>2053</v>
      </c>
      <c r="F983" s="25" t="str">
        <f t="shared" si="44"/>
        <v>IDD</v>
      </c>
      <c r="I983" s="29">
        <f>IFERROR(ROUNDDOWN(VLOOKUP(F983,INDATA_FILL_DEMAND!$E$4:$F$251,2,FALSE)*IF(E983&lt;2043,1+$N$8,1+$O$8),4),"")</f>
        <v>0</v>
      </c>
    </row>
    <row r="984" spans="4:9" x14ac:dyDescent="0.3">
      <c r="D984" s="26" t="str">
        <f t="shared" si="45"/>
        <v>*</v>
      </c>
      <c r="E984" s="10">
        <f t="shared" si="43"/>
        <v>2053</v>
      </c>
      <c r="F984" s="25" t="str">
        <f t="shared" si="44"/>
        <v>IDE</v>
      </c>
      <c r="I984" s="29">
        <f>IFERROR(ROUNDDOWN(VLOOKUP(F984,INDATA_FILL_DEMAND!$E$4:$F$251,2,FALSE)*IF(E984&lt;2043,1+$N$8,1+$O$8),4),"")</f>
        <v>0</v>
      </c>
    </row>
    <row r="985" spans="4:9" x14ac:dyDescent="0.3">
      <c r="D985" s="26" t="str">
        <f t="shared" si="45"/>
        <v>*</v>
      </c>
      <c r="E985" s="10">
        <f t="shared" si="43"/>
        <v>2053</v>
      </c>
      <c r="F985" s="25" t="str">
        <f t="shared" si="44"/>
        <v>IDF</v>
      </c>
      <c r="I985" s="29">
        <f>IFERROR(ROUNDDOWN(VLOOKUP(F985,INDATA_FILL_DEMAND!$E$4:$F$251,2,FALSE)*IF(E985&lt;2043,1+$N$8,1+$O$8),4),"")</f>
        <v>0</v>
      </c>
    </row>
    <row r="986" spans="4:9" x14ac:dyDescent="0.3">
      <c r="D986" s="26" t="str">
        <f t="shared" si="45"/>
        <v>*</v>
      </c>
      <c r="E986" s="10">
        <f t="shared" si="43"/>
        <v>2053</v>
      </c>
      <c r="F986" s="25" t="str">
        <f t="shared" si="44"/>
        <v>IDG</v>
      </c>
      <c r="I986" s="29">
        <f>IFERROR(ROUNDDOWN(VLOOKUP(F986,INDATA_FILL_DEMAND!$E$4:$F$251,2,FALSE)*IF(E986&lt;2043,1+$N$8,1+$O$8),4),"")</f>
        <v>0</v>
      </c>
    </row>
    <row r="987" spans="4:9" x14ac:dyDescent="0.3">
      <c r="D987" s="26" t="str">
        <f t="shared" si="45"/>
        <v>*</v>
      </c>
      <c r="E987" s="10">
        <f t="shared" si="43"/>
        <v>2053</v>
      </c>
      <c r="F987" s="25" t="str">
        <f t="shared" si="44"/>
        <v>IDH</v>
      </c>
      <c r="I987" s="29">
        <f>IFERROR(ROUNDDOWN(VLOOKUP(F987,INDATA_FILL_DEMAND!$E$4:$F$251,2,FALSE)*IF(E987&lt;2043,1+$N$8,1+$O$8),4),"")</f>
        <v>0</v>
      </c>
    </row>
    <row r="988" spans="4:9" x14ac:dyDescent="0.3">
      <c r="D988" s="26" t="str">
        <f t="shared" si="45"/>
        <v>*</v>
      </c>
      <c r="E988" s="10">
        <f t="shared" si="43"/>
        <v>2053</v>
      </c>
      <c r="F988" s="25" t="str">
        <f t="shared" si="44"/>
        <v>WAT</v>
      </c>
      <c r="I988" s="29">
        <f>IFERROR(ROUNDDOWN(VLOOKUP(F988,INDATA_FILL_DEMAND!$E$4:$F$251,2,FALSE)*IF(E988&lt;2043,1+$N$8,1+$O$8),4),"")</f>
        <v>0</v>
      </c>
    </row>
    <row r="989" spans="4:9" x14ac:dyDescent="0.3">
      <c r="D989" s="26" t="str">
        <f t="shared" si="45"/>
        <v>*</v>
      </c>
      <c r="E989" s="10">
        <f t="shared" si="43"/>
        <v>2053</v>
      </c>
      <c r="F989" s="25" t="str">
        <f t="shared" si="44"/>
        <v>WMSU</v>
      </c>
      <c r="I989" s="29">
        <f>IFERROR(ROUNDDOWN(VLOOKUP(F989,INDATA_FILL_DEMAND!$E$4:$F$251,2,FALSE)*IF(E989&lt;2043,1+$N$8,1+$O$8),4),"")</f>
        <v>0</v>
      </c>
    </row>
    <row r="990" spans="4:9" x14ac:dyDescent="0.3">
      <c r="D990" s="26" t="str">
        <f t="shared" si="45"/>
        <v>*</v>
      </c>
      <c r="E990" s="10">
        <f t="shared" si="43"/>
        <v>2053</v>
      </c>
      <c r="F990" s="25" t="str">
        <f t="shared" si="44"/>
        <v>WMSR</v>
      </c>
      <c r="I990" s="29">
        <f>IFERROR(ROUNDDOWN(VLOOKUP(F990,INDATA_FILL_DEMAND!$E$4:$F$251,2,FALSE)*IF(E990&lt;2043,1+$N$8,1+$O$8),4),"")</f>
        <v>0</v>
      </c>
    </row>
    <row r="991" spans="4:9" x14ac:dyDescent="0.3">
      <c r="D991" s="26" t="str">
        <f t="shared" si="45"/>
        <v>*</v>
      </c>
      <c r="E991" s="10">
        <f t="shared" si="43"/>
        <v>2053</v>
      </c>
      <c r="F991" s="25" t="str">
        <f t="shared" si="44"/>
        <v>WMSRPL</v>
      </c>
      <c r="I991" s="29">
        <f>IFERROR(ROUNDDOWN(VLOOKUP(F991,INDATA_FILL_DEMAND!$E$4:$F$251,2,FALSE)*IF(E991&lt;2043,1+$N$8,1+$O$8),4),"")</f>
        <v>0</v>
      </c>
    </row>
    <row r="992" spans="4:9" x14ac:dyDescent="0.3">
      <c r="D992" s="26" t="str">
        <f t="shared" si="45"/>
        <v>*</v>
      </c>
      <c r="E992" s="10">
        <f t="shared" si="43"/>
        <v>2053</v>
      </c>
      <c r="F992" s="25" t="str">
        <f t="shared" si="44"/>
        <v>WMSRM</v>
      </c>
      <c r="I992" s="29">
        <f>IFERROR(ROUNDDOWN(VLOOKUP(F992,INDATA_FILL_DEMAND!$E$4:$F$251,2,FALSE)*IF(E992&lt;2043,1+$N$8,1+$O$8),4),"")</f>
        <v>0</v>
      </c>
    </row>
    <row r="993" spans="4:9" x14ac:dyDescent="0.3">
      <c r="D993" s="26" t="str">
        <f t="shared" si="45"/>
        <v>*</v>
      </c>
      <c r="E993" s="10">
        <f t="shared" si="43"/>
        <v>2053</v>
      </c>
      <c r="F993" s="25" t="str">
        <f t="shared" si="44"/>
        <v>WMSRPA</v>
      </c>
      <c r="I993" s="29">
        <f>IFERROR(ROUNDDOWN(VLOOKUP(F993,INDATA_FILL_DEMAND!$E$4:$F$251,2,FALSE)*IF(E993&lt;2043,1+$N$8,1+$O$8),4),"")</f>
        <v>0</v>
      </c>
    </row>
    <row r="994" spans="4:9" x14ac:dyDescent="0.3">
      <c r="D994" s="26" t="str">
        <f t="shared" si="45"/>
        <v>*</v>
      </c>
      <c r="E994" s="10">
        <f t="shared" si="43"/>
        <v>2053</v>
      </c>
      <c r="F994" s="25" t="str">
        <f t="shared" si="44"/>
        <v>WMSRG</v>
      </c>
      <c r="I994" s="29">
        <f>IFERROR(ROUNDDOWN(VLOOKUP(F994,INDATA_FILL_DEMAND!$E$4:$F$251,2,FALSE)*IF(E994&lt;2043,1+$N$8,1+$O$8),4),"")</f>
        <v>0</v>
      </c>
    </row>
    <row r="995" spans="4:9" x14ac:dyDescent="0.3">
      <c r="D995" s="26" t="str">
        <f t="shared" si="45"/>
        <v>*</v>
      </c>
      <c r="E995" s="10">
        <f t="shared" si="43"/>
        <v>2053</v>
      </c>
      <c r="F995" s="25" t="str">
        <f t="shared" si="44"/>
        <v>WMSO</v>
      </c>
      <c r="I995" s="29">
        <f>IFERROR(ROUNDDOWN(VLOOKUP(F995,INDATA_FILL_DEMAND!$E$4:$F$251,2,FALSE)*IF(E995&lt;2043,1+$N$8,1+$O$8),4),"")</f>
        <v>0</v>
      </c>
    </row>
    <row r="996" spans="4:9" x14ac:dyDescent="0.3">
      <c r="D996" s="26" t="str">
        <f t="shared" si="45"/>
        <v>*</v>
      </c>
      <c r="E996" s="10">
        <f t="shared" si="43"/>
        <v>2053</v>
      </c>
      <c r="F996" s="25" t="str">
        <f t="shared" si="44"/>
        <v>WWT</v>
      </c>
      <c r="I996" s="29">
        <f>IFERROR(ROUNDDOWN(VLOOKUP(F996,INDATA_FILL_DEMAND!$E$4:$F$251,2,FALSE)*IF(E996&lt;2043,1+$N$8,1+$O$8),4),"")</f>
        <v>0</v>
      </c>
    </row>
    <row r="997" spans="4:9" x14ac:dyDescent="0.3">
      <c r="F997" s="25"/>
    </row>
    <row r="998" spans="4:9" x14ac:dyDescent="0.3">
      <c r="F998" s="25"/>
    </row>
    <row r="999" spans="4:9" x14ac:dyDescent="0.3">
      <c r="F999" s="25"/>
    </row>
    <row r="1000" spans="4:9" x14ac:dyDescent="0.3">
      <c r="F1000" s="25"/>
    </row>
    <row r="1001" spans="4:9" x14ac:dyDescent="0.3">
      <c r="F1001" s="25"/>
    </row>
    <row r="1002" spans="4:9" x14ac:dyDescent="0.3">
      <c r="F1002" s="25"/>
    </row>
    <row r="1003" spans="4:9" x14ac:dyDescent="0.3">
      <c r="F1003" s="25"/>
    </row>
    <row r="1004" spans="4:9" x14ac:dyDescent="0.3">
      <c r="F1004" s="25"/>
    </row>
    <row r="1005" spans="4:9" x14ac:dyDescent="0.3">
      <c r="F1005" s="25"/>
    </row>
    <row r="1006" spans="4:9" x14ac:dyDescent="0.3">
      <c r="F1006" s="25"/>
    </row>
    <row r="1007" spans="4:9" x14ac:dyDescent="0.3">
      <c r="F1007" s="25"/>
    </row>
    <row r="1008" spans="4:9" x14ac:dyDescent="0.3">
      <c r="F1008" s="25"/>
    </row>
    <row r="1009" spans="6:6" x14ac:dyDescent="0.3">
      <c r="F1009" s="25"/>
    </row>
    <row r="1010" spans="6:6" x14ac:dyDescent="0.3">
      <c r="F1010" s="25"/>
    </row>
    <row r="1011" spans="6:6" x14ac:dyDescent="0.3">
      <c r="F1011" s="25"/>
    </row>
    <row r="1012" spans="6:6" x14ac:dyDescent="0.3">
      <c r="F1012" s="25"/>
    </row>
    <row r="1013" spans="6:6" x14ac:dyDescent="0.3">
      <c r="F1013" s="25"/>
    </row>
    <row r="1014" spans="6:6" x14ac:dyDescent="0.3">
      <c r="F1014" s="25"/>
    </row>
    <row r="1015" spans="6:6" x14ac:dyDescent="0.3">
      <c r="F1015" s="25"/>
    </row>
    <row r="1016" spans="6:6" x14ac:dyDescent="0.3">
      <c r="F1016" s="25"/>
    </row>
    <row r="1017" spans="6:6" x14ac:dyDescent="0.3">
      <c r="F1017" s="25"/>
    </row>
    <row r="1018" spans="6:6" x14ac:dyDescent="0.3">
      <c r="F1018" s="25"/>
    </row>
    <row r="1019" spans="6:6" x14ac:dyDescent="0.3">
      <c r="F1019" s="25"/>
    </row>
    <row r="1020" spans="6:6" x14ac:dyDescent="0.3">
      <c r="F1020" s="25"/>
    </row>
    <row r="1021" spans="6:6" x14ac:dyDescent="0.3">
      <c r="F1021" s="25"/>
    </row>
    <row r="1022" spans="6:6" x14ac:dyDescent="0.3">
      <c r="F1022" s="25"/>
    </row>
    <row r="1023" spans="6:6" x14ac:dyDescent="0.3">
      <c r="F1023" s="25"/>
    </row>
    <row r="1024" spans="6:6" x14ac:dyDescent="0.3">
      <c r="F1024" s="25"/>
    </row>
    <row r="1025" spans="6:6" x14ac:dyDescent="0.3">
      <c r="F1025" s="25"/>
    </row>
    <row r="1026" spans="6:6" x14ac:dyDescent="0.3">
      <c r="F1026" s="25"/>
    </row>
    <row r="1027" spans="6:6" x14ac:dyDescent="0.3">
      <c r="F1027" s="25"/>
    </row>
    <row r="1028" spans="6:6" x14ac:dyDescent="0.3">
      <c r="F1028" s="25"/>
    </row>
    <row r="1029" spans="6:6" x14ac:dyDescent="0.3">
      <c r="F1029" s="25"/>
    </row>
    <row r="1030" spans="6:6" x14ac:dyDescent="0.3">
      <c r="F1030" s="25"/>
    </row>
    <row r="1031" spans="6:6" x14ac:dyDescent="0.3">
      <c r="F1031" s="25"/>
    </row>
    <row r="1032" spans="6:6" x14ac:dyDescent="0.3">
      <c r="F1032" s="25"/>
    </row>
    <row r="1033" spans="6:6" x14ac:dyDescent="0.3">
      <c r="F1033" s="25"/>
    </row>
    <row r="1034" spans="6:6" x14ac:dyDescent="0.3">
      <c r="F1034" s="25"/>
    </row>
    <row r="1035" spans="6:6" x14ac:dyDescent="0.3">
      <c r="F1035" s="25"/>
    </row>
    <row r="1036" spans="6:6" x14ac:dyDescent="0.3">
      <c r="F1036" s="25"/>
    </row>
    <row r="1037" spans="6:6" x14ac:dyDescent="0.3">
      <c r="F1037" s="25"/>
    </row>
    <row r="1038" spans="6:6" x14ac:dyDescent="0.3">
      <c r="F1038" s="25"/>
    </row>
    <row r="1039" spans="6:6" x14ac:dyDescent="0.3">
      <c r="F1039" s="25"/>
    </row>
    <row r="1040" spans="6:6" x14ac:dyDescent="0.3">
      <c r="F1040" s="25"/>
    </row>
    <row r="1041" spans="6:6" x14ac:dyDescent="0.3">
      <c r="F1041" s="25"/>
    </row>
    <row r="1042" spans="6:6" x14ac:dyDescent="0.3">
      <c r="F1042" s="25"/>
    </row>
    <row r="1043" spans="6:6" x14ac:dyDescent="0.3">
      <c r="F1043" s="25"/>
    </row>
    <row r="1044" spans="6:6" x14ac:dyDescent="0.3">
      <c r="F1044" s="25"/>
    </row>
    <row r="1045" spans="6:6" x14ac:dyDescent="0.3">
      <c r="F1045" s="25"/>
    </row>
    <row r="1046" spans="6:6" x14ac:dyDescent="0.3">
      <c r="F1046" s="25"/>
    </row>
    <row r="1047" spans="6:6" x14ac:dyDescent="0.3">
      <c r="F1047" s="25"/>
    </row>
    <row r="1048" spans="6:6" x14ac:dyDescent="0.3">
      <c r="F1048" s="25"/>
    </row>
    <row r="1049" spans="6:6" x14ac:dyDescent="0.3">
      <c r="F1049" s="25"/>
    </row>
    <row r="1050" spans="6:6" x14ac:dyDescent="0.3">
      <c r="F1050" s="25"/>
    </row>
    <row r="1051" spans="6:6" x14ac:dyDescent="0.3">
      <c r="F1051" s="25"/>
    </row>
    <row r="1052" spans="6:6" x14ac:dyDescent="0.3">
      <c r="F1052" s="25"/>
    </row>
    <row r="1053" spans="6:6" x14ac:dyDescent="0.3">
      <c r="F1053" s="25"/>
    </row>
    <row r="1054" spans="6:6" x14ac:dyDescent="0.3">
      <c r="F1054" s="25"/>
    </row>
    <row r="1055" spans="6:6" x14ac:dyDescent="0.3">
      <c r="F1055" s="25"/>
    </row>
    <row r="1056" spans="6:6" x14ac:dyDescent="0.3">
      <c r="F1056" s="25"/>
    </row>
    <row r="1057" spans="6:6" x14ac:dyDescent="0.3">
      <c r="F1057" s="25"/>
    </row>
    <row r="1058" spans="6:6" x14ac:dyDescent="0.3">
      <c r="F1058" s="25"/>
    </row>
    <row r="1059" spans="6:6" x14ac:dyDescent="0.3">
      <c r="F1059" s="25"/>
    </row>
    <row r="1060" spans="6:6" x14ac:dyDescent="0.3">
      <c r="F1060" s="25"/>
    </row>
    <row r="1061" spans="6:6" x14ac:dyDescent="0.3">
      <c r="F1061" s="25"/>
    </row>
    <row r="1062" spans="6:6" x14ac:dyDescent="0.3">
      <c r="F1062" s="25"/>
    </row>
    <row r="1063" spans="6:6" x14ac:dyDescent="0.3">
      <c r="F1063" s="25"/>
    </row>
    <row r="1064" spans="6:6" x14ac:dyDescent="0.3">
      <c r="F1064" s="25"/>
    </row>
    <row r="1065" spans="6:6" x14ac:dyDescent="0.3">
      <c r="F1065" s="25"/>
    </row>
    <row r="1066" spans="6:6" x14ac:dyDescent="0.3">
      <c r="F1066" s="25"/>
    </row>
    <row r="1067" spans="6:6" x14ac:dyDescent="0.3">
      <c r="F1067" s="25"/>
    </row>
    <row r="1068" spans="6:6" x14ac:dyDescent="0.3">
      <c r="F1068" s="25"/>
    </row>
    <row r="1069" spans="6:6" x14ac:dyDescent="0.3">
      <c r="F1069" s="25"/>
    </row>
    <row r="1070" spans="6:6" x14ac:dyDescent="0.3">
      <c r="F1070" s="25"/>
    </row>
    <row r="1071" spans="6:6" x14ac:dyDescent="0.3">
      <c r="F1071" s="25"/>
    </row>
    <row r="1072" spans="6:6" x14ac:dyDescent="0.3">
      <c r="F1072" s="25"/>
    </row>
    <row r="1073" spans="6:6" x14ac:dyDescent="0.3">
      <c r="F1073" s="25"/>
    </row>
    <row r="1074" spans="6:6" x14ac:dyDescent="0.3">
      <c r="F1074" s="25"/>
    </row>
    <row r="1075" spans="6:6" x14ac:dyDescent="0.3">
      <c r="F1075" s="25"/>
    </row>
    <row r="1076" spans="6:6" x14ac:dyDescent="0.3">
      <c r="F1076" s="25"/>
    </row>
    <row r="1077" spans="6:6" x14ac:dyDescent="0.3">
      <c r="F1077" s="25"/>
    </row>
    <row r="1078" spans="6:6" x14ac:dyDescent="0.3">
      <c r="F1078" s="25"/>
    </row>
    <row r="1079" spans="6:6" x14ac:dyDescent="0.3">
      <c r="F1079" s="25"/>
    </row>
    <row r="1080" spans="6:6" x14ac:dyDescent="0.3">
      <c r="F1080" s="25"/>
    </row>
    <row r="1081" spans="6:6" x14ac:dyDescent="0.3">
      <c r="F1081" s="25"/>
    </row>
    <row r="1082" spans="6:6" x14ac:dyDescent="0.3">
      <c r="F1082" s="25"/>
    </row>
    <row r="1083" spans="6:6" x14ac:dyDescent="0.3">
      <c r="F1083" s="25"/>
    </row>
    <row r="1084" spans="6:6" x14ac:dyDescent="0.3">
      <c r="F1084" s="25"/>
    </row>
    <row r="1085" spans="6:6" x14ac:dyDescent="0.3">
      <c r="F1085" s="25"/>
    </row>
    <row r="1086" spans="6:6" x14ac:dyDescent="0.3">
      <c r="F1086" s="25"/>
    </row>
    <row r="1087" spans="6:6" x14ac:dyDescent="0.3">
      <c r="F1087" s="25"/>
    </row>
    <row r="1088" spans="6:6" x14ac:dyDescent="0.3">
      <c r="F1088" s="25"/>
    </row>
    <row r="1089" spans="6:6" x14ac:dyDescent="0.3">
      <c r="F1089" s="25"/>
    </row>
    <row r="1090" spans="6:6" x14ac:dyDescent="0.3">
      <c r="F1090" s="25"/>
    </row>
    <row r="1091" spans="6:6" x14ac:dyDescent="0.3">
      <c r="F1091" s="25"/>
    </row>
    <row r="1092" spans="6:6" x14ac:dyDescent="0.3">
      <c r="F1092" s="25"/>
    </row>
    <row r="1093" spans="6:6" x14ac:dyDescent="0.3">
      <c r="F1093" s="25"/>
    </row>
    <row r="1094" spans="6:6" x14ac:dyDescent="0.3">
      <c r="F1094" s="25"/>
    </row>
    <row r="1095" spans="6:6" x14ac:dyDescent="0.3">
      <c r="F1095" s="25"/>
    </row>
    <row r="1096" spans="6:6" x14ac:dyDescent="0.3">
      <c r="F1096" s="25"/>
    </row>
    <row r="1097" spans="6:6" x14ac:dyDescent="0.3">
      <c r="F1097" s="25"/>
    </row>
    <row r="1098" spans="6:6" x14ac:dyDescent="0.3">
      <c r="F1098" s="25"/>
    </row>
    <row r="1099" spans="6:6" x14ac:dyDescent="0.3">
      <c r="F1099" s="25"/>
    </row>
    <row r="1100" spans="6:6" x14ac:dyDescent="0.3">
      <c r="F1100" s="25"/>
    </row>
    <row r="1101" spans="6:6" x14ac:dyDescent="0.3">
      <c r="F1101" s="25"/>
    </row>
    <row r="1102" spans="6:6" x14ac:dyDescent="0.3">
      <c r="F1102" s="25"/>
    </row>
    <row r="1103" spans="6:6" x14ac:dyDescent="0.3">
      <c r="F1103" s="25"/>
    </row>
    <row r="1104" spans="6:6" x14ac:dyDescent="0.3">
      <c r="F1104" s="25"/>
    </row>
    <row r="1105" spans="6:6" x14ac:dyDescent="0.3">
      <c r="F1105" s="25"/>
    </row>
    <row r="1106" spans="6:6" x14ac:dyDescent="0.3">
      <c r="F1106" s="25"/>
    </row>
    <row r="1107" spans="6:6" x14ac:dyDescent="0.3">
      <c r="F1107" s="25"/>
    </row>
    <row r="1108" spans="6:6" x14ac:dyDescent="0.3">
      <c r="F1108" s="25"/>
    </row>
    <row r="1109" spans="6:6" x14ac:dyDescent="0.3">
      <c r="F1109" s="25"/>
    </row>
    <row r="1110" spans="6:6" x14ac:dyDescent="0.3">
      <c r="F1110" s="25"/>
    </row>
    <row r="1111" spans="6:6" x14ac:dyDescent="0.3">
      <c r="F1111" s="25"/>
    </row>
    <row r="1112" spans="6:6" x14ac:dyDescent="0.3">
      <c r="F1112" s="25"/>
    </row>
    <row r="1113" spans="6:6" x14ac:dyDescent="0.3">
      <c r="F1113" s="25"/>
    </row>
    <row r="1114" spans="6:6" x14ac:dyDescent="0.3">
      <c r="F1114" s="25"/>
    </row>
    <row r="1115" spans="6:6" x14ac:dyDescent="0.3">
      <c r="F1115" s="25"/>
    </row>
    <row r="1116" spans="6:6" x14ac:dyDescent="0.3">
      <c r="F1116" s="25"/>
    </row>
    <row r="1117" spans="6:6" x14ac:dyDescent="0.3">
      <c r="F1117" s="25"/>
    </row>
    <row r="1118" spans="6:6" x14ac:dyDescent="0.3">
      <c r="F1118" s="25"/>
    </row>
    <row r="1119" spans="6:6" x14ac:dyDescent="0.3">
      <c r="F1119" s="25"/>
    </row>
    <row r="1120" spans="6:6" x14ac:dyDescent="0.3">
      <c r="F1120" s="25"/>
    </row>
    <row r="1121" spans="6:6" x14ac:dyDescent="0.3">
      <c r="F1121" s="25"/>
    </row>
    <row r="1122" spans="6:6" x14ac:dyDescent="0.3">
      <c r="F1122" s="25"/>
    </row>
    <row r="1123" spans="6:6" x14ac:dyDescent="0.3">
      <c r="F1123" s="25"/>
    </row>
    <row r="1124" spans="6:6" x14ac:dyDescent="0.3">
      <c r="F1124" s="25"/>
    </row>
    <row r="1125" spans="6:6" x14ac:dyDescent="0.3">
      <c r="F1125" s="25"/>
    </row>
    <row r="1126" spans="6:6" x14ac:dyDescent="0.3">
      <c r="F1126" s="25"/>
    </row>
    <row r="1127" spans="6:6" x14ac:dyDescent="0.3">
      <c r="F1127" s="25"/>
    </row>
    <row r="1128" spans="6:6" x14ac:dyDescent="0.3">
      <c r="F1128" s="25"/>
    </row>
    <row r="1129" spans="6:6" x14ac:dyDescent="0.3">
      <c r="F1129" s="25"/>
    </row>
    <row r="1130" spans="6:6" x14ac:dyDescent="0.3">
      <c r="F1130" s="25"/>
    </row>
    <row r="1131" spans="6:6" x14ac:dyDescent="0.3">
      <c r="F1131" s="25"/>
    </row>
    <row r="1132" spans="6:6" x14ac:dyDescent="0.3">
      <c r="F1132" s="25"/>
    </row>
    <row r="1133" spans="6:6" x14ac:dyDescent="0.3">
      <c r="F1133" s="25"/>
    </row>
    <row r="1134" spans="6:6" x14ac:dyDescent="0.3">
      <c r="F1134" s="25"/>
    </row>
    <row r="1135" spans="6:6" x14ac:dyDescent="0.3">
      <c r="F1135" s="25"/>
    </row>
    <row r="1136" spans="6:6" x14ac:dyDescent="0.3">
      <c r="F1136" s="25"/>
    </row>
    <row r="1137" spans="6:6" x14ac:dyDescent="0.3">
      <c r="F1137" s="25"/>
    </row>
    <row r="1138" spans="6:6" x14ac:dyDescent="0.3">
      <c r="F1138" s="25"/>
    </row>
    <row r="1139" spans="6:6" x14ac:dyDescent="0.3">
      <c r="F1139" s="25"/>
    </row>
    <row r="1140" spans="6:6" x14ac:dyDescent="0.3">
      <c r="F1140" s="25"/>
    </row>
    <row r="1141" spans="6:6" x14ac:dyDescent="0.3">
      <c r="F1141" s="25"/>
    </row>
    <row r="1142" spans="6:6" x14ac:dyDescent="0.3">
      <c r="F1142" s="25"/>
    </row>
    <row r="1143" spans="6:6" x14ac:dyDescent="0.3">
      <c r="F1143" s="25"/>
    </row>
    <row r="1144" spans="6:6" x14ac:dyDescent="0.3">
      <c r="F1144" s="25"/>
    </row>
    <row r="1145" spans="6:6" x14ac:dyDescent="0.3">
      <c r="F1145" s="25"/>
    </row>
    <row r="1146" spans="6:6" x14ac:dyDescent="0.3">
      <c r="F1146" s="25"/>
    </row>
    <row r="1147" spans="6:6" x14ac:dyDescent="0.3">
      <c r="F1147" s="25"/>
    </row>
    <row r="1148" spans="6:6" x14ac:dyDescent="0.3">
      <c r="F1148" s="25"/>
    </row>
    <row r="1149" spans="6:6" x14ac:dyDescent="0.3">
      <c r="F1149" s="25"/>
    </row>
    <row r="1150" spans="6:6" x14ac:dyDescent="0.3">
      <c r="F1150" s="25"/>
    </row>
    <row r="1151" spans="6:6" x14ac:dyDescent="0.3">
      <c r="F1151" s="25"/>
    </row>
    <row r="1152" spans="6:6" x14ac:dyDescent="0.3">
      <c r="F1152" s="25"/>
    </row>
    <row r="1153" spans="6:6" x14ac:dyDescent="0.3">
      <c r="F1153" s="25"/>
    </row>
    <row r="1154" spans="6:6" x14ac:dyDescent="0.3">
      <c r="F1154" s="25"/>
    </row>
    <row r="1155" spans="6:6" x14ac:dyDescent="0.3">
      <c r="F1155" s="25"/>
    </row>
    <row r="1156" spans="6:6" x14ac:dyDescent="0.3">
      <c r="F1156" s="25"/>
    </row>
    <row r="1157" spans="6:6" x14ac:dyDescent="0.3">
      <c r="F1157" s="25"/>
    </row>
    <row r="1158" spans="6:6" x14ac:dyDescent="0.3">
      <c r="F1158" s="25"/>
    </row>
    <row r="1159" spans="6:6" x14ac:dyDescent="0.3">
      <c r="F1159" s="25"/>
    </row>
    <row r="1160" spans="6:6" x14ac:dyDescent="0.3">
      <c r="F1160" s="25"/>
    </row>
    <row r="1161" spans="6:6" x14ac:dyDescent="0.3">
      <c r="F1161" s="25"/>
    </row>
    <row r="1162" spans="6:6" x14ac:dyDescent="0.3">
      <c r="F1162" s="25"/>
    </row>
    <row r="1163" spans="6:6" x14ac:dyDescent="0.3">
      <c r="F1163" s="25"/>
    </row>
    <row r="1164" spans="6:6" x14ac:dyDescent="0.3">
      <c r="F1164" s="25"/>
    </row>
    <row r="1165" spans="6:6" x14ac:dyDescent="0.3">
      <c r="F1165" s="25"/>
    </row>
    <row r="1166" spans="6:6" x14ac:dyDescent="0.3">
      <c r="F1166" s="25"/>
    </row>
    <row r="1167" spans="6:6" x14ac:dyDescent="0.3">
      <c r="F1167" s="25"/>
    </row>
    <row r="1168" spans="6:6" x14ac:dyDescent="0.3">
      <c r="F1168" s="25"/>
    </row>
    <row r="1169" spans="6:6" x14ac:dyDescent="0.3">
      <c r="F1169" s="25"/>
    </row>
    <row r="1170" spans="6:6" x14ac:dyDescent="0.3">
      <c r="F1170" s="25"/>
    </row>
    <row r="1171" spans="6:6" x14ac:dyDescent="0.3">
      <c r="F1171" s="25"/>
    </row>
    <row r="1172" spans="6:6" x14ac:dyDescent="0.3">
      <c r="F1172" s="25"/>
    </row>
    <row r="1173" spans="6:6" x14ac:dyDescent="0.3">
      <c r="F1173" s="25"/>
    </row>
    <row r="1174" spans="6:6" x14ac:dyDescent="0.3">
      <c r="F1174" s="25"/>
    </row>
    <row r="1175" spans="6:6" x14ac:dyDescent="0.3">
      <c r="F1175" s="25"/>
    </row>
    <row r="1176" spans="6:6" x14ac:dyDescent="0.3">
      <c r="F1176" s="25"/>
    </row>
    <row r="1177" spans="6:6" x14ac:dyDescent="0.3">
      <c r="F1177" s="25"/>
    </row>
    <row r="1178" spans="6:6" x14ac:dyDescent="0.3">
      <c r="F1178" s="25"/>
    </row>
    <row r="1179" spans="6:6" x14ac:dyDescent="0.3">
      <c r="F1179" s="25"/>
    </row>
    <row r="1180" spans="6:6" x14ac:dyDescent="0.3">
      <c r="F1180" s="25"/>
    </row>
    <row r="1181" spans="6:6" x14ac:dyDescent="0.3">
      <c r="F1181" s="25"/>
    </row>
    <row r="1182" spans="6:6" x14ac:dyDescent="0.3">
      <c r="F1182" s="25"/>
    </row>
    <row r="1183" spans="6:6" x14ac:dyDescent="0.3">
      <c r="F1183" s="25"/>
    </row>
    <row r="1184" spans="6:6" x14ac:dyDescent="0.3">
      <c r="F1184" s="25"/>
    </row>
    <row r="1185" spans="6:6" x14ac:dyDescent="0.3">
      <c r="F1185" s="25"/>
    </row>
    <row r="1186" spans="6:6" x14ac:dyDescent="0.3">
      <c r="F1186" s="25"/>
    </row>
    <row r="1187" spans="6:6" x14ac:dyDescent="0.3">
      <c r="F1187" s="25"/>
    </row>
    <row r="1188" spans="6:6" x14ac:dyDescent="0.3">
      <c r="F1188" s="25"/>
    </row>
    <row r="1189" spans="6:6" x14ac:dyDescent="0.3">
      <c r="F1189" s="25"/>
    </row>
    <row r="1190" spans="6:6" x14ac:dyDescent="0.3">
      <c r="F1190" s="25"/>
    </row>
    <row r="1191" spans="6:6" x14ac:dyDescent="0.3">
      <c r="F1191" s="25"/>
    </row>
    <row r="1192" spans="6:6" x14ac:dyDescent="0.3">
      <c r="F1192" s="25"/>
    </row>
    <row r="1193" spans="6:6" x14ac:dyDescent="0.3">
      <c r="F1193" s="25"/>
    </row>
    <row r="1194" spans="6:6" x14ac:dyDescent="0.3">
      <c r="F1194" s="25"/>
    </row>
    <row r="1195" spans="6:6" x14ac:dyDescent="0.3">
      <c r="F1195" s="25"/>
    </row>
    <row r="1196" spans="6:6" x14ac:dyDescent="0.3">
      <c r="F1196" s="25"/>
    </row>
    <row r="1197" spans="6:6" x14ac:dyDescent="0.3">
      <c r="F1197" s="25"/>
    </row>
    <row r="1198" spans="6:6" x14ac:dyDescent="0.3">
      <c r="F1198" s="25"/>
    </row>
    <row r="1199" spans="6:6" x14ac:dyDescent="0.3">
      <c r="F1199" s="25"/>
    </row>
    <row r="1200" spans="6:6" x14ac:dyDescent="0.3">
      <c r="F1200" s="25"/>
    </row>
    <row r="1201" spans="6:6" x14ac:dyDescent="0.3">
      <c r="F1201" s="25"/>
    </row>
    <row r="1202" spans="6:6" x14ac:dyDescent="0.3">
      <c r="F1202" s="25"/>
    </row>
    <row r="1203" spans="6:6" x14ac:dyDescent="0.3">
      <c r="F1203" s="25"/>
    </row>
    <row r="1204" spans="6:6" x14ac:dyDescent="0.3">
      <c r="F1204" s="25"/>
    </row>
    <row r="1205" spans="6:6" x14ac:dyDescent="0.3">
      <c r="F1205" s="25"/>
    </row>
    <row r="1206" spans="6:6" x14ac:dyDescent="0.3">
      <c r="F1206" s="25"/>
    </row>
    <row r="1207" spans="6:6" x14ac:dyDescent="0.3">
      <c r="F1207" s="25"/>
    </row>
    <row r="1208" spans="6:6" x14ac:dyDescent="0.3">
      <c r="F1208" s="25"/>
    </row>
    <row r="1209" spans="6:6" x14ac:dyDescent="0.3">
      <c r="F1209" s="25"/>
    </row>
    <row r="1210" spans="6:6" x14ac:dyDescent="0.3">
      <c r="F1210" s="25"/>
    </row>
    <row r="1211" spans="6:6" x14ac:dyDescent="0.3">
      <c r="F1211" s="25"/>
    </row>
    <row r="1212" spans="6:6" x14ac:dyDescent="0.3">
      <c r="F1212" s="25"/>
    </row>
    <row r="1213" spans="6:6" x14ac:dyDescent="0.3">
      <c r="F1213" s="25"/>
    </row>
    <row r="1214" spans="6:6" x14ac:dyDescent="0.3">
      <c r="F1214" s="25"/>
    </row>
    <row r="1215" spans="6:6" x14ac:dyDescent="0.3">
      <c r="F1215" s="25"/>
    </row>
    <row r="1216" spans="6:6" x14ac:dyDescent="0.3">
      <c r="F1216" s="25"/>
    </row>
    <row r="1217" spans="6:6" x14ac:dyDescent="0.3">
      <c r="F1217" s="25"/>
    </row>
    <row r="1218" spans="6:6" x14ac:dyDescent="0.3">
      <c r="F1218" s="25"/>
    </row>
    <row r="1219" spans="6:6" x14ac:dyDescent="0.3">
      <c r="F1219" s="25"/>
    </row>
    <row r="1220" spans="6:6" x14ac:dyDescent="0.3">
      <c r="F1220" s="25"/>
    </row>
    <row r="1221" spans="6:6" x14ac:dyDescent="0.3">
      <c r="F1221" s="25"/>
    </row>
    <row r="1222" spans="6:6" x14ac:dyDescent="0.3">
      <c r="F1222" s="25"/>
    </row>
    <row r="1223" spans="6:6" x14ac:dyDescent="0.3">
      <c r="F1223" s="25"/>
    </row>
    <row r="1224" spans="6:6" x14ac:dyDescent="0.3">
      <c r="F1224" s="25"/>
    </row>
    <row r="1225" spans="6:6" x14ac:dyDescent="0.3">
      <c r="F1225" s="25"/>
    </row>
    <row r="1226" spans="6:6" x14ac:dyDescent="0.3">
      <c r="F1226" s="25"/>
    </row>
    <row r="1227" spans="6:6" x14ac:dyDescent="0.3">
      <c r="F1227" s="25"/>
    </row>
    <row r="1228" spans="6:6" x14ac:dyDescent="0.3">
      <c r="F1228" s="25"/>
    </row>
    <row r="1229" spans="6:6" x14ac:dyDescent="0.3">
      <c r="F1229" s="25"/>
    </row>
    <row r="1230" spans="6:6" x14ac:dyDescent="0.3">
      <c r="F1230" s="25"/>
    </row>
    <row r="1231" spans="6:6" x14ac:dyDescent="0.3">
      <c r="F1231" s="25"/>
    </row>
    <row r="1232" spans="6:6" x14ac:dyDescent="0.3">
      <c r="F1232" s="25"/>
    </row>
    <row r="1233" spans="6:6" x14ac:dyDescent="0.3">
      <c r="F1233" s="25"/>
    </row>
    <row r="1234" spans="6:6" x14ac:dyDescent="0.3">
      <c r="F1234" s="25"/>
    </row>
    <row r="1235" spans="6:6" x14ac:dyDescent="0.3">
      <c r="F1235" s="25"/>
    </row>
    <row r="1236" spans="6:6" x14ac:dyDescent="0.3">
      <c r="F1236" s="25"/>
    </row>
    <row r="1237" spans="6:6" x14ac:dyDescent="0.3">
      <c r="F1237" s="25"/>
    </row>
    <row r="1238" spans="6:6" x14ac:dyDescent="0.3">
      <c r="F1238" s="25"/>
    </row>
    <row r="1239" spans="6:6" x14ac:dyDescent="0.3">
      <c r="F1239" s="25"/>
    </row>
    <row r="1240" spans="6:6" x14ac:dyDescent="0.3">
      <c r="F1240" s="25"/>
    </row>
    <row r="1241" spans="6:6" x14ac:dyDescent="0.3">
      <c r="F1241" s="25"/>
    </row>
    <row r="1242" spans="6:6" x14ac:dyDescent="0.3">
      <c r="F1242" s="25"/>
    </row>
    <row r="1243" spans="6:6" x14ac:dyDescent="0.3">
      <c r="F1243" s="25"/>
    </row>
    <row r="1244" spans="6:6" x14ac:dyDescent="0.3">
      <c r="F1244" s="25"/>
    </row>
    <row r="1245" spans="6:6" x14ac:dyDescent="0.3">
      <c r="F1245" s="25"/>
    </row>
    <row r="1246" spans="6:6" x14ac:dyDescent="0.3">
      <c r="F1246" s="25"/>
    </row>
    <row r="1247" spans="6:6" x14ac:dyDescent="0.3">
      <c r="F1247" s="25"/>
    </row>
    <row r="1248" spans="6:6" x14ac:dyDescent="0.3">
      <c r="F1248" s="25"/>
    </row>
    <row r="1249" spans="6:6" x14ac:dyDescent="0.3">
      <c r="F1249" s="25"/>
    </row>
    <row r="1250" spans="6:6" x14ac:dyDescent="0.3">
      <c r="F1250" s="25"/>
    </row>
    <row r="1251" spans="6:6" x14ac:dyDescent="0.3">
      <c r="F1251" s="25"/>
    </row>
    <row r="1252" spans="6:6" x14ac:dyDescent="0.3">
      <c r="F1252" s="25"/>
    </row>
    <row r="1253" spans="6:6" x14ac:dyDescent="0.3">
      <c r="F1253" s="25"/>
    </row>
    <row r="1254" spans="6:6" x14ac:dyDescent="0.3">
      <c r="F1254" s="25"/>
    </row>
    <row r="1255" spans="6:6" x14ac:dyDescent="0.3">
      <c r="F1255" s="25"/>
    </row>
    <row r="1256" spans="6:6" x14ac:dyDescent="0.3">
      <c r="F1256" s="25"/>
    </row>
    <row r="1257" spans="6:6" x14ac:dyDescent="0.3">
      <c r="F1257" s="25"/>
    </row>
    <row r="1258" spans="6:6" x14ac:dyDescent="0.3">
      <c r="F1258" s="25"/>
    </row>
    <row r="1259" spans="6:6" x14ac:dyDescent="0.3">
      <c r="F1259" s="25"/>
    </row>
    <row r="1260" spans="6:6" x14ac:dyDescent="0.3">
      <c r="F1260" s="25"/>
    </row>
    <row r="1261" spans="6:6" x14ac:dyDescent="0.3">
      <c r="F1261" s="25"/>
    </row>
    <row r="1262" spans="6:6" x14ac:dyDescent="0.3">
      <c r="F1262" s="25"/>
    </row>
    <row r="1263" spans="6:6" x14ac:dyDescent="0.3">
      <c r="F1263" s="25"/>
    </row>
    <row r="1264" spans="6:6" x14ac:dyDescent="0.3">
      <c r="F1264" s="25"/>
    </row>
    <row r="1265" spans="6:6" x14ac:dyDescent="0.3">
      <c r="F1265" s="25"/>
    </row>
    <row r="1266" spans="6:6" x14ac:dyDescent="0.3">
      <c r="F1266" s="25"/>
    </row>
    <row r="1267" spans="6:6" x14ac:dyDescent="0.3">
      <c r="F1267" s="25"/>
    </row>
    <row r="1268" spans="6:6" x14ac:dyDescent="0.3">
      <c r="F1268" s="25"/>
    </row>
    <row r="1269" spans="6:6" x14ac:dyDescent="0.3">
      <c r="F1269" s="25"/>
    </row>
    <row r="1270" spans="6:6" x14ac:dyDescent="0.3">
      <c r="F1270" s="25"/>
    </row>
    <row r="1271" spans="6:6" x14ac:dyDescent="0.3">
      <c r="F1271" s="25"/>
    </row>
    <row r="1272" spans="6:6" x14ac:dyDescent="0.3">
      <c r="F1272" s="25"/>
    </row>
    <row r="1273" spans="6:6" x14ac:dyDescent="0.3">
      <c r="F1273" s="25"/>
    </row>
    <row r="1274" spans="6:6" x14ac:dyDescent="0.3">
      <c r="F1274" s="25"/>
    </row>
    <row r="1275" spans="6:6" x14ac:dyDescent="0.3">
      <c r="F1275" s="25"/>
    </row>
    <row r="1276" spans="6:6" x14ac:dyDescent="0.3">
      <c r="F1276" s="25"/>
    </row>
    <row r="1277" spans="6:6" x14ac:dyDescent="0.3">
      <c r="F1277" s="25"/>
    </row>
    <row r="1278" spans="6:6" x14ac:dyDescent="0.3">
      <c r="F1278" s="25"/>
    </row>
    <row r="1279" spans="6:6" x14ac:dyDescent="0.3">
      <c r="F1279" s="25"/>
    </row>
    <row r="1280" spans="6:6" x14ac:dyDescent="0.3">
      <c r="F1280" s="25"/>
    </row>
    <row r="1281" spans="6:6" x14ac:dyDescent="0.3">
      <c r="F1281" s="25"/>
    </row>
    <row r="1282" spans="6:6" x14ac:dyDescent="0.3">
      <c r="F1282" s="25"/>
    </row>
    <row r="1283" spans="6:6" x14ac:dyDescent="0.3">
      <c r="F1283" s="25"/>
    </row>
    <row r="1284" spans="6:6" x14ac:dyDescent="0.3">
      <c r="F1284" s="25"/>
    </row>
    <row r="1285" spans="6:6" x14ac:dyDescent="0.3">
      <c r="F1285" s="25"/>
    </row>
    <row r="1286" spans="6:6" x14ac:dyDescent="0.3">
      <c r="F1286" s="25"/>
    </row>
    <row r="1287" spans="6:6" x14ac:dyDescent="0.3">
      <c r="F1287" s="25"/>
    </row>
    <row r="1288" spans="6:6" x14ac:dyDescent="0.3">
      <c r="F1288" s="25"/>
    </row>
    <row r="1289" spans="6:6" x14ac:dyDescent="0.3">
      <c r="F1289" s="25"/>
    </row>
    <row r="1290" spans="6:6" x14ac:dyDescent="0.3">
      <c r="F1290" s="25"/>
    </row>
    <row r="1291" spans="6:6" x14ac:dyDescent="0.3">
      <c r="F1291" s="25"/>
    </row>
    <row r="1292" spans="6:6" x14ac:dyDescent="0.3">
      <c r="F1292" s="25"/>
    </row>
    <row r="1293" spans="6:6" x14ac:dyDescent="0.3">
      <c r="F1293" s="25"/>
    </row>
    <row r="1294" spans="6:6" x14ac:dyDescent="0.3">
      <c r="F1294" s="25"/>
    </row>
    <row r="1295" spans="6:6" x14ac:dyDescent="0.3">
      <c r="F1295" s="25"/>
    </row>
    <row r="1296" spans="6:6" x14ac:dyDescent="0.3">
      <c r="F1296" s="25"/>
    </row>
    <row r="1297" spans="6:6" x14ac:dyDescent="0.3">
      <c r="F1297" s="25"/>
    </row>
    <row r="1298" spans="6:6" x14ac:dyDescent="0.3">
      <c r="F1298" s="25"/>
    </row>
    <row r="1299" spans="6:6" x14ac:dyDescent="0.3">
      <c r="F1299" s="25"/>
    </row>
    <row r="1300" spans="6:6" x14ac:dyDescent="0.3">
      <c r="F1300" s="25"/>
    </row>
    <row r="1301" spans="6:6" x14ac:dyDescent="0.3">
      <c r="F1301" s="25"/>
    </row>
    <row r="1302" spans="6:6" x14ac:dyDescent="0.3">
      <c r="F1302" s="25"/>
    </row>
    <row r="1303" spans="6:6" x14ac:dyDescent="0.3">
      <c r="F1303" s="25"/>
    </row>
    <row r="1304" spans="6:6" x14ac:dyDescent="0.3">
      <c r="F1304" s="25"/>
    </row>
    <row r="1305" spans="6:6" x14ac:dyDescent="0.3">
      <c r="F1305" s="25"/>
    </row>
    <row r="1306" spans="6:6" x14ac:dyDescent="0.3">
      <c r="F1306" s="25"/>
    </row>
    <row r="1307" spans="6:6" x14ac:dyDescent="0.3">
      <c r="F1307" s="25"/>
    </row>
    <row r="1308" spans="6:6" x14ac:dyDescent="0.3">
      <c r="F1308" s="25"/>
    </row>
    <row r="1309" spans="6:6" x14ac:dyDescent="0.3">
      <c r="F1309" s="25"/>
    </row>
    <row r="1310" spans="6:6" x14ac:dyDescent="0.3">
      <c r="F1310" s="25"/>
    </row>
    <row r="1311" spans="6:6" x14ac:dyDescent="0.3">
      <c r="F1311" s="25"/>
    </row>
    <row r="1312" spans="6:6" x14ac:dyDescent="0.3">
      <c r="F1312" s="25"/>
    </row>
    <row r="1313" spans="6:6" x14ac:dyDescent="0.3">
      <c r="F1313" s="25"/>
    </row>
    <row r="1314" spans="6:6" x14ac:dyDescent="0.3">
      <c r="F1314" s="25"/>
    </row>
    <row r="1315" spans="6:6" x14ac:dyDescent="0.3">
      <c r="F1315" s="25"/>
    </row>
    <row r="1316" spans="6:6" x14ac:dyDescent="0.3">
      <c r="F1316" s="25"/>
    </row>
    <row r="1317" spans="6:6" x14ac:dyDescent="0.3">
      <c r="F1317" s="25"/>
    </row>
    <row r="1318" spans="6:6" x14ac:dyDescent="0.3">
      <c r="F1318" s="25"/>
    </row>
    <row r="1319" spans="6:6" x14ac:dyDescent="0.3">
      <c r="F1319" s="25"/>
    </row>
    <row r="1320" spans="6:6" x14ac:dyDescent="0.3">
      <c r="F1320" s="25"/>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B06A36-B806-45A7-A341-2A5480EE8917}">
  <dimension ref="B3:Q58"/>
  <sheetViews>
    <sheetView zoomScale="80" zoomScaleNormal="80" workbookViewId="0">
      <selection activeCell="G26" sqref="G26"/>
    </sheetView>
  </sheetViews>
  <sheetFormatPr defaultRowHeight="14.4" x14ac:dyDescent="0.3"/>
  <cols>
    <col min="1" max="1" width="8.6640625" bestFit="1" customWidth="1"/>
    <col min="2" max="2" width="10.6640625" customWidth="1"/>
    <col min="3" max="3" width="9.88671875" customWidth="1"/>
    <col min="4" max="4" width="15.33203125" customWidth="1"/>
    <col min="6" max="6" width="39.21875" customWidth="1"/>
    <col min="7" max="7" width="30.109375" style="9" customWidth="1"/>
    <col min="8" max="8" width="11.77734375" bestFit="1" customWidth="1"/>
    <col min="9" max="9" width="24.5546875" bestFit="1" customWidth="1"/>
    <col min="17" max="17" width="11.88671875" bestFit="1" customWidth="1"/>
  </cols>
  <sheetData>
    <row r="3" spans="2:15" x14ac:dyDescent="0.3">
      <c r="B3" t="s">
        <v>574</v>
      </c>
    </row>
    <row r="5" spans="2:15" x14ac:dyDescent="0.3">
      <c r="B5" s="2" t="s">
        <v>8</v>
      </c>
      <c r="E5" s="10"/>
      <c r="H5" s="3"/>
      <c r="I5" s="4"/>
      <c r="J5" s="4"/>
      <c r="K5" s="4"/>
      <c r="L5" s="4"/>
      <c r="M5" s="4"/>
      <c r="N5" s="4"/>
      <c r="O5" s="4"/>
    </row>
    <row r="6" spans="2:15" ht="15" thickBot="1" x14ac:dyDescent="0.35">
      <c r="B6" s="5" t="s">
        <v>9</v>
      </c>
      <c r="C6" s="5" t="s">
        <v>7</v>
      </c>
      <c r="D6" s="5" t="s">
        <v>6</v>
      </c>
      <c r="E6" s="12" t="s">
        <v>223</v>
      </c>
      <c r="F6" s="5" t="s">
        <v>1</v>
      </c>
      <c r="G6" s="7" t="s">
        <v>225</v>
      </c>
      <c r="H6" s="12" t="s">
        <v>226</v>
      </c>
      <c r="I6" s="5" t="s">
        <v>3</v>
      </c>
      <c r="J6" s="5" t="s">
        <v>2</v>
      </c>
      <c r="K6" s="5" t="s">
        <v>10</v>
      </c>
      <c r="L6" s="5" t="s">
        <v>5</v>
      </c>
      <c r="M6" s="5" t="s">
        <v>0</v>
      </c>
      <c r="N6" s="5" t="s">
        <v>11</v>
      </c>
      <c r="O6" s="5" t="s">
        <v>4</v>
      </c>
    </row>
    <row r="7" spans="2:15" x14ac:dyDescent="0.3">
      <c r="D7" t="str">
        <f t="shared" ref="D7:D18" si="0">IF(ISNUMBER(G7),"COM_TAXNET","*")</f>
        <v>COM_TAXNET</v>
      </c>
      <c r="E7" s="10"/>
      <c r="F7" s="9">
        <v>2020</v>
      </c>
      <c r="G7" s="9">
        <v>2.4E-2</v>
      </c>
      <c r="H7" s="10" t="s">
        <v>135</v>
      </c>
      <c r="N7" t="s">
        <v>227</v>
      </c>
      <c r="O7" t="s">
        <v>228</v>
      </c>
    </row>
    <row r="8" spans="2:15" x14ac:dyDescent="0.3">
      <c r="D8" t="str">
        <f t="shared" si="0"/>
        <v>COM_TAXNET</v>
      </c>
      <c r="E8" s="10"/>
      <c r="F8" s="9">
        <v>2023</v>
      </c>
      <c r="G8" s="9">
        <v>0.09</v>
      </c>
      <c r="H8" s="10" t="s">
        <v>135</v>
      </c>
      <c r="N8" t="s">
        <v>227</v>
      </c>
      <c r="O8" t="s">
        <v>228</v>
      </c>
    </row>
    <row r="9" spans="2:15" x14ac:dyDescent="0.3">
      <c r="D9" t="str">
        <f t="shared" si="0"/>
        <v>*</v>
      </c>
      <c r="E9" s="10"/>
      <c r="F9" s="9">
        <v>2028</v>
      </c>
      <c r="H9" s="10" t="s">
        <v>135</v>
      </c>
      <c r="N9" t="s">
        <v>227</v>
      </c>
      <c r="O9" t="s">
        <v>228</v>
      </c>
    </row>
    <row r="10" spans="2:15" x14ac:dyDescent="0.3">
      <c r="D10" t="str">
        <f t="shared" si="0"/>
        <v>COM_TAXNET</v>
      </c>
      <c r="E10" s="10"/>
      <c r="F10" s="9">
        <v>2030</v>
      </c>
      <c r="G10" s="9" cm="1">
        <f t="array" ref="G10">ROUNDUP(HLOOKUP(HLOOKUP(VLOOKUP(controller!$E$3,controller!$B$2:$C$32,2,),Scenarios_Qualitative!$H$3:$AK$34,MATCH(H10,Scenarios_Qualitative!$C$3:$C$34,0),FALSE),Scenarios_Data!$B$3:$J$119,MATCH(1,(Scenarios_Data!$B$3:$B$119=H10)*(Scenarios_Data!$G$3:$G$119=F10),0),FALSE)/1000,2)</f>
        <v>0.14000000000000001</v>
      </c>
      <c r="H10" s="10" t="s">
        <v>135</v>
      </c>
      <c r="N10" t="s">
        <v>227</v>
      </c>
      <c r="O10" t="s">
        <v>228</v>
      </c>
    </row>
    <row r="11" spans="2:15" x14ac:dyDescent="0.3">
      <c r="D11" t="str">
        <f t="shared" si="0"/>
        <v>*</v>
      </c>
      <c r="E11" s="10"/>
      <c r="F11" s="9">
        <v>2033</v>
      </c>
      <c r="H11" s="10" t="s">
        <v>135</v>
      </c>
      <c r="N11" t="s">
        <v>227</v>
      </c>
      <c r="O11" t="s">
        <v>228</v>
      </c>
    </row>
    <row r="12" spans="2:15" x14ac:dyDescent="0.3">
      <c r="D12" t="str">
        <f t="shared" si="0"/>
        <v>*</v>
      </c>
      <c r="E12" s="10"/>
      <c r="F12" s="9">
        <v>2038</v>
      </c>
      <c r="H12" s="10" t="s">
        <v>135</v>
      </c>
      <c r="N12" t="s">
        <v>227</v>
      </c>
      <c r="O12" t="s">
        <v>228</v>
      </c>
    </row>
    <row r="13" spans="2:15" x14ac:dyDescent="0.3">
      <c r="D13" t="str">
        <f t="shared" si="0"/>
        <v>*</v>
      </c>
      <c r="E13" s="10"/>
      <c r="F13" s="9">
        <v>2043</v>
      </c>
      <c r="H13" s="10" t="s">
        <v>135</v>
      </c>
      <c r="N13" t="s">
        <v>227</v>
      </c>
      <c r="O13" t="s">
        <v>228</v>
      </c>
    </row>
    <row r="14" spans="2:15" x14ac:dyDescent="0.3">
      <c r="D14" t="str">
        <f t="shared" si="0"/>
        <v>*</v>
      </c>
      <c r="E14" s="10"/>
      <c r="F14" s="9">
        <v>2048</v>
      </c>
      <c r="H14" s="10" t="s">
        <v>135</v>
      </c>
      <c r="N14" t="s">
        <v>227</v>
      </c>
      <c r="O14" t="s">
        <v>228</v>
      </c>
    </row>
    <row r="15" spans="2:15" x14ac:dyDescent="0.3">
      <c r="D15" t="str">
        <f t="shared" si="0"/>
        <v>COM_TAXNET</v>
      </c>
      <c r="E15" s="10"/>
      <c r="F15" s="9">
        <v>2050</v>
      </c>
      <c r="G15" s="9" cm="1">
        <f t="array" ref="G15">ROUNDUP(HLOOKUP(HLOOKUP(VLOOKUP(controller!$E$3,controller!$B$2:$C$32,2,),Scenarios_Qualitative!$H$3:$AK$34,MATCH(H15,Scenarios_Qualitative!$C$3:$C$34,0),FALSE),Scenarios_Data!$B$3:$J$119,MATCH(1,(Scenarios_Data!$B$3:$B$119=H15)*(Scenarios_Data!$G$3:$G$119=F15),0),FALSE)/1000,2)</f>
        <v>0.24000000000000002</v>
      </c>
      <c r="H15" s="10" t="s">
        <v>135</v>
      </c>
      <c r="N15" t="s">
        <v>227</v>
      </c>
      <c r="O15" t="s">
        <v>228</v>
      </c>
    </row>
    <row r="16" spans="2:15" x14ac:dyDescent="0.3">
      <c r="D16" t="str">
        <f t="shared" si="0"/>
        <v>*</v>
      </c>
      <c r="E16" s="10"/>
      <c r="F16" s="9">
        <v>2053</v>
      </c>
      <c r="H16" s="10" t="s">
        <v>135</v>
      </c>
      <c r="N16" t="s">
        <v>227</v>
      </c>
      <c r="O16" t="s">
        <v>228</v>
      </c>
    </row>
    <row r="17" spans="2:17" x14ac:dyDescent="0.3">
      <c r="D17" t="str">
        <f t="shared" si="0"/>
        <v>*</v>
      </c>
      <c r="E17" s="10"/>
      <c r="F17" s="9">
        <v>2058</v>
      </c>
      <c r="H17" s="10" t="s">
        <v>135</v>
      </c>
      <c r="N17" t="s">
        <v>227</v>
      </c>
      <c r="O17" t="s">
        <v>228</v>
      </c>
    </row>
    <row r="18" spans="2:17" x14ac:dyDescent="0.3">
      <c r="D18" t="str">
        <f t="shared" si="0"/>
        <v>*</v>
      </c>
      <c r="E18" s="10"/>
      <c r="F18" s="9">
        <v>2063</v>
      </c>
      <c r="H18" s="10" t="s">
        <v>135</v>
      </c>
      <c r="N18" t="s">
        <v>227</v>
      </c>
      <c r="O18" t="s">
        <v>228</v>
      </c>
    </row>
    <row r="20" spans="2:17" x14ac:dyDescent="0.3">
      <c r="B20" t="s">
        <v>575</v>
      </c>
    </row>
    <row r="22" spans="2:17" x14ac:dyDescent="0.3">
      <c r="B22" s="2" t="s">
        <v>8</v>
      </c>
      <c r="H22" s="2"/>
      <c r="K22" s="2" t="s">
        <v>8</v>
      </c>
      <c r="N22" s="2"/>
    </row>
    <row r="23" spans="2:17" ht="15" thickBot="1" x14ac:dyDescent="0.35">
      <c r="B23" s="5" t="s">
        <v>9</v>
      </c>
      <c r="C23" s="5" t="s">
        <v>7</v>
      </c>
      <c r="D23" s="5" t="s">
        <v>6</v>
      </c>
      <c r="E23" s="5" t="s">
        <v>1</v>
      </c>
      <c r="F23" s="5" t="s">
        <v>226</v>
      </c>
      <c r="G23" s="7" t="s">
        <v>225</v>
      </c>
      <c r="H23" s="5" t="s">
        <v>0</v>
      </c>
      <c r="I23" s="5" t="s">
        <v>2</v>
      </c>
      <c r="J23" s="1"/>
      <c r="K23" s="5" t="s">
        <v>9</v>
      </c>
      <c r="L23" s="5" t="s">
        <v>7</v>
      </c>
      <c r="M23" s="5" t="s">
        <v>6</v>
      </c>
      <c r="N23" s="5" t="s">
        <v>1</v>
      </c>
      <c r="O23" s="5" t="s">
        <v>225</v>
      </c>
      <c r="P23" s="5" t="s">
        <v>0</v>
      </c>
      <c r="Q23" s="5" t="s">
        <v>2</v>
      </c>
    </row>
    <row r="24" spans="2:17" x14ac:dyDescent="0.3">
      <c r="B24" t="s">
        <v>236</v>
      </c>
      <c r="D24" t="s">
        <v>229</v>
      </c>
      <c r="E24" s="10">
        <v>2020</v>
      </c>
      <c r="F24" t="s">
        <v>74</v>
      </c>
      <c r="G24" s="9">
        <f>ROUNDUP(HLOOKUP(HLOOKUP(VLOOKUP(controller!$E$3,controller!$B$3:$C$32,2,),Scenarios_Qualitative!$H$3:$AK$34,MATCH(F24,Scenarios_Qualitative!$C$3:$C$34,0),FALSE),'Price of Electricity'!$B$3:$E$15,MATCH(B24,'Price of Electricity'!$B$3:$B$15,0)),2)</f>
        <v>33.369999999999997</v>
      </c>
      <c r="I24" t="s">
        <v>237</v>
      </c>
      <c r="K24" t="s">
        <v>236</v>
      </c>
      <c r="M24" t="s">
        <v>229</v>
      </c>
      <c r="N24">
        <v>2020</v>
      </c>
      <c r="O24">
        <f>ROUNDUP(G24-1,2)</f>
        <v>32.369999999999997</v>
      </c>
      <c r="Q24" t="s">
        <v>238</v>
      </c>
    </row>
    <row r="25" spans="2:17" x14ac:dyDescent="0.3">
      <c r="B25" t="s">
        <v>239</v>
      </c>
      <c r="D25" t="s">
        <v>229</v>
      </c>
      <c r="E25" s="10">
        <v>2020</v>
      </c>
      <c r="F25" t="s">
        <v>74</v>
      </c>
      <c r="G25" s="9">
        <f>ROUNDUP(HLOOKUP(HLOOKUP(VLOOKUP(controller!$E$3,controller!$B$3:$C$32,2,),Scenarios_Qualitative!$H$3:$AK$34,MATCH(F25,Scenarios_Qualitative!$C$3:$C$34,0),FALSE),'Price of Electricity'!$B$3:$E$15,MATCH(B25,'Price of Electricity'!$B$3:$B$15,0)),2)</f>
        <v>33.059999999999995</v>
      </c>
      <c r="I25" t="s">
        <v>237</v>
      </c>
      <c r="K25" t="s">
        <v>239</v>
      </c>
      <c r="M25" t="s">
        <v>229</v>
      </c>
      <c r="N25">
        <v>2020</v>
      </c>
      <c r="O25">
        <f t="shared" ref="O25:O35" si="1">ROUNDUP(G25-1,2)</f>
        <v>32.06</v>
      </c>
      <c r="Q25" t="s">
        <v>238</v>
      </c>
    </row>
    <row r="26" spans="2:17" x14ac:dyDescent="0.3">
      <c r="B26" t="s">
        <v>240</v>
      </c>
      <c r="D26" t="s">
        <v>229</v>
      </c>
      <c r="E26" s="10">
        <v>2020</v>
      </c>
      <c r="F26" t="s">
        <v>74</v>
      </c>
      <c r="G26" s="9">
        <f>ROUNDUP(HLOOKUP(HLOOKUP(VLOOKUP(controller!$E$3,controller!$B$3:$C$32,2,),Scenarios_Qualitative!$H$3:$AK$34,MATCH(F26,Scenarios_Qualitative!$C$3:$C$34,0),FALSE),'Price of Electricity'!$B$3:$E$15,MATCH(B26,'Price of Electricity'!$B$3:$B$15,0)),2)</f>
        <v>28.09</v>
      </c>
      <c r="I26" t="s">
        <v>237</v>
      </c>
      <c r="K26" t="s">
        <v>240</v>
      </c>
      <c r="M26" t="s">
        <v>229</v>
      </c>
      <c r="N26">
        <v>2020</v>
      </c>
      <c r="O26">
        <f t="shared" si="1"/>
        <v>27.09</v>
      </c>
      <c r="Q26" t="s">
        <v>238</v>
      </c>
    </row>
    <row r="27" spans="2:17" x14ac:dyDescent="0.3">
      <c r="B27" t="s">
        <v>241</v>
      </c>
      <c r="D27" t="s">
        <v>229</v>
      </c>
      <c r="E27" s="10">
        <v>2020</v>
      </c>
      <c r="F27" t="s">
        <v>74</v>
      </c>
      <c r="G27" s="9">
        <f>ROUNDUP(HLOOKUP(HLOOKUP(VLOOKUP(controller!$E$3,controller!$B$3:$C$32,2,),Scenarios_Qualitative!$H$3:$AK$34,MATCH(F27,Scenarios_Qualitative!$C$3:$C$34,0),FALSE),'Price of Electricity'!$B$3:$E$15,MATCH(B27,'Price of Electricity'!$B$3:$B$15,0)),2)</f>
        <v>16.220000000000002</v>
      </c>
      <c r="I27" t="s">
        <v>237</v>
      </c>
      <c r="K27" t="s">
        <v>241</v>
      </c>
      <c r="M27" t="s">
        <v>229</v>
      </c>
      <c r="N27">
        <v>2020</v>
      </c>
      <c r="O27">
        <f t="shared" si="1"/>
        <v>15.22</v>
      </c>
      <c r="Q27" t="s">
        <v>238</v>
      </c>
    </row>
    <row r="28" spans="2:17" x14ac:dyDescent="0.3">
      <c r="B28" t="s">
        <v>242</v>
      </c>
      <c r="D28" t="s">
        <v>229</v>
      </c>
      <c r="E28" s="10">
        <v>2020</v>
      </c>
      <c r="F28" t="s">
        <v>74</v>
      </c>
      <c r="G28" s="9">
        <f>ROUNDUP(HLOOKUP(HLOOKUP(VLOOKUP(controller!$E$3,controller!$B$3:$C$32,2,),Scenarios_Qualitative!$H$3:$AK$34,MATCH(F28,Scenarios_Qualitative!$C$3:$C$34,0),FALSE),'Price of Electricity'!$B$3:$E$15,MATCH(B28,'Price of Electricity'!$B$3:$B$15,0)),2)</f>
        <v>11.98</v>
      </c>
      <c r="I28" t="s">
        <v>237</v>
      </c>
      <c r="K28" t="s">
        <v>242</v>
      </c>
      <c r="M28" t="s">
        <v>229</v>
      </c>
      <c r="N28">
        <v>2020</v>
      </c>
      <c r="O28">
        <f t="shared" si="1"/>
        <v>10.98</v>
      </c>
      <c r="Q28" t="s">
        <v>238</v>
      </c>
    </row>
    <row r="29" spans="2:17" x14ac:dyDescent="0.3">
      <c r="B29" t="s">
        <v>243</v>
      </c>
      <c r="D29" t="s">
        <v>229</v>
      </c>
      <c r="E29" s="10">
        <v>2020</v>
      </c>
      <c r="F29" t="s">
        <v>74</v>
      </c>
      <c r="G29" s="9">
        <f>ROUNDUP(HLOOKUP(HLOOKUP(VLOOKUP(controller!$E$3,controller!$B$3:$C$32,2,),Scenarios_Qualitative!$H$3:$AK$34,MATCH(F29,Scenarios_Qualitative!$C$3:$C$34,0),FALSE),'Price of Electricity'!$B$3:$E$15,MATCH(B29,'Price of Electricity'!$B$3:$B$15,0)),2)</f>
        <v>8.68</v>
      </c>
      <c r="I29" t="s">
        <v>237</v>
      </c>
      <c r="K29" t="s">
        <v>243</v>
      </c>
      <c r="M29" t="s">
        <v>229</v>
      </c>
      <c r="N29">
        <v>2020</v>
      </c>
      <c r="O29">
        <f t="shared" si="1"/>
        <v>7.68</v>
      </c>
      <c r="Q29" t="s">
        <v>238</v>
      </c>
    </row>
    <row r="30" spans="2:17" ht="16.2" customHeight="1" x14ac:dyDescent="0.3">
      <c r="B30" t="s">
        <v>244</v>
      </c>
      <c r="D30" t="s">
        <v>229</v>
      </c>
      <c r="E30" s="10">
        <v>2020</v>
      </c>
      <c r="F30" t="s">
        <v>74</v>
      </c>
      <c r="G30" s="9">
        <f>ROUNDUP(HLOOKUP(HLOOKUP(VLOOKUP(controller!$E$3,controller!$B$3:$C$32,2,),Scenarios_Qualitative!$H$3:$AK$34,MATCH(F30,Scenarios_Qualitative!$C$3:$C$34,0),FALSE),'Price of Electricity'!$B$3:$E$15,MATCH(B30,'Price of Electricity'!$B$3:$B$15,0)),2)</f>
        <v>11.31</v>
      </c>
      <c r="I30" t="s">
        <v>237</v>
      </c>
      <c r="K30" t="s">
        <v>244</v>
      </c>
      <c r="M30" t="s">
        <v>229</v>
      </c>
      <c r="N30">
        <v>2020</v>
      </c>
      <c r="O30">
        <f t="shared" si="1"/>
        <v>10.31</v>
      </c>
      <c r="Q30" t="s">
        <v>238</v>
      </c>
    </row>
    <row r="31" spans="2:17" x14ac:dyDescent="0.3">
      <c r="B31" t="s">
        <v>245</v>
      </c>
      <c r="D31" t="s">
        <v>229</v>
      </c>
      <c r="E31" s="10">
        <v>2020</v>
      </c>
      <c r="F31" t="s">
        <v>74</v>
      </c>
      <c r="G31" s="9">
        <f>ROUNDUP(HLOOKUP(HLOOKUP(VLOOKUP(controller!$E$3,controller!$B$3:$C$32,2,),Scenarios_Qualitative!$H$3:$AK$34,MATCH(F31,Scenarios_Qualitative!$C$3:$C$34,0),FALSE),'Price of Electricity'!$B$3:$E$15,MATCH(B31,'Price of Electricity'!$B$3:$B$15,0)),2)</f>
        <v>8.81</v>
      </c>
      <c r="I31" t="s">
        <v>237</v>
      </c>
      <c r="K31" t="s">
        <v>245</v>
      </c>
      <c r="M31" t="s">
        <v>229</v>
      </c>
      <c r="N31">
        <v>2020</v>
      </c>
      <c r="O31">
        <f t="shared" si="1"/>
        <v>7.81</v>
      </c>
      <c r="Q31" t="s">
        <v>238</v>
      </c>
    </row>
    <row r="32" spans="2:17" ht="16.8" customHeight="1" x14ac:dyDescent="0.3">
      <c r="B32" t="s">
        <v>246</v>
      </c>
      <c r="D32" t="s">
        <v>229</v>
      </c>
      <c r="E32" s="10">
        <v>2020</v>
      </c>
      <c r="F32" t="s">
        <v>74</v>
      </c>
      <c r="G32" s="9">
        <f>ROUNDUP(HLOOKUP(HLOOKUP(VLOOKUP(controller!$E$3,controller!$B$3:$C$32,2,),Scenarios_Qualitative!$H$3:$AK$34,MATCH(F32,Scenarios_Qualitative!$C$3:$C$34,0),FALSE),'Price of Electricity'!$B$3:$E$15,MATCH(B32,'Price of Electricity'!$B$3:$B$15,0)),2)</f>
        <v>5.63</v>
      </c>
      <c r="I32" t="s">
        <v>237</v>
      </c>
      <c r="K32" t="s">
        <v>246</v>
      </c>
      <c r="M32" t="s">
        <v>229</v>
      </c>
      <c r="N32">
        <v>2020</v>
      </c>
      <c r="O32">
        <f t="shared" si="1"/>
        <v>4.63</v>
      </c>
      <c r="Q32" t="s">
        <v>238</v>
      </c>
    </row>
    <row r="33" spans="2:17" x14ac:dyDescent="0.3">
      <c r="B33" t="s">
        <v>247</v>
      </c>
      <c r="D33" t="s">
        <v>229</v>
      </c>
      <c r="E33" s="10">
        <v>2020</v>
      </c>
      <c r="F33" t="s">
        <v>74</v>
      </c>
      <c r="G33" s="9">
        <f>ROUNDUP(HLOOKUP(HLOOKUP(VLOOKUP(controller!$E$3,controller!$B$3:$C$32,2,),Scenarios_Qualitative!$H$3:$AK$34,MATCH(F33,Scenarios_Qualitative!$C$3:$C$34,0),FALSE),'Price of Electricity'!$B$3:$E$15,MATCH(B33,'Price of Electricity'!$B$3:$B$15,0)),2)</f>
        <v>28.580000000000002</v>
      </c>
      <c r="I33" t="s">
        <v>237</v>
      </c>
      <c r="K33" t="s">
        <v>247</v>
      </c>
      <c r="M33" t="s">
        <v>229</v>
      </c>
      <c r="N33">
        <v>2020</v>
      </c>
      <c r="O33">
        <f t="shared" si="1"/>
        <v>27.58</v>
      </c>
      <c r="Q33" t="s">
        <v>238</v>
      </c>
    </row>
    <row r="34" spans="2:17" x14ac:dyDescent="0.3">
      <c r="B34" t="s">
        <v>248</v>
      </c>
      <c r="D34" t="s">
        <v>229</v>
      </c>
      <c r="E34" s="10">
        <v>2020</v>
      </c>
      <c r="F34" t="s">
        <v>74</v>
      </c>
      <c r="G34" s="9">
        <f>ROUNDUP(HLOOKUP(HLOOKUP(VLOOKUP(controller!$E$3,controller!$B$3:$C$32,2,),Scenarios_Qualitative!$H$3:$AK$34,MATCH(F34,Scenarios_Qualitative!$C$3:$C$34,0),FALSE),'Price of Electricity'!$B$3:$E$15,MATCH(B34,'Price of Electricity'!$B$3:$B$15,0)),2)</f>
        <v>26.450000000000003</v>
      </c>
      <c r="I34" t="s">
        <v>237</v>
      </c>
      <c r="K34" t="s">
        <v>248</v>
      </c>
      <c r="M34" t="s">
        <v>229</v>
      </c>
      <c r="N34">
        <v>2020</v>
      </c>
      <c r="O34">
        <f t="shared" si="1"/>
        <v>25.45</v>
      </c>
      <c r="Q34" t="s">
        <v>238</v>
      </c>
    </row>
    <row r="35" spans="2:17" x14ac:dyDescent="0.3">
      <c r="B35" t="s">
        <v>249</v>
      </c>
      <c r="D35" t="s">
        <v>229</v>
      </c>
      <c r="E35" s="10">
        <v>2020</v>
      </c>
      <c r="F35" t="s">
        <v>74</v>
      </c>
      <c r="G35" s="9">
        <f>ROUNDUP(HLOOKUP(HLOOKUP(VLOOKUP(controller!$E$3,controller!$B$3:$C$32,2,),Scenarios_Qualitative!$H$3:$AK$34,MATCH(F35,Scenarios_Qualitative!$C$3:$C$34,0),FALSE),'Price of Electricity'!$B$3:$E$15,MATCH(B35,'Price of Electricity'!$B$3:$B$15,0)),2)</f>
        <v>18.970000000000002</v>
      </c>
      <c r="I35" t="s">
        <v>237</v>
      </c>
      <c r="K35" t="s">
        <v>249</v>
      </c>
      <c r="M35" t="s">
        <v>229</v>
      </c>
      <c r="N35">
        <v>2020</v>
      </c>
      <c r="O35">
        <f t="shared" si="1"/>
        <v>17.97</v>
      </c>
      <c r="Q35" t="s">
        <v>238</v>
      </c>
    </row>
    <row r="37" spans="2:17" x14ac:dyDescent="0.3">
      <c r="B37" t="s">
        <v>576</v>
      </c>
    </row>
    <row r="39" spans="2:17" x14ac:dyDescent="0.3">
      <c r="B39" s="2" t="s">
        <v>13</v>
      </c>
      <c r="G39" s="4"/>
      <c r="H39" s="4"/>
      <c r="I39" s="4"/>
      <c r="J39" s="4"/>
      <c r="K39" s="4"/>
      <c r="L39" s="4"/>
      <c r="M39" s="4"/>
      <c r="N39" s="4"/>
    </row>
    <row r="40" spans="2:17" ht="15" thickBot="1" x14ac:dyDescent="0.35">
      <c r="B40" s="5" t="s">
        <v>9</v>
      </c>
      <c r="C40" s="5" t="s">
        <v>7</v>
      </c>
      <c r="D40" s="5" t="s">
        <v>6</v>
      </c>
      <c r="E40" s="5" t="s">
        <v>1</v>
      </c>
      <c r="F40" s="6" t="s">
        <v>226</v>
      </c>
      <c r="G40" s="7" t="s">
        <v>225</v>
      </c>
      <c r="H40" s="5" t="s">
        <v>3</v>
      </c>
      <c r="I40" s="5" t="s">
        <v>2</v>
      </c>
      <c r="J40" s="5" t="s">
        <v>10</v>
      </c>
      <c r="K40" s="5" t="s">
        <v>0</v>
      </c>
      <c r="L40" s="5" t="s">
        <v>5</v>
      </c>
      <c r="M40" s="5" t="s">
        <v>11</v>
      </c>
      <c r="N40" s="5" t="s">
        <v>4</v>
      </c>
      <c r="O40" s="5" t="s">
        <v>12</v>
      </c>
    </row>
    <row r="41" spans="2:17" x14ac:dyDescent="0.3">
      <c r="D41" t="str">
        <f>IF(AND(ISNUMBER(G41),NOT(ISBLANK(I41))),"COST","*")</f>
        <v>COST</v>
      </c>
      <c r="E41">
        <v>2030</v>
      </c>
      <c r="F41" t="s">
        <v>56</v>
      </c>
      <c r="G41" s="9" cm="1">
        <f t="array" ref="G41">ROUNDUP(HLOOKUP(HLOOKUP(VLOOKUP(controller!$E$3,controller!$B$3:$C$32,2,),Scenarios_Qualitative!$H$3:$AK$34,MATCH(F41,Scenarios_Qualitative!$C$3:$C$34,0),FALSE),Scenarios_Data!$B$3:$J$119,MATCH(1,(Scenarios_Data!$B$3:$B$119=F41)*(Scenarios_Data!$G$3:$G$119=E41),0),FALSE),2)</f>
        <v>5.39</v>
      </c>
      <c r="I41" t="s">
        <v>230</v>
      </c>
    </row>
    <row r="42" spans="2:17" x14ac:dyDescent="0.3">
      <c r="D42" t="str">
        <f t="shared" ref="D42:D58" si="2">IF(AND(ISNUMBER(G42),NOT(ISBLANK(I42))),"COST","*")</f>
        <v>COST</v>
      </c>
      <c r="E42">
        <v>2030</v>
      </c>
      <c r="F42" t="s">
        <v>63</v>
      </c>
      <c r="G42" s="9" cm="1">
        <f t="array" ref="G42">ROUNDUP(HLOOKUP(HLOOKUP(VLOOKUP(controller!$E$3,controller!$B$3:$C$32,2,),Scenarios_Qualitative!$H$3:$AK$34,MATCH(F42,Scenarios_Qualitative!$C$3:$C$34,0),FALSE),Scenarios_Data!$B$3:$J$119,MATCH(1,(Scenarios_Data!$B$3:$B$119=F42)*(Scenarios_Data!$G$3:$G$119=E42),0),FALSE),2)</f>
        <v>4.0999999999999996</v>
      </c>
      <c r="I42" t="s">
        <v>231</v>
      </c>
    </row>
    <row r="43" spans="2:17" x14ac:dyDescent="0.3">
      <c r="D43" t="str">
        <f t="shared" si="2"/>
        <v>COST</v>
      </c>
      <c r="E43">
        <v>2030</v>
      </c>
      <c r="F43" t="s">
        <v>69</v>
      </c>
      <c r="G43" s="9" cm="1">
        <f t="array" ref="G43">ROUNDUP(HLOOKUP(HLOOKUP(VLOOKUP(controller!$E$3,controller!$B$3:$C$32,2,),Scenarios_Qualitative!$H$3:$AK$34,MATCH(F43,Scenarios_Qualitative!$C$3:$C$34,0),FALSE),Scenarios_Data!$B$3:$J$119,MATCH(1,(Scenarios_Data!$B$3:$B$119=F43)*(Scenarios_Data!$G$3:$G$119=E43),0),FALSE),2)</f>
        <v>1.98</v>
      </c>
      <c r="I43" t="s">
        <v>232</v>
      </c>
    </row>
    <row r="44" spans="2:17" x14ac:dyDescent="0.3">
      <c r="D44" t="str">
        <f t="shared" si="2"/>
        <v>*</v>
      </c>
      <c r="E44">
        <v>2030</v>
      </c>
      <c r="F44" t="s">
        <v>74</v>
      </c>
      <c r="G44" s="9" t="str" cm="1">
        <f t="array" ref="G44">HLOOKUP(HLOOKUP(VLOOKUP(controller!$E$3,controller!$B$3:$C$32,2,),Scenarios_Qualitative!$H$3:$AK$34,MATCH(F44,Scenarios_Qualitative!$C$3:$C$34,0),FALSE),Scenarios_Data!$B$3:$J$119,MATCH(1,(Scenarios_Data!$B$3:$B$119=F44)*(Scenarios_Data!$G$3:$G$119=E44),0),FALSE)</f>
        <v>Identified profiles from NordPool</v>
      </c>
    </row>
    <row r="45" spans="2:17" x14ac:dyDescent="0.3">
      <c r="D45" t="str">
        <f t="shared" si="2"/>
        <v>COST</v>
      </c>
      <c r="E45">
        <v>2030</v>
      </c>
      <c r="F45" t="s">
        <v>82</v>
      </c>
      <c r="G45" s="9" cm="1">
        <f t="array" ref="G45">ROUNDUP(HLOOKUP(HLOOKUP(VLOOKUP(controller!$E$3,controller!$B$3:$C$32,2,),Scenarios_Qualitative!$H$3:$AK$34,MATCH(F45,Scenarios_Qualitative!$C$3:$C$34,0),FALSE),Scenarios_Data!$B$3:$J$119,MATCH(1,(Scenarios_Data!$B$3:$B$119=F45)*(Scenarios_Data!$G$3:$G$119=E45),0),FALSE),2)</f>
        <v>16.680000000000003</v>
      </c>
      <c r="I45" t="s">
        <v>233</v>
      </c>
    </row>
    <row r="46" spans="2:17" x14ac:dyDescent="0.3">
      <c r="D46" t="str">
        <f t="shared" si="2"/>
        <v>COST</v>
      </c>
      <c r="E46">
        <v>2030</v>
      </c>
      <c r="F46" t="s">
        <v>89</v>
      </c>
      <c r="G46" s="9" cm="1">
        <f t="array" ref="G46">ROUNDUP(HLOOKUP(HLOOKUP(VLOOKUP(controller!$E$3,controller!$B$3:$C$32,2,),Scenarios_Qualitative!$H$3:$AK$34,MATCH(F46,Scenarios_Qualitative!$C$3:$C$34,0),FALSE),Scenarios_Data!$B$3:$J$119,MATCH(1,(Scenarios_Data!$B$3:$B$119=F46)*(Scenarios_Data!$G$3:$G$119=E46),0),FALSE),2)</f>
        <v>2.2599999999999998</v>
      </c>
      <c r="I46" t="s">
        <v>234</v>
      </c>
    </row>
    <row r="47" spans="2:17" x14ac:dyDescent="0.3">
      <c r="D47" t="str">
        <f t="shared" si="2"/>
        <v>COST</v>
      </c>
      <c r="E47">
        <v>2030</v>
      </c>
      <c r="F47" t="s">
        <v>94</v>
      </c>
      <c r="G47" s="9" cm="1">
        <f t="array" ref="G47">ROUNDUP(HLOOKUP(HLOOKUP(VLOOKUP(controller!$E$3,controller!$B$3:$C$32,2,),Scenarios_Qualitative!$H$3:$AK$34,MATCH(F47,Scenarios_Qualitative!$C$3:$C$34,0),FALSE),Scenarios_Data!$B$3:$J$119,MATCH(1,(Scenarios_Data!$B$3:$B$119=F47)*(Scenarios_Data!$G$3:$G$119=E47),0),FALSE),2)</f>
        <v>3.17</v>
      </c>
      <c r="I47" t="s">
        <v>235</v>
      </c>
    </row>
    <row r="48" spans="2:17" x14ac:dyDescent="0.3">
      <c r="D48" t="str">
        <f t="shared" si="2"/>
        <v>COST</v>
      </c>
      <c r="E48">
        <v>2030</v>
      </c>
      <c r="F48" t="s">
        <v>98</v>
      </c>
      <c r="G48" s="9" cm="1">
        <f t="array" ref="G48">ROUNDUP(HLOOKUP(HLOOKUP(VLOOKUP(controller!$E$3,controller!$B$3:$C$32,2,),Scenarios_Qualitative!$H$3:$AK$34,MATCH(F48,Scenarios_Qualitative!$C$3:$C$34,0),FALSE),Scenarios_Data!$B$3:$J$119,MATCH(1,(Scenarios_Data!$B$3:$B$119=F48)*(Scenarios_Data!$G$3:$G$119=E48),0),FALSE),2)</f>
        <v>11.879999999999999</v>
      </c>
      <c r="I48" t="s">
        <v>572</v>
      </c>
    </row>
    <row r="49" spans="4:9" x14ac:dyDescent="0.3">
      <c r="D49" t="str">
        <f t="shared" si="2"/>
        <v>*</v>
      </c>
      <c r="E49">
        <v>2030</v>
      </c>
      <c r="F49" t="s">
        <v>100</v>
      </c>
      <c r="G49" s="9" cm="1">
        <f t="array" ref="G49">ROUNDUP(HLOOKUP(HLOOKUP(VLOOKUP(controller!$E$3,controller!$B$3:$C$32,2,),Scenarios_Qualitative!$H$3:$AK$34,MATCH(F49,Scenarios_Qualitative!$C$3:$C$34,0),FALSE),Scenarios_Data!$B$3:$J$119,MATCH(1,(Scenarios_Data!$B$3:$B$119=F49)*(Scenarios_Data!$G$3:$G$119=E49),0),FALSE),2)</f>
        <v>8.91</v>
      </c>
    </row>
    <row r="50" spans="4:9" x14ac:dyDescent="0.3">
      <c r="D50" t="str">
        <f t="shared" si="2"/>
        <v>COST</v>
      </c>
      <c r="E50">
        <v>2050</v>
      </c>
      <c r="F50" t="s">
        <v>56</v>
      </c>
      <c r="G50" s="9" cm="1">
        <f t="array" ref="G50">ROUNDUP(HLOOKUP(HLOOKUP(VLOOKUP(controller!$E$3,controller!$B$3:$C$32,2,),Scenarios_Qualitative!$H$3:$AK$34,MATCH(F50,Scenarios_Qualitative!$C$3:$C$34,0),FALSE),Scenarios_Data!$B$3:$J$119,MATCH(1,(Scenarios_Data!$B$3:$B$119=F50)*(Scenarios_Data!$G$3:$G$119=E50),0),FALSE),2)</f>
        <v>3.6999999999999997</v>
      </c>
      <c r="I50" t="s">
        <v>230</v>
      </c>
    </row>
    <row r="51" spans="4:9" x14ac:dyDescent="0.3">
      <c r="D51" t="str">
        <f t="shared" si="2"/>
        <v>COST</v>
      </c>
      <c r="E51">
        <v>2050</v>
      </c>
      <c r="F51" t="s">
        <v>63</v>
      </c>
      <c r="G51" s="9" cm="1">
        <f t="array" ref="G51">ROUNDUP(HLOOKUP(HLOOKUP(VLOOKUP(controller!$E$3,controller!$B$3:$C$32,2,),Scenarios_Qualitative!$H$3:$AK$34,MATCH(F51,Scenarios_Qualitative!$C$3:$C$34,0),FALSE),Scenarios_Data!$B$3:$J$119,MATCH(1,(Scenarios_Data!$B$3:$B$119=F51)*(Scenarios_Data!$G$3:$G$119=E51),0),FALSE),2)</f>
        <v>3.3899999999999997</v>
      </c>
      <c r="I51" t="s">
        <v>231</v>
      </c>
    </row>
    <row r="52" spans="4:9" x14ac:dyDescent="0.3">
      <c r="D52" t="str">
        <f t="shared" si="2"/>
        <v>COST</v>
      </c>
      <c r="E52">
        <v>2050</v>
      </c>
      <c r="F52" t="s">
        <v>69</v>
      </c>
      <c r="G52" s="9" cm="1">
        <f t="array" ref="G52">ROUNDUP(HLOOKUP(HLOOKUP(VLOOKUP(controller!$E$3,controller!$B$3:$C$32,2,),Scenarios_Qualitative!$H$3:$AK$34,MATCH(F52,Scenarios_Qualitative!$C$3:$C$34,0),FALSE),Scenarios_Data!$B$3:$J$119,MATCH(1,(Scenarios_Data!$B$3:$B$119=F52)*(Scenarios_Data!$G$3:$G$119=E52),0),FALSE),2)</f>
        <v>1.6</v>
      </c>
      <c r="I52" t="s">
        <v>232</v>
      </c>
    </row>
    <row r="53" spans="4:9" x14ac:dyDescent="0.3">
      <c r="D53" t="str">
        <f t="shared" si="2"/>
        <v>*</v>
      </c>
      <c r="E53">
        <v>2050</v>
      </c>
      <c r="F53" t="s">
        <v>74</v>
      </c>
      <c r="G53" s="9" t="str" cm="1">
        <f t="array" ref="G53">HLOOKUP(HLOOKUP(VLOOKUP(controller!$E$3,controller!$B$3:$C$32,2,),Scenarios_Qualitative!$H$3:$AK$34,MATCH(F53,Scenarios_Qualitative!$C$3:$C$34,0),FALSE),Scenarios_Data!$B$3:$J$119,MATCH(1,(Scenarios_Data!$B$3:$B$119=F53)*(Scenarios_Data!$G$3:$G$119=E53),0),FALSE)</f>
        <v>Identified profiles from NordPool</v>
      </c>
    </row>
    <row r="54" spans="4:9" x14ac:dyDescent="0.3">
      <c r="D54" t="str">
        <f t="shared" si="2"/>
        <v>COST</v>
      </c>
      <c r="E54">
        <v>2050</v>
      </c>
      <c r="F54" t="s">
        <v>82</v>
      </c>
      <c r="G54" s="9" cm="1">
        <f t="array" ref="G54">ROUNDUP(HLOOKUP(HLOOKUP(VLOOKUP(controller!$E$3,controller!$B$3:$C$32,2,),Scenarios_Qualitative!$H$3:$AK$34,MATCH(F54,Scenarios_Qualitative!$C$3:$C$34,0),FALSE),Scenarios_Data!$B$3:$J$119,MATCH(1,(Scenarios_Data!$B$3:$B$119=F54)*(Scenarios_Data!$G$3:$G$119=E54),0),FALSE),2)</f>
        <v>13.48</v>
      </c>
      <c r="I54" t="s">
        <v>233</v>
      </c>
    </row>
    <row r="55" spans="4:9" x14ac:dyDescent="0.3">
      <c r="D55" t="str">
        <f t="shared" si="2"/>
        <v>COST</v>
      </c>
      <c r="E55">
        <v>2050</v>
      </c>
      <c r="F55" t="s">
        <v>89</v>
      </c>
      <c r="G55" s="9" cm="1">
        <f t="array" ref="G55">ROUNDUP(HLOOKUP(HLOOKUP(VLOOKUP(controller!$E$3,controller!$B$3:$C$32,2,),Scenarios_Qualitative!$H$3:$AK$34,MATCH(F55,Scenarios_Qualitative!$C$3:$C$34,0),FALSE),Scenarios_Data!$B$3:$J$119,MATCH(1,(Scenarios_Data!$B$3:$B$119=F55)*(Scenarios_Data!$G$3:$G$119=E55),0),FALSE),2)</f>
        <v>2.8499999999999996</v>
      </c>
      <c r="I55" t="s">
        <v>234</v>
      </c>
    </row>
    <row r="56" spans="4:9" x14ac:dyDescent="0.3">
      <c r="D56" t="str">
        <f t="shared" si="2"/>
        <v>COST</v>
      </c>
      <c r="E56">
        <v>2050</v>
      </c>
      <c r="F56" t="s">
        <v>94</v>
      </c>
      <c r="G56" s="9" cm="1">
        <f t="array" ref="G56">ROUNDUP(HLOOKUP(HLOOKUP(VLOOKUP(controller!$E$3,controller!$B$3:$C$32,2,),Scenarios_Qualitative!$H$3:$AK$34,MATCH(F56,Scenarios_Qualitative!$C$3:$C$34,0),FALSE),Scenarios_Data!$B$3:$J$119,MATCH(1,(Scenarios_Data!$B$3:$B$119=F56)*(Scenarios_Data!$G$3:$G$119=E56),0),FALSE),2)</f>
        <v>3.51</v>
      </c>
      <c r="I56" t="s">
        <v>235</v>
      </c>
    </row>
    <row r="57" spans="4:9" x14ac:dyDescent="0.3">
      <c r="D57" t="str">
        <f t="shared" si="2"/>
        <v>COST</v>
      </c>
      <c r="E57">
        <v>2050</v>
      </c>
      <c r="F57" t="s">
        <v>98</v>
      </c>
      <c r="G57" s="9" cm="1">
        <f t="array" ref="G57">ROUNDUP(HLOOKUP(HLOOKUP(VLOOKUP(controller!$E$3,controller!$B$3:$C$32,2,),Scenarios_Qualitative!$H$3:$AK$34,MATCH(F57,Scenarios_Qualitative!$C$3:$C$34,0),FALSE),Scenarios_Data!$B$3:$J$119,MATCH(1,(Scenarios_Data!$B$3:$B$119=F57)*(Scenarios_Data!$G$3:$G$119=E57),0),FALSE),2)</f>
        <v>10.4</v>
      </c>
      <c r="I57" t="s">
        <v>572</v>
      </c>
    </row>
    <row r="58" spans="4:9" x14ac:dyDescent="0.3">
      <c r="D58" t="str">
        <f t="shared" si="2"/>
        <v>*</v>
      </c>
      <c r="E58">
        <v>2050</v>
      </c>
      <c r="F58" t="s">
        <v>100</v>
      </c>
      <c r="G58" s="9" cm="1">
        <f t="array" ref="G58">ROUNDUP(HLOOKUP(HLOOKUP(VLOOKUP(controller!$E$3,controller!$B$3:$C$32,2,),Scenarios_Qualitative!$H$3:$AK$34,MATCH(F58,Scenarios_Qualitative!$C$3:$C$34,0),FALSE),Scenarios_Data!$B$3:$J$119,MATCH(1,(Scenarios_Data!$B$3:$B$119=F58)*(Scenarios_Data!$G$3:$G$119=E58),0),FALSE),2)</f>
        <v>7.43</v>
      </c>
    </row>
  </sheetData>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Y74"/>
  <sheetViews>
    <sheetView zoomScale="70" zoomScaleNormal="70" workbookViewId="0">
      <selection activeCell="O23" sqref="O23"/>
    </sheetView>
  </sheetViews>
  <sheetFormatPr defaultRowHeight="14.4" x14ac:dyDescent="0.3"/>
  <cols>
    <col min="1" max="1" width="41.21875" customWidth="1"/>
    <col min="2" max="2" width="20.5546875" customWidth="1"/>
    <col min="3" max="3" width="18.21875" customWidth="1"/>
    <col min="4" max="4" width="8.88671875" bestFit="1" customWidth="1"/>
    <col min="5" max="5" width="16.6640625" customWidth="1"/>
    <col min="6" max="6" width="11.5546875" style="9" customWidth="1"/>
    <col min="7" max="7" width="14.77734375" style="9" customWidth="1"/>
    <col min="8" max="8" width="14.109375" customWidth="1"/>
    <col min="9" max="9" width="12.6640625" customWidth="1"/>
    <col min="10" max="10" width="16.33203125" customWidth="1"/>
    <col min="11" max="11" width="14.33203125" style="9" customWidth="1"/>
    <col min="12" max="12" width="13.44140625" customWidth="1"/>
    <col min="13" max="13" width="13.88671875" style="9" customWidth="1"/>
    <col min="14" max="14" width="25.6640625" customWidth="1"/>
    <col min="15" max="15" width="14.88671875" customWidth="1"/>
    <col min="16" max="16" width="10" bestFit="1" customWidth="1"/>
    <col min="17" max="17" width="8.5546875" bestFit="1" customWidth="1"/>
    <col min="18" max="18" width="8.6640625" bestFit="1" customWidth="1"/>
    <col min="19" max="20" width="8.44140625" bestFit="1" customWidth="1"/>
    <col min="21" max="21" width="16" customWidth="1"/>
    <col min="23" max="23" width="7.77734375" style="10" customWidth="1"/>
    <col min="24" max="24" width="31.21875" customWidth="1"/>
  </cols>
  <sheetData>
    <row r="1" spans="1:25" x14ac:dyDescent="0.3">
      <c r="N1" t="s">
        <v>830</v>
      </c>
    </row>
    <row r="2" spans="1:25" x14ac:dyDescent="0.3">
      <c r="C2" t="s">
        <v>581</v>
      </c>
      <c r="N2" s="34" t="s">
        <v>831</v>
      </c>
      <c r="O2" s="233">
        <v>0.85</v>
      </c>
    </row>
    <row r="5" spans="1:25" x14ac:dyDescent="0.3">
      <c r="E5" s="2" t="s">
        <v>13</v>
      </c>
      <c r="F5"/>
      <c r="G5"/>
      <c r="H5" s="9"/>
      <c r="I5" s="9"/>
      <c r="K5"/>
      <c r="O5" s="4"/>
      <c r="P5" s="4"/>
      <c r="Q5" s="4"/>
      <c r="R5" s="4"/>
      <c r="S5" s="4"/>
      <c r="T5" s="4"/>
      <c r="U5" s="4"/>
      <c r="V5" s="4"/>
      <c r="W5"/>
      <c r="Y5" s="10"/>
    </row>
    <row r="6" spans="1:25" ht="15" thickBot="1" x14ac:dyDescent="0.35">
      <c r="E6" s="5" t="s">
        <v>9</v>
      </c>
      <c r="F6" s="5" t="s">
        <v>7</v>
      </c>
      <c r="G6" s="5" t="s">
        <v>6</v>
      </c>
      <c r="H6" s="7" t="s">
        <v>1</v>
      </c>
      <c r="I6" s="7" t="s">
        <v>769</v>
      </c>
      <c r="J6" s="5" t="s">
        <v>772</v>
      </c>
      <c r="K6" s="5" t="s">
        <v>774</v>
      </c>
      <c r="L6" s="5" t="s">
        <v>773</v>
      </c>
      <c r="M6" s="7" t="s">
        <v>771</v>
      </c>
      <c r="N6" s="6" t="s">
        <v>226</v>
      </c>
      <c r="O6" s="7" t="s">
        <v>225</v>
      </c>
      <c r="P6" s="5" t="s">
        <v>3</v>
      </c>
      <c r="Q6" s="5" t="s">
        <v>2</v>
      </c>
      <c r="R6" s="5" t="s">
        <v>10</v>
      </c>
      <c r="S6" s="5" t="s">
        <v>0</v>
      </c>
      <c r="T6" s="5" t="s">
        <v>5</v>
      </c>
      <c r="U6" s="5" t="s">
        <v>11</v>
      </c>
      <c r="V6" s="5" t="s">
        <v>4</v>
      </c>
      <c r="W6" s="5" t="s">
        <v>12</v>
      </c>
      <c r="Y6" s="10"/>
    </row>
    <row r="7" spans="1:25" x14ac:dyDescent="0.3">
      <c r="A7" t="s">
        <v>583</v>
      </c>
      <c r="F7"/>
      <c r="G7" t="s">
        <v>765</v>
      </c>
      <c r="H7" s="9">
        <v>2019</v>
      </c>
      <c r="I7" s="9">
        <v>2030</v>
      </c>
      <c r="J7" t="str">
        <f>IF(G7="EFFICIENCY","-EFFICIENCY","")</f>
        <v/>
      </c>
      <c r="K7"/>
      <c r="L7" s="9"/>
      <c r="N7" t="s">
        <v>125</v>
      </c>
      <c r="O7" s="9" t="str" cm="1">
        <f t="array" ref="O7">"*"&amp;ROUNDUP((1-$O$2*(HLOOKUP(HLOOKUP(VLOOKUP(controller!$E$3,controller!$B$3:$C$32,2,),Scenarios_Qualitative!$H$3:$AK$33,MATCH(N7,Scenarios_Qualitative!$C$3:$C$34,0),FALSE),Scenarios_Data!$B$3:$J$119,MATCH(1,(Scenarios_Data!$B$3:$B$119=N7)*(Scenarios_Data!$G$3:$G$119=I7),0),FALSE))),2)</f>
        <v>*0,98</v>
      </c>
      <c r="Q7" t="s">
        <v>768</v>
      </c>
      <c r="W7"/>
      <c r="Y7" s="10"/>
    </row>
    <row r="8" spans="1:25" x14ac:dyDescent="0.3">
      <c r="A8" t="s">
        <v>583</v>
      </c>
      <c r="F8"/>
      <c r="G8" t="s">
        <v>766</v>
      </c>
      <c r="H8" s="9">
        <v>2019</v>
      </c>
      <c r="I8" s="9">
        <v>2030</v>
      </c>
      <c r="J8" t="str">
        <f t="shared" ref="J8:J21" si="0">IF(G8="EFFICIENCY","-EFFICIENCY","")</f>
        <v/>
      </c>
      <c r="K8"/>
      <c r="L8" s="9"/>
      <c r="N8" t="s">
        <v>125</v>
      </c>
      <c r="O8" s="9" t="str" cm="1">
        <f t="array" ref="O8">"*"&amp;ROUNDUP((1-$O$2*(HLOOKUP(HLOOKUP(VLOOKUP(controller!$E$3,controller!$B$3:$C$32,2,),Scenarios_Qualitative!$H$3:$AK$33,MATCH(N8,Scenarios_Qualitative!$C$3:$C$34,0),FALSE),Scenarios_Data!$B$3:$J$119,MATCH(1,(Scenarios_Data!$B$3:$B$119=N8)*(Scenarios_Data!$G$3:$G$119=I8),0),FALSE))),2)</f>
        <v>*0,98</v>
      </c>
      <c r="Q8" t="s">
        <v>768</v>
      </c>
      <c r="W8"/>
      <c r="Y8" s="10"/>
    </row>
    <row r="9" spans="1:25" x14ac:dyDescent="0.3">
      <c r="A9" t="s">
        <v>583</v>
      </c>
      <c r="F9"/>
      <c r="G9" t="s">
        <v>767</v>
      </c>
      <c r="H9" s="9">
        <v>2019</v>
      </c>
      <c r="I9" s="9">
        <v>2030</v>
      </c>
      <c r="J9" t="str">
        <f t="shared" si="0"/>
        <v/>
      </c>
      <c r="K9"/>
      <c r="L9" s="9"/>
      <c r="N9" t="s">
        <v>125</v>
      </c>
      <c r="O9" s="9" t="str" cm="1">
        <f t="array" ref="O9">"*"&amp;ROUNDUP((1-$O$2*(HLOOKUP(HLOOKUP(VLOOKUP(controller!$E$3,controller!$B$3:$C$32,2,),Scenarios_Qualitative!$H$3:$AK$33,MATCH(N9,Scenarios_Qualitative!$C$3:$C$34,0),FALSE),Scenarios_Data!$B$3:$J$119,MATCH(1,(Scenarios_Data!$B$3:$B$119=N9)*(Scenarios_Data!$G$3:$G$119=I9),0),FALSE))),2)</f>
        <v>*0,98</v>
      </c>
      <c r="Q9" t="s">
        <v>768</v>
      </c>
      <c r="W9"/>
      <c r="Y9" s="10"/>
    </row>
    <row r="10" spans="1:25" x14ac:dyDescent="0.3">
      <c r="A10" t="s">
        <v>583</v>
      </c>
      <c r="F10"/>
      <c r="G10" t="str">
        <f>G11</f>
        <v>EFFICIENCY</v>
      </c>
      <c r="H10" s="9">
        <f t="shared" ref="H10:Q10" si="1">H11</f>
        <v>2019</v>
      </c>
      <c r="I10" s="9">
        <f t="shared" si="1"/>
        <v>2030</v>
      </c>
      <c r="J10" t="str">
        <f t="shared" si="1"/>
        <v>-EFFICIENCY</v>
      </c>
      <c r="K10"/>
      <c r="L10" s="9" t="str">
        <f>"&gt;="&amp;"0."&amp;RIGHT(M10,LEN(M10)-2)</f>
        <v>&gt;=0.97</v>
      </c>
      <c r="M10" s="9" cm="1">
        <f t="array" ref="M10">ROUNDUP(1-(HLOOKUP(HLOOKUP(VLOOKUP(controller!$E$3,controller!$B$3:$C$32,2,),Scenarios_Qualitative!$H$3:$AK$33,MATCH(N10,Scenarios_Qualitative!$C$3:$C$34,0),FALSE),Scenarios_Data!$B$3:$J$119,MATCH(1,(Scenarios_Data!$B$3:$B$119=N10)*(Scenarios_Data!$G$3:$G$119=I10),0),FALSE)),2)</f>
        <v>0.97</v>
      </c>
      <c r="N10" t="str">
        <f t="shared" si="1"/>
        <v>Technology Advancement - Conventional Technologies/ processes - EFFICIENCY</v>
      </c>
      <c r="O10" s="9">
        <v>1</v>
      </c>
      <c r="Q10" t="str">
        <f t="shared" si="1"/>
        <v>RH*B*GAS*,RH*B*OIL*,RH*B*WOF*,RH*B*WOO*,RH*R*ELC*,MH*B*GAS*,MH*B*OIL*,MH*B*WOF*,MH*B*WOO*,MH*R*ELC*,CH*B*GAS*,CH*B*OIL*,CH*B*WOF*,CH*B*WOO*,CH*R*ELC*</v>
      </c>
      <c r="W10"/>
      <c r="Y10" s="10"/>
    </row>
    <row r="11" spans="1:25" x14ac:dyDescent="0.3">
      <c r="A11" t="s">
        <v>583</v>
      </c>
      <c r="F11"/>
      <c r="G11" t="s">
        <v>770</v>
      </c>
      <c r="H11" s="9">
        <v>2019</v>
      </c>
      <c r="I11" s="9">
        <v>2030</v>
      </c>
      <c r="J11" t="str">
        <f t="shared" si="0"/>
        <v>-EFFICIENCY</v>
      </c>
      <c r="K11"/>
      <c r="L11" s="9" t="str">
        <f>"&lt;"&amp;"0."&amp;RIGHT(M11,LEN(M11)-2)</f>
        <v>&lt;0.97</v>
      </c>
      <c r="M11" s="9" cm="1">
        <f t="array" ref="M11">ROUNDUP(1-(HLOOKUP(HLOOKUP(VLOOKUP(controller!$E$3,controller!$B$3:$C$32,2,),Scenarios_Qualitative!$H$3:$AK$33,MATCH(N11,Scenarios_Qualitative!$C$3:$C$34,0),FALSE),Scenarios_Data!$B$3:$J$119,MATCH(1,(Scenarios_Data!$B$3:$B$119=N11)*(Scenarios_Data!$G$3:$G$119=I11),0),FALSE)),2)</f>
        <v>0.97</v>
      </c>
      <c r="N11" t="s">
        <v>129</v>
      </c>
      <c r="O11" s="9" t="str" cm="1">
        <f t="array" ref="O11">"*"&amp;ROUNDUP((1+$O$2*(HLOOKUP(HLOOKUP(VLOOKUP(controller!$E$3,controller!$B$3:$C$32,2,),Scenarios_Qualitative!$H$3:$AK$33,MATCH(N11,Scenarios_Qualitative!$C$3:$C$34,0),FALSE),Scenarios_Data!$B$3:$J$119,MATCH(1,(Scenarios_Data!$B$3:$B$119=N11)*(Scenarios_Data!$G$3:$G$119=I11),0),FALSE))),2)</f>
        <v>*1,03</v>
      </c>
      <c r="Q11" t="s">
        <v>768</v>
      </c>
      <c r="W11"/>
      <c r="Y11" s="10"/>
    </row>
    <row r="12" spans="1:25" x14ac:dyDescent="0.3">
      <c r="A12" t="s">
        <v>584</v>
      </c>
      <c r="F12"/>
      <c r="G12" t="s">
        <v>765</v>
      </c>
      <c r="H12" s="9">
        <v>2019</v>
      </c>
      <c r="I12" s="9">
        <v>2030</v>
      </c>
      <c r="J12" t="str">
        <f t="shared" si="0"/>
        <v/>
      </c>
      <c r="K12"/>
      <c r="L12" s="9"/>
      <c r="N12" t="str">
        <f>N7</f>
        <v>Technology Advancement - Conventional Technologies/ processes - INVCOST, FIXOM, VAROM</v>
      </c>
      <c r="O12" s="9" t="str" cm="1">
        <f t="array" ref="O12">"*"&amp;ROUNDUP((1-$O$2*(HLOOKUP(HLOOKUP(VLOOKUP(controller!$E$3,controller!$B$3:$C$32,2,),Scenarios_Qualitative!$H$3:$AK$33,MATCH(N12,Scenarios_Qualitative!$C$3:$C$34,0),FALSE),Scenarios_Data!$B$3:$J$119,MATCH(1,(Scenarios_Data!$B$3:$B$119=N12)*(Scenarios_Data!$G$3:$G$119=I12),0),FALSE))),2)</f>
        <v>*0,98</v>
      </c>
      <c r="Q12" t="s">
        <v>582</v>
      </c>
      <c r="W12"/>
      <c r="Y12" s="10"/>
    </row>
    <row r="13" spans="1:25" x14ac:dyDescent="0.3">
      <c r="A13" t="s">
        <v>584</v>
      </c>
      <c r="F13"/>
      <c r="G13" t="s">
        <v>766</v>
      </c>
      <c r="H13" s="9">
        <v>2019</v>
      </c>
      <c r="I13" s="9">
        <v>2030</v>
      </c>
      <c r="J13" t="str">
        <f t="shared" si="0"/>
        <v/>
      </c>
      <c r="K13"/>
      <c r="L13" s="9"/>
      <c r="N13" t="str">
        <f>N8</f>
        <v>Technology Advancement - Conventional Technologies/ processes - INVCOST, FIXOM, VAROM</v>
      </c>
      <c r="O13" s="9" t="str" cm="1">
        <f t="array" ref="O13">"*"&amp;ROUNDUP((1-$O$2*(HLOOKUP(HLOOKUP(VLOOKUP(controller!$E$3,controller!$B$3:$C$32,2,),Scenarios_Qualitative!$H$3:$AK$33,MATCH(N13,Scenarios_Qualitative!$C$3:$C$34,0),FALSE),Scenarios_Data!$B$3:$J$119,MATCH(1,(Scenarios_Data!$B$3:$B$119=N13)*(Scenarios_Data!$G$3:$G$119=I13),0),FALSE))),2)</f>
        <v>*0,98</v>
      </c>
      <c r="Q13" t="s">
        <v>582</v>
      </c>
      <c r="W13"/>
      <c r="Y13" s="10"/>
    </row>
    <row r="14" spans="1:25" x14ac:dyDescent="0.3">
      <c r="A14" t="s">
        <v>584</v>
      </c>
      <c r="F14"/>
      <c r="G14" t="s">
        <v>767</v>
      </c>
      <c r="H14" s="9">
        <v>2019</v>
      </c>
      <c r="I14" s="9">
        <v>2030</v>
      </c>
      <c r="J14" t="str">
        <f t="shared" si="0"/>
        <v/>
      </c>
      <c r="K14"/>
      <c r="L14" s="9"/>
      <c r="N14" t="str">
        <f>N9</f>
        <v>Technology Advancement - Conventional Technologies/ processes - INVCOST, FIXOM, VAROM</v>
      </c>
      <c r="O14" s="9" t="str" cm="1">
        <f t="array" ref="O14">"*"&amp;ROUNDUP((1-$O$2*(HLOOKUP(HLOOKUP(VLOOKUP(controller!$E$3,controller!$B$3:$C$32,2,),Scenarios_Qualitative!$H$3:$AK$33,MATCH(N14,Scenarios_Qualitative!$C$3:$C$34,0),FALSE),Scenarios_Data!$B$3:$J$119,MATCH(1,(Scenarios_Data!$B$3:$B$119=N14)*(Scenarios_Data!$G$3:$G$119=I14),0),FALSE))),2)</f>
        <v>*0,98</v>
      </c>
      <c r="Q14" t="s">
        <v>582</v>
      </c>
      <c r="W14"/>
      <c r="Y14" s="10"/>
    </row>
    <row r="15" spans="1:25" x14ac:dyDescent="0.3">
      <c r="F15"/>
      <c r="G15" t="s">
        <v>770</v>
      </c>
      <c r="H15" s="9">
        <v>2019</v>
      </c>
      <c r="I15" s="9">
        <v>2030</v>
      </c>
      <c r="J15" t="str">
        <f t="shared" si="0"/>
        <v>-EFFICIENCY</v>
      </c>
      <c r="K15"/>
      <c r="L15" s="9" t="str">
        <f>"&gt;="&amp;"0."&amp;RIGHT(M15,LEN(M15)-2)</f>
        <v>&gt;=0.97</v>
      </c>
      <c r="M15" s="9" cm="1">
        <f t="array" ref="M15">ROUNDUP(1-(HLOOKUP(HLOOKUP(VLOOKUP(controller!$E$3,controller!$B$3:$C$32,2,),Scenarios_Qualitative!$H$3:$AK$33,MATCH(N15,Scenarios_Qualitative!$C$3:$C$34,0),FALSE),Scenarios_Data!$B$3:$J$119,MATCH(1,(Scenarios_Data!$B$3:$B$119=N15)*(Scenarios_Data!$G$3:$G$119=I15),0),FALSE)),2)</f>
        <v>0.97</v>
      </c>
      <c r="N15" t="str">
        <f>N10</f>
        <v>Technology Advancement - Conventional Technologies/ processes - EFFICIENCY</v>
      </c>
      <c r="O15" s="9">
        <v>1</v>
      </c>
      <c r="Q15" t="s">
        <v>835</v>
      </c>
      <c r="W15"/>
      <c r="Y15" s="10"/>
    </row>
    <row r="16" spans="1:25" x14ac:dyDescent="0.3">
      <c r="A16" t="s">
        <v>584</v>
      </c>
      <c r="F16"/>
      <c r="G16" t="s">
        <v>770</v>
      </c>
      <c r="H16" s="9">
        <v>2019</v>
      </c>
      <c r="I16" s="9">
        <v>2030</v>
      </c>
      <c r="J16" t="str">
        <f t="shared" si="0"/>
        <v>-EFFICIENCY</v>
      </c>
      <c r="K16"/>
      <c r="L16" s="9" t="str">
        <f t="shared" ref="L16:L21" si="2">"&lt;"&amp;"0."&amp;RIGHT(M16,LEN(M16)-2)</f>
        <v>&lt;0.97</v>
      </c>
      <c r="M16" s="9" cm="1">
        <f t="array" ref="M16">ROUNDUP(1-(HLOOKUP(HLOOKUP(VLOOKUP(controller!$E$3,controller!$B$3:$C$32,2,),Scenarios_Qualitative!$H$3:$AK$33,MATCH(N16,Scenarios_Qualitative!$C$3:$C$34,0),FALSE),Scenarios_Data!$B$3:$J$119,MATCH(1,(Scenarios_Data!$B$3:$B$119=N16)*(Scenarios_Data!$G$3:$G$119=I16),0),FALSE)),2)</f>
        <v>0.97</v>
      </c>
      <c r="N16" t="str">
        <f>N11</f>
        <v>Technology Advancement - Conventional Technologies/ processes - EFFICIENCY</v>
      </c>
      <c r="O16" s="9" t="str" cm="1">
        <f t="array" ref="O16">"*"&amp;ROUNDUP((1+$O$2*(HLOOKUP(HLOOKUP(VLOOKUP(controller!$E$3,controller!$B$3:$C$32,2,),Scenarios_Qualitative!$H$3:$AK$33,MATCH(N16,Scenarios_Qualitative!$C$3:$C$34,0),FALSE),Scenarios_Data!$B$3:$J$119,MATCH(1,(Scenarios_Data!$B$3:$B$119=N16)*(Scenarios_Data!$G$3:$G$119=I16),0),FALSE))),2)</f>
        <v>*1,03</v>
      </c>
      <c r="Q16" t="s">
        <v>582</v>
      </c>
      <c r="W16"/>
      <c r="Y16" s="10"/>
    </row>
    <row r="17" spans="1:25" x14ac:dyDescent="0.3">
      <c r="A17" t="s">
        <v>585</v>
      </c>
      <c r="F17"/>
      <c r="G17" t="s">
        <v>765</v>
      </c>
      <c r="H17" s="9">
        <v>2019</v>
      </c>
      <c r="I17" s="9">
        <v>2030</v>
      </c>
      <c r="J17" t="str">
        <f t="shared" si="0"/>
        <v/>
      </c>
      <c r="K17"/>
      <c r="L17" s="9"/>
      <c r="N17" t="s">
        <v>131</v>
      </c>
      <c r="O17" s="9" t="str" cm="1">
        <f t="array" ref="O17">"*"&amp;ROUNDUP((1-$O$2*(HLOOKUP(HLOOKUP(VLOOKUP(controller!$E$3,controller!$B$3:$C$32,2,),Scenarios_Qualitative!$H$3:$AK$33,MATCH(N17,Scenarios_Qualitative!$C$3:$C$34,0),FALSE),Scenarios_Data!$B$3:$J$119,MATCH(1,(Scenarios_Data!$B$3:$B$119=N17)*(Scenarios_Data!$G$3:$G$119=I17),0),FALSE))),2)</f>
        <v>*0,91</v>
      </c>
      <c r="Q17" t="s">
        <v>832</v>
      </c>
      <c r="W17"/>
      <c r="Y17" s="10"/>
    </row>
    <row r="18" spans="1:25" x14ac:dyDescent="0.3">
      <c r="A18" t="s">
        <v>585</v>
      </c>
      <c r="F18"/>
      <c r="G18" t="s">
        <v>766</v>
      </c>
      <c r="H18" s="9">
        <v>2019</v>
      </c>
      <c r="I18" s="9">
        <v>2030</v>
      </c>
      <c r="J18" t="str">
        <f t="shared" si="0"/>
        <v/>
      </c>
      <c r="K18"/>
      <c r="L18" s="9"/>
      <c r="N18" t="s">
        <v>131</v>
      </c>
      <c r="O18" s="9" t="str" cm="1">
        <f t="array" ref="O18">"*"&amp;ROUNDUP((1-$O$2*(HLOOKUP(HLOOKUP(VLOOKUP(controller!$E$3,controller!$B$3:$C$32,2,),Scenarios_Qualitative!$H$3:$AK$33,MATCH(N18,Scenarios_Qualitative!$C$3:$C$34,0),FALSE),Scenarios_Data!$B$3:$J$119,MATCH(1,(Scenarios_Data!$B$3:$B$119=N18)*(Scenarios_Data!$G$3:$G$119=I18),0),FALSE))),2)</f>
        <v>*0,91</v>
      </c>
      <c r="Q18" t="s">
        <v>832</v>
      </c>
      <c r="W18"/>
      <c r="Y18" s="10"/>
    </row>
    <row r="19" spans="1:25" x14ac:dyDescent="0.3">
      <c r="A19" t="s">
        <v>585</v>
      </c>
      <c r="F19"/>
      <c r="G19" t="s">
        <v>767</v>
      </c>
      <c r="H19" s="9">
        <v>2019</v>
      </c>
      <c r="I19" s="9">
        <v>2030</v>
      </c>
      <c r="J19" t="str">
        <f t="shared" si="0"/>
        <v/>
      </c>
      <c r="K19"/>
      <c r="L19" s="9"/>
      <c r="N19" t="s">
        <v>131</v>
      </c>
      <c r="O19" s="9" t="str" cm="1">
        <f t="array" ref="O19">"*"&amp;ROUNDUP((1-$O$2*(HLOOKUP(HLOOKUP(VLOOKUP(controller!$E$3,controller!$B$3:$C$32,2,),Scenarios_Qualitative!$H$3:$AK$33,MATCH(N19,Scenarios_Qualitative!$C$3:$C$34,0),FALSE),Scenarios_Data!$B$3:$J$119,MATCH(1,(Scenarios_Data!$B$3:$B$119=N19)*(Scenarios_Data!$G$3:$G$119=I19),0),FALSE))),2)</f>
        <v>*0,91</v>
      </c>
      <c r="Q19" t="s">
        <v>832</v>
      </c>
      <c r="W19"/>
      <c r="Y19" s="10"/>
    </row>
    <row r="20" spans="1:25" x14ac:dyDescent="0.3">
      <c r="A20" t="s">
        <v>585</v>
      </c>
      <c r="F20"/>
      <c r="G20" t="s">
        <v>770</v>
      </c>
      <c r="H20" s="9">
        <v>2019</v>
      </c>
      <c r="I20" s="9">
        <v>2030</v>
      </c>
      <c r="J20" t="str">
        <f t="shared" si="0"/>
        <v>-EFFICIENCY</v>
      </c>
      <c r="K20"/>
      <c r="L20" s="9" t="str">
        <f>"&gt;="&amp;"0."&amp;RIGHT(M20,LEN(M20)-2)</f>
        <v>&gt;=0.89</v>
      </c>
      <c r="M20" s="9" cm="1">
        <f t="array" ref="M20">ROUNDUP(1-(HLOOKUP(HLOOKUP(VLOOKUP(controller!$E$3,controller!$B$3:$C$32,2,),Scenarios_Qualitative!$H$3:$AK$33,MATCH(N20,Scenarios_Qualitative!$C$3:$C$34,0),FALSE),Scenarios_Data!$B$3:$J$119,MATCH(1,(Scenarios_Data!$B$3:$B$119=N20)*(Scenarios_Data!$G$3:$G$119=I20),0),FALSE)),2)</f>
        <v>0.89</v>
      </c>
      <c r="N20" t="s">
        <v>132</v>
      </c>
      <c r="O20" s="52">
        <v>1</v>
      </c>
      <c r="P20" s="162"/>
      <c r="Q20" t="s">
        <v>832</v>
      </c>
      <c r="W20"/>
      <c r="Y20" s="10"/>
    </row>
    <row r="21" spans="1:25" x14ac:dyDescent="0.3">
      <c r="A21" t="s">
        <v>585</v>
      </c>
      <c r="F21"/>
      <c r="G21" t="s">
        <v>770</v>
      </c>
      <c r="H21" s="9">
        <v>2019</v>
      </c>
      <c r="I21" s="9">
        <v>2030</v>
      </c>
      <c r="J21" t="str">
        <f t="shared" si="0"/>
        <v>-EFFICIENCY</v>
      </c>
      <c r="K21"/>
      <c r="L21" s="9" t="str">
        <f t="shared" si="2"/>
        <v>&lt;0.89</v>
      </c>
      <c r="M21" s="9" cm="1">
        <f t="array" ref="M21">ROUNDUP(1-(HLOOKUP(HLOOKUP(VLOOKUP(controller!$E$3,controller!$B$3:$C$32,2,),Scenarios_Qualitative!$H$3:$AK$33,MATCH(N21,Scenarios_Qualitative!$C$3:$C$34,0),FALSE),Scenarios_Data!$B$3:$J$119,MATCH(1,(Scenarios_Data!$B$3:$B$119=N21)*(Scenarios_Data!$G$3:$G$119=I21),0),FALSE)),2)</f>
        <v>0.89</v>
      </c>
      <c r="N21" t="s">
        <v>132</v>
      </c>
      <c r="O21" s="9" t="str" cm="1">
        <f t="array" ref="O21">"*"&amp;ROUNDUP((1+$O$2*(HLOOKUP(HLOOKUP(VLOOKUP(controller!$E$3,controller!$B$3:$C$32,2,),Scenarios_Qualitative!$H$3:$AK$33,MATCH(N21,Scenarios_Qualitative!$C$3:$C$34,0),FALSE),Scenarios_Data!$B$3:$J$119,MATCH(1,(Scenarios_Data!$B$3:$B$119=N21)*(Scenarios_Data!$G$3:$G$119=I21),0),FALSE))),2)</f>
        <v>*1,1</v>
      </c>
      <c r="Q21" t="s">
        <v>832</v>
      </c>
      <c r="W21"/>
      <c r="Y21" s="10"/>
    </row>
    <row r="22" spans="1:25" x14ac:dyDescent="0.3">
      <c r="A22" t="s">
        <v>834</v>
      </c>
      <c r="F22"/>
      <c r="G22" t="s">
        <v>765</v>
      </c>
      <c r="H22" s="9">
        <v>2019</v>
      </c>
      <c r="I22" s="9">
        <v>2030</v>
      </c>
      <c r="J22" t="str">
        <f t="shared" ref="J22:J25" si="3">IF(G22="EFFICIENCY","-EFFICIENCY","")</f>
        <v/>
      </c>
      <c r="K22"/>
      <c r="L22" s="9"/>
      <c r="N22" t="s">
        <v>131</v>
      </c>
      <c r="O22" s="9" t="str" cm="1">
        <f t="array" ref="O22">"*"&amp;ROUNDUP((1-$O$2*(HLOOKUP(HLOOKUP(VLOOKUP(controller!$E$3,controller!$B$3:$C$32,2,),Scenarios_Qualitative!$H$3:$AK$33,MATCH(N22,Scenarios_Qualitative!$C$3:$C$34,0),FALSE),Scenarios_Data!$B$3:$J$119,MATCH(1,(Scenarios_Data!$B$3:$B$119=N22)*(Scenarios_Data!$G$3:$G$119=I22),0),FALSE))),2)</f>
        <v>*0,91</v>
      </c>
      <c r="Q22" t="s">
        <v>833</v>
      </c>
      <c r="W22"/>
      <c r="Y22" s="10"/>
    </row>
    <row r="23" spans="1:25" x14ac:dyDescent="0.3">
      <c r="A23" t="s">
        <v>834</v>
      </c>
      <c r="F23"/>
      <c r="G23" t="s">
        <v>766</v>
      </c>
      <c r="H23" s="9">
        <v>2019</v>
      </c>
      <c r="I23" s="9">
        <v>2030</v>
      </c>
      <c r="J23" t="str">
        <f t="shared" si="3"/>
        <v/>
      </c>
      <c r="K23"/>
      <c r="L23" s="9"/>
      <c r="N23" t="s">
        <v>131</v>
      </c>
      <c r="O23" s="9" t="str" cm="1">
        <f t="array" ref="O23">"*"&amp;ROUNDUP((1-$O$2*(HLOOKUP(HLOOKUP(VLOOKUP(controller!$E$3,controller!$B$3:$C$32,2,),Scenarios_Qualitative!$H$3:$AK$33,MATCH(N23,Scenarios_Qualitative!$C$3:$C$34,0),FALSE),Scenarios_Data!$B$3:$J$119,MATCH(1,(Scenarios_Data!$B$3:$B$119=N23)*(Scenarios_Data!$G$3:$G$119=I23),0),FALSE))),2)</f>
        <v>*0,91</v>
      </c>
      <c r="Q23" t="s">
        <v>833</v>
      </c>
      <c r="W23"/>
      <c r="Y23" s="10"/>
    </row>
    <row r="24" spans="1:25" x14ac:dyDescent="0.3">
      <c r="A24" t="s">
        <v>834</v>
      </c>
      <c r="F24"/>
      <c r="G24" t="s">
        <v>767</v>
      </c>
      <c r="H24" s="9">
        <v>2019</v>
      </c>
      <c r="I24" s="9">
        <v>2030</v>
      </c>
      <c r="J24" t="str">
        <f t="shared" si="3"/>
        <v/>
      </c>
      <c r="K24"/>
      <c r="L24" s="9"/>
      <c r="N24" t="s">
        <v>131</v>
      </c>
      <c r="O24" s="9" t="str" cm="1">
        <f t="array" ref="O24">"*"&amp;ROUNDUP((1-$O$2*(HLOOKUP(HLOOKUP(VLOOKUP(controller!$E$3,controller!$B$3:$C$32,2,),Scenarios_Qualitative!$H$3:$AK$33,MATCH(N24,Scenarios_Qualitative!$C$3:$C$34,0),FALSE),Scenarios_Data!$B$3:$J$119,MATCH(1,(Scenarios_Data!$B$3:$B$119=N24)*(Scenarios_Data!$G$3:$G$119=I24),0),FALSE))),2)</f>
        <v>*0,91</v>
      </c>
      <c r="Q24" t="s">
        <v>833</v>
      </c>
      <c r="W24"/>
      <c r="Y24" s="10"/>
    </row>
    <row r="25" spans="1:25" x14ac:dyDescent="0.3">
      <c r="A25" t="s">
        <v>834</v>
      </c>
      <c r="F25"/>
      <c r="G25" t="s">
        <v>770</v>
      </c>
      <c r="H25" s="9">
        <v>2019</v>
      </c>
      <c r="I25" s="9">
        <v>2030</v>
      </c>
      <c r="J25" t="str">
        <f t="shared" si="3"/>
        <v>-EFFICIENCY</v>
      </c>
      <c r="K25"/>
      <c r="L25" s="9"/>
      <c r="N25" t="s">
        <v>132</v>
      </c>
      <c r="O25" s="9" t="str" cm="1">
        <f t="array" ref="O25">"*"&amp;ROUNDUP((1+$O$2*(HLOOKUP(HLOOKUP(VLOOKUP(controller!$E$3,controller!$B$3:$C$32,2,),Scenarios_Qualitative!$H$3:$AK$33,MATCH(N25,Scenarios_Qualitative!$C$3:$C$34,0),FALSE),Scenarios_Data!$B$3:$J$119,MATCH(1,(Scenarios_Data!$B$3:$B$119=N25)*(Scenarios_Data!$G$3:$G$119=I25),0),FALSE))),2)</f>
        <v>*1,1</v>
      </c>
      <c r="Q25" t="s">
        <v>833</v>
      </c>
      <c r="W25"/>
      <c r="Y25" s="10"/>
    </row>
    <row r="28" spans="1:25" x14ac:dyDescent="0.3">
      <c r="E28" s="2" t="s">
        <v>13</v>
      </c>
      <c r="F28"/>
      <c r="G28"/>
      <c r="H28" s="9"/>
      <c r="I28" s="9"/>
      <c r="K28"/>
      <c r="O28" s="4"/>
      <c r="P28" s="4"/>
      <c r="Q28" s="4"/>
      <c r="R28" s="4"/>
      <c r="S28" s="4"/>
    </row>
    <row r="29" spans="1:25" ht="43.8" thickBot="1" x14ac:dyDescent="0.35">
      <c r="A29" s="8" t="s">
        <v>775</v>
      </c>
      <c r="B29" s="8" t="s">
        <v>776</v>
      </c>
      <c r="C29" s="8" t="s">
        <v>777</v>
      </c>
      <c r="E29" s="234" t="s">
        <v>9</v>
      </c>
      <c r="F29" s="234" t="s">
        <v>7</v>
      </c>
      <c r="G29" s="234" t="s">
        <v>6</v>
      </c>
      <c r="H29" s="235" t="s">
        <v>1</v>
      </c>
      <c r="I29" s="235" t="s">
        <v>769</v>
      </c>
      <c r="J29" s="234" t="s">
        <v>772</v>
      </c>
      <c r="K29" s="234" t="s">
        <v>774</v>
      </c>
      <c r="L29" s="234" t="s">
        <v>773</v>
      </c>
      <c r="M29" s="235" t="s">
        <v>771</v>
      </c>
      <c r="N29" s="236" t="s">
        <v>226</v>
      </c>
      <c r="O29" s="235" t="s">
        <v>225</v>
      </c>
      <c r="P29" s="234" t="s">
        <v>3</v>
      </c>
      <c r="Q29" s="234" t="s">
        <v>2</v>
      </c>
      <c r="R29" s="234" t="s">
        <v>10</v>
      </c>
      <c r="S29" s="234"/>
    </row>
    <row r="30" spans="1:25" x14ac:dyDescent="0.3">
      <c r="A30" t="s">
        <v>779</v>
      </c>
      <c r="B30" t="s">
        <v>780</v>
      </c>
      <c r="C30" t="s">
        <v>781</v>
      </c>
      <c r="E30" s="31"/>
      <c r="F30" s="229"/>
      <c r="G30" s="230" t="s">
        <v>765</v>
      </c>
      <c r="H30" s="229">
        <v>2020</v>
      </c>
      <c r="I30" s="229">
        <v>2030</v>
      </c>
      <c r="J30" s="31"/>
      <c r="K30" s="229"/>
      <c r="L30" s="31"/>
      <c r="M30" s="229"/>
      <c r="N30" s="31" t="s">
        <v>125</v>
      </c>
      <c r="O30" s="229" t="str" cm="1">
        <f t="array" ref="O30">"*"&amp;ROUNDUP((1-$O$2*(HLOOKUP(HLOOKUP(VLOOKUP(controller!$E$3,controller!$B$3:$C$32,2,),Scenarios_Qualitative!$H$3:$AK$33,MATCH(N30,Scenarios_Qualitative!$C$3:$C$34,0),FALSE),Scenarios_Data!$B$3:$J$119,MATCH(1,(Scenarios_Data!$B$3:$B$119=N30)*(Scenarios_Data!$G$3:$G$119=I30),0),FALSE))),2)</f>
        <v>*0,98</v>
      </c>
      <c r="P30" s="31"/>
      <c r="Q30" s="31" t="s">
        <v>778</v>
      </c>
      <c r="R30" s="31"/>
      <c r="S30" s="31"/>
    </row>
    <row r="31" spans="1:25" x14ac:dyDescent="0.3">
      <c r="A31" t="s">
        <v>782</v>
      </c>
      <c r="B31" t="s">
        <v>783</v>
      </c>
      <c r="C31" t="s">
        <v>784</v>
      </c>
      <c r="E31" s="31"/>
      <c r="F31" s="229"/>
      <c r="G31" s="230" t="s">
        <v>766</v>
      </c>
      <c r="H31" s="229">
        <v>2020</v>
      </c>
      <c r="I31" s="229">
        <v>2030</v>
      </c>
      <c r="J31" s="31"/>
      <c r="K31" s="229"/>
      <c r="L31" s="229"/>
      <c r="M31" s="229"/>
      <c r="N31" s="31" t="s">
        <v>125</v>
      </c>
      <c r="O31" s="229" t="str" cm="1">
        <f t="array" ref="O31">"*"&amp;ROUNDUP((1-$O$2*(HLOOKUP(HLOOKUP(VLOOKUP(controller!$E$3,controller!$B$3:$C$32,2,),Scenarios_Qualitative!$H$3:$AK$33,MATCH(N31,Scenarios_Qualitative!$C$3:$C$34,0),FALSE),Scenarios_Data!$B$3:$J$119,MATCH(1,(Scenarios_Data!$B$3:$B$119=N31)*(Scenarios_Data!$G$3:$G$119=I31),0),FALSE))),2)</f>
        <v>*0,98</v>
      </c>
      <c r="P31" s="31"/>
      <c r="Q31" s="31" t="s">
        <v>778</v>
      </c>
      <c r="R31" s="31"/>
      <c r="S31" s="31"/>
    </row>
    <row r="32" spans="1:25" x14ac:dyDescent="0.3">
      <c r="A32" t="s">
        <v>785</v>
      </c>
      <c r="B32" t="s">
        <v>786</v>
      </c>
      <c r="C32" t="s">
        <v>787</v>
      </c>
      <c r="E32" s="31"/>
      <c r="F32" s="229"/>
      <c r="G32" s="230" t="s">
        <v>767</v>
      </c>
      <c r="H32" s="229">
        <v>2020</v>
      </c>
      <c r="I32" s="229">
        <v>2030</v>
      </c>
      <c r="J32" s="31"/>
      <c r="K32" s="229"/>
      <c r="L32" s="229"/>
      <c r="M32" s="229"/>
      <c r="N32" s="31" t="s">
        <v>125</v>
      </c>
      <c r="O32" s="229" t="str" cm="1">
        <f t="array" ref="O32">"*"&amp;ROUNDUP((1-$O$2*(HLOOKUP(HLOOKUP(VLOOKUP(controller!$E$3,controller!$B$3:$C$32,2,),Scenarios_Qualitative!$H$3:$AK$33,MATCH(N32,Scenarios_Qualitative!$C$3:$C$34,0),FALSE),Scenarios_Data!$B$3:$J$119,MATCH(1,(Scenarios_Data!$B$3:$B$119=N32)*(Scenarios_Data!$G$3:$G$119=I32),0),FALSE))),2)</f>
        <v>*0,98</v>
      </c>
      <c r="P32" s="31"/>
      <c r="Q32" s="31" t="s">
        <v>778</v>
      </c>
      <c r="R32" s="31"/>
      <c r="S32" s="31"/>
    </row>
    <row r="33" spans="1:19" x14ac:dyDescent="0.3">
      <c r="E33" s="31"/>
      <c r="F33" s="229"/>
      <c r="G33" s="230" t="s">
        <v>770</v>
      </c>
      <c r="H33" s="229">
        <v>2020</v>
      </c>
      <c r="I33" s="229">
        <v>2030</v>
      </c>
      <c r="J33" s="31" t="s">
        <v>788</v>
      </c>
      <c r="K33" s="229"/>
      <c r="L33" s="229" t="str">
        <f>"&gt;="&amp;"0."&amp;RIGHT(M33,LEN(M33)-2)</f>
        <v>&gt;=0.98</v>
      </c>
      <c r="M33" s="229" cm="1">
        <f t="array" ref="M33">ROUNDUP(1-$O$2*(HLOOKUP(HLOOKUP(VLOOKUP(controller!$E$3,controller!$B$3:$C$32,2,),Scenarios_Qualitative!$H$3:$AK$33,MATCH(N33,Scenarios_Qualitative!$C$3:$C$34,0),FALSE),Scenarios_Data!$B$3:$J$119,MATCH(1,(Scenarios_Data!$B$3:$B$119=N33)*(Scenarios_Data!$G$3:$G$119=I33),0),FALSE)),2)</f>
        <v>0.98</v>
      </c>
      <c r="N33" s="31" t="s">
        <v>129</v>
      </c>
      <c r="O33" s="229">
        <v>1</v>
      </c>
      <c r="P33" s="31"/>
      <c r="Q33" s="31" t="s">
        <v>778</v>
      </c>
      <c r="R33" s="31"/>
      <c r="S33" s="31"/>
    </row>
    <row r="34" spans="1:19" x14ac:dyDescent="0.3">
      <c r="A34" t="s">
        <v>789</v>
      </c>
      <c r="B34" t="s">
        <v>790</v>
      </c>
      <c r="C34" t="s">
        <v>791</v>
      </c>
      <c r="E34" s="31"/>
      <c r="F34" s="229"/>
      <c r="G34" s="230" t="s">
        <v>770</v>
      </c>
      <c r="H34" s="229">
        <v>2020</v>
      </c>
      <c r="I34" s="229">
        <v>2030</v>
      </c>
      <c r="J34" s="31" t="s">
        <v>788</v>
      </c>
      <c r="K34" s="229"/>
      <c r="L34" s="229" t="str">
        <f>"&lt;"&amp;"0."&amp;RIGHT(M34,LEN(M34)-2)</f>
        <v>&lt;0.98</v>
      </c>
      <c r="M34" s="229" cm="1">
        <f t="array" ref="M34">ROUNDUP(1-$O$2*(HLOOKUP(HLOOKUP(VLOOKUP(controller!$E$3,controller!$B$3:$C$32,2,),Scenarios_Qualitative!$H$3:$AK$33,MATCH(N34,Scenarios_Qualitative!$C$3:$C$34,0),FALSE),Scenarios_Data!$B$3:$J$119,MATCH(1,(Scenarios_Data!$B$3:$B$119=N34)*(Scenarios_Data!$G$3:$G$119=I34),0),FALSE)),2)</f>
        <v>0.98</v>
      </c>
      <c r="N34" s="31" t="s">
        <v>129</v>
      </c>
      <c r="O34" s="229" t="str" cm="1">
        <f t="array" ref="O34">"*"&amp;ROUNDUP((1+$O$2*(HLOOKUP(HLOOKUP(VLOOKUP(controller!$E$3,controller!$B$3:$C$32,2,),Scenarios_Qualitative!$H$3:$AK$33,MATCH(N34,Scenarios_Qualitative!$C$3:$C$34,0),FALSE),Scenarios_Data!$B$3:$J$119,MATCH(1,(Scenarios_Data!$B$3:$B$119=N34)*(Scenarios_Data!$G$3:$G$119=I34),0),FALSE))),2)</f>
        <v>*1,03</v>
      </c>
      <c r="P34" s="31"/>
      <c r="Q34" s="31" t="s">
        <v>778</v>
      </c>
      <c r="R34" s="31"/>
      <c r="S34" s="31"/>
    </row>
    <row r="35" spans="1:19" x14ac:dyDescent="0.3">
      <c r="A35" t="s">
        <v>793</v>
      </c>
      <c r="B35" t="s">
        <v>794</v>
      </c>
      <c r="C35" t="s">
        <v>795</v>
      </c>
      <c r="E35" s="31"/>
      <c r="F35" s="229"/>
      <c r="G35" s="230" t="s">
        <v>765</v>
      </c>
      <c r="H35" s="229">
        <v>2020</v>
      </c>
      <c r="I35" s="229">
        <v>2030</v>
      </c>
      <c r="J35" s="31"/>
      <c r="K35" s="229"/>
      <c r="L35" s="229"/>
      <c r="M35" s="229"/>
      <c r="N35" s="31" t="s">
        <v>131</v>
      </c>
      <c r="O35" s="229" t="str" cm="1">
        <f t="array" ref="O35">"*"&amp;ROUNDUP((1-$O$2*(HLOOKUP(HLOOKUP(VLOOKUP(controller!$E$3,controller!$B$3:$C$32,2,),Scenarios_Qualitative!$H$3:$AK$33,MATCH(N35,Scenarios_Qualitative!$C$3:$C$34,0),FALSE),Scenarios_Data!$B$3:$J$119,MATCH(1,(Scenarios_Data!$B$3:$B$119=N35)*(Scenarios_Data!$G$3:$G$119=I35),0),FALSE))),2)</f>
        <v>*0,91</v>
      </c>
      <c r="P35" s="31"/>
      <c r="Q35" s="31" t="s">
        <v>792</v>
      </c>
      <c r="R35" s="31"/>
      <c r="S35" s="31"/>
    </row>
    <row r="36" spans="1:19" x14ac:dyDescent="0.3">
      <c r="A36" t="s">
        <v>796</v>
      </c>
      <c r="B36" t="s">
        <v>797</v>
      </c>
      <c r="C36" t="s">
        <v>798</v>
      </c>
      <c r="E36" s="31"/>
      <c r="F36" s="229"/>
      <c r="G36" s="230" t="s">
        <v>766</v>
      </c>
      <c r="H36" s="229">
        <v>2020</v>
      </c>
      <c r="I36" s="229">
        <v>2030</v>
      </c>
      <c r="J36" s="31"/>
      <c r="K36" s="229"/>
      <c r="L36" s="229"/>
      <c r="M36" s="229"/>
      <c r="N36" s="31" t="s">
        <v>131</v>
      </c>
      <c r="O36" s="229" t="str" cm="1">
        <f t="array" ref="O36">"*"&amp;ROUNDUP((1-$O$2*(HLOOKUP(HLOOKUP(VLOOKUP(controller!$E$3,controller!$B$3:$C$32,2,),Scenarios_Qualitative!$H$3:$AK$33,MATCH(N36,Scenarios_Qualitative!$C$3:$C$34,0),FALSE),Scenarios_Data!$B$3:$J$119,MATCH(1,(Scenarios_Data!$B$3:$B$119=N36)*(Scenarios_Data!$G$3:$G$119=I36),0),FALSE))),2)</f>
        <v>*0,91</v>
      </c>
      <c r="P36" s="31"/>
      <c r="Q36" s="31" t="s">
        <v>792</v>
      </c>
      <c r="R36" s="31"/>
      <c r="S36" s="31"/>
    </row>
    <row r="37" spans="1:19" x14ac:dyDescent="0.3">
      <c r="A37" t="s">
        <v>799</v>
      </c>
      <c r="B37" t="s">
        <v>800</v>
      </c>
      <c r="C37" t="s">
        <v>801</v>
      </c>
      <c r="E37" s="31"/>
      <c r="F37" s="229"/>
      <c r="G37" s="230" t="s">
        <v>767</v>
      </c>
      <c r="H37" s="229">
        <v>2020</v>
      </c>
      <c r="I37" s="229">
        <v>2030</v>
      </c>
      <c r="J37" s="31"/>
      <c r="K37" s="229"/>
      <c r="L37" s="229"/>
      <c r="M37" s="229"/>
      <c r="N37" s="31" t="s">
        <v>131</v>
      </c>
      <c r="O37" s="229" t="str" cm="1">
        <f t="array" ref="O37">"*"&amp;ROUNDUP((1-$O$2*(HLOOKUP(HLOOKUP(VLOOKUP(controller!$E$3,controller!$B$3:$C$32,2,),Scenarios_Qualitative!$H$3:$AK$33,MATCH(N37,Scenarios_Qualitative!$C$3:$C$34,0),FALSE),Scenarios_Data!$B$3:$J$119,MATCH(1,(Scenarios_Data!$B$3:$B$119=N37)*(Scenarios_Data!$G$3:$G$119=I37),0),FALSE))),2)</f>
        <v>*0,91</v>
      </c>
      <c r="P37" s="31"/>
      <c r="Q37" s="31" t="s">
        <v>792</v>
      </c>
      <c r="R37" s="31"/>
      <c r="S37" s="31"/>
    </row>
    <row r="38" spans="1:19" x14ac:dyDescent="0.3">
      <c r="A38" t="s">
        <v>802</v>
      </c>
      <c r="B38" t="s">
        <v>803</v>
      </c>
      <c r="C38" t="s">
        <v>804</v>
      </c>
      <c r="E38" s="31"/>
      <c r="F38" s="229"/>
      <c r="G38" s="230" t="s">
        <v>770</v>
      </c>
      <c r="H38" s="229">
        <v>2020</v>
      </c>
      <c r="I38" s="229">
        <v>2030</v>
      </c>
      <c r="J38" s="31" t="s">
        <v>788</v>
      </c>
      <c r="K38" s="229"/>
      <c r="L38" s="229" t="str">
        <f>"&gt;="&amp;"0."&amp;RIGHT(M38,LEN(M38)-2)</f>
        <v>&gt;=0.91</v>
      </c>
      <c r="M38" s="229" cm="1">
        <f t="array" ref="M38">ROUNDUP(1-$O$2*(HLOOKUP(HLOOKUP(VLOOKUP(controller!$E$3,controller!$B$3:$C$32,2,),Scenarios_Qualitative!$H$3:$AK$33,MATCH(N38,Scenarios_Qualitative!$C$3:$C$34,0),FALSE),Scenarios_Data!$B$3:$J$119,MATCH(1,(Scenarios_Data!$B$3:$B$119=N38)*(Scenarios_Data!$G$3:$G$119=I38),0),FALSE)),2)</f>
        <v>0.91</v>
      </c>
      <c r="N38" s="31" t="s">
        <v>132</v>
      </c>
      <c r="O38" s="229">
        <v>1</v>
      </c>
      <c r="P38" s="31"/>
      <c r="Q38" s="31" t="s">
        <v>792</v>
      </c>
      <c r="R38" s="31"/>
      <c r="S38" s="31"/>
    </row>
    <row r="39" spans="1:19" x14ac:dyDescent="0.3">
      <c r="A39" t="s">
        <v>802</v>
      </c>
      <c r="B39" t="s">
        <v>803</v>
      </c>
      <c r="C39" t="s">
        <v>804</v>
      </c>
      <c r="E39" s="31"/>
      <c r="F39" s="229"/>
      <c r="G39" s="230" t="s">
        <v>770</v>
      </c>
      <c r="H39" s="229">
        <v>2020</v>
      </c>
      <c r="I39" s="229">
        <v>2030</v>
      </c>
      <c r="J39" s="31" t="s">
        <v>788</v>
      </c>
      <c r="K39" s="229"/>
      <c r="L39" s="229" t="str">
        <f t="shared" ref="L39:L74" si="4">"&lt;"&amp;"0."&amp;RIGHT(M39,LEN(M39)-2)</f>
        <v>&lt;0.91</v>
      </c>
      <c r="M39" s="229" cm="1">
        <f t="array" ref="M39">ROUNDUP(1-$O$2*(HLOOKUP(HLOOKUP(VLOOKUP(controller!$E$3,controller!$B$3:$C$32,2,),Scenarios_Qualitative!$H$3:$AK$33,MATCH(N39,Scenarios_Qualitative!$C$3:$C$34,0),FALSE),Scenarios_Data!$B$3:$J$119,MATCH(1,(Scenarios_Data!$B$3:$B$119=N39)*(Scenarios_Data!$G$3:$G$119=I39),0),FALSE)),2)</f>
        <v>0.91</v>
      </c>
      <c r="N39" s="31" t="s">
        <v>132</v>
      </c>
      <c r="O39" s="229" t="str" cm="1">
        <f t="array" ref="O39">"*"&amp;ROUNDUP((1+$O$2*(HLOOKUP(HLOOKUP(VLOOKUP(controller!$E$3,controller!$B$3:$C$32,2,),Scenarios_Qualitative!$H$3:$AK$33,MATCH(N39,Scenarios_Qualitative!$C$3:$C$34,0),FALSE),Scenarios_Data!$B$3:$J$119,MATCH(1,(Scenarios_Data!$B$3:$B$119=N39)*(Scenarios_Data!$G$3:$G$119=I39),0),FALSE))),2)</f>
        <v>*1,1</v>
      </c>
      <c r="P39" s="31"/>
      <c r="Q39" s="31" t="s">
        <v>792</v>
      </c>
      <c r="R39" s="31"/>
      <c r="S39" s="31"/>
    </row>
    <row r="40" spans="1:19" x14ac:dyDescent="0.3">
      <c r="A40" t="s">
        <v>806</v>
      </c>
      <c r="B40" t="s">
        <v>807</v>
      </c>
      <c r="C40" t="s">
        <v>808</v>
      </c>
      <c r="E40" s="31"/>
      <c r="F40" s="229"/>
      <c r="G40" s="230" t="s">
        <v>765</v>
      </c>
      <c r="H40" s="229">
        <v>2020</v>
      </c>
      <c r="I40" s="229">
        <v>2030</v>
      </c>
      <c r="J40" s="31"/>
      <c r="K40" s="229"/>
      <c r="L40" s="229"/>
      <c r="M40" s="229"/>
      <c r="N40" s="31" t="s">
        <v>133</v>
      </c>
      <c r="O40" s="229" t="str" cm="1">
        <f t="array" ref="O40">"*"&amp;ROUNDUP((1-$O$2*(HLOOKUP(HLOOKUP(VLOOKUP(controller!$E$3,controller!$B$3:$C$32,2,),Scenarios_Qualitative!$H$3:$AK$33,MATCH(N40,Scenarios_Qualitative!$C$3:$C$34,0),FALSE),Scenarios_Data!$B$3:$J$119,MATCH(1,(Scenarios_Data!$B$3:$B$119=N40)*(Scenarios_Data!$G$3:$G$119=I40),0),FALSE))),2)</f>
        <v>*0,94</v>
      </c>
      <c r="P40" s="31"/>
      <c r="Q40" s="31" t="s">
        <v>805</v>
      </c>
      <c r="R40" s="31"/>
      <c r="S40" s="31"/>
    </row>
    <row r="41" spans="1:19" x14ac:dyDescent="0.3">
      <c r="A41" t="s">
        <v>809</v>
      </c>
      <c r="B41" t="s">
        <v>810</v>
      </c>
      <c r="E41" s="31"/>
      <c r="F41" s="229"/>
      <c r="G41" s="230" t="s">
        <v>766</v>
      </c>
      <c r="H41" s="229">
        <v>2020</v>
      </c>
      <c r="I41" s="229">
        <v>2030</v>
      </c>
      <c r="J41" s="31"/>
      <c r="K41" s="229"/>
      <c r="L41" s="229"/>
      <c r="M41" s="229"/>
      <c r="N41" s="31" t="s">
        <v>133</v>
      </c>
      <c r="O41" s="229" t="str" cm="1">
        <f t="array" ref="O41">"*"&amp;ROUNDUP((1-$O$2*(HLOOKUP(HLOOKUP(VLOOKUP(controller!$E$3,controller!$B$3:$C$32,2,),Scenarios_Qualitative!$H$3:$AK$33,MATCH(N41,Scenarios_Qualitative!$C$3:$C$34,0),FALSE),Scenarios_Data!$B$3:$J$119,MATCH(1,(Scenarios_Data!$B$3:$B$119=N41)*(Scenarios_Data!$G$3:$G$119=I41),0),FALSE))),2)</f>
        <v>*0,94</v>
      </c>
      <c r="P41" s="31"/>
      <c r="Q41" s="31" t="s">
        <v>805</v>
      </c>
      <c r="R41" s="31"/>
      <c r="S41" s="31"/>
    </row>
    <row r="42" spans="1:19" x14ac:dyDescent="0.3">
      <c r="A42" t="s">
        <v>811</v>
      </c>
      <c r="B42" t="s">
        <v>812</v>
      </c>
      <c r="E42" s="31"/>
      <c r="F42" s="229"/>
      <c r="G42" s="230" t="s">
        <v>767</v>
      </c>
      <c r="H42" s="229">
        <v>2020</v>
      </c>
      <c r="I42" s="229">
        <v>2030</v>
      </c>
      <c r="J42" s="31"/>
      <c r="K42" s="229"/>
      <c r="L42" s="229"/>
      <c r="M42" s="229"/>
      <c r="N42" s="31" t="s">
        <v>133</v>
      </c>
      <c r="O42" s="229" t="str" cm="1">
        <f t="array" ref="O42">"*"&amp;ROUNDUP((1-$O$2*(HLOOKUP(HLOOKUP(VLOOKUP(controller!$E$3,controller!$B$3:$C$32,2,),Scenarios_Qualitative!$H$3:$AK$33,MATCH(N42,Scenarios_Qualitative!$C$3:$C$34,0),FALSE),Scenarios_Data!$B$3:$J$119,MATCH(1,(Scenarios_Data!$B$3:$B$119=N42)*(Scenarios_Data!$G$3:$G$119=I42),0),FALSE))),2)</f>
        <v>*0,94</v>
      </c>
      <c r="P42" s="31"/>
      <c r="Q42" s="31" t="s">
        <v>805</v>
      </c>
      <c r="R42" s="31"/>
      <c r="S42" s="31"/>
    </row>
    <row r="43" spans="1:19" x14ac:dyDescent="0.3">
      <c r="A43" t="s">
        <v>813</v>
      </c>
      <c r="B43" t="s">
        <v>814</v>
      </c>
      <c r="E43" s="31"/>
      <c r="F43" s="229"/>
      <c r="G43" s="230" t="s">
        <v>770</v>
      </c>
      <c r="H43" s="229">
        <v>2020</v>
      </c>
      <c r="I43" s="229">
        <v>2030</v>
      </c>
      <c r="J43" s="31" t="s">
        <v>788</v>
      </c>
      <c r="K43" s="229"/>
      <c r="L43" s="229" t="str">
        <f>"&gt;="&amp;"0."&amp;RIGHT(M43,LEN(M43)-2)</f>
        <v>&gt;=0.94</v>
      </c>
      <c r="M43" s="229" cm="1">
        <f t="array" ref="M43">ROUNDUP(1-$O$2*(HLOOKUP(HLOOKUP(VLOOKUP(controller!$E$3,controller!$B$3:$C$32,2,),Scenarios_Qualitative!$H$3:$AK$33,MATCH(N43,Scenarios_Qualitative!$C$3:$C$34,0),FALSE),Scenarios_Data!$B$3:$J$119,MATCH(1,(Scenarios_Data!$B$3:$B$119=N43)*(Scenarios_Data!$G$3:$G$119=I43),0),FALSE)),2)</f>
        <v>0.94000000000000006</v>
      </c>
      <c r="N43" s="31" t="s">
        <v>134</v>
      </c>
      <c r="O43" s="229">
        <v>1</v>
      </c>
      <c r="P43" s="31"/>
      <c r="Q43" s="31" t="s">
        <v>805</v>
      </c>
      <c r="R43" s="31"/>
      <c r="S43" s="31"/>
    </row>
    <row r="44" spans="1:19" x14ac:dyDescent="0.3">
      <c r="A44" t="s">
        <v>813</v>
      </c>
      <c r="B44" t="s">
        <v>814</v>
      </c>
      <c r="E44" s="31"/>
      <c r="F44" s="229"/>
      <c r="G44" s="230" t="s">
        <v>770</v>
      </c>
      <c r="H44" s="229">
        <v>2020</v>
      </c>
      <c r="I44" s="229">
        <v>2030</v>
      </c>
      <c r="J44" s="31" t="s">
        <v>788</v>
      </c>
      <c r="K44" s="229"/>
      <c r="L44" s="229" t="str">
        <f t="shared" si="4"/>
        <v>&lt;0.94</v>
      </c>
      <c r="M44" s="229" cm="1">
        <f t="array" ref="M44">ROUNDUP(1-$O$2*(HLOOKUP(HLOOKUP(VLOOKUP(controller!$E$3,controller!$B$3:$C$32,2,),Scenarios_Qualitative!$H$3:$AK$33,MATCH(N44,Scenarios_Qualitative!$C$3:$C$34,0),FALSE),Scenarios_Data!$B$3:$J$119,MATCH(1,(Scenarios_Data!$B$3:$B$119=N44)*(Scenarios_Data!$G$3:$G$119=I44),0),FALSE)),2)</f>
        <v>0.94000000000000006</v>
      </c>
      <c r="N44" s="31" t="s">
        <v>134</v>
      </c>
      <c r="O44" s="229" t="str" cm="1">
        <f t="array" ref="O44">"*"&amp;ROUNDUP((1+$O$2*(HLOOKUP(HLOOKUP(VLOOKUP(controller!$E$3,controller!$B$3:$C$32,2,),Scenarios_Qualitative!$H$3:$AK$33,MATCH(N44,Scenarios_Qualitative!$C$3:$C$34,0),FALSE),Scenarios_Data!$B$3:$J$119,MATCH(1,(Scenarios_Data!$B$3:$B$119=N44)*(Scenarios_Data!$G$3:$G$119=I44),0),FALSE))),2)</f>
        <v>*1,07</v>
      </c>
      <c r="P44" s="31"/>
      <c r="Q44" s="31" t="s">
        <v>805</v>
      </c>
      <c r="R44" s="31"/>
      <c r="S44" s="31"/>
    </row>
    <row r="45" spans="1:19" x14ac:dyDescent="0.3">
      <c r="A45" t="s">
        <v>815</v>
      </c>
      <c r="B45" t="s">
        <v>816</v>
      </c>
      <c r="E45" s="198"/>
      <c r="F45" s="30"/>
      <c r="G45" s="231" t="s">
        <v>765</v>
      </c>
      <c r="H45" s="30">
        <v>2030</v>
      </c>
      <c r="I45" s="30">
        <v>2050</v>
      </c>
      <c r="J45" s="198"/>
      <c r="K45" s="30"/>
      <c r="L45" s="30"/>
      <c r="M45" s="30"/>
      <c r="N45" s="198" t="str">
        <f t="shared" ref="N45:N52" si="5">N30</f>
        <v>Technology Advancement - Conventional Technologies/ processes - INVCOST, FIXOM, VAROM</v>
      </c>
      <c r="O45" s="30" t="str" cm="1">
        <f t="array" ref="O45">"*"&amp;ROUNDUP((1-(HLOOKUP(HLOOKUP(VLOOKUP(controller!$E$3,controller!$B$3:$C$32,2,),Scenarios_Qualitative!$H$3:$AK$33,MATCH(N45,Scenarios_Qualitative!$C$3:$C$34,0),FALSE),Scenarios_Data!$B$3:$J$119,MATCH(1,(Scenarios_Data!$B$3:$B$119=N45)*(Scenarios_Data!$G$3:$G$119=I45),0),FALSE))),2)</f>
        <v>*0,89</v>
      </c>
      <c r="P45" s="198"/>
      <c r="Q45" s="198" t="s">
        <v>778</v>
      </c>
      <c r="R45" s="198"/>
      <c r="S45" s="198"/>
    </row>
    <row r="46" spans="1:19" x14ac:dyDescent="0.3">
      <c r="A46" t="s">
        <v>817</v>
      </c>
      <c r="B46" t="s">
        <v>818</v>
      </c>
      <c r="E46" s="198"/>
      <c r="F46" s="30"/>
      <c r="G46" s="231" t="s">
        <v>766</v>
      </c>
      <c r="H46" s="30">
        <v>2030</v>
      </c>
      <c r="I46" s="30">
        <v>2050</v>
      </c>
      <c r="J46" s="198"/>
      <c r="K46" s="30"/>
      <c r="L46" s="30"/>
      <c r="M46" s="30"/>
      <c r="N46" s="198" t="str">
        <f t="shared" si="5"/>
        <v>Technology Advancement - Conventional Technologies/ processes - INVCOST, FIXOM, VAROM</v>
      </c>
      <c r="O46" s="30" t="str" cm="1">
        <f t="array" ref="O46">"*"&amp;ROUNDUP((1-(HLOOKUP(HLOOKUP(VLOOKUP(controller!$E$3,controller!$B$3:$C$32,2,),Scenarios_Qualitative!$H$3:$AK$33,MATCH(N46,Scenarios_Qualitative!$C$3:$C$34,0),FALSE),Scenarios_Data!$B$3:$J$119,MATCH(1,(Scenarios_Data!$B$3:$B$119=N46)*(Scenarios_Data!$G$3:$G$119=I46),0),FALSE))),2)</f>
        <v>*0,89</v>
      </c>
      <c r="P46" s="198"/>
      <c r="Q46" s="198" t="s">
        <v>778</v>
      </c>
      <c r="R46" s="198"/>
      <c r="S46" s="198"/>
    </row>
    <row r="47" spans="1:19" x14ac:dyDescent="0.3">
      <c r="A47" t="s">
        <v>819</v>
      </c>
      <c r="B47" t="s">
        <v>820</v>
      </c>
      <c r="E47" s="198"/>
      <c r="F47" s="30"/>
      <c r="G47" s="231" t="s">
        <v>767</v>
      </c>
      <c r="H47" s="30">
        <v>2030</v>
      </c>
      <c r="I47" s="30">
        <v>2050</v>
      </c>
      <c r="J47" s="198"/>
      <c r="K47" s="30"/>
      <c r="L47" s="30"/>
      <c r="M47" s="30"/>
      <c r="N47" s="198" t="str">
        <f t="shared" si="5"/>
        <v>Technology Advancement - Conventional Technologies/ processes - INVCOST, FIXOM, VAROM</v>
      </c>
      <c r="O47" s="30" t="str" cm="1">
        <f t="array" ref="O47">"*"&amp;ROUNDUP((1-(HLOOKUP(HLOOKUP(VLOOKUP(controller!$E$3,controller!$B$3:$C$32,2,),Scenarios_Qualitative!$H$3:$AK$33,MATCH(N47,Scenarios_Qualitative!$C$3:$C$34,0),FALSE),Scenarios_Data!$B$3:$J$119,MATCH(1,(Scenarios_Data!$B$3:$B$119=N47)*(Scenarios_Data!$G$3:$G$119=I47),0),FALSE))),2)</f>
        <v>*0,89</v>
      </c>
      <c r="P47" s="198"/>
      <c r="Q47" s="198" t="s">
        <v>778</v>
      </c>
      <c r="R47" s="198"/>
      <c r="S47" s="198"/>
    </row>
    <row r="48" spans="1:19" x14ac:dyDescent="0.3">
      <c r="A48" t="s">
        <v>821</v>
      </c>
      <c r="B48" t="s">
        <v>822</v>
      </c>
      <c r="E48" s="198"/>
      <c r="F48" s="30"/>
      <c r="G48" s="231" t="s">
        <v>770</v>
      </c>
      <c r="H48" s="30">
        <v>2030</v>
      </c>
      <c r="I48" s="30">
        <v>2050</v>
      </c>
      <c r="J48" s="198" t="s">
        <v>788</v>
      </c>
      <c r="K48" s="30"/>
      <c r="L48" s="30" t="str">
        <f>"&gt;="&amp;"0."&amp;RIGHT(M48,LEN(M48)-2)</f>
        <v>&gt;=0.89</v>
      </c>
      <c r="M48" s="30" cm="1">
        <f t="array" ref="M48">ROUNDUP(1-(HLOOKUP(HLOOKUP(VLOOKUP(controller!$E$3,controller!$B$3:$C$32,2,),Scenarios_Qualitative!$H$3:$AK$33,MATCH(N48,Scenarios_Qualitative!$C$3:$C$34,0),FALSE),Scenarios_Data!$B$3:$J$119,MATCH(1,(Scenarios_Data!$B$3:$B$119=N48)*(Scenarios_Data!$G$3:$G$119=I48),0),FALSE)),2)</f>
        <v>0.89</v>
      </c>
      <c r="N48" s="198" t="str">
        <f t="shared" si="5"/>
        <v>Technology Advancement - Conventional Technologies/ processes - EFFICIENCY</v>
      </c>
      <c r="O48" s="30">
        <v>1</v>
      </c>
      <c r="P48" s="198"/>
      <c r="Q48" s="198" t="s">
        <v>778</v>
      </c>
      <c r="R48" s="198"/>
      <c r="S48" s="198"/>
    </row>
    <row r="49" spans="1:20" x14ac:dyDescent="0.3">
      <c r="A49" t="s">
        <v>821</v>
      </c>
      <c r="B49" t="s">
        <v>822</v>
      </c>
      <c r="E49" s="198"/>
      <c r="F49" s="30"/>
      <c r="G49" s="231" t="s">
        <v>770</v>
      </c>
      <c r="H49" s="30">
        <v>2030</v>
      </c>
      <c r="I49" s="30">
        <v>2050</v>
      </c>
      <c r="J49" s="198" t="s">
        <v>788</v>
      </c>
      <c r="K49" s="30"/>
      <c r="L49" s="30" t="str">
        <f t="shared" si="4"/>
        <v>&lt;0.89</v>
      </c>
      <c r="M49" s="30" cm="1">
        <f t="array" ref="M49">ROUNDUP(1-(HLOOKUP(HLOOKUP(VLOOKUP(controller!$E$3,controller!$B$3:$C$32,2,),Scenarios_Qualitative!$H$3:$AK$33,MATCH(N49,Scenarios_Qualitative!$C$3:$C$34,0),FALSE),Scenarios_Data!$B$3:$J$119,MATCH(1,(Scenarios_Data!$B$3:$B$119=N49)*(Scenarios_Data!$G$3:$G$119=I49),0),FALSE)),2)</f>
        <v>0.89</v>
      </c>
      <c r="N49" s="198" t="str">
        <f t="shared" si="5"/>
        <v>Technology Advancement - Conventional Technologies/ processes - EFFICIENCY</v>
      </c>
      <c r="O49" s="30" t="str" cm="1">
        <f t="array" ref="O49">"*"&amp;ROUNDUP((1+(HLOOKUP(HLOOKUP(VLOOKUP(controller!$E$3,controller!$B$3:$C$32,2,),Scenarios_Qualitative!$H$3:$AK$33,MATCH(N49,Scenarios_Qualitative!$C$3:$C$34,0),FALSE),Scenarios_Data!$B$3:$J$119,MATCH(1,(Scenarios_Data!$B$3:$B$119=N49)*(Scenarios_Data!$G$3:$G$119=I49),0),FALSE))),2)</f>
        <v>*1,12</v>
      </c>
      <c r="P49" s="198"/>
      <c r="Q49" s="198" t="s">
        <v>778</v>
      </c>
      <c r="R49" s="198"/>
      <c r="S49" s="198"/>
    </row>
    <row r="50" spans="1:20" x14ac:dyDescent="0.3">
      <c r="B50" t="s">
        <v>823</v>
      </c>
      <c r="E50" s="198"/>
      <c r="F50" s="30"/>
      <c r="G50" s="231" t="s">
        <v>765</v>
      </c>
      <c r="H50" s="30">
        <v>2030</v>
      </c>
      <c r="I50" s="30">
        <v>2050</v>
      </c>
      <c r="J50" s="198"/>
      <c r="K50" s="30"/>
      <c r="L50" s="30"/>
      <c r="M50" s="30"/>
      <c r="N50" s="198" t="str">
        <f t="shared" si="5"/>
        <v>Technology Advancement  - Green Technologies/ processes - INVCOST, FIXOM, VAROM</v>
      </c>
      <c r="O50" s="30" t="str" cm="1">
        <f t="array" ref="O50">"*"&amp;ROUNDUP((1-(HLOOKUP(HLOOKUP(VLOOKUP(controller!$E$3,controller!$B$3:$C$32,2,),Scenarios_Qualitative!$H$3:$AK$33,MATCH(N50,Scenarios_Qualitative!$C$3:$C$34,0),FALSE),Scenarios_Data!$B$3:$J$119,MATCH(1,(Scenarios_Data!$B$3:$B$119=N50)*(Scenarios_Data!$G$3:$G$119=I50),0),FALSE))),2)</f>
        <v>*0,59</v>
      </c>
      <c r="P50" s="198"/>
      <c r="Q50" s="198" t="s">
        <v>792</v>
      </c>
      <c r="R50" s="198"/>
      <c r="S50" s="198"/>
    </row>
    <row r="51" spans="1:20" x14ac:dyDescent="0.3">
      <c r="B51" t="s">
        <v>824</v>
      </c>
      <c r="E51" s="198"/>
      <c r="F51" s="30"/>
      <c r="G51" s="231" t="s">
        <v>766</v>
      </c>
      <c r="H51" s="30">
        <v>2030</v>
      </c>
      <c r="I51" s="30">
        <v>2050</v>
      </c>
      <c r="J51" s="198"/>
      <c r="K51" s="30"/>
      <c r="L51" s="30"/>
      <c r="M51" s="30"/>
      <c r="N51" s="198" t="str">
        <f t="shared" si="5"/>
        <v>Technology Advancement  - Green Technologies/ processes - INVCOST, FIXOM, VAROM</v>
      </c>
      <c r="O51" s="30" t="str" cm="1">
        <f t="array" ref="O51">"*"&amp;ROUNDUP((1-(HLOOKUP(HLOOKUP(VLOOKUP(controller!$E$3,controller!$B$3:$C$32,2,),Scenarios_Qualitative!$H$3:$AK$33,MATCH(N51,Scenarios_Qualitative!$C$3:$C$34,0),FALSE),Scenarios_Data!$B$3:$J$119,MATCH(1,(Scenarios_Data!$B$3:$B$119=N51)*(Scenarios_Data!$G$3:$G$119=I51),0),FALSE))),2)</f>
        <v>*0,59</v>
      </c>
      <c r="P51" s="198"/>
      <c r="Q51" s="198" t="s">
        <v>792</v>
      </c>
      <c r="R51" s="198"/>
      <c r="S51" s="198"/>
    </row>
    <row r="52" spans="1:20" x14ac:dyDescent="0.3">
      <c r="B52" t="s">
        <v>825</v>
      </c>
      <c r="E52" s="198"/>
      <c r="F52" s="30"/>
      <c r="G52" s="231" t="s">
        <v>767</v>
      </c>
      <c r="H52" s="30">
        <v>2030</v>
      </c>
      <c r="I52" s="30">
        <v>2050</v>
      </c>
      <c r="J52" s="198"/>
      <c r="K52" s="30"/>
      <c r="L52" s="30"/>
      <c r="M52" s="30"/>
      <c r="N52" s="198" t="str">
        <f t="shared" si="5"/>
        <v>Technology Advancement  - Green Technologies/ processes - INVCOST, FIXOM, VAROM</v>
      </c>
      <c r="O52" s="30" t="str" cm="1">
        <f t="array" ref="O52">"*"&amp;ROUNDUP((1-(HLOOKUP(HLOOKUP(VLOOKUP(controller!$E$3,controller!$B$3:$C$32,2,),Scenarios_Qualitative!$H$3:$AK$33,MATCH(N52,Scenarios_Qualitative!$C$3:$C$34,0),FALSE),Scenarios_Data!$B$3:$J$119,MATCH(1,(Scenarios_Data!$B$3:$B$119=N52)*(Scenarios_Data!$G$3:$G$119=I52),0),FALSE))),2)</f>
        <v>*0,59</v>
      </c>
      <c r="P52" s="198"/>
      <c r="Q52" s="198" t="s">
        <v>792</v>
      </c>
      <c r="R52" s="198"/>
      <c r="S52" s="198"/>
    </row>
    <row r="53" spans="1:20" x14ac:dyDescent="0.3">
      <c r="E53" s="198"/>
      <c r="F53" s="30"/>
      <c r="G53" s="231" t="s">
        <v>770</v>
      </c>
      <c r="H53" s="30">
        <v>2030</v>
      </c>
      <c r="I53" s="30">
        <v>2050</v>
      </c>
      <c r="J53" s="198" t="s">
        <v>788</v>
      </c>
      <c r="K53" s="30"/>
      <c r="L53" s="30" t="str">
        <f>"&gt;="&amp;"0."&amp;RIGHT(M53,LEN(M53)-2)</f>
        <v>&gt;=0.59</v>
      </c>
      <c r="M53" s="30" cm="1">
        <f t="array" ref="M53">ROUNDUP(1-(HLOOKUP(HLOOKUP(VLOOKUP(controller!$E$3,controller!$B$3:$C$32,2,),Scenarios_Qualitative!$H$3:$AK$33,MATCH(N53,Scenarios_Qualitative!$C$3:$C$34,0),FALSE),Scenarios_Data!$B$3:$J$119,MATCH(1,(Scenarios_Data!$B$3:$B$119=N53)*(Scenarios_Data!$G$3:$G$119=I53),0),FALSE)),2)</f>
        <v>0.59</v>
      </c>
      <c r="N53" s="198" t="str">
        <f>N36</f>
        <v>Technology Advancement  - Green Technologies/ processes - INVCOST, FIXOM, VAROM</v>
      </c>
      <c r="O53" s="30">
        <v>1</v>
      </c>
      <c r="P53" s="198"/>
      <c r="Q53" s="198" t="s">
        <v>792</v>
      </c>
      <c r="R53" s="198"/>
      <c r="S53" s="198"/>
    </row>
    <row r="54" spans="1:20" x14ac:dyDescent="0.3">
      <c r="B54" t="s">
        <v>826</v>
      </c>
      <c r="E54" s="198"/>
      <c r="F54" s="30"/>
      <c r="G54" s="231" t="s">
        <v>770</v>
      </c>
      <c r="H54" s="30">
        <v>2030</v>
      </c>
      <c r="I54" s="30">
        <v>2050</v>
      </c>
      <c r="J54" s="198" t="s">
        <v>788</v>
      </c>
      <c r="K54" s="30"/>
      <c r="L54" s="30" t="str">
        <f t="shared" si="4"/>
        <v>&lt;0.59</v>
      </c>
      <c r="M54" s="30" cm="1">
        <f t="array" ref="M54">ROUNDUP(1-(HLOOKUP(HLOOKUP(VLOOKUP(controller!$E$3,controller!$B$3:$C$32,2,),Scenarios_Qualitative!$H$3:$AK$33,MATCH(N54,Scenarios_Qualitative!$C$3:$C$34,0),FALSE),Scenarios_Data!$B$3:$J$119,MATCH(1,(Scenarios_Data!$B$3:$B$119=N54)*(Scenarios_Data!$G$3:$G$119=I54),0),FALSE)),2)</f>
        <v>0.59</v>
      </c>
      <c r="N54" s="198" t="str">
        <f t="shared" ref="N54:N59" si="6">N39</f>
        <v>Technology Advancement  - Green Technologies/ processes - EFFICIENCY</v>
      </c>
      <c r="O54" s="30" t="str" cm="1">
        <f t="array" ref="O54">"*"&amp;ROUNDUP((1+(HLOOKUP(HLOOKUP(VLOOKUP(controller!$E$3,controller!$B$3:$C$32,2,),Scenarios_Qualitative!$H$3:$AK$33,MATCH(N54,Scenarios_Qualitative!$C$3:$C$34,0),FALSE),Scenarios_Data!$B$3:$J$119,MATCH(1,(Scenarios_Data!$B$3:$B$119=N54)*(Scenarios_Data!$G$3:$G$119=I54),0),FALSE))),2)</f>
        <v>*1,42</v>
      </c>
      <c r="P54" s="198"/>
      <c r="Q54" s="198" t="s">
        <v>792</v>
      </c>
      <c r="R54" s="198"/>
      <c r="S54" s="198"/>
    </row>
    <row r="55" spans="1:20" x14ac:dyDescent="0.3">
      <c r="B55" t="s">
        <v>827</v>
      </c>
      <c r="E55" s="198"/>
      <c r="F55" s="30"/>
      <c r="G55" s="231" t="s">
        <v>765</v>
      </c>
      <c r="H55" s="30">
        <v>2030</v>
      </c>
      <c r="I55" s="30">
        <v>2050</v>
      </c>
      <c r="J55" s="198"/>
      <c r="K55" s="30"/>
      <c r="L55" s="30"/>
      <c r="M55" s="30"/>
      <c r="N55" s="198" t="str">
        <f t="shared" si="6"/>
        <v>Technology Advancement - Biomass Technologies/ processes - INVCOST, FIXOM, VAROM</v>
      </c>
      <c r="O55" s="30" t="str" cm="1">
        <f t="array" ref="O55">"*"&amp;ROUNDUP((1-(HLOOKUP(HLOOKUP(VLOOKUP(controller!$E$3,controller!$B$3:$C$32,2,),Scenarios_Qualitative!$H$3:$AK$33,MATCH(N55,Scenarios_Qualitative!$C$3:$C$34,0),FALSE),Scenarios_Data!$B$3:$J$119,MATCH(1,(Scenarios_Data!$B$3:$B$119=N55)*(Scenarios_Data!$G$3:$G$119=I55),0),FALSE))),2)</f>
        <v>*0,7</v>
      </c>
      <c r="P55" s="198"/>
      <c r="Q55" s="198" t="s">
        <v>805</v>
      </c>
      <c r="R55" s="198"/>
      <c r="S55" s="198"/>
    </row>
    <row r="56" spans="1:20" x14ac:dyDescent="0.3">
      <c r="B56" t="s">
        <v>828</v>
      </c>
      <c r="E56" s="198"/>
      <c r="F56" s="30"/>
      <c r="G56" s="231" t="s">
        <v>766</v>
      </c>
      <c r="H56" s="30">
        <v>2030</v>
      </c>
      <c r="I56" s="30">
        <v>2050</v>
      </c>
      <c r="J56" s="198"/>
      <c r="K56" s="30"/>
      <c r="L56" s="30"/>
      <c r="M56" s="30"/>
      <c r="N56" s="198" t="str">
        <f t="shared" si="6"/>
        <v>Technology Advancement - Biomass Technologies/ processes - INVCOST, FIXOM, VAROM</v>
      </c>
      <c r="O56" s="30" t="str" cm="1">
        <f t="array" ref="O56">"*"&amp;ROUNDUP((1-(HLOOKUP(HLOOKUP(VLOOKUP(controller!$E$3,controller!$B$3:$C$32,2,),Scenarios_Qualitative!$H$3:$AK$33,MATCH(N56,Scenarios_Qualitative!$C$3:$C$34,0),FALSE),Scenarios_Data!$B$3:$J$119,MATCH(1,(Scenarios_Data!$B$3:$B$119=N56)*(Scenarios_Data!$G$3:$G$119=I56),0),FALSE))),2)</f>
        <v>*0,7</v>
      </c>
      <c r="P56" s="198"/>
      <c r="Q56" s="198" t="s">
        <v>805</v>
      </c>
      <c r="R56" s="198"/>
      <c r="S56" s="198"/>
    </row>
    <row r="57" spans="1:20" x14ac:dyDescent="0.3">
      <c r="B57" t="s">
        <v>829</v>
      </c>
      <c r="E57" s="198"/>
      <c r="F57" s="30"/>
      <c r="G57" s="231" t="s">
        <v>767</v>
      </c>
      <c r="H57" s="30">
        <v>2030</v>
      </c>
      <c r="I57" s="30">
        <v>2050</v>
      </c>
      <c r="J57" s="198"/>
      <c r="K57" s="30"/>
      <c r="L57" s="30"/>
      <c r="M57" s="30"/>
      <c r="N57" s="198" t="str">
        <f t="shared" si="6"/>
        <v>Technology Advancement - Biomass Technologies/ processes - INVCOST, FIXOM, VAROM</v>
      </c>
      <c r="O57" s="30" t="str" cm="1">
        <f t="array" ref="O57">"*"&amp;ROUNDUP((1-(HLOOKUP(HLOOKUP(VLOOKUP(controller!$E$3,controller!$B$3:$C$32,2,),Scenarios_Qualitative!$H$3:$AK$33,MATCH(N57,Scenarios_Qualitative!$C$3:$C$34,0),FALSE),Scenarios_Data!$B$3:$J$119,MATCH(1,(Scenarios_Data!$B$3:$B$119=N57)*(Scenarios_Data!$G$3:$G$119=I57),0),FALSE))),2)</f>
        <v>*0,7</v>
      </c>
      <c r="P57" s="198"/>
      <c r="Q57" s="198" t="s">
        <v>805</v>
      </c>
      <c r="R57" s="198"/>
      <c r="S57" s="198"/>
    </row>
    <row r="58" spans="1:20" x14ac:dyDescent="0.3">
      <c r="E58" s="198"/>
      <c r="F58" s="30"/>
      <c r="G58" s="231" t="s">
        <v>770</v>
      </c>
      <c r="H58" s="30">
        <v>2030</v>
      </c>
      <c r="I58" s="30">
        <v>2050</v>
      </c>
      <c r="J58" s="198" t="s">
        <v>788</v>
      </c>
      <c r="K58" s="30"/>
      <c r="L58" s="30" t="str">
        <f>"&gt;="&amp;"0."&amp;RIGHT(M58,LEN(M58)-2)</f>
        <v>&gt;=0.7</v>
      </c>
      <c r="M58" s="30" cm="1">
        <f t="array" ref="M58">ROUNDUP(1-(HLOOKUP(HLOOKUP(VLOOKUP(controller!$E$3,controller!$B$3:$C$32,2,),Scenarios_Qualitative!$H$3:$AK$33,MATCH(N58,Scenarios_Qualitative!$C$3:$C$34,0),FALSE),Scenarios_Data!$B$3:$J$119,MATCH(1,(Scenarios_Data!$B$3:$B$119=N58)*(Scenarios_Data!$G$3:$G$119=I58),0),FALSE)),2)</f>
        <v>0.7</v>
      </c>
      <c r="N58" s="198" t="str">
        <f t="shared" si="6"/>
        <v>Technology Advancement  - Biomass Technologies/ processes - EFFICIENCY</v>
      </c>
      <c r="O58" s="30">
        <v>1</v>
      </c>
      <c r="P58" s="198"/>
      <c r="Q58" s="198" t="s">
        <v>805</v>
      </c>
      <c r="R58" s="198"/>
      <c r="S58" s="198"/>
    </row>
    <row r="59" spans="1:20" x14ac:dyDescent="0.3">
      <c r="E59" s="198"/>
      <c r="F59" s="30"/>
      <c r="G59" s="231" t="s">
        <v>770</v>
      </c>
      <c r="H59" s="30">
        <v>2030</v>
      </c>
      <c r="I59" s="30">
        <v>2050</v>
      </c>
      <c r="J59" s="198" t="s">
        <v>788</v>
      </c>
      <c r="K59" s="30"/>
      <c r="L59" s="30" t="str">
        <f t="shared" si="4"/>
        <v>&lt;0.7</v>
      </c>
      <c r="M59" s="30" cm="1">
        <f t="array" ref="M59">ROUNDUP(1-(HLOOKUP(HLOOKUP(VLOOKUP(controller!$E$3,controller!$B$3:$C$32,2,),Scenarios_Qualitative!$H$3:$AK$33,MATCH(N59,Scenarios_Qualitative!$C$3:$C$34,0),FALSE),Scenarios_Data!$B$3:$J$119,MATCH(1,(Scenarios_Data!$B$3:$B$119=N59)*(Scenarios_Data!$G$3:$G$119=I59),0),FALSE)),2)</f>
        <v>0.7</v>
      </c>
      <c r="N59" s="198" t="str">
        <f t="shared" si="6"/>
        <v>Technology Advancement  - Biomass Technologies/ processes - EFFICIENCY</v>
      </c>
      <c r="O59" s="30" t="str" cm="1">
        <f t="array" ref="O59">"*"&amp;ROUNDUP((1+(HLOOKUP(HLOOKUP(VLOOKUP(controller!$E$3,controller!$B$3:$C$32,2,),Scenarios_Qualitative!$H$3:$AK$33,MATCH(N59,Scenarios_Qualitative!$C$3:$C$34,0),FALSE),Scenarios_Data!$B$3:$J$119,MATCH(1,(Scenarios_Data!$B$3:$B$119=N59)*(Scenarios_Data!$G$3:$G$119=I59),0),FALSE))),2)</f>
        <v>*1,3</v>
      </c>
      <c r="P59" s="198"/>
      <c r="Q59" s="198" t="s">
        <v>805</v>
      </c>
      <c r="R59" s="198"/>
      <c r="S59" s="198"/>
    </row>
    <row r="60" spans="1:20" x14ac:dyDescent="0.3">
      <c r="E60" s="232"/>
      <c r="F60" s="232"/>
      <c r="G60" s="232" t="s">
        <v>765</v>
      </c>
      <c r="H60" s="119">
        <v>2050</v>
      </c>
      <c r="I60" s="119">
        <v>2050</v>
      </c>
      <c r="J60" s="232"/>
      <c r="K60" s="232"/>
      <c r="L60" s="232"/>
      <c r="M60" s="232"/>
      <c r="N60" s="232" t="str">
        <f t="shared" ref="N60:N72" si="7">N30</f>
        <v>Technology Advancement - Conventional Technologies/ processes - INVCOST, FIXOM, VAROM</v>
      </c>
      <c r="O60" s="119" t="str" cm="1">
        <f t="array" ref="O60">"*"&amp;ROUNDUP((1-(HLOOKUP(HLOOKUP(VLOOKUP(controller!$E$3,controller!$B$3:$C$32,2,),Scenarios_Qualitative!$H$3:$AK$33,MATCH(N60,Scenarios_Qualitative!$C$3:$C$34,0),FALSE),Scenarios_Data!$B$3:$J$119,MATCH(1,(Scenarios_Data!$B$3:$B$119=N60)*(Scenarios_Data!$G$3:$G$119=I60),0),FALSE))),2)</f>
        <v>*0,89</v>
      </c>
      <c r="P60" s="232"/>
      <c r="Q60" s="232" t="s">
        <v>778</v>
      </c>
      <c r="R60" s="232"/>
      <c r="S60" s="232"/>
      <c r="T60" s="232"/>
    </row>
    <row r="61" spans="1:20" x14ac:dyDescent="0.3">
      <c r="E61" s="232"/>
      <c r="F61" s="232"/>
      <c r="G61" s="232" t="s">
        <v>766</v>
      </c>
      <c r="H61" s="119">
        <v>2050</v>
      </c>
      <c r="I61" s="119">
        <v>2050</v>
      </c>
      <c r="J61" s="232"/>
      <c r="K61" s="232"/>
      <c r="L61" s="119"/>
      <c r="M61" s="119"/>
      <c r="N61" s="232" t="str">
        <f t="shared" si="7"/>
        <v>Technology Advancement - Conventional Technologies/ processes - INVCOST, FIXOM, VAROM</v>
      </c>
      <c r="O61" s="119" t="str" cm="1">
        <f t="array" ref="O61">"*"&amp;ROUNDUP((1-(HLOOKUP(HLOOKUP(VLOOKUP(controller!$E$3,controller!$B$3:$C$32,2,),Scenarios_Qualitative!$H$3:$AK$33,MATCH(N61,Scenarios_Qualitative!$C$3:$C$34,0),FALSE),Scenarios_Data!$B$3:$J$119,MATCH(1,(Scenarios_Data!$B$3:$B$119=N61)*(Scenarios_Data!$G$3:$G$119=I61),0),FALSE))),2)</f>
        <v>*0,89</v>
      </c>
      <c r="P61" s="232"/>
      <c r="Q61" s="232" t="s">
        <v>778</v>
      </c>
      <c r="R61" s="232"/>
      <c r="S61" s="232"/>
      <c r="T61" s="232"/>
    </row>
    <row r="62" spans="1:20" x14ac:dyDescent="0.3">
      <c r="E62" s="232"/>
      <c r="F62" s="232"/>
      <c r="G62" s="232" t="s">
        <v>767</v>
      </c>
      <c r="H62" s="119">
        <v>2050</v>
      </c>
      <c r="I62" s="119">
        <v>2050</v>
      </c>
      <c r="J62" s="232"/>
      <c r="K62" s="232"/>
      <c r="L62" s="119"/>
      <c r="M62" s="119"/>
      <c r="N62" s="232" t="str">
        <f t="shared" si="7"/>
        <v>Technology Advancement - Conventional Technologies/ processes - INVCOST, FIXOM, VAROM</v>
      </c>
      <c r="O62" s="119" t="str" cm="1">
        <f t="array" ref="O62">"*"&amp;ROUNDUP((1-(HLOOKUP(HLOOKUP(VLOOKUP(controller!$E$3,controller!$B$3:$C$32,2,),Scenarios_Qualitative!$H$3:$AK$33,MATCH(N62,Scenarios_Qualitative!$C$3:$C$34,0),FALSE),Scenarios_Data!$B$3:$J$119,MATCH(1,(Scenarios_Data!$B$3:$B$119=N62)*(Scenarios_Data!$G$3:$G$119=I62),0),FALSE))),2)</f>
        <v>*0,89</v>
      </c>
      <c r="P62" s="232"/>
      <c r="Q62" s="232" t="s">
        <v>778</v>
      </c>
      <c r="R62" s="232"/>
      <c r="S62" s="232"/>
      <c r="T62" s="232"/>
    </row>
    <row r="63" spans="1:20" x14ac:dyDescent="0.3">
      <c r="E63" s="232"/>
      <c r="F63" s="232"/>
      <c r="G63" s="232" t="s">
        <v>770</v>
      </c>
      <c r="H63" s="119">
        <v>2050</v>
      </c>
      <c r="I63" s="119">
        <v>2050</v>
      </c>
      <c r="J63" s="232" t="s">
        <v>788</v>
      </c>
      <c r="K63" s="232"/>
      <c r="L63" s="119" t="str">
        <f>"&gt;="&amp;"0."&amp;RIGHT(M63,LEN(M63)-2)</f>
        <v>&gt;=0.89</v>
      </c>
      <c r="M63" s="119" cm="1">
        <f t="array" ref="M63">ROUNDUP(1-(HLOOKUP(HLOOKUP(VLOOKUP(controller!$E$3,controller!$B$3:$C$32,2,),Scenarios_Qualitative!$H$3:$AK$33,MATCH(N63,Scenarios_Qualitative!$C$3:$C$34,0),FALSE),Scenarios_Data!$B$3:$J$119,MATCH(1,(Scenarios_Data!$B$3:$B$119=N63)*(Scenarios_Data!$G$3:$G$119=I63),0),FALSE)),2)</f>
        <v>0.89</v>
      </c>
      <c r="N63" s="232" t="str">
        <f t="shared" si="7"/>
        <v>Technology Advancement - Conventional Technologies/ processes - EFFICIENCY</v>
      </c>
      <c r="O63" s="119">
        <v>1</v>
      </c>
      <c r="P63" s="232"/>
      <c r="Q63" s="232" t="s">
        <v>778</v>
      </c>
      <c r="R63" s="232"/>
      <c r="S63" s="232"/>
      <c r="T63" s="232"/>
    </row>
    <row r="64" spans="1:20" x14ac:dyDescent="0.3">
      <c r="E64" s="232"/>
      <c r="F64" s="232"/>
      <c r="G64" s="232" t="s">
        <v>770</v>
      </c>
      <c r="H64" s="119">
        <v>2050</v>
      </c>
      <c r="I64" s="119">
        <v>2050</v>
      </c>
      <c r="J64" s="232" t="s">
        <v>788</v>
      </c>
      <c r="K64" s="232"/>
      <c r="L64" s="119" t="str">
        <f t="shared" si="4"/>
        <v>&lt;0.89</v>
      </c>
      <c r="M64" s="119" cm="1">
        <f t="array" ref="M64">ROUNDUP(1-(HLOOKUP(HLOOKUP(VLOOKUP(controller!$E$3,controller!$B$3:$C$32,2,),Scenarios_Qualitative!$H$3:$AK$33,MATCH(N64,Scenarios_Qualitative!$C$3:$C$34,0),FALSE),Scenarios_Data!$B$3:$J$119,MATCH(1,(Scenarios_Data!$B$3:$B$119=N64)*(Scenarios_Data!$G$3:$G$119=I64),0),FALSE)),2)</f>
        <v>0.89</v>
      </c>
      <c r="N64" s="232" t="str">
        <f t="shared" si="7"/>
        <v>Technology Advancement - Conventional Technologies/ processes - EFFICIENCY</v>
      </c>
      <c r="O64" s="119" t="str" cm="1">
        <f t="array" ref="O64">"*"&amp;ROUNDUP((1+(HLOOKUP(HLOOKUP(VLOOKUP(controller!$E$3,controller!$B$3:$C$32,2,),Scenarios_Qualitative!$H$3:$AK$33,MATCH(N64,Scenarios_Qualitative!$C$3:$C$34,0),FALSE),Scenarios_Data!$B$3:$J$119,MATCH(1,(Scenarios_Data!$B$3:$B$119=N64)*(Scenarios_Data!$G$3:$G$119=I64),0),FALSE))),2)</f>
        <v>*1,12</v>
      </c>
      <c r="P64" s="232"/>
      <c r="Q64" s="232" t="s">
        <v>778</v>
      </c>
      <c r="R64" s="232"/>
      <c r="S64" s="232"/>
      <c r="T64" s="232"/>
    </row>
    <row r="65" spans="5:20" x14ac:dyDescent="0.3">
      <c r="E65" s="232"/>
      <c r="F65" s="232"/>
      <c r="G65" s="232" t="s">
        <v>765</v>
      </c>
      <c r="H65" s="119">
        <v>2050</v>
      </c>
      <c r="I65" s="119">
        <v>2050</v>
      </c>
      <c r="J65" s="232"/>
      <c r="K65" s="232"/>
      <c r="L65" s="119"/>
      <c r="M65" s="119"/>
      <c r="N65" s="232" t="str">
        <f t="shared" si="7"/>
        <v>Technology Advancement  - Green Technologies/ processes - INVCOST, FIXOM, VAROM</v>
      </c>
      <c r="O65" s="119" t="str" cm="1">
        <f t="array" ref="O65">"*"&amp;ROUNDUP((1-(HLOOKUP(HLOOKUP(VLOOKUP(controller!$E$3,controller!$B$3:$C$32,2,),Scenarios_Qualitative!$H$3:$AK$33,MATCH(N65,Scenarios_Qualitative!$C$3:$C$34,0),FALSE),Scenarios_Data!$B$3:$J$119,MATCH(1,(Scenarios_Data!$B$3:$B$119=N65)*(Scenarios_Data!$G$3:$G$119=I65),0),FALSE))),2)</f>
        <v>*0,59</v>
      </c>
      <c r="P65" s="232"/>
      <c r="Q65" s="232" t="s">
        <v>792</v>
      </c>
      <c r="R65" s="232"/>
      <c r="S65" s="232"/>
      <c r="T65" s="232"/>
    </row>
    <row r="66" spans="5:20" x14ac:dyDescent="0.3">
      <c r="E66" s="232"/>
      <c r="F66" s="232"/>
      <c r="G66" s="232" t="s">
        <v>766</v>
      </c>
      <c r="H66" s="119">
        <v>2050</v>
      </c>
      <c r="I66" s="119">
        <v>2050</v>
      </c>
      <c r="J66" s="232"/>
      <c r="K66" s="232"/>
      <c r="L66" s="119"/>
      <c r="M66" s="119"/>
      <c r="N66" s="232" t="str">
        <f t="shared" si="7"/>
        <v>Technology Advancement  - Green Technologies/ processes - INVCOST, FIXOM, VAROM</v>
      </c>
      <c r="O66" s="119" t="str" cm="1">
        <f t="array" ref="O66">"*"&amp;ROUNDUP((1-(HLOOKUP(HLOOKUP(VLOOKUP(controller!$E$3,controller!$B$3:$C$32,2,),Scenarios_Qualitative!$H$3:$AK$33,MATCH(N66,Scenarios_Qualitative!$C$3:$C$34,0),FALSE),Scenarios_Data!$B$3:$J$119,MATCH(1,(Scenarios_Data!$B$3:$B$119=N66)*(Scenarios_Data!$G$3:$G$119=I66),0),FALSE))),2)</f>
        <v>*0,59</v>
      </c>
      <c r="P66" s="232"/>
      <c r="Q66" s="232" t="s">
        <v>792</v>
      </c>
      <c r="R66" s="232"/>
      <c r="S66" s="232"/>
      <c r="T66" s="232"/>
    </row>
    <row r="67" spans="5:20" x14ac:dyDescent="0.3">
      <c r="E67" s="232"/>
      <c r="F67" s="232"/>
      <c r="G67" s="232" t="s">
        <v>767</v>
      </c>
      <c r="H67" s="119">
        <v>2050</v>
      </c>
      <c r="I67" s="119">
        <v>2050</v>
      </c>
      <c r="J67" s="232"/>
      <c r="K67" s="232"/>
      <c r="L67" s="119"/>
      <c r="M67" s="119"/>
      <c r="N67" s="232" t="str">
        <f t="shared" si="7"/>
        <v>Technology Advancement  - Green Technologies/ processes - INVCOST, FIXOM, VAROM</v>
      </c>
      <c r="O67" s="119" t="str" cm="1">
        <f t="array" ref="O67">"*"&amp;ROUNDUP((1-(HLOOKUP(HLOOKUP(VLOOKUP(controller!$E$3,controller!$B$3:$C$32,2,),Scenarios_Qualitative!$H$3:$AK$33,MATCH(N67,Scenarios_Qualitative!$C$3:$C$34,0),FALSE),Scenarios_Data!$B$3:$J$119,MATCH(1,(Scenarios_Data!$B$3:$B$119=N67)*(Scenarios_Data!$G$3:$G$119=I67),0),FALSE))),2)</f>
        <v>*0,59</v>
      </c>
      <c r="P67" s="232"/>
      <c r="Q67" s="232" t="s">
        <v>792</v>
      </c>
      <c r="R67" s="232"/>
      <c r="S67" s="232"/>
      <c r="T67" s="232"/>
    </row>
    <row r="68" spans="5:20" x14ac:dyDescent="0.3">
      <c r="E68" s="232"/>
      <c r="F68" s="232"/>
      <c r="G68" s="232" t="s">
        <v>770</v>
      </c>
      <c r="H68" s="119">
        <v>2050</v>
      </c>
      <c r="I68" s="119">
        <v>2050</v>
      </c>
      <c r="J68" s="232" t="s">
        <v>788</v>
      </c>
      <c r="K68" s="232"/>
      <c r="L68" s="119" t="str">
        <f>"&gt;="&amp;"0."&amp;RIGHT(M68,LEN(M68)-2)</f>
        <v>&gt;=0.59</v>
      </c>
      <c r="M68" s="119" cm="1">
        <f t="array" ref="M68">ROUNDUP(1-(HLOOKUP(HLOOKUP(VLOOKUP(controller!$E$3,controller!$B$3:$C$32,2,),Scenarios_Qualitative!$H$3:$AK$33,MATCH(N68,Scenarios_Qualitative!$C$3:$C$34,0),FALSE),Scenarios_Data!$B$3:$J$119,MATCH(1,(Scenarios_Data!$B$3:$B$119=N68)*(Scenarios_Data!$G$3:$G$119=I68),0),FALSE)),2)</f>
        <v>0.59</v>
      </c>
      <c r="N68" s="232" t="str">
        <f t="shared" si="7"/>
        <v>Technology Advancement  - Green Technologies/ processes - EFFICIENCY</v>
      </c>
      <c r="O68" s="119">
        <v>1</v>
      </c>
      <c r="P68" s="232"/>
      <c r="Q68" s="232" t="s">
        <v>792</v>
      </c>
      <c r="R68" s="232"/>
      <c r="S68" s="232"/>
      <c r="T68" s="232"/>
    </row>
    <row r="69" spans="5:20" x14ac:dyDescent="0.3">
      <c r="E69" s="232"/>
      <c r="F69" s="232"/>
      <c r="G69" s="232" t="s">
        <v>770</v>
      </c>
      <c r="H69" s="119">
        <v>2050</v>
      </c>
      <c r="I69" s="119">
        <v>2050</v>
      </c>
      <c r="J69" s="232" t="s">
        <v>788</v>
      </c>
      <c r="K69" s="232"/>
      <c r="L69" s="119" t="str">
        <f t="shared" si="4"/>
        <v>&lt;0.59</v>
      </c>
      <c r="M69" s="119" cm="1">
        <f t="array" ref="M69">ROUNDUP(1-(HLOOKUP(HLOOKUP(VLOOKUP(controller!$E$3,controller!$B$3:$C$32,2,),Scenarios_Qualitative!$H$3:$AK$33,MATCH(N69,Scenarios_Qualitative!$C$3:$C$34,0),FALSE),Scenarios_Data!$B$3:$J$119,MATCH(1,(Scenarios_Data!$B$3:$B$119=N69)*(Scenarios_Data!$G$3:$G$119=I69),0),FALSE)),2)</f>
        <v>0.59</v>
      </c>
      <c r="N69" s="232" t="str">
        <f t="shared" si="7"/>
        <v>Technology Advancement  - Green Technologies/ processes - EFFICIENCY</v>
      </c>
      <c r="O69" s="119" t="str" cm="1">
        <f t="array" ref="O69">"*"&amp;ROUNDUP((1+(HLOOKUP(HLOOKUP(VLOOKUP(controller!$E$3,controller!$B$3:$C$32,2,),Scenarios_Qualitative!$H$3:$AK$33,MATCH(N69,Scenarios_Qualitative!$C$3:$C$34,0),FALSE),Scenarios_Data!$B$3:$J$119,MATCH(1,(Scenarios_Data!$B$3:$B$119=N69)*(Scenarios_Data!$G$3:$G$119=I69),0),FALSE))),2)</f>
        <v>*1,42</v>
      </c>
      <c r="P69" s="232"/>
      <c r="Q69" s="232" t="s">
        <v>792</v>
      </c>
      <c r="R69" s="232"/>
      <c r="S69" s="232"/>
      <c r="T69" s="232"/>
    </row>
    <row r="70" spans="5:20" x14ac:dyDescent="0.3">
      <c r="E70" s="232"/>
      <c r="F70" s="232"/>
      <c r="G70" s="232" t="s">
        <v>765</v>
      </c>
      <c r="H70" s="119">
        <v>2050</v>
      </c>
      <c r="I70" s="119">
        <v>2050</v>
      </c>
      <c r="J70" s="232"/>
      <c r="K70" s="232"/>
      <c r="L70" s="119"/>
      <c r="M70" s="119"/>
      <c r="N70" s="232" t="str">
        <f t="shared" si="7"/>
        <v>Technology Advancement - Biomass Technologies/ processes - INVCOST, FIXOM, VAROM</v>
      </c>
      <c r="O70" s="119" t="str" cm="1">
        <f t="array" ref="O70">"*"&amp;ROUNDUP((1-(HLOOKUP(HLOOKUP(VLOOKUP(controller!$E$3,controller!$B$3:$C$32,2,),Scenarios_Qualitative!$H$3:$AK$33,MATCH(N70,Scenarios_Qualitative!$C$3:$C$34,0),FALSE),Scenarios_Data!$B$3:$J$119,MATCH(1,(Scenarios_Data!$B$3:$B$119=N70)*(Scenarios_Data!$G$3:$G$119=I70),0),FALSE))),2)</f>
        <v>*0,7</v>
      </c>
      <c r="P70" s="232"/>
      <c r="Q70" s="232" t="s">
        <v>805</v>
      </c>
      <c r="R70" s="232"/>
      <c r="S70" s="232"/>
      <c r="T70" s="232"/>
    </row>
    <row r="71" spans="5:20" x14ac:dyDescent="0.3">
      <c r="E71" s="232"/>
      <c r="F71" s="232"/>
      <c r="G71" s="232" t="s">
        <v>766</v>
      </c>
      <c r="H71" s="119">
        <v>2050</v>
      </c>
      <c r="I71" s="119">
        <v>2050</v>
      </c>
      <c r="J71" s="232"/>
      <c r="K71" s="232"/>
      <c r="L71" s="119"/>
      <c r="M71" s="119"/>
      <c r="N71" s="232" t="str">
        <f t="shared" si="7"/>
        <v>Technology Advancement - Biomass Technologies/ processes - INVCOST, FIXOM, VAROM</v>
      </c>
      <c r="O71" s="119" t="str" cm="1">
        <f t="array" ref="O71">"*"&amp;ROUNDUP((1-(HLOOKUP(HLOOKUP(VLOOKUP(controller!$E$3,controller!$B$3:$C$32,2,),Scenarios_Qualitative!$H$3:$AK$33,MATCH(N71,Scenarios_Qualitative!$C$3:$C$34,0),FALSE),Scenarios_Data!$B$3:$J$119,MATCH(1,(Scenarios_Data!$B$3:$B$119=N71)*(Scenarios_Data!$G$3:$G$119=I71),0),FALSE))),2)</f>
        <v>*0,7</v>
      </c>
      <c r="P71" s="232"/>
      <c r="Q71" s="232" t="s">
        <v>805</v>
      </c>
      <c r="R71" s="232"/>
      <c r="S71" s="232"/>
      <c r="T71" s="232"/>
    </row>
    <row r="72" spans="5:20" x14ac:dyDescent="0.3">
      <c r="E72" s="232"/>
      <c r="F72" s="232"/>
      <c r="G72" s="232" t="s">
        <v>767</v>
      </c>
      <c r="H72" s="119">
        <v>2050</v>
      </c>
      <c r="I72" s="119">
        <v>2050</v>
      </c>
      <c r="J72" s="232"/>
      <c r="K72" s="232"/>
      <c r="L72" s="119"/>
      <c r="M72" s="119"/>
      <c r="N72" s="232" t="str">
        <f t="shared" si="7"/>
        <v>Technology Advancement - Biomass Technologies/ processes - INVCOST, FIXOM, VAROM</v>
      </c>
      <c r="O72" s="119" t="str" cm="1">
        <f t="array" ref="O72">"*"&amp;ROUNDUP((1-(HLOOKUP(HLOOKUP(VLOOKUP(controller!$E$3,controller!$B$3:$C$32,2,),Scenarios_Qualitative!$H$3:$AK$33,MATCH(N72,Scenarios_Qualitative!$C$3:$C$34,0),FALSE),Scenarios_Data!$B$3:$J$119,MATCH(1,(Scenarios_Data!$B$3:$B$119=N72)*(Scenarios_Data!$G$3:$G$119=I72),0),FALSE))),2)</f>
        <v>*0,7</v>
      </c>
      <c r="P72" s="232"/>
      <c r="Q72" s="232" t="s">
        <v>805</v>
      </c>
      <c r="R72" s="232"/>
      <c r="S72" s="232"/>
      <c r="T72" s="232"/>
    </row>
    <row r="73" spans="5:20" x14ac:dyDescent="0.3">
      <c r="E73" s="232"/>
      <c r="F73" s="232"/>
      <c r="G73" s="232" t="s">
        <v>770</v>
      </c>
      <c r="H73" s="119">
        <v>2050</v>
      </c>
      <c r="I73" s="119">
        <v>2050</v>
      </c>
      <c r="J73" s="232" t="s">
        <v>788</v>
      </c>
      <c r="K73" s="232"/>
      <c r="L73" s="119" t="str">
        <f>"&gt;="&amp;"0."&amp;RIGHT(M73,LEN(M73)-2)</f>
        <v>&gt;=0.7</v>
      </c>
      <c r="M73" s="119" cm="1">
        <f t="array" ref="M73">ROUNDUP(1-(HLOOKUP(HLOOKUP(VLOOKUP(controller!$E$3,controller!$B$3:$C$32,2,),Scenarios_Qualitative!$H$3:$AK$33,MATCH(N73,Scenarios_Qualitative!$C$3:$C$34,0),FALSE),Scenarios_Data!$B$3:$J$119,MATCH(1,(Scenarios_Data!$B$3:$B$119=N73)*(Scenarios_Data!$G$3:$G$119=I73),0),FALSE)),2)</f>
        <v>0.7</v>
      </c>
      <c r="N73" s="232" t="str">
        <f t="shared" ref="N73:N74" si="8">N43</f>
        <v>Technology Advancement  - Biomass Technologies/ processes - EFFICIENCY</v>
      </c>
      <c r="O73" s="119">
        <v>1</v>
      </c>
      <c r="P73" s="232"/>
      <c r="Q73" s="232" t="s">
        <v>805</v>
      </c>
      <c r="R73" s="232"/>
      <c r="S73" s="232"/>
      <c r="T73" s="232"/>
    </row>
    <row r="74" spans="5:20" x14ac:dyDescent="0.3">
      <c r="E74" s="232"/>
      <c r="F74" s="232"/>
      <c r="G74" s="232" t="s">
        <v>770</v>
      </c>
      <c r="H74" s="119">
        <v>2050</v>
      </c>
      <c r="I74" s="119">
        <v>2050</v>
      </c>
      <c r="J74" s="232" t="s">
        <v>788</v>
      </c>
      <c r="K74" s="232"/>
      <c r="L74" s="119" t="str">
        <f t="shared" si="4"/>
        <v>&lt;0.7</v>
      </c>
      <c r="M74" s="119" cm="1">
        <f t="array" ref="M74">ROUNDUP(1-(HLOOKUP(HLOOKUP(VLOOKUP(controller!$E$3,controller!$B$3:$C$32,2,),Scenarios_Qualitative!$H$3:$AK$33,MATCH(N74,Scenarios_Qualitative!$C$3:$C$34,0),FALSE),Scenarios_Data!$B$3:$J$119,MATCH(1,(Scenarios_Data!$B$3:$B$119=N74)*(Scenarios_Data!$G$3:$G$119=I74),0),FALSE)),2)</f>
        <v>0.7</v>
      </c>
      <c r="N74" s="232" t="str">
        <f t="shared" si="8"/>
        <v>Technology Advancement  - Biomass Technologies/ processes - EFFICIENCY</v>
      </c>
      <c r="O74" s="119" t="str" cm="1">
        <f t="array" ref="O74">"*"&amp;ROUNDUP((1+(HLOOKUP(HLOOKUP(VLOOKUP(controller!$E$3,controller!$B$3:$C$32,2,),Scenarios_Qualitative!$H$3:$AK$33,MATCH(N74,Scenarios_Qualitative!$C$3:$C$34,0),FALSE),Scenarios_Data!$B$3:$J$119,MATCH(1,(Scenarios_Data!$B$3:$B$119=N74)*(Scenarios_Data!$G$3:$G$119=I74),0),FALSE))),2)</f>
        <v>*1,3</v>
      </c>
      <c r="P74" s="232"/>
      <c r="Q74" s="232" t="s">
        <v>805</v>
      </c>
      <c r="R74" s="232"/>
      <c r="S74" s="232"/>
      <c r="T74" s="232"/>
    </row>
  </sheetData>
  <phoneticPr fontId="55" type="noConversion"/>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2:T294"/>
  <sheetViews>
    <sheetView workbookViewId="0">
      <selection activeCell="V22" sqref="V22"/>
    </sheetView>
  </sheetViews>
  <sheetFormatPr defaultRowHeight="14.4" x14ac:dyDescent="0.3"/>
  <cols>
    <col min="1" max="1" width="26.109375" customWidth="1"/>
    <col min="2" max="2" width="14" customWidth="1"/>
  </cols>
  <sheetData>
    <row r="2" spans="1:20" x14ac:dyDescent="0.3">
      <c r="A2" s="14" t="s">
        <v>303</v>
      </c>
    </row>
    <row r="3" spans="1:20" x14ac:dyDescent="0.3">
      <c r="A3" s="17" t="s">
        <v>304</v>
      </c>
      <c r="B3" s="17" t="s">
        <v>305</v>
      </c>
      <c r="C3" s="17" t="s">
        <v>6</v>
      </c>
      <c r="D3" s="18" t="s">
        <v>1</v>
      </c>
      <c r="E3" s="19" t="s">
        <v>4</v>
      </c>
      <c r="F3" s="17" t="s">
        <v>225</v>
      </c>
      <c r="G3" s="17" t="s">
        <v>306</v>
      </c>
      <c r="H3" s="17" t="s">
        <v>307</v>
      </c>
      <c r="I3" s="17" t="s">
        <v>308</v>
      </c>
      <c r="J3" s="17" t="s">
        <v>309</v>
      </c>
      <c r="K3" s="17" t="s">
        <v>310</v>
      </c>
      <c r="L3" s="17" t="s">
        <v>311</v>
      </c>
      <c r="M3" s="17" t="s">
        <v>312</v>
      </c>
      <c r="N3" s="17" t="s">
        <v>313</v>
      </c>
      <c r="O3" s="17" t="s">
        <v>314</v>
      </c>
      <c r="P3" s="17" t="s">
        <v>315</v>
      </c>
      <c r="Q3" s="17" t="s">
        <v>316</v>
      </c>
      <c r="R3" s="17" t="s">
        <v>317</v>
      </c>
      <c r="S3" s="17" t="s">
        <v>318</v>
      </c>
      <c r="T3" s="17" t="s">
        <v>319</v>
      </c>
    </row>
    <row r="4" spans="1:20" x14ac:dyDescent="0.3">
      <c r="A4" s="16" t="s">
        <v>320</v>
      </c>
      <c r="B4" s="9" t="s">
        <v>321</v>
      </c>
      <c r="C4" s="16" t="s">
        <v>322</v>
      </c>
      <c r="D4" s="16">
        <v>2018</v>
      </c>
      <c r="E4" s="15" t="s">
        <v>323</v>
      </c>
      <c r="F4" s="20">
        <v>7.3821000000000003</v>
      </c>
      <c r="G4" s="20">
        <v>0</v>
      </c>
      <c r="H4" s="20">
        <v>0</v>
      </c>
      <c r="I4" s="20">
        <v>0</v>
      </c>
      <c r="J4" s="20">
        <v>0</v>
      </c>
      <c r="K4" s="20">
        <v>0</v>
      </c>
      <c r="L4" s="20">
        <v>0</v>
      </c>
      <c r="M4" s="20">
        <v>0</v>
      </c>
      <c r="N4" s="20">
        <v>0</v>
      </c>
      <c r="O4" s="20">
        <v>0</v>
      </c>
      <c r="P4" s="20">
        <v>0</v>
      </c>
      <c r="Q4" s="20">
        <v>0</v>
      </c>
      <c r="R4" s="20">
        <v>0</v>
      </c>
      <c r="S4" s="20">
        <v>0</v>
      </c>
      <c r="T4" s="20">
        <v>0</v>
      </c>
    </row>
    <row r="5" spans="1:20" x14ac:dyDescent="0.3">
      <c r="A5" s="16" t="s">
        <v>320</v>
      </c>
      <c r="B5" s="9" t="s">
        <v>321</v>
      </c>
      <c r="C5" s="16" t="s">
        <v>322</v>
      </c>
      <c r="D5" s="16">
        <v>2018</v>
      </c>
      <c r="E5" s="15" t="s">
        <v>324</v>
      </c>
      <c r="F5" s="20">
        <v>10.352399999999999</v>
      </c>
      <c r="G5" s="20">
        <v>0</v>
      </c>
      <c r="H5" s="20">
        <v>0</v>
      </c>
      <c r="I5" s="20">
        <v>0</v>
      </c>
      <c r="J5" s="20">
        <v>0</v>
      </c>
      <c r="K5" s="20">
        <v>0</v>
      </c>
      <c r="L5" s="20">
        <v>0</v>
      </c>
      <c r="M5" s="20">
        <v>0</v>
      </c>
      <c r="N5" s="20">
        <v>0</v>
      </c>
      <c r="O5" s="20">
        <v>0</v>
      </c>
      <c r="P5" s="20">
        <v>0</v>
      </c>
      <c r="Q5" s="20">
        <v>0</v>
      </c>
      <c r="R5" s="20">
        <v>0</v>
      </c>
      <c r="S5" s="20">
        <v>0</v>
      </c>
      <c r="T5" s="20">
        <v>0</v>
      </c>
    </row>
    <row r="6" spans="1:20" x14ac:dyDescent="0.3">
      <c r="A6" s="16" t="s">
        <v>320</v>
      </c>
      <c r="B6" s="9" t="s">
        <v>321</v>
      </c>
      <c r="C6" s="16" t="s">
        <v>322</v>
      </c>
      <c r="D6" s="16">
        <v>2018</v>
      </c>
      <c r="E6" s="15" t="s">
        <v>325</v>
      </c>
      <c r="F6" s="20">
        <v>157.5146</v>
      </c>
      <c r="G6" s="20">
        <v>0</v>
      </c>
      <c r="H6" s="20">
        <v>0</v>
      </c>
      <c r="I6" s="20">
        <v>0</v>
      </c>
      <c r="J6" s="20">
        <v>0</v>
      </c>
      <c r="K6" s="20">
        <v>0</v>
      </c>
      <c r="L6" s="20">
        <v>0</v>
      </c>
      <c r="M6" s="20">
        <v>0</v>
      </c>
      <c r="N6" s="20">
        <v>0</v>
      </c>
      <c r="O6" s="20">
        <v>0</v>
      </c>
      <c r="P6" s="20">
        <v>0</v>
      </c>
      <c r="Q6" s="20">
        <v>0</v>
      </c>
      <c r="R6" s="20">
        <v>0</v>
      </c>
      <c r="S6" s="20">
        <v>0</v>
      </c>
      <c r="T6" s="20">
        <v>0</v>
      </c>
    </row>
    <row r="7" spans="1:20" x14ac:dyDescent="0.3">
      <c r="A7" s="16" t="s">
        <v>320</v>
      </c>
      <c r="B7" s="9" t="s">
        <v>321</v>
      </c>
      <c r="C7" s="16" t="s">
        <v>322</v>
      </c>
      <c r="D7" s="16">
        <v>2018</v>
      </c>
      <c r="E7" s="15" t="s">
        <v>326</v>
      </c>
      <c r="F7" s="20">
        <v>22.2774</v>
      </c>
      <c r="G7" s="20">
        <v>0</v>
      </c>
      <c r="H7" s="20">
        <v>0</v>
      </c>
      <c r="I7" s="20">
        <v>0</v>
      </c>
      <c r="J7" s="20">
        <v>0</v>
      </c>
      <c r="K7" s="20">
        <v>0</v>
      </c>
      <c r="L7" s="20">
        <v>0</v>
      </c>
      <c r="M7" s="20">
        <v>0</v>
      </c>
      <c r="N7" s="20">
        <v>0</v>
      </c>
      <c r="O7" s="20">
        <v>0</v>
      </c>
      <c r="P7" s="20">
        <v>0</v>
      </c>
      <c r="Q7" s="20">
        <v>0</v>
      </c>
      <c r="R7" s="20">
        <v>0</v>
      </c>
      <c r="S7" s="20">
        <v>0</v>
      </c>
      <c r="T7" s="20">
        <v>0</v>
      </c>
    </row>
    <row r="8" spans="1:20" x14ac:dyDescent="0.3">
      <c r="A8" s="16" t="s">
        <v>320</v>
      </c>
      <c r="B8" s="9" t="s">
        <v>321</v>
      </c>
      <c r="C8" s="16" t="s">
        <v>322</v>
      </c>
      <c r="D8" s="16">
        <v>2018</v>
      </c>
      <c r="E8" s="15" t="s">
        <v>327</v>
      </c>
      <c r="F8" s="20">
        <v>13.7677</v>
      </c>
      <c r="G8" s="20">
        <v>0</v>
      </c>
      <c r="H8" s="20">
        <v>0</v>
      </c>
      <c r="I8" s="20">
        <v>0</v>
      </c>
      <c r="J8" s="20">
        <v>0</v>
      </c>
      <c r="K8" s="20">
        <v>0</v>
      </c>
      <c r="L8" s="20">
        <v>0</v>
      </c>
      <c r="M8" s="20">
        <v>0</v>
      </c>
      <c r="N8" s="20">
        <v>0</v>
      </c>
      <c r="O8" s="20">
        <v>0</v>
      </c>
      <c r="P8" s="20">
        <v>0</v>
      </c>
      <c r="Q8" s="20">
        <v>0</v>
      </c>
      <c r="R8" s="20">
        <v>0</v>
      </c>
      <c r="S8" s="20">
        <v>0</v>
      </c>
      <c r="T8" s="20">
        <v>0</v>
      </c>
    </row>
    <row r="9" spans="1:20" x14ac:dyDescent="0.3">
      <c r="A9" s="16" t="s">
        <v>320</v>
      </c>
      <c r="B9" s="9" t="s">
        <v>321</v>
      </c>
      <c r="C9" s="16" t="s">
        <v>322</v>
      </c>
      <c r="D9" s="16">
        <v>2018</v>
      </c>
      <c r="E9" s="15" t="s">
        <v>328</v>
      </c>
      <c r="F9" s="20">
        <v>54.441699999999997</v>
      </c>
      <c r="G9" s="20">
        <v>0</v>
      </c>
      <c r="H9" s="20">
        <v>0</v>
      </c>
      <c r="I9" s="20">
        <v>0</v>
      </c>
      <c r="J9" s="20">
        <v>0</v>
      </c>
      <c r="K9" s="20">
        <v>0</v>
      </c>
      <c r="L9" s="20">
        <v>0</v>
      </c>
      <c r="M9" s="20">
        <v>0</v>
      </c>
      <c r="N9" s="20">
        <v>0</v>
      </c>
      <c r="O9" s="20">
        <v>0</v>
      </c>
      <c r="P9" s="20">
        <v>0</v>
      </c>
      <c r="Q9" s="20">
        <v>0</v>
      </c>
      <c r="R9" s="20">
        <v>0</v>
      </c>
      <c r="S9" s="20">
        <v>0</v>
      </c>
      <c r="T9" s="20">
        <v>0</v>
      </c>
    </row>
    <row r="10" spans="1:20" x14ac:dyDescent="0.3">
      <c r="A10" s="16" t="s">
        <v>320</v>
      </c>
      <c r="B10" s="9" t="s">
        <v>321</v>
      </c>
      <c r="C10" s="16" t="s">
        <v>322</v>
      </c>
      <c r="D10" s="16">
        <v>2018</v>
      </c>
      <c r="E10" s="15" t="s">
        <v>329</v>
      </c>
      <c r="F10" s="20">
        <v>319.64879999999999</v>
      </c>
      <c r="G10" s="20">
        <v>0</v>
      </c>
      <c r="H10" s="20">
        <v>0</v>
      </c>
      <c r="I10" s="20">
        <v>0</v>
      </c>
      <c r="J10" s="20">
        <v>0</v>
      </c>
      <c r="K10" s="20">
        <v>0</v>
      </c>
      <c r="L10" s="20">
        <v>0</v>
      </c>
      <c r="M10" s="20">
        <v>0</v>
      </c>
      <c r="N10" s="20">
        <v>0</v>
      </c>
      <c r="O10" s="20">
        <v>0</v>
      </c>
      <c r="P10" s="20">
        <v>0</v>
      </c>
      <c r="Q10" s="20">
        <v>0</v>
      </c>
      <c r="R10" s="20">
        <v>0</v>
      </c>
      <c r="S10" s="20">
        <v>0</v>
      </c>
      <c r="T10" s="20">
        <v>0</v>
      </c>
    </row>
    <row r="11" spans="1:20" x14ac:dyDescent="0.3">
      <c r="A11" s="16" t="s">
        <v>320</v>
      </c>
      <c r="B11" s="9" t="s">
        <v>321</v>
      </c>
      <c r="C11" s="16" t="s">
        <v>322</v>
      </c>
      <c r="D11" s="16">
        <v>2018</v>
      </c>
      <c r="E11" s="15" t="s">
        <v>330</v>
      </c>
      <c r="F11" s="20">
        <v>37.531799999999997</v>
      </c>
      <c r="G11" s="20">
        <v>0</v>
      </c>
      <c r="H11" s="20">
        <v>0</v>
      </c>
      <c r="I11" s="20">
        <v>0</v>
      </c>
      <c r="J11" s="20">
        <v>0</v>
      </c>
      <c r="K11" s="20">
        <v>0</v>
      </c>
      <c r="L11" s="20">
        <v>0</v>
      </c>
      <c r="M11" s="20">
        <v>0</v>
      </c>
      <c r="N11" s="20">
        <v>0</v>
      </c>
      <c r="O11" s="20">
        <v>0</v>
      </c>
      <c r="P11" s="20">
        <v>0</v>
      </c>
      <c r="Q11" s="20">
        <v>0</v>
      </c>
      <c r="R11" s="20">
        <v>0</v>
      </c>
      <c r="S11" s="20">
        <v>0</v>
      </c>
      <c r="T11" s="20">
        <v>0</v>
      </c>
    </row>
    <row r="12" spans="1:20" x14ac:dyDescent="0.3">
      <c r="A12" s="16" t="s">
        <v>320</v>
      </c>
      <c r="B12" s="9" t="s">
        <v>321</v>
      </c>
      <c r="C12" s="16" t="s">
        <v>322</v>
      </c>
      <c r="D12" s="16">
        <v>2018</v>
      </c>
      <c r="E12" s="15" t="s">
        <v>331</v>
      </c>
      <c r="F12" s="20">
        <v>0</v>
      </c>
      <c r="G12" s="20">
        <v>0</v>
      </c>
      <c r="H12" s="20">
        <v>0</v>
      </c>
      <c r="I12" s="20">
        <v>0</v>
      </c>
      <c r="J12" s="20">
        <v>0</v>
      </c>
      <c r="K12" s="20">
        <v>0</v>
      </c>
      <c r="L12" s="20">
        <v>0</v>
      </c>
      <c r="M12" s="20">
        <v>0</v>
      </c>
      <c r="N12" s="20">
        <v>0</v>
      </c>
      <c r="O12" s="20">
        <v>0</v>
      </c>
      <c r="P12" s="20">
        <v>0</v>
      </c>
      <c r="Q12" s="20">
        <v>0</v>
      </c>
      <c r="R12" s="20">
        <v>0</v>
      </c>
      <c r="S12" s="20">
        <v>0</v>
      </c>
      <c r="T12" s="20">
        <v>0</v>
      </c>
    </row>
    <row r="13" spans="1:20" x14ac:dyDescent="0.3">
      <c r="A13" s="16" t="s">
        <v>320</v>
      </c>
      <c r="B13" s="9" t="s">
        <v>321</v>
      </c>
      <c r="C13" s="16" t="s">
        <v>322</v>
      </c>
      <c r="D13" s="16">
        <v>2018</v>
      </c>
      <c r="E13" s="15" t="s">
        <v>332</v>
      </c>
      <c r="F13" s="20">
        <v>0</v>
      </c>
      <c r="G13" s="20">
        <v>0</v>
      </c>
      <c r="H13" s="20">
        <v>0</v>
      </c>
      <c r="I13" s="20">
        <v>0</v>
      </c>
      <c r="J13" s="20">
        <v>0</v>
      </c>
      <c r="K13" s="20">
        <v>0</v>
      </c>
      <c r="L13" s="20">
        <v>0</v>
      </c>
      <c r="M13" s="20">
        <v>0</v>
      </c>
      <c r="N13" s="20">
        <v>0</v>
      </c>
      <c r="O13" s="20">
        <v>0</v>
      </c>
      <c r="P13" s="20">
        <v>0</v>
      </c>
      <c r="Q13" s="20">
        <v>0</v>
      </c>
      <c r="R13" s="20">
        <v>0</v>
      </c>
      <c r="S13" s="20">
        <v>0</v>
      </c>
      <c r="T13" s="20">
        <v>0</v>
      </c>
    </row>
    <row r="14" spans="1:20" x14ac:dyDescent="0.3">
      <c r="A14" s="16" t="s">
        <v>320</v>
      </c>
      <c r="B14" s="9" t="s">
        <v>321</v>
      </c>
      <c r="C14" s="16" t="s">
        <v>322</v>
      </c>
      <c r="D14" s="16">
        <v>2018</v>
      </c>
      <c r="E14" s="15" t="s">
        <v>333</v>
      </c>
      <c r="F14" s="20">
        <v>0</v>
      </c>
      <c r="G14" s="20">
        <v>0</v>
      </c>
      <c r="H14" s="20">
        <v>0</v>
      </c>
      <c r="I14" s="20">
        <v>0</v>
      </c>
      <c r="J14" s="20">
        <v>0</v>
      </c>
      <c r="K14" s="20">
        <v>0</v>
      </c>
      <c r="L14" s="20">
        <v>0</v>
      </c>
      <c r="M14" s="20">
        <v>0</v>
      </c>
      <c r="N14" s="20">
        <v>0</v>
      </c>
      <c r="O14" s="20">
        <v>0</v>
      </c>
      <c r="P14" s="20">
        <v>0</v>
      </c>
      <c r="Q14" s="20">
        <v>0</v>
      </c>
      <c r="R14" s="20">
        <v>0</v>
      </c>
      <c r="S14" s="20">
        <v>0</v>
      </c>
      <c r="T14" s="20">
        <v>0</v>
      </c>
    </row>
    <row r="15" spans="1:20" x14ac:dyDescent="0.3">
      <c r="A15" s="16" t="s">
        <v>320</v>
      </c>
      <c r="B15" s="9" t="s">
        <v>321</v>
      </c>
      <c r="C15" s="16" t="s">
        <v>322</v>
      </c>
      <c r="D15" s="16">
        <v>2018</v>
      </c>
      <c r="E15" s="15" t="s">
        <v>334</v>
      </c>
      <c r="F15" s="20">
        <v>0</v>
      </c>
      <c r="G15" s="20">
        <v>0</v>
      </c>
      <c r="H15" s="20">
        <v>0</v>
      </c>
      <c r="I15" s="20">
        <v>0</v>
      </c>
      <c r="J15" s="20">
        <v>0</v>
      </c>
      <c r="K15" s="20">
        <v>0</v>
      </c>
      <c r="L15" s="20">
        <v>0</v>
      </c>
      <c r="M15" s="20">
        <v>0</v>
      </c>
      <c r="N15" s="20">
        <v>0</v>
      </c>
      <c r="O15" s="20">
        <v>0</v>
      </c>
      <c r="P15" s="20">
        <v>0</v>
      </c>
      <c r="Q15" s="20">
        <v>0</v>
      </c>
      <c r="R15" s="20">
        <v>0</v>
      </c>
      <c r="S15" s="20">
        <v>0</v>
      </c>
      <c r="T15" s="20">
        <v>0</v>
      </c>
    </row>
    <row r="16" spans="1:20" x14ac:dyDescent="0.3">
      <c r="A16" s="16" t="s">
        <v>320</v>
      </c>
      <c r="B16" s="9" t="s">
        <v>321</v>
      </c>
      <c r="C16" s="16" t="s">
        <v>322</v>
      </c>
      <c r="D16" s="16">
        <v>2018</v>
      </c>
      <c r="E16" s="15" t="s">
        <v>335</v>
      </c>
      <c r="F16" s="20">
        <v>0</v>
      </c>
      <c r="G16" s="20">
        <v>0</v>
      </c>
      <c r="H16" s="20">
        <v>0</v>
      </c>
      <c r="I16" s="20">
        <v>0</v>
      </c>
      <c r="J16" s="20">
        <v>0</v>
      </c>
      <c r="K16" s="20">
        <v>0</v>
      </c>
      <c r="L16" s="20">
        <v>0</v>
      </c>
      <c r="M16" s="20">
        <v>0</v>
      </c>
      <c r="N16" s="20">
        <v>0</v>
      </c>
      <c r="O16" s="20">
        <v>0</v>
      </c>
      <c r="P16" s="20">
        <v>0</v>
      </c>
      <c r="Q16" s="20">
        <v>0</v>
      </c>
      <c r="R16" s="20">
        <v>0</v>
      </c>
      <c r="S16" s="20">
        <v>0</v>
      </c>
      <c r="T16" s="20">
        <v>0</v>
      </c>
    </row>
    <row r="17" spans="1:20" x14ac:dyDescent="0.3">
      <c r="A17" s="16" t="s">
        <v>320</v>
      </c>
      <c r="B17" s="9" t="s">
        <v>321</v>
      </c>
      <c r="C17" s="16" t="s">
        <v>322</v>
      </c>
      <c r="D17" s="16">
        <v>2018</v>
      </c>
      <c r="E17" s="15" t="s">
        <v>336</v>
      </c>
      <c r="F17" s="20">
        <v>0</v>
      </c>
      <c r="G17" s="20">
        <v>0</v>
      </c>
      <c r="H17" s="20">
        <v>0</v>
      </c>
      <c r="I17" s="20">
        <v>0</v>
      </c>
      <c r="J17" s="20">
        <v>0</v>
      </c>
      <c r="K17" s="20">
        <v>0</v>
      </c>
      <c r="L17" s="20">
        <v>0</v>
      </c>
      <c r="M17" s="20">
        <v>0</v>
      </c>
      <c r="N17" s="20">
        <v>0</v>
      </c>
      <c r="O17" s="20">
        <v>0</v>
      </c>
      <c r="P17" s="20">
        <v>0</v>
      </c>
      <c r="Q17" s="20">
        <v>0</v>
      </c>
      <c r="R17" s="20">
        <v>0</v>
      </c>
      <c r="S17" s="20">
        <v>0</v>
      </c>
      <c r="T17" s="20">
        <v>0</v>
      </c>
    </row>
    <row r="18" spans="1:20" x14ac:dyDescent="0.3">
      <c r="A18" s="16" t="s">
        <v>320</v>
      </c>
      <c r="B18" s="9" t="s">
        <v>321</v>
      </c>
      <c r="C18" s="16" t="s">
        <v>322</v>
      </c>
      <c r="D18" s="16">
        <v>2018</v>
      </c>
      <c r="E18" s="15" t="s">
        <v>337</v>
      </c>
      <c r="F18" s="20">
        <v>0</v>
      </c>
      <c r="G18" s="20">
        <v>0</v>
      </c>
      <c r="H18" s="20">
        <v>0</v>
      </c>
      <c r="I18" s="20">
        <v>0</v>
      </c>
      <c r="J18" s="20">
        <v>0</v>
      </c>
      <c r="K18" s="20">
        <v>0</v>
      </c>
      <c r="L18" s="20">
        <v>0</v>
      </c>
      <c r="M18" s="20">
        <v>0</v>
      </c>
      <c r="N18" s="20">
        <v>0</v>
      </c>
      <c r="O18" s="20">
        <v>0</v>
      </c>
      <c r="P18" s="20">
        <v>0</v>
      </c>
      <c r="Q18" s="20">
        <v>0</v>
      </c>
      <c r="R18" s="20">
        <v>0</v>
      </c>
      <c r="S18" s="20">
        <v>0</v>
      </c>
      <c r="T18" s="20">
        <v>0</v>
      </c>
    </row>
    <row r="19" spans="1:20" x14ac:dyDescent="0.3">
      <c r="A19" s="16" t="s">
        <v>320</v>
      </c>
      <c r="B19" s="9" t="s">
        <v>321</v>
      </c>
      <c r="C19" s="16" t="s">
        <v>322</v>
      </c>
      <c r="D19" s="16">
        <v>2018</v>
      </c>
      <c r="E19" s="15" t="s">
        <v>338</v>
      </c>
      <c r="F19" s="20">
        <v>0</v>
      </c>
      <c r="G19" s="20">
        <v>0</v>
      </c>
      <c r="H19" s="20">
        <v>0</v>
      </c>
      <c r="I19" s="20">
        <v>0</v>
      </c>
      <c r="J19" s="20">
        <v>0</v>
      </c>
      <c r="K19" s="20">
        <v>0</v>
      </c>
      <c r="L19" s="20">
        <v>0</v>
      </c>
      <c r="M19" s="20">
        <v>0</v>
      </c>
      <c r="N19" s="20">
        <v>0</v>
      </c>
      <c r="O19" s="20">
        <v>0</v>
      </c>
      <c r="P19" s="20">
        <v>0</v>
      </c>
      <c r="Q19" s="20">
        <v>0</v>
      </c>
      <c r="R19" s="20">
        <v>0</v>
      </c>
      <c r="S19" s="20">
        <v>0</v>
      </c>
      <c r="T19" s="20">
        <v>0</v>
      </c>
    </row>
    <row r="20" spans="1:20" x14ac:dyDescent="0.3">
      <c r="A20" s="16" t="s">
        <v>320</v>
      </c>
      <c r="B20" s="9" t="s">
        <v>321</v>
      </c>
      <c r="C20" s="16" t="s">
        <v>322</v>
      </c>
      <c r="D20" s="16">
        <v>2018</v>
      </c>
      <c r="E20" s="15" t="s">
        <v>339</v>
      </c>
      <c r="F20" s="20">
        <v>1.80618541459531</v>
      </c>
      <c r="G20" s="20">
        <v>0</v>
      </c>
      <c r="H20" s="20">
        <v>0</v>
      </c>
      <c r="I20" s="20">
        <v>0</v>
      </c>
      <c r="J20" s="20">
        <v>0</v>
      </c>
      <c r="K20" s="20">
        <v>0</v>
      </c>
      <c r="L20" s="20">
        <v>0</v>
      </c>
      <c r="M20" s="20">
        <v>0</v>
      </c>
      <c r="N20" s="20">
        <v>0</v>
      </c>
      <c r="O20" s="20">
        <v>0</v>
      </c>
      <c r="P20" s="20">
        <v>0</v>
      </c>
      <c r="Q20" s="20">
        <v>0</v>
      </c>
      <c r="R20" s="20">
        <v>0</v>
      </c>
      <c r="S20" s="20">
        <v>0</v>
      </c>
      <c r="T20" s="20">
        <v>0</v>
      </c>
    </row>
    <row r="21" spans="1:20" x14ac:dyDescent="0.3">
      <c r="A21" s="16" t="s">
        <v>320</v>
      </c>
      <c r="B21" s="9" t="s">
        <v>321</v>
      </c>
      <c r="C21" s="16" t="s">
        <v>322</v>
      </c>
      <c r="D21" s="16">
        <v>2018</v>
      </c>
      <c r="E21" s="15" t="s">
        <v>340</v>
      </c>
      <c r="F21" s="20">
        <v>2.5329345754975701</v>
      </c>
      <c r="G21" s="20">
        <v>0</v>
      </c>
      <c r="H21" s="20">
        <v>0</v>
      </c>
      <c r="I21" s="20">
        <v>0</v>
      </c>
      <c r="J21" s="20">
        <v>0</v>
      </c>
      <c r="K21" s="20">
        <v>0</v>
      </c>
      <c r="L21" s="20">
        <v>0</v>
      </c>
      <c r="M21" s="20">
        <v>0</v>
      </c>
      <c r="N21" s="20">
        <v>0</v>
      </c>
      <c r="O21" s="20">
        <v>0</v>
      </c>
      <c r="P21" s="20">
        <v>0</v>
      </c>
      <c r="Q21" s="20">
        <v>0</v>
      </c>
      <c r="R21" s="20">
        <v>0</v>
      </c>
      <c r="S21" s="20">
        <v>0</v>
      </c>
      <c r="T21" s="20">
        <v>0</v>
      </c>
    </row>
    <row r="22" spans="1:20" x14ac:dyDescent="0.3">
      <c r="A22" s="16" t="s">
        <v>320</v>
      </c>
      <c r="B22" s="9" t="s">
        <v>321</v>
      </c>
      <c r="C22" s="16" t="s">
        <v>322</v>
      </c>
      <c r="D22" s="16">
        <v>2018</v>
      </c>
      <c r="E22" s="15" t="s">
        <v>341</v>
      </c>
      <c r="F22" s="20">
        <v>38.539080503140198</v>
      </c>
      <c r="G22" s="20">
        <v>0</v>
      </c>
      <c r="H22" s="20">
        <v>0</v>
      </c>
      <c r="I22" s="20">
        <v>0</v>
      </c>
      <c r="J22" s="20">
        <v>0</v>
      </c>
      <c r="K22" s="20">
        <v>0</v>
      </c>
      <c r="L22" s="20">
        <v>0</v>
      </c>
      <c r="M22" s="20">
        <v>0</v>
      </c>
      <c r="N22" s="20">
        <v>0</v>
      </c>
      <c r="O22" s="20">
        <v>0</v>
      </c>
      <c r="P22" s="20">
        <v>0</v>
      </c>
      <c r="Q22" s="20">
        <v>0</v>
      </c>
      <c r="R22" s="20">
        <v>0</v>
      </c>
      <c r="S22" s="20">
        <v>0</v>
      </c>
      <c r="T22" s="20">
        <v>0</v>
      </c>
    </row>
    <row r="23" spans="1:20" x14ac:dyDescent="0.3">
      <c r="A23" s="16" t="s">
        <v>320</v>
      </c>
      <c r="B23" s="9" t="s">
        <v>321</v>
      </c>
      <c r="C23" s="16" t="s">
        <v>322</v>
      </c>
      <c r="D23" s="16">
        <v>2018</v>
      </c>
      <c r="E23" s="15" t="s">
        <v>342</v>
      </c>
      <c r="F23" s="20">
        <v>5.4506187067669201</v>
      </c>
      <c r="G23" s="20">
        <v>0</v>
      </c>
      <c r="H23" s="20">
        <v>0</v>
      </c>
      <c r="I23" s="20">
        <v>0</v>
      </c>
      <c r="J23" s="20">
        <v>0</v>
      </c>
      <c r="K23" s="20">
        <v>0</v>
      </c>
      <c r="L23" s="20">
        <v>0</v>
      </c>
      <c r="M23" s="20">
        <v>0</v>
      </c>
      <c r="N23" s="20">
        <v>0</v>
      </c>
      <c r="O23" s="20">
        <v>0</v>
      </c>
      <c r="P23" s="20">
        <v>0</v>
      </c>
      <c r="Q23" s="20">
        <v>0</v>
      </c>
      <c r="R23" s="20">
        <v>0</v>
      </c>
      <c r="S23" s="20">
        <v>0</v>
      </c>
      <c r="T23" s="20">
        <v>0</v>
      </c>
    </row>
    <row r="24" spans="1:20" x14ac:dyDescent="0.3">
      <c r="A24" s="16" t="s">
        <v>320</v>
      </c>
      <c r="B24" s="9" t="s">
        <v>321</v>
      </c>
      <c r="C24" s="16" t="s">
        <v>322</v>
      </c>
      <c r="D24" s="16">
        <v>2018</v>
      </c>
      <c r="E24" s="15" t="s">
        <v>343</v>
      </c>
      <c r="F24" s="20">
        <v>1.6030436896551701</v>
      </c>
      <c r="G24" s="20">
        <v>0</v>
      </c>
      <c r="H24" s="20">
        <v>0</v>
      </c>
      <c r="I24" s="20">
        <v>0</v>
      </c>
      <c r="J24" s="20">
        <v>0</v>
      </c>
      <c r="K24" s="20">
        <v>0</v>
      </c>
      <c r="L24" s="20">
        <v>0</v>
      </c>
      <c r="M24" s="20">
        <v>0</v>
      </c>
      <c r="N24" s="20">
        <v>0</v>
      </c>
      <c r="O24" s="20">
        <v>0</v>
      </c>
      <c r="P24" s="20">
        <v>0</v>
      </c>
      <c r="Q24" s="20">
        <v>0</v>
      </c>
      <c r="R24" s="20">
        <v>0</v>
      </c>
      <c r="S24" s="20">
        <v>0</v>
      </c>
      <c r="T24" s="20">
        <v>0</v>
      </c>
    </row>
    <row r="25" spans="1:20" x14ac:dyDescent="0.3">
      <c r="A25" s="16" t="s">
        <v>320</v>
      </c>
      <c r="B25" s="9" t="s">
        <v>321</v>
      </c>
      <c r="C25" s="16" t="s">
        <v>322</v>
      </c>
      <c r="D25" s="16">
        <v>2018</v>
      </c>
      <c r="E25" s="15" t="s">
        <v>344</v>
      </c>
      <c r="F25" s="20">
        <v>6.3388927613793102</v>
      </c>
      <c r="G25" s="20">
        <v>0</v>
      </c>
      <c r="H25" s="20">
        <v>0</v>
      </c>
      <c r="I25" s="20">
        <v>0</v>
      </c>
      <c r="J25" s="20">
        <v>0</v>
      </c>
      <c r="K25" s="20">
        <v>0</v>
      </c>
      <c r="L25" s="20">
        <v>0</v>
      </c>
      <c r="M25" s="20">
        <v>0</v>
      </c>
      <c r="N25" s="20">
        <v>0</v>
      </c>
      <c r="O25" s="20">
        <v>0</v>
      </c>
      <c r="P25" s="20">
        <v>0</v>
      </c>
      <c r="Q25" s="20">
        <v>0</v>
      </c>
      <c r="R25" s="20">
        <v>0</v>
      </c>
      <c r="S25" s="20">
        <v>0</v>
      </c>
      <c r="T25" s="20">
        <v>0</v>
      </c>
    </row>
    <row r="26" spans="1:20" x14ac:dyDescent="0.3">
      <c r="A26" s="16" t="s">
        <v>320</v>
      </c>
      <c r="B26" s="9" t="s">
        <v>321</v>
      </c>
      <c r="C26" s="16" t="s">
        <v>322</v>
      </c>
      <c r="D26" s="16">
        <v>2018</v>
      </c>
      <c r="E26" s="15" t="s">
        <v>345</v>
      </c>
      <c r="F26" s="20">
        <v>37.218094348965501</v>
      </c>
      <c r="G26" s="20">
        <v>0</v>
      </c>
      <c r="H26" s="20">
        <v>0</v>
      </c>
      <c r="I26" s="20">
        <v>0</v>
      </c>
      <c r="J26" s="20">
        <v>0</v>
      </c>
      <c r="K26" s="20">
        <v>0</v>
      </c>
      <c r="L26" s="20">
        <v>0</v>
      </c>
      <c r="M26" s="20">
        <v>0</v>
      </c>
      <c r="N26" s="20">
        <v>0</v>
      </c>
      <c r="O26" s="20">
        <v>0</v>
      </c>
      <c r="P26" s="20">
        <v>0</v>
      </c>
      <c r="Q26" s="20">
        <v>0</v>
      </c>
      <c r="R26" s="20">
        <v>0</v>
      </c>
      <c r="S26" s="20">
        <v>0</v>
      </c>
      <c r="T26" s="20">
        <v>0</v>
      </c>
    </row>
    <row r="27" spans="1:20" x14ac:dyDescent="0.3">
      <c r="A27" s="16" t="s">
        <v>320</v>
      </c>
      <c r="B27" s="9" t="s">
        <v>321</v>
      </c>
      <c r="C27" s="16" t="s">
        <v>322</v>
      </c>
      <c r="D27" s="16">
        <v>2018</v>
      </c>
      <c r="E27" s="15" t="s">
        <v>346</v>
      </c>
      <c r="F27" s="20">
        <v>2.6409600000000002</v>
      </c>
      <c r="G27" s="20">
        <v>0</v>
      </c>
      <c r="H27" s="20">
        <v>0</v>
      </c>
      <c r="I27" s="20">
        <v>0</v>
      </c>
      <c r="J27" s="20">
        <v>0</v>
      </c>
      <c r="K27" s="20">
        <v>0</v>
      </c>
      <c r="L27" s="20">
        <v>0</v>
      </c>
      <c r="M27" s="20">
        <v>0</v>
      </c>
      <c r="N27" s="20">
        <v>0</v>
      </c>
      <c r="O27" s="20">
        <v>0</v>
      </c>
      <c r="P27" s="20">
        <v>0</v>
      </c>
      <c r="Q27" s="20">
        <v>0</v>
      </c>
      <c r="R27" s="20">
        <v>0</v>
      </c>
      <c r="S27" s="20">
        <v>0</v>
      </c>
      <c r="T27" s="20">
        <v>0</v>
      </c>
    </row>
    <row r="28" spans="1:20" x14ac:dyDescent="0.3">
      <c r="A28" s="16" t="s">
        <v>320</v>
      </c>
      <c r="B28" s="9" t="s">
        <v>321</v>
      </c>
      <c r="C28" s="16" t="s">
        <v>322</v>
      </c>
      <c r="D28" s="16">
        <v>2018</v>
      </c>
      <c r="E28" s="15" t="s">
        <v>347</v>
      </c>
      <c r="F28" s="20">
        <v>1.7519749026448501E-2</v>
      </c>
      <c r="G28" s="20">
        <v>0</v>
      </c>
      <c r="H28" s="20">
        <v>0</v>
      </c>
      <c r="I28" s="20">
        <v>0</v>
      </c>
      <c r="J28" s="20">
        <v>0</v>
      </c>
      <c r="K28" s="20">
        <v>0</v>
      </c>
      <c r="L28" s="20">
        <v>0</v>
      </c>
      <c r="M28" s="20">
        <v>0</v>
      </c>
      <c r="N28" s="20">
        <v>0</v>
      </c>
      <c r="O28" s="20">
        <v>0</v>
      </c>
      <c r="P28" s="20">
        <v>0</v>
      </c>
      <c r="Q28" s="20">
        <v>0</v>
      </c>
      <c r="R28" s="20">
        <v>0</v>
      </c>
      <c r="S28" s="20">
        <v>0</v>
      </c>
      <c r="T28" s="20">
        <v>0</v>
      </c>
    </row>
    <row r="29" spans="1:20" x14ac:dyDescent="0.3">
      <c r="A29" s="16" t="s">
        <v>320</v>
      </c>
      <c r="B29" s="9" t="s">
        <v>321</v>
      </c>
      <c r="C29" s="16" t="s">
        <v>322</v>
      </c>
      <c r="D29" s="16">
        <v>2018</v>
      </c>
      <c r="E29" s="15" t="s">
        <v>348</v>
      </c>
      <c r="F29" s="20">
        <v>2.4569115498628901E-2</v>
      </c>
      <c r="G29" s="20">
        <v>0</v>
      </c>
      <c r="H29" s="20">
        <v>0</v>
      </c>
      <c r="I29" s="20">
        <v>0</v>
      </c>
      <c r="J29" s="20">
        <v>0</v>
      </c>
      <c r="K29" s="20">
        <v>0</v>
      </c>
      <c r="L29" s="20">
        <v>0</v>
      </c>
      <c r="M29" s="20">
        <v>0</v>
      </c>
      <c r="N29" s="20">
        <v>0</v>
      </c>
      <c r="O29" s="20">
        <v>0</v>
      </c>
      <c r="P29" s="20">
        <v>0</v>
      </c>
      <c r="Q29" s="20">
        <v>0</v>
      </c>
      <c r="R29" s="20">
        <v>0</v>
      </c>
      <c r="S29" s="20">
        <v>0</v>
      </c>
      <c r="T29" s="20">
        <v>0</v>
      </c>
    </row>
    <row r="30" spans="1:20" x14ac:dyDescent="0.3">
      <c r="A30" s="16" t="s">
        <v>320</v>
      </c>
      <c r="B30" s="9" t="s">
        <v>321</v>
      </c>
      <c r="C30" s="16" t="s">
        <v>322</v>
      </c>
      <c r="D30" s="16">
        <v>2018</v>
      </c>
      <c r="E30" s="15" t="s">
        <v>349</v>
      </c>
      <c r="F30" s="20">
        <v>0.37382375733356898</v>
      </c>
      <c r="G30" s="20">
        <v>0</v>
      </c>
      <c r="H30" s="20">
        <v>0</v>
      </c>
      <c r="I30" s="20">
        <v>0</v>
      </c>
      <c r="J30" s="20">
        <v>0</v>
      </c>
      <c r="K30" s="20">
        <v>0</v>
      </c>
      <c r="L30" s="20">
        <v>0</v>
      </c>
      <c r="M30" s="20">
        <v>0</v>
      </c>
      <c r="N30" s="20">
        <v>0</v>
      </c>
      <c r="O30" s="20">
        <v>0</v>
      </c>
      <c r="P30" s="20">
        <v>0</v>
      </c>
      <c r="Q30" s="20">
        <v>0</v>
      </c>
      <c r="R30" s="20">
        <v>0</v>
      </c>
      <c r="S30" s="20">
        <v>0</v>
      </c>
      <c r="T30" s="20">
        <v>0</v>
      </c>
    </row>
    <row r="31" spans="1:20" x14ac:dyDescent="0.3">
      <c r="A31" s="16" t="s">
        <v>320</v>
      </c>
      <c r="B31" s="9" t="s">
        <v>321</v>
      </c>
      <c r="C31" s="16" t="s">
        <v>322</v>
      </c>
      <c r="D31" s="16">
        <v>2018</v>
      </c>
      <c r="E31" s="15" t="s">
        <v>350</v>
      </c>
      <c r="F31" s="20">
        <v>5.2870248541353401E-2</v>
      </c>
      <c r="G31" s="20">
        <v>0</v>
      </c>
      <c r="H31" s="20">
        <v>0</v>
      </c>
      <c r="I31" s="20">
        <v>0</v>
      </c>
      <c r="J31" s="20">
        <v>0</v>
      </c>
      <c r="K31" s="20">
        <v>0</v>
      </c>
      <c r="L31" s="20">
        <v>0</v>
      </c>
      <c r="M31" s="20">
        <v>0</v>
      </c>
      <c r="N31" s="20">
        <v>0</v>
      </c>
      <c r="O31" s="20">
        <v>0</v>
      </c>
      <c r="P31" s="20">
        <v>0</v>
      </c>
      <c r="Q31" s="20">
        <v>0</v>
      </c>
      <c r="R31" s="20">
        <v>0</v>
      </c>
      <c r="S31" s="20">
        <v>0</v>
      </c>
      <c r="T31" s="20">
        <v>0</v>
      </c>
    </row>
    <row r="32" spans="1:20" x14ac:dyDescent="0.3">
      <c r="A32" s="16" t="s">
        <v>320</v>
      </c>
      <c r="B32" s="9" t="s">
        <v>321</v>
      </c>
      <c r="C32" s="16" t="s">
        <v>322</v>
      </c>
      <c r="D32" s="16">
        <v>2018</v>
      </c>
      <c r="E32" s="15" t="s">
        <v>351</v>
      </c>
      <c r="F32" s="20">
        <v>0.26654681909939099</v>
      </c>
      <c r="G32" s="20">
        <v>0</v>
      </c>
      <c r="H32" s="20">
        <v>0</v>
      </c>
      <c r="I32" s="20">
        <v>0</v>
      </c>
      <c r="J32" s="20">
        <v>0</v>
      </c>
      <c r="K32" s="20">
        <v>0</v>
      </c>
      <c r="L32" s="20">
        <v>0</v>
      </c>
      <c r="M32" s="20">
        <v>0</v>
      </c>
      <c r="N32" s="20">
        <v>0</v>
      </c>
      <c r="O32" s="20">
        <v>0</v>
      </c>
      <c r="P32" s="20">
        <v>0</v>
      </c>
      <c r="Q32" s="20">
        <v>0</v>
      </c>
      <c r="R32" s="20">
        <v>0</v>
      </c>
      <c r="S32" s="20">
        <v>0</v>
      </c>
      <c r="T32" s="20">
        <v>0</v>
      </c>
    </row>
    <row r="33" spans="1:20" x14ac:dyDescent="0.3">
      <c r="A33" s="16" t="s">
        <v>320</v>
      </c>
      <c r="B33" s="9" t="s">
        <v>321</v>
      </c>
      <c r="C33" s="16" t="s">
        <v>322</v>
      </c>
      <c r="D33" s="16">
        <v>2018</v>
      </c>
      <c r="E33" s="15" t="s">
        <v>352</v>
      </c>
      <c r="F33" s="20">
        <v>1.0540022789530199</v>
      </c>
      <c r="G33" s="20">
        <v>0</v>
      </c>
      <c r="H33" s="20">
        <v>0</v>
      </c>
      <c r="I33" s="20">
        <v>0</v>
      </c>
      <c r="J33" s="20">
        <v>0</v>
      </c>
      <c r="K33" s="20">
        <v>0</v>
      </c>
      <c r="L33" s="20">
        <v>0</v>
      </c>
      <c r="M33" s="20">
        <v>0</v>
      </c>
      <c r="N33" s="20">
        <v>0</v>
      </c>
      <c r="O33" s="20">
        <v>0</v>
      </c>
      <c r="P33" s="20">
        <v>0</v>
      </c>
      <c r="Q33" s="20">
        <v>0</v>
      </c>
      <c r="R33" s="20">
        <v>0</v>
      </c>
      <c r="S33" s="20">
        <v>0</v>
      </c>
      <c r="T33" s="20">
        <v>0</v>
      </c>
    </row>
    <row r="34" spans="1:20" x14ac:dyDescent="0.3">
      <c r="A34" s="16" t="s">
        <v>320</v>
      </c>
      <c r="B34" s="9" t="s">
        <v>321</v>
      </c>
      <c r="C34" s="16" t="s">
        <v>322</v>
      </c>
      <c r="D34" s="16">
        <v>2018</v>
      </c>
      <c r="E34" s="15" t="s">
        <v>353</v>
      </c>
      <c r="F34" s="20">
        <v>6.1884555771475904</v>
      </c>
      <c r="G34" s="20">
        <v>0</v>
      </c>
      <c r="H34" s="20">
        <v>0</v>
      </c>
      <c r="I34" s="20">
        <v>0</v>
      </c>
      <c r="J34" s="20">
        <v>0</v>
      </c>
      <c r="K34" s="20">
        <v>0</v>
      </c>
      <c r="L34" s="20">
        <v>0</v>
      </c>
      <c r="M34" s="20">
        <v>0</v>
      </c>
      <c r="N34" s="20">
        <v>0</v>
      </c>
      <c r="O34" s="20">
        <v>0</v>
      </c>
      <c r="P34" s="20">
        <v>0</v>
      </c>
      <c r="Q34" s="20">
        <v>0</v>
      </c>
      <c r="R34" s="20">
        <v>0</v>
      </c>
      <c r="S34" s="20">
        <v>0</v>
      </c>
      <c r="T34" s="20">
        <v>0</v>
      </c>
    </row>
    <row r="35" spans="1:20" x14ac:dyDescent="0.3">
      <c r="A35" s="16" t="s">
        <v>320</v>
      </c>
      <c r="B35" s="9" t="s">
        <v>321</v>
      </c>
      <c r="C35" s="16" t="s">
        <v>322</v>
      </c>
      <c r="D35" s="16">
        <v>2018</v>
      </c>
      <c r="E35" s="15" t="s">
        <v>354</v>
      </c>
      <c r="F35" s="20">
        <v>1.0705697279999999</v>
      </c>
      <c r="G35" s="20">
        <v>0</v>
      </c>
      <c r="H35" s="20">
        <v>0</v>
      </c>
      <c r="I35" s="20">
        <v>0</v>
      </c>
      <c r="J35" s="20">
        <v>0</v>
      </c>
      <c r="K35" s="20">
        <v>0</v>
      </c>
      <c r="L35" s="20">
        <v>0</v>
      </c>
      <c r="M35" s="20">
        <v>0</v>
      </c>
      <c r="N35" s="20">
        <v>0</v>
      </c>
      <c r="O35" s="20">
        <v>0</v>
      </c>
      <c r="P35" s="20">
        <v>0</v>
      </c>
      <c r="Q35" s="20">
        <v>0</v>
      </c>
      <c r="R35" s="20">
        <v>0</v>
      </c>
      <c r="S35" s="20">
        <v>0</v>
      </c>
      <c r="T35" s="20">
        <v>0</v>
      </c>
    </row>
    <row r="36" spans="1:20" x14ac:dyDescent="0.3">
      <c r="A36" s="16" t="s">
        <v>320</v>
      </c>
      <c r="B36" s="9" t="s">
        <v>321</v>
      </c>
      <c r="C36" s="16" t="s">
        <v>322</v>
      </c>
      <c r="D36" s="16">
        <v>2018</v>
      </c>
      <c r="E36" s="15" t="s">
        <v>355</v>
      </c>
      <c r="F36" s="20">
        <v>3.6737966594880302E-3</v>
      </c>
      <c r="G36" s="20">
        <v>0</v>
      </c>
      <c r="H36" s="20">
        <v>0</v>
      </c>
      <c r="I36" s="20">
        <v>0</v>
      </c>
      <c r="J36" s="20">
        <v>0</v>
      </c>
      <c r="K36" s="20">
        <v>0</v>
      </c>
      <c r="L36" s="20">
        <v>0</v>
      </c>
      <c r="M36" s="20">
        <v>0</v>
      </c>
      <c r="N36" s="20">
        <v>0</v>
      </c>
      <c r="O36" s="20">
        <v>0</v>
      </c>
      <c r="P36" s="20">
        <v>0</v>
      </c>
      <c r="Q36" s="20">
        <v>0</v>
      </c>
      <c r="R36" s="20">
        <v>0</v>
      </c>
      <c r="S36" s="20">
        <v>0</v>
      </c>
      <c r="T36" s="20">
        <v>0</v>
      </c>
    </row>
    <row r="37" spans="1:20" x14ac:dyDescent="0.3">
      <c r="A37" s="16" t="s">
        <v>320</v>
      </c>
      <c r="B37" s="9" t="s">
        <v>321</v>
      </c>
      <c r="C37" s="16" t="s">
        <v>322</v>
      </c>
      <c r="D37" s="16">
        <v>2018</v>
      </c>
      <c r="E37" s="15" t="s">
        <v>356</v>
      </c>
      <c r="F37" s="20">
        <v>5.1520106999920897E-3</v>
      </c>
      <c r="G37" s="20">
        <v>0</v>
      </c>
      <c r="H37" s="20">
        <v>0</v>
      </c>
      <c r="I37" s="20">
        <v>0</v>
      </c>
      <c r="J37" s="20">
        <v>0</v>
      </c>
      <c r="K37" s="20">
        <v>0</v>
      </c>
      <c r="L37" s="20">
        <v>0</v>
      </c>
      <c r="M37" s="20">
        <v>0</v>
      </c>
      <c r="N37" s="20">
        <v>0</v>
      </c>
      <c r="O37" s="20">
        <v>0</v>
      </c>
      <c r="P37" s="20">
        <v>0</v>
      </c>
      <c r="Q37" s="20">
        <v>0</v>
      </c>
      <c r="R37" s="20">
        <v>0</v>
      </c>
      <c r="S37" s="20">
        <v>0</v>
      </c>
      <c r="T37" s="20">
        <v>0</v>
      </c>
    </row>
    <row r="38" spans="1:20" x14ac:dyDescent="0.3">
      <c r="A38" s="16" t="s">
        <v>320</v>
      </c>
      <c r="B38" s="9" t="s">
        <v>321</v>
      </c>
      <c r="C38" s="16" t="s">
        <v>322</v>
      </c>
      <c r="D38" s="16">
        <v>2018</v>
      </c>
      <c r="E38" s="15" t="s">
        <v>357</v>
      </c>
      <c r="F38" s="20">
        <v>7.8388821030259404E-2</v>
      </c>
      <c r="G38" s="20">
        <v>0</v>
      </c>
      <c r="H38" s="20">
        <v>0</v>
      </c>
      <c r="I38" s="20">
        <v>0</v>
      </c>
      <c r="J38" s="20">
        <v>0</v>
      </c>
      <c r="K38" s="20">
        <v>0</v>
      </c>
      <c r="L38" s="20">
        <v>0</v>
      </c>
      <c r="M38" s="20">
        <v>0</v>
      </c>
      <c r="N38" s="20">
        <v>0</v>
      </c>
      <c r="O38" s="20">
        <v>0</v>
      </c>
      <c r="P38" s="20">
        <v>0</v>
      </c>
      <c r="Q38" s="20">
        <v>0</v>
      </c>
      <c r="R38" s="20">
        <v>0</v>
      </c>
      <c r="S38" s="20">
        <v>0</v>
      </c>
      <c r="T38" s="20">
        <v>0</v>
      </c>
    </row>
    <row r="39" spans="1:20" x14ac:dyDescent="0.3">
      <c r="A39" s="16" t="s">
        <v>320</v>
      </c>
      <c r="B39" s="9" t="s">
        <v>321</v>
      </c>
      <c r="C39" s="16" t="s">
        <v>322</v>
      </c>
      <c r="D39" s="16">
        <v>2018</v>
      </c>
      <c r="E39" s="15" t="s">
        <v>358</v>
      </c>
      <c r="F39" s="20">
        <v>1.10866053037805E-2</v>
      </c>
      <c r="G39" s="20">
        <v>0</v>
      </c>
      <c r="H39" s="20">
        <v>0</v>
      </c>
      <c r="I39" s="20">
        <v>0</v>
      </c>
      <c r="J39" s="20">
        <v>0</v>
      </c>
      <c r="K39" s="20">
        <v>0</v>
      </c>
      <c r="L39" s="20">
        <v>0</v>
      </c>
      <c r="M39" s="20">
        <v>0</v>
      </c>
      <c r="N39" s="20">
        <v>0</v>
      </c>
      <c r="O39" s="20">
        <v>0</v>
      </c>
      <c r="P39" s="20">
        <v>0</v>
      </c>
      <c r="Q39" s="20">
        <v>0</v>
      </c>
      <c r="R39" s="20">
        <v>0</v>
      </c>
      <c r="S39" s="20">
        <v>0</v>
      </c>
      <c r="T39" s="20">
        <v>0</v>
      </c>
    </row>
    <row r="40" spans="1:20" x14ac:dyDescent="0.3">
      <c r="A40" s="16" t="s">
        <v>320</v>
      </c>
      <c r="B40" s="9" t="s">
        <v>321</v>
      </c>
      <c r="C40" s="16" t="s">
        <v>322</v>
      </c>
      <c r="D40" s="16">
        <v>2018</v>
      </c>
      <c r="E40" s="15" t="s">
        <v>359</v>
      </c>
      <c r="F40" s="20">
        <v>5.5893427019200401E-2</v>
      </c>
      <c r="G40" s="20">
        <v>0</v>
      </c>
      <c r="H40" s="20">
        <v>0</v>
      </c>
      <c r="I40" s="20">
        <v>0</v>
      </c>
      <c r="J40" s="20">
        <v>0</v>
      </c>
      <c r="K40" s="20">
        <v>0</v>
      </c>
      <c r="L40" s="20">
        <v>0</v>
      </c>
      <c r="M40" s="20">
        <v>0</v>
      </c>
      <c r="N40" s="20">
        <v>0</v>
      </c>
      <c r="O40" s="20">
        <v>0</v>
      </c>
      <c r="P40" s="20">
        <v>0</v>
      </c>
      <c r="Q40" s="20">
        <v>0</v>
      </c>
      <c r="R40" s="20">
        <v>0</v>
      </c>
      <c r="S40" s="20">
        <v>0</v>
      </c>
      <c r="T40" s="20">
        <v>0</v>
      </c>
    </row>
    <row r="41" spans="1:20" x14ac:dyDescent="0.3">
      <c r="A41" s="16" t="s">
        <v>320</v>
      </c>
      <c r="B41" s="16" t="s">
        <v>321</v>
      </c>
      <c r="C41" s="16" t="s">
        <v>322</v>
      </c>
      <c r="D41" s="16">
        <v>2018</v>
      </c>
      <c r="E41" s="15" t="s">
        <v>360</v>
      </c>
      <c r="F41" s="20">
        <v>0.22101857998449501</v>
      </c>
      <c r="G41" s="20">
        <v>0</v>
      </c>
      <c r="H41" s="20">
        <v>0</v>
      </c>
      <c r="I41" s="20">
        <v>0</v>
      </c>
      <c r="J41" s="20">
        <v>0</v>
      </c>
      <c r="K41" s="20">
        <v>0</v>
      </c>
      <c r="L41" s="20">
        <v>0</v>
      </c>
      <c r="M41" s="20">
        <v>0</v>
      </c>
      <c r="N41" s="20">
        <v>0</v>
      </c>
      <c r="O41" s="20">
        <v>0</v>
      </c>
      <c r="P41" s="20">
        <v>0</v>
      </c>
      <c r="Q41" s="20">
        <v>0</v>
      </c>
      <c r="R41" s="20">
        <v>0</v>
      </c>
      <c r="S41" s="20">
        <v>0</v>
      </c>
      <c r="T41" s="20">
        <v>0</v>
      </c>
    </row>
    <row r="42" spans="1:20" x14ac:dyDescent="0.3">
      <c r="A42" s="16" t="s">
        <v>320</v>
      </c>
      <c r="B42" s="16" t="s">
        <v>321</v>
      </c>
      <c r="C42" s="16" t="s">
        <v>322</v>
      </c>
      <c r="D42" s="16">
        <v>2018</v>
      </c>
      <c r="E42" s="15" t="s">
        <v>361</v>
      </c>
      <c r="F42" s="20">
        <v>1.29768567988006</v>
      </c>
      <c r="G42" s="20">
        <v>0</v>
      </c>
      <c r="H42" s="20">
        <v>0</v>
      </c>
      <c r="I42" s="20">
        <v>0</v>
      </c>
      <c r="J42" s="20">
        <v>0</v>
      </c>
      <c r="K42" s="20">
        <v>0</v>
      </c>
      <c r="L42" s="20">
        <v>0</v>
      </c>
      <c r="M42" s="20">
        <v>0</v>
      </c>
      <c r="N42" s="20">
        <v>0</v>
      </c>
      <c r="O42" s="20">
        <v>0</v>
      </c>
      <c r="P42" s="20">
        <v>0</v>
      </c>
      <c r="Q42" s="20">
        <v>0</v>
      </c>
      <c r="R42" s="20">
        <v>0</v>
      </c>
      <c r="S42" s="20">
        <v>0</v>
      </c>
      <c r="T42" s="20">
        <v>0</v>
      </c>
    </row>
    <row r="43" spans="1:20" x14ac:dyDescent="0.3">
      <c r="A43" s="16" t="s">
        <v>320</v>
      </c>
      <c r="B43" s="16" t="s">
        <v>321</v>
      </c>
      <c r="C43" s="16" t="s">
        <v>322</v>
      </c>
      <c r="D43" s="16">
        <v>2018</v>
      </c>
      <c r="E43" s="15" t="s">
        <v>362</v>
      </c>
      <c r="F43" s="20">
        <v>0.2244926844864</v>
      </c>
      <c r="G43" s="20">
        <v>0</v>
      </c>
      <c r="H43" s="20">
        <v>0</v>
      </c>
      <c r="I43" s="20">
        <v>0</v>
      </c>
      <c r="J43" s="20">
        <v>0</v>
      </c>
      <c r="K43" s="20">
        <v>0</v>
      </c>
      <c r="L43" s="20">
        <v>0</v>
      </c>
      <c r="M43" s="20">
        <v>0</v>
      </c>
      <c r="N43" s="20">
        <v>0</v>
      </c>
      <c r="O43" s="20">
        <v>0</v>
      </c>
      <c r="P43" s="20">
        <v>0</v>
      </c>
      <c r="Q43" s="20">
        <v>0</v>
      </c>
      <c r="R43" s="20">
        <v>0</v>
      </c>
      <c r="S43" s="20">
        <v>0</v>
      </c>
      <c r="T43" s="20">
        <v>0</v>
      </c>
    </row>
    <row r="44" spans="1:20" x14ac:dyDescent="0.3">
      <c r="A44" s="16" t="s">
        <v>320</v>
      </c>
      <c r="B44" s="16" t="s">
        <v>321</v>
      </c>
      <c r="C44" s="16" t="s">
        <v>322</v>
      </c>
      <c r="D44" s="16">
        <v>2018</v>
      </c>
      <c r="E44" s="15" t="s">
        <v>363</v>
      </c>
      <c r="F44" s="20">
        <v>7.0014785015479905E-2</v>
      </c>
      <c r="G44" s="20">
        <v>0</v>
      </c>
      <c r="H44" s="20">
        <v>0</v>
      </c>
      <c r="I44" s="20">
        <v>0</v>
      </c>
      <c r="J44" s="20">
        <v>0</v>
      </c>
      <c r="K44" s="20">
        <v>0</v>
      </c>
      <c r="L44" s="20">
        <v>0</v>
      </c>
      <c r="M44" s="20">
        <v>0</v>
      </c>
      <c r="N44" s="20">
        <v>0</v>
      </c>
      <c r="O44" s="20">
        <v>0</v>
      </c>
      <c r="P44" s="20">
        <v>0</v>
      </c>
      <c r="Q44" s="20">
        <v>0</v>
      </c>
      <c r="R44" s="20">
        <v>0</v>
      </c>
      <c r="S44" s="20">
        <v>0</v>
      </c>
      <c r="T44" s="20">
        <v>0</v>
      </c>
    </row>
    <row r="45" spans="1:20" x14ac:dyDescent="0.3">
      <c r="A45" s="16" t="s">
        <v>320</v>
      </c>
      <c r="B45" s="16" t="s">
        <v>321</v>
      </c>
      <c r="C45" s="16" t="s">
        <v>322</v>
      </c>
      <c r="D45" s="16">
        <v>2018</v>
      </c>
      <c r="E45" s="15" t="s">
        <v>364</v>
      </c>
      <c r="F45" s="20">
        <v>9.8186414489164098E-2</v>
      </c>
      <c r="G45" s="20">
        <v>0</v>
      </c>
      <c r="H45" s="20">
        <v>0</v>
      </c>
      <c r="I45" s="20">
        <v>0</v>
      </c>
      <c r="J45" s="20">
        <v>0</v>
      </c>
      <c r="K45" s="20">
        <v>0</v>
      </c>
      <c r="L45" s="20">
        <v>0</v>
      </c>
      <c r="M45" s="20">
        <v>0</v>
      </c>
      <c r="N45" s="20">
        <v>0</v>
      </c>
      <c r="O45" s="20">
        <v>0</v>
      </c>
      <c r="P45" s="20">
        <v>0</v>
      </c>
      <c r="Q45" s="20">
        <v>0</v>
      </c>
      <c r="R45" s="20">
        <v>0</v>
      </c>
      <c r="S45" s="20">
        <v>0</v>
      </c>
      <c r="T45" s="20">
        <v>0</v>
      </c>
    </row>
    <row r="46" spans="1:20" x14ac:dyDescent="0.3">
      <c r="A46" s="16" t="s">
        <v>320</v>
      </c>
      <c r="B46" s="16" t="s">
        <v>321</v>
      </c>
      <c r="C46" s="16" t="s">
        <v>322</v>
      </c>
      <c r="D46" s="16">
        <v>2018</v>
      </c>
      <c r="E46" s="15" t="s">
        <v>365</v>
      </c>
      <c r="F46" s="20">
        <v>1.4939249394427201</v>
      </c>
      <c r="G46" s="20">
        <v>0</v>
      </c>
      <c r="H46" s="20">
        <v>0</v>
      </c>
      <c r="I46" s="20">
        <v>0</v>
      </c>
      <c r="J46" s="20">
        <v>0</v>
      </c>
      <c r="K46" s="20">
        <v>0</v>
      </c>
      <c r="L46" s="20">
        <v>0</v>
      </c>
      <c r="M46" s="20">
        <v>0</v>
      </c>
      <c r="N46" s="20">
        <v>0</v>
      </c>
      <c r="O46" s="20">
        <v>0</v>
      </c>
      <c r="P46" s="20">
        <v>0</v>
      </c>
      <c r="Q46" s="20">
        <v>0</v>
      </c>
      <c r="R46" s="20">
        <v>0</v>
      </c>
      <c r="S46" s="20">
        <v>0</v>
      </c>
      <c r="T46" s="20">
        <v>0</v>
      </c>
    </row>
    <row r="47" spans="1:20" x14ac:dyDescent="0.3">
      <c r="A47" s="16" t="s">
        <v>320</v>
      </c>
      <c r="B47" s="16" t="s">
        <v>321</v>
      </c>
      <c r="C47" s="16" t="s">
        <v>322</v>
      </c>
      <c r="D47" s="16">
        <v>2018</v>
      </c>
      <c r="E47" s="15" t="s">
        <v>366</v>
      </c>
      <c r="F47" s="20">
        <v>0.21128722105263201</v>
      </c>
      <c r="G47" s="20">
        <v>0</v>
      </c>
      <c r="H47" s="20">
        <v>0</v>
      </c>
      <c r="I47" s="20">
        <v>0</v>
      </c>
      <c r="J47" s="20">
        <v>0</v>
      </c>
      <c r="K47" s="20">
        <v>0</v>
      </c>
      <c r="L47" s="20">
        <v>0</v>
      </c>
      <c r="M47" s="20">
        <v>0</v>
      </c>
      <c r="N47" s="20">
        <v>0</v>
      </c>
      <c r="O47" s="20">
        <v>0</v>
      </c>
      <c r="P47" s="20">
        <v>0</v>
      </c>
      <c r="Q47" s="20">
        <v>0</v>
      </c>
      <c r="R47" s="20">
        <v>0</v>
      </c>
      <c r="S47" s="20">
        <v>0</v>
      </c>
      <c r="T47" s="20">
        <v>0</v>
      </c>
    </row>
    <row r="48" spans="1:20" x14ac:dyDescent="0.3">
      <c r="A48" s="16" t="s">
        <v>320</v>
      </c>
      <c r="B48" s="16" t="s">
        <v>321</v>
      </c>
      <c r="C48" s="16" t="s">
        <v>322</v>
      </c>
      <c r="D48" s="16">
        <v>2018</v>
      </c>
      <c r="E48" s="15" t="s">
        <v>367</v>
      </c>
      <c r="F48" s="20">
        <v>1.0652103638945201</v>
      </c>
      <c r="G48" s="20">
        <v>0</v>
      </c>
      <c r="H48" s="20">
        <v>0</v>
      </c>
      <c r="I48" s="20">
        <v>0</v>
      </c>
      <c r="J48" s="20">
        <v>0</v>
      </c>
      <c r="K48" s="20">
        <v>0</v>
      </c>
      <c r="L48" s="20">
        <v>0</v>
      </c>
      <c r="M48" s="20">
        <v>0</v>
      </c>
      <c r="N48" s="20">
        <v>0</v>
      </c>
      <c r="O48" s="20">
        <v>0</v>
      </c>
      <c r="P48" s="20">
        <v>0</v>
      </c>
      <c r="Q48" s="20">
        <v>0</v>
      </c>
      <c r="R48" s="20">
        <v>0</v>
      </c>
      <c r="S48" s="20">
        <v>0</v>
      </c>
      <c r="T48" s="20">
        <v>0</v>
      </c>
    </row>
    <row r="49" spans="1:20" x14ac:dyDescent="0.3">
      <c r="A49" s="16" t="s">
        <v>320</v>
      </c>
      <c r="B49" s="16" t="s">
        <v>321</v>
      </c>
      <c r="C49" s="16" t="s">
        <v>322</v>
      </c>
      <c r="D49" s="16">
        <v>2018</v>
      </c>
      <c r="E49" s="15" t="s">
        <v>368</v>
      </c>
      <c r="F49" s="20">
        <v>4.2121461246571998</v>
      </c>
      <c r="G49" s="20">
        <v>0</v>
      </c>
      <c r="H49" s="20">
        <v>0</v>
      </c>
      <c r="I49" s="20">
        <v>0</v>
      </c>
      <c r="J49" s="20">
        <v>0</v>
      </c>
      <c r="K49" s="20">
        <v>0</v>
      </c>
      <c r="L49" s="20">
        <v>0</v>
      </c>
      <c r="M49" s="20">
        <v>0</v>
      </c>
      <c r="N49" s="20">
        <v>0</v>
      </c>
      <c r="O49" s="20">
        <v>0</v>
      </c>
      <c r="P49" s="20">
        <v>0</v>
      </c>
      <c r="Q49" s="20">
        <v>0</v>
      </c>
      <c r="R49" s="20">
        <v>0</v>
      </c>
      <c r="S49" s="20">
        <v>0</v>
      </c>
      <c r="T49" s="20">
        <v>0</v>
      </c>
    </row>
    <row r="50" spans="1:20" x14ac:dyDescent="0.3">
      <c r="A50" s="16" t="s">
        <v>320</v>
      </c>
      <c r="B50" s="16" t="s">
        <v>321</v>
      </c>
      <c r="C50" s="16" t="s">
        <v>322</v>
      </c>
      <c r="D50" s="16">
        <v>2018</v>
      </c>
      <c r="E50" s="15" t="s">
        <v>369</v>
      </c>
      <c r="F50" s="20">
        <v>24.731141191448302</v>
      </c>
      <c r="G50" s="20">
        <v>0</v>
      </c>
      <c r="H50" s="20">
        <v>0</v>
      </c>
      <c r="I50" s="20">
        <v>0</v>
      </c>
      <c r="J50" s="20">
        <v>0</v>
      </c>
      <c r="K50" s="20">
        <v>0</v>
      </c>
      <c r="L50" s="20">
        <v>0</v>
      </c>
      <c r="M50" s="20">
        <v>0</v>
      </c>
      <c r="N50" s="20">
        <v>0</v>
      </c>
      <c r="O50" s="20">
        <v>0</v>
      </c>
      <c r="P50" s="20">
        <v>0</v>
      </c>
      <c r="Q50" s="20">
        <v>0</v>
      </c>
      <c r="R50" s="20">
        <v>0</v>
      </c>
      <c r="S50" s="20">
        <v>0</v>
      </c>
      <c r="T50" s="20">
        <v>0</v>
      </c>
    </row>
    <row r="51" spans="1:20" x14ac:dyDescent="0.3">
      <c r="A51" s="16" t="s">
        <v>320</v>
      </c>
      <c r="B51" s="16" t="s">
        <v>321</v>
      </c>
      <c r="C51" s="16" t="s">
        <v>322</v>
      </c>
      <c r="D51" s="16">
        <v>2018</v>
      </c>
      <c r="E51" s="15" t="s">
        <v>370</v>
      </c>
      <c r="F51" s="20">
        <v>4.2783552</v>
      </c>
      <c r="G51" s="20">
        <v>0</v>
      </c>
      <c r="H51" s="20">
        <v>0</v>
      </c>
      <c r="I51" s="20">
        <v>0</v>
      </c>
      <c r="J51" s="20">
        <v>0</v>
      </c>
      <c r="K51" s="20">
        <v>0</v>
      </c>
      <c r="L51" s="20">
        <v>0</v>
      </c>
      <c r="M51" s="20">
        <v>0</v>
      </c>
      <c r="N51" s="20">
        <v>0</v>
      </c>
      <c r="O51" s="20">
        <v>0</v>
      </c>
      <c r="P51" s="20">
        <v>0</v>
      </c>
      <c r="Q51" s="20">
        <v>0</v>
      </c>
      <c r="R51" s="20">
        <v>0</v>
      </c>
      <c r="S51" s="20">
        <v>0</v>
      </c>
      <c r="T51" s="20">
        <v>0</v>
      </c>
    </row>
    <row r="52" spans="1:20" x14ac:dyDescent="0.3">
      <c r="A52" s="16" t="s">
        <v>320</v>
      </c>
      <c r="B52" s="16" t="s">
        <v>321</v>
      </c>
      <c r="C52" s="16" t="s">
        <v>322</v>
      </c>
      <c r="D52" s="16">
        <v>2018</v>
      </c>
      <c r="E52" s="15" t="s">
        <v>371</v>
      </c>
      <c r="F52" s="20">
        <v>0</v>
      </c>
      <c r="G52" s="20">
        <v>0</v>
      </c>
      <c r="H52" s="20">
        <v>0</v>
      </c>
      <c r="I52" s="20">
        <v>0</v>
      </c>
      <c r="J52" s="20">
        <v>0</v>
      </c>
      <c r="K52" s="20">
        <v>0</v>
      </c>
      <c r="L52" s="20">
        <v>0</v>
      </c>
      <c r="M52" s="20">
        <v>0</v>
      </c>
      <c r="N52" s="20">
        <v>0</v>
      </c>
      <c r="O52" s="20">
        <v>0</v>
      </c>
      <c r="P52" s="20">
        <v>0</v>
      </c>
      <c r="Q52" s="20">
        <v>0</v>
      </c>
      <c r="R52" s="20">
        <v>0</v>
      </c>
      <c r="S52" s="20">
        <v>0</v>
      </c>
      <c r="T52" s="20">
        <v>0</v>
      </c>
    </row>
    <row r="53" spans="1:20" x14ac:dyDescent="0.3">
      <c r="A53" s="16" t="s">
        <v>320</v>
      </c>
      <c r="B53" s="16" t="s">
        <v>321</v>
      </c>
      <c r="C53" s="16" t="s">
        <v>322</v>
      </c>
      <c r="D53" s="16">
        <v>2018</v>
      </c>
      <c r="E53" s="15" t="s">
        <v>372</v>
      </c>
      <c r="F53" s="20">
        <v>0</v>
      </c>
      <c r="G53" s="20">
        <v>0</v>
      </c>
      <c r="H53" s="20">
        <v>0</v>
      </c>
      <c r="I53" s="20">
        <v>0</v>
      </c>
      <c r="J53" s="20">
        <v>0</v>
      </c>
      <c r="K53" s="20">
        <v>0</v>
      </c>
      <c r="L53" s="20">
        <v>0</v>
      </c>
      <c r="M53" s="20">
        <v>0</v>
      </c>
      <c r="N53" s="20">
        <v>0</v>
      </c>
      <c r="O53" s="20">
        <v>0</v>
      </c>
      <c r="P53" s="20">
        <v>0</v>
      </c>
      <c r="Q53" s="20">
        <v>0</v>
      </c>
      <c r="R53" s="20">
        <v>0</v>
      </c>
      <c r="S53" s="20">
        <v>0</v>
      </c>
      <c r="T53" s="20">
        <v>0</v>
      </c>
    </row>
    <row r="54" spans="1:20" x14ac:dyDescent="0.3">
      <c r="A54" s="16" t="s">
        <v>320</v>
      </c>
      <c r="B54" s="16" t="s">
        <v>321</v>
      </c>
      <c r="C54" s="16" t="s">
        <v>322</v>
      </c>
      <c r="D54" s="16">
        <v>2018</v>
      </c>
      <c r="E54" s="15" t="s">
        <v>373</v>
      </c>
      <c r="F54" s="20">
        <v>0</v>
      </c>
      <c r="G54" s="20">
        <v>0</v>
      </c>
      <c r="H54" s="20">
        <v>0</v>
      </c>
      <c r="I54" s="20">
        <v>0</v>
      </c>
      <c r="J54" s="20">
        <v>0</v>
      </c>
      <c r="K54" s="20">
        <v>0</v>
      </c>
      <c r="L54" s="20">
        <v>0</v>
      </c>
      <c r="M54" s="20">
        <v>0</v>
      </c>
      <c r="N54" s="20">
        <v>0</v>
      </c>
      <c r="O54" s="20">
        <v>0</v>
      </c>
      <c r="P54" s="20">
        <v>0</v>
      </c>
      <c r="Q54" s="20">
        <v>0</v>
      </c>
      <c r="R54" s="20">
        <v>0</v>
      </c>
      <c r="S54" s="20">
        <v>0</v>
      </c>
      <c r="T54" s="20">
        <v>0</v>
      </c>
    </row>
    <row r="55" spans="1:20" x14ac:dyDescent="0.3">
      <c r="A55" s="16" t="s">
        <v>320</v>
      </c>
      <c r="B55" s="16" t="s">
        <v>321</v>
      </c>
      <c r="C55" s="16" t="s">
        <v>322</v>
      </c>
      <c r="D55" s="16">
        <v>2018</v>
      </c>
      <c r="E55" s="15" t="s">
        <v>374</v>
      </c>
      <c r="F55" s="20">
        <v>0</v>
      </c>
      <c r="G55" s="20">
        <v>0</v>
      </c>
      <c r="H55" s="20">
        <v>0</v>
      </c>
      <c r="I55" s="20">
        <v>0</v>
      </c>
      <c r="J55" s="20">
        <v>0</v>
      </c>
      <c r="K55" s="20">
        <v>0</v>
      </c>
      <c r="L55" s="20">
        <v>0</v>
      </c>
      <c r="M55" s="20">
        <v>0</v>
      </c>
      <c r="N55" s="20">
        <v>0</v>
      </c>
      <c r="O55" s="20">
        <v>0</v>
      </c>
      <c r="P55" s="20">
        <v>0</v>
      </c>
      <c r="Q55" s="20">
        <v>0</v>
      </c>
      <c r="R55" s="20">
        <v>0</v>
      </c>
      <c r="S55" s="20">
        <v>0</v>
      </c>
      <c r="T55" s="20">
        <v>0</v>
      </c>
    </row>
    <row r="56" spans="1:20" x14ac:dyDescent="0.3">
      <c r="A56" s="16" t="s">
        <v>320</v>
      </c>
      <c r="B56" s="16" t="s">
        <v>321</v>
      </c>
      <c r="C56" s="16" t="s">
        <v>322</v>
      </c>
      <c r="D56" s="16">
        <v>2018</v>
      </c>
      <c r="E56" s="15" t="s">
        <v>375</v>
      </c>
      <c r="F56" s="20">
        <v>0</v>
      </c>
      <c r="G56" s="20">
        <v>0</v>
      </c>
      <c r="H56" s="20">
        <v>0</v>
      </c>
      <c r="I56" s="20">
        <v>0</v>
      </c>
      <c r="J56" s="20">
        <v>0</v>
      </c>
      <c r="K56" s="20">
        <v>0</v>
      </c>
      <c r="L56" s="20">
        <v>0</v>
      </c>
      <c r="M56" s="20">
        <v>0</v>
      </c>
      <c r="N56" s="20">
        <v>0</v>
      </c>
      <c r="O56" s="20">
        <v>0</v>
      </c>
      <c r="P56" s="20">
        <v>0</v>
      </c>
      <c r="Q56" s="20">
        <v>0</v>
      </c>
      <c r="R56" s="20">
        <v>0</v>
      </c>
      <c r="S56" s="20">
        <v>0</v>
      </c>
      <c r="T56" s="20">
        <v>0</v>
      </c>
    </row>
    <row r="57" spans="1:20" x14ac:dyDescent="0.3">
      <c r="A57" s="16" t="s">
        <v>320</v>
      </c>
      <c r="B57" s="16" t="s">
        <v>321</v>
      </c>
      <c r="C57" s="16" t="s">
        <v>322</v>
      </c>
      <c r="D57" s="16">
        <v>2018</v>
      </c>
      <c r="E57" s="15" t="s">
        <v>376</v>
      </c>
      <c r="F57" s="20">
        <v>0</v>
      </c>
      <c r="G57" s="20">
        <v>0</v>
      </c>
      <c r="H57" s="20">
        <v>0</v>
      </c>
      <c r="I57" s="20">
        <v>0</v>
      </c>
      <c r="J57" s="20">
        <v>0</v>
      </c>
      <c r="K57" s="20">
        <v>0</v>
      </c>
      <c r="L57" s="20">
        <v>0</v>
      </c>
      <c r="M57" s="20">
        <v>0</v>
      </c>
      <c r="N57" s="20">
        <v>0</v>
      </c>
      <c r="O57" s="20">
        <v>0</v>
      </c>
      <c r="P57" s="20">
        <v>0</v>
      </c>
      <c r="Q57" s="20">
        <v>0</v>
      </c>
      <c r="R57" s="20">
        <v>0</v>
      </c>
      <c r="S57" s="20">
        <v>0</v>
      </c>
      <c r="T57" s="20">
        <v>0</v>
      </c>
    </row>
    <row r="58" spans="1:20" x14ac:dyDescent="0.3">
      <c r="A58" s="16" t="s">
        <v>320</v>
      </c>
      <c r="B58" s="16" t="s">
        <v>321</v>
      </c>
      <c r="C58" s="16" t="s">
        <v>322</v>
      </c>
      <c r="D58" s="16">
        <v>2018</v>
      </c>
      <c r="E58" s="15" t="s">
        <v>377</v>
      </c>
      <c r="F58" s="20">
        <v>0</v>
      </c>
      <c r="G58" s="20">
        <v>0</v>
      </c>
      <c r="H58" s="20">
        <v>0</v>
      </c>
      <c r="I58" s="20">
        <v>0</v>
      </c>
      <c r="J58" s="20">
        <v>0</v>
      </c>
      <c r="K58" s="20">
        <v>0</v>
      </c>
      <c r="L58" s="20">
        <v>0</v>
      </c>
      <c r="M58" s="20">
        <v>0</v>
      </c>
      <c r="N58" s="20">
        <v>0</v>
      </c>
      <c r="O58" s="20">
        <v>0</v>
      </c>
      <c r="P58" s="20">
        <v>0</v>
      </c>
      <c r="Q58" s="20">
        <v>0</v>
      </c>
      <c r="R58" s="20">
        <v>0</v>
      </c>
      <c r="S58" s="20">
        <v>0</v>
      </c>
      <c r="T58" s="20">
        <v>0</v>
      </c>
    </row>
    <row r="59" spans="1:20" x14ac:dyDescent="0.3">
      <c r="A59" s="21" t="s">
        <v>320</v>
      </c>
      <c r="B59" s="21" t="s">
        <v>321</v>
      </c>
      <c r="C59" s="21" t="s">
        <v>322</v>
      </c>
      <c r="D59" s="21">
        <v>2018</v>
      </c>
      <c r="E59" s="22" t="s">
        <v>378</v>
      </c>
      <c r="F59" s="20">
        <v>0</v>
      </c>
      <c r="G59" s="20">
        <v>0</v>
      </c>
      <c r="H59" s="20">
        <v>0</v>
      </c>
      <c r="I59" s="20">
        <v>0</v>
      </c>
      <c r="J59" s="20">
        <v>0</v>
      </c>
      <c r="K59" s="20">
        <v>0</v>
      </c>
      <c r="L59" s="20">
        <v>0</v>
      </c>
      <c r="M59" s="20">
        <v>0</v>
      </c>
      <c r="N59" s="20">
        <v>0</v>
      </c>
      <c r="O59" s="20">
        <v>0</v>
      </c>
      <c r="P59" s="20">
        <v>0</v>
      </c>
      <c r="Q59" s="20">
        <v>0</v>
      </c>
      <c r="R59" s="20">
        <v>0</v>
      </c>
      <c r="S59" s="20">
        <v>0</v>
      </c>
      <c r="T59" s="20">
        <v>0</v>
      </c>
    </row>
    <row r="60" spans="1:20" x14ac:dyDescent="0.3">
      <c r="A60" s="16" t="s">
        <v>320</v>
      </c>
      <c r="B60" s="16" t="s">
        <v>321</v>
      </c>
      <c r="C60" s="16" t="s">
        <v>322</v>
      </c>
      <c r="D60" s="16">
        <v>2018</v>
      </c>
      <c r="E60" s="15" t="s">
        <v>379</v>
      </c>
      <c r="F60" s="20">
        <v>12.971354686278699</v>
      </c>
      <c r="G60" s="20">
        <v>0</v>
      </c>
      <c r="H60" s="20">
        <v>0</v>
      </c>
      <c r="I60" s="20">
        <v>0</v>
      </c>
      <c r="J60" s="20">
        <v>0</v>
      </c>
      <c r="K60" s="20">
        <v>0</v>
      </c>
      <c r="L60" s="20">
        <v>0</v>
      </c>
      <c r="M60" s="20">
        <v>0</v>
      </c>
      <c r="N60" s="20">
        <v>0</v>
      </c>
      <c r="O60" s="20">
        <v>0</v>
      </c>
      <c r="P60" s="20">
        <v>0</v>
      </c>
      <c r="Q60" s="20">
        <v>0</v>
      </c>
      <c r="R60" s="20">
        <v>0</v>
      </c>
      <c r="S60" s="20">
        <v>0</v>
      </c>
      <c r="T60" s="20">
        <v>0</v>
      </c>
    </row>
    <row r="61" spans="1:20" x14ac:dyDescent="0.3">
      <c r="A61" s="16" t="s">
        <v>320</v>
      </c>
      <c r="B61" s="16" t="s">
        <v>321</v>
      </c>
      <c r="C61" s="16" t="s">
        <v>322</v>
      </c>
      <c r="D61" s="16">
        <v>2018</v>
      </c>
      <c r="E61" s="15" t="s">
        <v>380</v>
      </c>
      <c r="F61" s="20">
        <v>31.142433449384601</v>
      </c>
      <c r="G61" s="20">
        <v>0</v>
      </c>
      <c r="H61" s="20">
        <v>0</v>
      </c>
      <c r="I61" s="20">
        <v>0</v>
      </c>
      <c r="J61" s="20">
        <v>0</v>
      </c>
      <c r="K61" s="20">
        <v>0</v>
      </c>
      <c r="L61" s="20">
        <v>0</v>
      </c>
      <c r="M61" s="20">
        <v>0</v>
      </c>
      <c r="N61" s="20">
        <v>0</v>
      </c>
      <c r="O61" s="20">
        <v>0</v>
      </c>
      <c r="P61" s="20">
        <v>0</v>
      </c>
      <c r="Q61" s="20">
        <v>0</v>
      </c>
      <c r="R61" s="20">
        <v>0</v>
      </c>
      <c r="S61" s="20">
        <v>0</v>
      </c>
      <c r="T61" s="20">
        <v>0</v>
      </c>
    </row>
    <row r="62" spans="1:20" x14ac:dyDescent="0.3">
      <c r="A62" s="16" t="s">
        <v>320</v>
      </c>
      <c r="B62" s="16" t="s">
        <v>321</v>
      </c>
      <c r="C62" s="16" t="s">
        <v>322</v>
      </c>
      <c r="D62" s="16">
        <v>2018</v>
      </c>
      <c r="E62" s="15" t="s">
        <v>381</v>
      </c>
      <c r="F62" s="20">
        <v>2.3396607922200299</v>
      </c>
      <c r="G62" s="20">
        <v>0</v>
      </c>
      <c r="H62" s="20">
        <v>0</v>
      </c>
      <c r="I62" s="20">
        <v>0</v>
      </c>
      <c r="J62" s="20">
        <v>0</v>
      </c>
      <c r="K62" s="20">
        <v>0</v>
      </c>
      <c r="L62" s="20">
        <v>0</v>
      </c>
      <c r="M62" s="20">
        <v>0</v>
      </c>
      <c r="N62" s="20">
        <v>0</v>
      </c>
      <c r="O62" s="20">
        <v>0</v>
      </c>
      <c r="P62" s="20">
        <v>0</v>
      </c>
      <c r="Q62" s="20">
        <v>0</v>
      </c>
      <c r="R62" s="20">
        <v>0</v>
      </c>
      <c r="S62" s="20">
        <v>0</v>
      </c>
      <c r="T62" s="20">
        <v>0</v>
      </c>
    </row>
    <row r="63" spans="1:20" x14ac:dyDescent="0.3">
      <c r="A63" s="16" t="s">
        <v>320</v>
      </c>
      <c r="B63" s="16" t="s">
        <v>321</v>
      </c>
      <c r="C63" s="16" t="s">
        <v>322</v>
      </c>
      <c r="D63" s="16">
        <v>2018</v>
      </c>
      <c r="E63" s="15" t="s">
        <v>382</v>
      </c>
      <c r="F63" s="20">
        <v>3.32025391837107</v>
      </c>
      <c r="G63" s="20">
        <v>0</v>
      </c>
      <c r="H63" s="20">
        <v>0</v>
      </c>
      <c r="I63" s="20">
        <v>0</v>
      </c>
      <c r="J63" s="20">
        <v>0</v>
      </c>
      <c r="K63" s="20">
        <v>0</v>
      </c>
      <c r="L63" s="20">
        <v>0</v>
      </c>
      <c r="M63" s="20">
        <v>0</v>
      </c>
      <c r="N63" s="20">
        <v>0</v>
      </c>
      <c r="O63" s="20">
        <v>0</v>
      </c>
      <c r="P63" s="20">
        <v>0</v>
      </c>
      <c r="Q63" s="20">
        <v>0</v>
      </c>
      <c r="R63" s="20">
        <v>0</v>
      </c>
      <c r="S63" s="20">
        <v>0</v>
      </c>
      <c r="T63" s="20">
        <v>0</v>
      </c>
    </row>
    <row r="64" spans="1:20" x14ac:dyDescent="0.3">
      <c r="A64" s="16" t="s">
        <v>320</v>
      </c>
      <c r="B64" s="16" t="s">
        <v>321</v>
      </c>
      <c r="C64" s="16" t="s">
        <v>322</v>
      </c>
      <c r="D64" s="16">
        <v>2018</v>
      </c>
      <c r="E64" s="15" t="s">
        <v>383</v>
      </c>
      <c r="F64" s="20">
        <v>19.766693016623599</v>
      </c>
      <c r="G64" s="20">
        <v>0</v>
      </c>
      <c r="H64" s="20">
        <v>0</v>
      </c>
      <c r="I64" s="20">
        <v>0</v>
      </c>
      <c r="J64" s="20">
        <v>0</v>
      </c>
      <c r="K64" s="20">
        <v>0</v>
      </c>
      <c r="L64" s="20">
        <v>0</v>
      </c>
      <c r="M64" s="20">
        <v>0</v>
      </c>
      <c r="N64" s="20">
        <v>0</v>
      </c>
      <c r="O64" s="20">
        <v>0</v>
      </c>
      <c r="P64" s="20">
        <v>0</v>
      </c>
      <c r="Q64" s="20">
        <v>0</v>
      </c>
      <c r="R64" s="20">
        <v>0</v>
      </c>
      <c r="S64" s="20">
        <v>0</v>
      </c>
      <c r="T64" s="20">
        <v>0</v>
      </c>
    </row>
    <row r="65" spans="1:20" x14ac:dyDescent="0.3">
      <c r="A65" s="16" t="s">
        <v>320</v>
      </c>
      <c r="B65" s="16" t="s">
        <v>321</v>
      </c>
      <c r="C65" s="16" t="s">
        <v>322</v>
      </c>
      <c r="D65" s="16">
        <v>2018</v>
      </c>
      <c r="E65" s="15" t="s">
        <v>384</v>
      </c>
      <c r="F65" s="20">
        <v>4.0944063863850504</v>
      </c>
      <c r="G65" s="20">
        <v>0</v>
      </c>
      <c r="H65" s="20">
        <v>0</v>
      </c>
      <c r="I65" s="20">
        <v>0</v>
      </c>
      <c r="J65" s="20">
        <v>0</v>
      </c>
      <c r="K65" s="20">
        <v>0</v>
      </c>
      <c r="L65" s="20">
        <v>0</v>
      </c>
      <c r="M65" s="20">
        <v>0</v>
      </c>
      <c r="N65" s="20">
        <v>0</v>
      </c>
      <c r="O65" s="20">
        <v>0</v>
      </c>
      <c r="P65" s="20">
        <v>0</v>
      </c>
      <c r="Q65" s="20">
        <v>0</v>
      </c>
      <c r="R65" s="20">
        <v>0</v>
      </c>
      <c r="S65" s="20">
        <v>0</v>
      </c>
      <c r="T65" s="20">
        <v>0</v>
      </c>
    </row>
    <row r="66" spans="1:20" x14ac:dyDescent="0.3">
      <c r="A66" s="16" t="s">
        <v>320</v>
      </c>
      <c r="B66" s="16" t="s">
        <v>321</v>
      </c>
      <c r="C66" s="16" t="s">
        <v>322</v>
      </c>
      <c r="D66" s="16">
        <v>2018</v>
      </c>
      <c r="E66" s="15" t="s">
        <v>385</v>
      </c>
      <c r="F66" s="20">
        <v>8.7823296649141493</v>
      </c>
      <c r="G66" s="20">
        <v>0</v>
      </c>
      <c r="H66" s="20">
        <v>0</v>
      </c>
      <c r="I66" s="20">
        <v>0</v>
      </c>
      <c r="J66" s="20">
        <v>0</v>
      </c>
      <c r="K66" s="20">
        <v>0</v>
      </c>
      <c r="L66" s="20">
        <v>0</v>
      </c>
      <c r="M66" s="20">
        <v>0</v>
      </c>
      <c r="N66" s="20">
        <v>0</v>
      </c>
      <c r="O66" s="20">
        <v>0</v>
      </c>
      <c r="P66" s="20">
        <v>0</v>
      </c>
      <c r="Q66" s="20">
        <v>0</v>
      </c>
      <c r="R66" s="20">
        <v>0</v>
      </c>
      <c r="S66" s="20">
        <v>0</v>
      </c>
      <c r="T66" s="20">
        <v>0</v>
      </c>
    </row>
    <row r="67" spans="1:20" x14ac:dyDescent="0.3">
      <c r="A67" s="16" t="s">
        <v>320</v>
      </c>
      <c r="B67" s="16" t="s">
        <v>321</v>
      </c>
      <c r="C67" s="16" t="s">
        <v>322</v>
      </c>
      <c r="D67" s="16">
        <v>2018</v>
      </c>
      <c r="E67" s="15" t="s">
        <v>386</v>
      </c>
      <c r="F67" s="20">
        <v>2.4944912858228201</v>
      </c>
      <c r="G67" s="20">
        <v>0</v>
      </c>
      <c r="H67" s="20">
        <v>0</v>
      </c>
      <c r="I67" s="20">
        <v>0</v>
      </c>
      <c r="J67" s="20">
        <v>0</v>
      </c>
      <c r="K67" s="20">
        <v>0</v>
      </c>
      <c r="L67" s="20">
        <v>0</v>
      </c>
      <c r="M67" s="20">
        <v>0</v>
      </c>
      <c r="N67" s="20">
        <v>0</v>
      </c>
      <c r="O67" s="20">
        <v>0</v>
      </c>
      <c r="P67" s="20">
        <v>0</v>
      </c>
      <c r="Q67" s="20">
        <v>0</v>
      </c>
      <c r="R67" s="20">
        <v>0</v>
      </c>
      <c r="S67" s="20">
        <v>0</v>
      </c>
      <c r="T67" s="20">
        <v>0</v>
      </c>
    </row>
    <row r="68" spans="1:20" x14ac:dyDescent="0.3">
      <c r="A68" s="16" t="s">
        <v>320</v>
      </c>
      <c r="B68" s="16" t="s">
        <v>321</v>
      </c>
      <c r="C68" s="16" t="s">
        <v>322</v>
      </c>
      <c r="D68" s="16">
        <v>2018</v>
      </c>
      <c r="E68" s="15" t="s">
        <v>387</v>
      </c>
      <c r="F68" s="20">
        <v>0</v>
      </c>
      <c r="G68" s="20">
        <v>0</v>
      </c>
      <c r="H68" s="20">
        <v>0</v>
      </c>
      <c r="I68" s="20">
        <v>0</v>
      </c>
      <c r="J68" s="20">
        <v>0</v>
      </c>
      <c r="K68" s="20">
        <v>0</v>
      </c>
      <c r="L68" s="20">
        <v>0</v>
      </c>
      <c r="M68" s="20">
        <v>0</v>
      </c>
      <c r="N68" s="20">
        <v>0</v>
      </c>
      <c r="O68" s="20">
        <v>0</v>
      </c>
      <c r="P68" s="20">
        <v>0</v>
      </c>
      <c r="Q68" s="20">
        <v>0</v>
      </c>
      <c r="R68" s="20">
        <v>0</v>
      </c>
      <c r="S68" s="20">
        <v>0</v>
      </c>
      <c r="T68" s="20">
        <v>0</v>
      </c>
    </row>
    <row r="69" spans="1:20" x14ac:dyDescent="0.3">
      <c r="A69" s="16" t="s">
        <v>320</v>
      </c>
      <c r="B69" s="16" t="s">
        <v>321</v>
      </c>
      <c r="C69" s="16" t="s">
        <v>322</v>
      </c>
      <c r="D69" s="16">
        <v>2018</v>
      </c>
      <c r="E69" s="15" t="s">
        <v>388</v>
      </c>
      <c r="F69" s="20">
        <v>0</v>
      </c>
      <c r="G69" s="20">
        <v>0</v>
      </c>
      <c r="H69" s="20">
        <v>0</v>
      </c>
      <c r="I69" s="20">
        <v>0</v>
      </c>
      <c r="J69" s="20">
        <v>0</v>
      </c>
      <c r="K69" s="20">
        <v>0</v>
      </c>
      <c r="L69" s="20">
        <v>0</v>
      </c>
      <c r="M69" s="20">
        <v>0</v>
      </c>
      <c r="N69" s="20">
        <v>0</v>
      </c>
      <c r="O69" s="20">
        <v>0</v>
      </c>
      <c r="P69" s="20">
        <v>0</v>
      </c>
      <c r="Q69" s="20">
        <v>0</v>
      </c>
      <c r="R69" s="20">
        <v>0</v>
      </c>
      <c r="S69" s="20">
        <v>0</v>
      </c>
      <c r="T69" s="20">
        <v>0</v>
      </c>
    </row>
    <row r="70" spans="1:20" x14ac:dyDescent="0.3">
      <c r="A70" s="16" t="s">
        <v>320</v>
      </c>
      <c r="B70" s="16" t="s">
        <v>321</v>
      </c>
      <c r="C70" s="16" t="s">
        <v>322</v>
      </c>
      <c r="D70" s="16">
        <v>2018</v>
      </c>
      <c r="E70" s="15" t="s">
        <v>389</v>
      </c>
      <c r="F70" s="20">
        <v>0</v>
      </c>
      <c r="G70" s="20">
        <v>0</v>
      </c>
      <c r="H70" s="20">
        <v>0</v>
      </c>
      <c r="I70" s="20">
        <v>0</v>
      </c>
      <c r="J70" s="20">
        <v>0</v>
      </c>
      <c r="K70" s="20">
        <v>0</v>
      </c>
      <c r="L70" s="20">
        <v>0</v>
      </c>
      <c r="M70" s="20">
        <v>0</v>
      </c>
      <c r="N70" s="20">
        <v>0</v>
      </c>
      <c r="O70" s="20">
        <v>0</v>
      </c>
      <c r="P70" s="20">
        <v>0</v>
      </c>
      <c r="Q70" s="20">
        <v>0</v>
      </c>
      <c r="R70" s="20">
        <v>0</v>
      </c>
      <c r="S70" s="20">
        <v>0</v>
      </c>
      <c r="T70" s="20">
        <v>0</v>
      </c>
    </row>
    <row r="71" spans="1:20" x14ac:dyDescent="0.3">
      <c r="A71" s="16" t="s">
        <v>320</v>
      </c>
      <c r="B71" s="16" t="s">
        <v>321</v>
      </c>
      <c r="C71" s="16" t="s">
        <v>322</v>
      </c>
      <c r="D71" s="16">
        <v>2018</v>
      </c>
      <c r="E71" s="15" t="s">
        <v>390</v>
      </c>
      <c r="F71" s="20">
        <v>0</v>
      </c>
      <c r="G71" s="20">
        <v>0</v>
      </c>
      <c r="H71" s="20">
        <v>0</v>
      </c>
      <c r="I71" s="20">
        <v>0</v>
      </c>
      <c r="J71" s="20">
        <v>0</v>
      </c>
      <c r="K71" s="20">
        <v>0</v>
      </c>
      <c r="L71" s="20">
        <v>0</v>
      </c>
      <c r="M71" s="20">
        <v>0</v>
      </c>
      <c r="N71" s="20">
        <v>0</v>
      </c>
      <c r="O71" s="20">
        <v>0</v>
      </c>
      <c r="P71" s="20">
        <v>0</v>
      </c>
      <c r="Q71" s="20">
        <v>0</v>
      </c>
      <c r="R71" s="20">
        <v>0</v>
      </c>
      <c r="S71" s="20">
        <v>0</v>
      </c>
      <c r="T71" s="20">
        <v>0</v>
      </c>
    </row>
    <row r="72" spans="1:20" x14ac:dyDescent="0.3">
      <c r="A72" s="16" t="s">
        <v>320</v>
      </c>
      <c r="B72" s="16" t="s">
        <v>321</v>
      </c>
      <c r="C72" s="16" t="s">
        <v>322</v>
      </c>
      <c r="D72" s="16">
        <v>2018</v>
      </c>
      <c r="E72" s="15" t="s">
        <v>391</v>
      </c>
      <c r="F72" s="20">
        <v>0</v>
      </c>
      <c r="G72" s="20">
        <v>0</v>
      </c>
      <c r="H72" s="20">
        <v>0</v>
      </c>
      <c r="I72" s="20">
        <v>0</v>
      </c>
      <c r="J72" s="20">
        <v>0</v>
      </c>
      <c r="K72" s="20">
        <v>0</v>
      </c>
      <c r="L72" s="20">
        <v>0</v>
      </c>
      <c r="M72" s="20">
        <v>0</v>
      </c>
      <c r="N72" s="20">
        <v>0</v>
      </c>
      <c r="O72" s="20">
        <v>0</v>
      </c>
      <c r="P72" s="20">
        <v>0</v>
      </c>
      <c r="Q72" s="20">
        <v>0</v>
      </c>
      <c r="R72" s="20">
        <v>0</v>
      </c>
      <c r="S72" s="20">
        <v>0</v>
      </c>
      <c r="T72" s="20">
        <v>0</v>
      </c>
    </row>
    <row r="73" spans="1:20" x14ac:dyDescent="0.3">
      <c r="A73" s="16" t="s">
        <v>320</v>
      </c>
      <c r="B73" s="16" t="s">
        <v>321</v>
      </c>
      <c r="C73" s="16" t="s">
        <v>322</v>
      </c>
      <c r="D73" s="16">
        <v>2018</v>
      </c>
      <c r="E73" s="15" t="s">
        <v>392</v>
      </c>
      <c r="F73" s="20">
        <v>0</v>
      </c>
      <c r="G73" s="20">
        <v>0</v>
      </c>
      <c r="H73" s="20">
        <v>0</v>
      </c>
      <c r="I73" s="20">
        <v>0</v>
      </c>
      <c r="J73" s="20">
        <v>0</v>
      </c>
      <c r="K73" s="20">
        <v>0</v>
      </c>
      <c r="L73" s="20">
        <v>0</v>
      </c>
      <c r="M73" s="20">
        <v>0</v>
      </c>
      <c r="N73" s="20">
        <v>0</v>
      </c>
      <c r="O73" s="20">
        <v>0</v>
      </c>
      <c r="P73" s="20">
        <v>0</v>
      </c>
      <c r="Q73" s="20">
        <v>0</v>
      </c>
      <c r="R73" s="20">
        <v>0</v>
      </c>
      <c r="S73" s="20">
        <v>0</v>
      </c>
      <c r="T73" s="20">
        <v>0</v>
      </c>
    </row>
    <row r="74" spans="1:20" x14ac:dyDescent="0.3">
      <c r="A74" s="16" t="s">
        <v>320</v>
      </c>
      <c r="B74" s="16" t="s">
        <v>321</v>
      </c>
      <c r="C74" s="16" t="s">
        <v>322</v>
      </c>
      <c r="D74" s="16">
        <v>2018</v>
      </c>
      <c r="E74" s="15" t="s">
        <v>393</v>
      </c>
      <c r="F74" s="20">
        <v>0</v>
      </c>
      <c r="G74" s="20">
        <v>0</v>
      </c>
      <c r="H74" s="20">
        <v>0</v>
      </c>
      <c r="I74" s="20">
        <v>0</v>
      </c>
      <c r="J74" s="20">
        <v>0</v>
      </c>
      <c r="K74" s="20">
        <v>0</v>
      </c>
      <c r="L74" s="20">
        <v>0</v>
      </c>
      <c r="M74" s="20">
        <v>0</v>
      </c>
      <c r="N74" s="20">
        <v>0</v>
      </c>
      <c r="O74" s="20">
        <v>0</v>
      </c>
      <c r="P74" s="20">
        <v>0</v>
      </c>
      <c r="Q74" s="20">
        <v>0</v>
      </c>
      <c r="R74" s="20">
        <v>0</v>
      </c>
      <c r="S74" s="20">
        <v>0</v>
      </c>
      <c r="T74" s="20">
        <v>0</v>
      </c>
    </row>
    <row r="75" spans="1:20" x14ac:dyDescent="0.3">
      <c r="A75" s="16" t="s">
        <v>320</v>
      </c>
      <c r="B75" s="16" t="s">
        <v>321</v>
      </c>
      <c r="C75" s="16" t="s">
        <v>322</v>
      </c>
      <c r="D75" s="16">
        <v>2018</v>
      </c>
      <c r="E75" s="15" t="s">
        <v>394</v>
      </c>
      <c r="F75" s="20">
        <v>0</v>
      </c>
      <c r="G75" s="20">
        <v>0</v>
      </c>
      <c r="H75" s="20">
        <v>0</v>
      </c>
      <c r="I75" s="20">
        <v>0</v>
      </c>
      <c r="J75" s="20">
        <v>0</v>
      </c>
      <c r="K75" s="20">
        <v>0</v>
      </c>
      <c r="L75" s="20">
        <v>0</v>
      </c>
      <c r="M75" s="20">
        <v>0</v>
      </c>
      <c r="N75" s="20">
        <v>0</v>
      </c>
      <c r="O75" s="20">
        <v>0</v>
      </c>
      <c r="P75" s="20">
        <v>0</v>
      </c>
      <c r="Q75" s="20">
        <v>0</v>
      </c>
      <c r="R75" s="20">
        <v>0</v>
      </c>
      <c r="S75" s="20">
        <v>0</v>
      </c>
      <c r="T75" s="20">
        <v>0</v>
      </c>
    </row>
    <row r="76" spans="1:20" x14ac:dyDescent="0.3">
      <c r="A76" s="16" t="s">
        <v>320</v>
      </c>
      <c r="B76" s="16" t="s">
        <v>321</v>
      </c>
      <c r="C76" s="16" t="s">
        <v>322</v>
      </c>
      <c r="D76" s="16">
        <v>2018</v>
      </c>
      <c r="E76" s="15" t="s">
        <v>395</v>
      </c>
      <c r="F76" s="20">
        <v>3.0695908507521699</v>
      </c>
      <c r="G76" s="20">
        <v>0</v>
      </c>
      <c r="H76" s="20">
        <v>0</v>
      </c>
      <c r="I76" s="20">
        <v>0</v>
      </c>
      <c r="J76" s="20">
        <v>0</v>
      </c>
      <c r="K76" s="20">
        <v>0</v>
      </c>
      <c r="L76" s="20">
        <v>0</v>
      </c>
      <c r="M76" s="20">
        <v>0</v>
      </c>
      <c r="N76" s="20">
        <v>0</v>
      </c>
      <c r="O76" s="20">
        <v>0</v>
      </c>
      <c r="P76" s="20">
        <v>0</v>
      </c>
      <c r="Q76" s="20">
        <v>0</v>
      </c>
      <c r="R76" s="20">
        <v>0</v>
      </c>
      <c r="S76" s="20">
        <v>0</v>
      </c>
      <c r="T76" s="20">
        <v>0</v>
      </c>
    </row>
    <row r="77" spans="1:20" x14ac:dyDescent="0.3">
      <c r="A77" s="16" t="s">
        <v>320</v>
      </c>
      <c r="B77" s="16" t="s">
        <v>321</v>
      </c>
      <c r="C77" s="16" t="s">
        <v>322</v>
      </c>
      <c r="D77" s="16">
        <v>2018</v>
      </c>
      <c r="E77" s="15" t="s">
        <v>396</v>
      </c>
      <c r="F77" s="20">
        <v>7.3696642408144699</v>
      </c>
      <c r="G77" s="20">
        <v>0</v>
      </c>
      <c r="H77" s="20">
        <v>0</v>
      </c>
      <c r="I77" s="20">
        <v>0</v>
      </c>
      <c r="J77" s="20">
        <v>0</v>
      </c>
      <c r="K77" s="20">
        <v>0</v>
      </c>
      <c r="L77" s="20">
        <v>0</v>
      </c>
      <c r="M77" s="20">
        <v>0</v>
      </c>
      <c r="N77" s="20">
        <v>0</v>
      </c>
      <c r="O77" s="20">
        <v>0</v>
      </c>
      <c r="P77" s="20">
        <v>0</v>
      </c>
      <c r="Q77" s="20">
        <v>0</v>
      </c>
      <c r="R77" s="20">
        <v>0</v>
      </c>
      <c r="S77" s="20">
        <v>0</v>
      </c>
      <c r="T77" s="20">
        <v>0</v>
      </c>
    </row>
    <row r="78" spans="1:20" x14ac:dyDescent="0.3">
      <c r="A78" s="16" t="s">
        <v>320</v>
      </c>
      <c r="B78" s="16" t="s">
        <v>321</v>
      </c>
      <c r="C78" s="16" t="s">
        <v>322</v>
      </c>
      <c r="D78" s="16">
        <v>2018</v>
      </c>
      <c r="E78" s="15" t="s">
        <v>397</v>
      </c>
      <c r="F78" s="20">
        <v>0.55366625424707505</v>
      </c>
      <c r="G78" s="20">
        <v>0</v>
      </c>
      <c r="H78" s="20">
        <v>0</v>
      </c>
      <c r="I78" s="20">
        <v>0</v>
      </c>
      <c r="J78" s="20">
        <v>0</v>
      </c>
      <c r="K78" s="20">
        <v>0</v>
      </c>
      <c r="L78" s="20">
        <v>0</v>
      </c>
      <c r="M78" s="20">
        <v>0</v>
      </c>
      <c r="N78" s="20">
        <v>0</v>
      </c>
      <c r="O78" s="20">
        <v>0</v>
      </c>
      <c r="P78" s="20">
        <v>0</v>
      </c>
      <c r="Q78" s="20">
        <v>0</v>
      </c>
      <c r="R78" s="20">
        <v>0</v>
      </c>
      <c r="S78" s="20">
        <v>0</v>
      </c>
      <c r="T78" s="20">
        <v>0</v>
      </c>
    </row>
    <row r="79" spans="1:20" x14ac:dyDescent="0.3">
      <c r="A79" s="16" t="s">
        <v>320</v>
      </c>
      <c r="B79" s="16" t="s">
        <v>321</v>
      </c>
      <c r="C79" s="16" t="s">
        <v>322</v>
      </c>
      <c r="D79" s="16">
        <v>2018</v>
      </c>
      <c r="E79" s="15" t="s">
        <v>398</v>
      </c>
      <c r="F79" s="20">
        <v>0.78571755198298099</v>
      </c>
      <c r="G79" s="20">
        <v>0</v>
      </c>
      <c r="H79" s="20">
        <v>0</v>
      </c>
      <c r="I79" s="20">
        <v>0</v>
      </c>
      <c r="J79" s="20">
        <v>0</v>
      </c>
      <c r="K79" s="20">
        <v>0</v>
      </c>
      <c r="L79" s="20">
        <v>0</v>
      </c>
      <c r="M79" s="20">
        <v>0</v>
      </c>
      <c r="N79" s="20">
        <v>0</v>
      </c>
      <c r="O79" s="20">
        <v>0</v>
      </c>
      <c r="P79" s="20">
        <v>0</v>
      </c>
      <c r="Q79" s="20">
        <v>0</v>
      </c>
      <c r="R79" s="20">
        <v>0</v>
      </c>
      <c r="S79" s="20">
        <v>0</v>
      </c>
      <c r="T79" s="20">
        <v>0</v>
      </c>
    </row>
    <row r="80" spans="1:20" x14ac:dyDescent="0.3">
      <c r="A80" s="16" t="s">
        <v>320</v>
      </c>
      <c r="B80" s="16" t="s">
        <v>321</v>
      </c>
      <c r="C80" s="16" t="s">
        <v>322</v>
      </c>
      <c r="D80" s="16">
        <v>2018</v>
      </c>
      <c r="E80" s="15" t="s">
        <v>399</v>
      </c>
      <c r="F80" s="20">
        <v>4.6776656333080098</v>
      </c>
      <c r="G80" s="20">
        <v>0</v>
      </c>
      <c r="H80" s="20">
        <v>0</v>
      </c>
      <c r="I80" s="20">
        <v>0</v>
      </c>
      <c r="J80" s="20">
        <v>0</v>
      </c>
      <c r="K80" s="20">
        <v>0</v>
      </c>
      <c r="L80" s="20">
        <v>0</v>
      </c>
      <c r="M80" s="20">
        <v>0</v>
      </c>
      <c r="N80" s="20">
        <v>0</v>
      </c>
      <c r="O80" s="20">
        <v>0</v>
      </c>
      <c r="P80" s="20">
        <v>0</v>
      </c>
      <c r="Q80" s="20">
        <v>0</v>
      </c>
      <c r="R80" s="20">
        <v>0</v>
      </c>
      <c r="S80" s="20">
        <v>0</v>
      </c>
      <c r="T80" s="20">
        <v>0</v>
      </c>
    </row>
    <row r="81" spans="1:20" x14ac:dyDescent="0.3">
      <c r="A81" s="16" t="s">
        <v>320</v>
      </c>
      <c r="B81" s="16" t="s">
        <v>321</v>
      </c>
      <c r="C81" s="16" t="s">
        <v>322</v>
      </c>
      <c r="D81" s="16">
        <v>2018</v>
      </c>
      <c r="E81" s="15" t="s">
        <v>400</v>
      </c>
      <c r="F81" s="20">
        <v>0.96891594493238098</v>
      </c>
      <c r="G81" s="20">
        <v>0</v>
      </c>
      <c r="H81" s="20">
        <v>0</v>
      </c>
      <c r="I81" s="20">
        <v>0</v>
      </c>
      <c r="J81" s="20">
        <v>0</v>
      </c>
      <c r="K81" s="20">
        <v>0</v>
      </c>
      <c r="L81" s="20">
        <v>0</v>
      </c>
      <c r="M81" s="20">
        <v>0</v>
      </c>
      <c r="N81" s="20">
        <v>0</v>
      </c>
      <c r="O81" s="20">
        <v>0</v>
      </c>
      <c r="P81" s="20">
        <v>0</v>
      </c>
      <c r="Q81" s="20">
        <v>0</v>
      </c>
      <c r="R81" s="20">
        <v>0</v>
      </c>
      <c r="S81" s="20">
        <v>0</v>
      </c>
      <c r="T81" s="20">
        <v>0</v>
      </c>
    </row>
    <row r="82" spans="1:20" x14ac:dyDescent="0.3">
      <c r="A82" s="16" t="s">
        <v>320</v>
      </c>
      <c r="B82" s="16" t="s">
        <v>321</v>
      </c>
      <c r="C82" s="16" t="s">
        <v>322</v>
      </c>
      <c r="D82" s="16">
        <v>2018</v>
      </c>
      <c r="E82" s="15" t="s">
        <v>401</v>
      </c>
      <c r="F82" s="20">
        <v>2.0782839911259701</v>
      </c>
      <c r="G82" s="20">
        <v>0</v>
      </c>
      <c r="H82" s="20">
        <v>0</v>
      </c>
      <c r="I82" s="20">
        <v>0</v>
      </c>
      <c r="J82" s="20">
        <v>0</v>
      </c>
      <c r="K82" s="20">
        <v>0</v>
      </c>
      <c r="L82" s="20">
        <v>0</v>
      </c>
      <c r="M82" s="20">
        <v>0</v>
      </c>
      <c r="N82" s="20">
        <v>0</v>
      </c>
      <c r="O82" s="20">
        <v>0</v>
      </c>
      <c r="P82" s="20">
        <v>0</v>
      </c>
      <c r="Q82" s="20">
        <v>0</v>
      </c>
      <c r="R82" s="20">
        <v>0</v>
      </c>
      <c r="S82" s="20">
        <v>0</v>
      </c>
      <c r="T82" s="20">
        <v>0</v>
      </c>
    </row>
    <row r="83" spans="1:20" x14ac:dyDescent="0.3">
      <c r="A83" s="16" t="s">
        <v>320</v>
      </c>
      <c r="B83" s="16" t="s">
        <v>321</v>
      </c>
      <c r="C83" s="16" t="s">
        <v>322</v>
      </c>
      <c r="D83" s="16">
        <v>2018</v>
      </c>
      <c r="E83" s="15" t="s">
        <v>402</v>
      </c>
      <c r="F83" s="20">
        <v>0.59030593283695498</v>
      </c>
      <c r="G83" s="20">
        <v>0</v>
      </c>
      <c r="H83" s="20">
        <v>0</v>
      </c>
      <c r="I83" s="20">
        <v>0</v>
      </c>
      <c r="J83" s="20">
        <v>0</v>
      </c>
      <c r="K83" s="20">
        <v>0</v>
      </c>
      <c r="L83" s="20">
        <v>0</v>
      </c>
      <c r="M83" s="20">
        <v>0</v>
      </c>
      <c r="N83" s="20">
        <v>0</v>
      </c>
      <c r="O83" s="20">
        <v>0</v>
      </c>
      <c r="P83" s="20">
        <v>0</v>
      </c>
      <c r="Q83" s="20">
        <v>0</v>
      </c>
      <c r="R83" s="20">
        <v>0</v>
      </c>
      <c r="S83" s="20">
        <v>0</v>
      </c>
      <c r="T83" s="20">
        <v>0</v>
      </c>
    </row>
    <row r="84" spans="1:20" x14ac:dyDescent="0.3">
      <c r="A84" s="16" t="s">
        <v>320</v>
      </c>
      <c r="B84" s="16" t="s">
        <v>321</v>
      </c>
      <c r="C84" s="16" t="s">
        <v>322</v>
      </c>
      <c r="D84" s="16">
        <v>2018</v>
      </c>
      <c r="E84" s="15" t="s">
        <v>403</v>
      </c>
      <c r="F84" s="20">
        <v>0.65347536346451895</v>
      </c>
      <c r="G84" s="20">
        <v>0</v>
      </c>
      <c r="H84" s="20">
        <v>0</v>
      </c>
      <c r="I84" s="20">
        <v>0</v>
      </c>
      <c r="J84" s="20">
        <v>0</v>
      </c>
      <c r="K84" s="20">
        <v>0</v>
      </c>
      <c r="L84" s="20">
        <v>0</v>
      </c>
      <c r="M84" s="20">
        <v>0</v>
      </c>
      <c r="N84" s="20">
        <v>0</v>
      </c>
      <c r="O84" s="20">
        <v>0</v>
      </c>
      <c r="P84" s="20">
        <v>0</v>
      </c>
      <c r="Q84" s="20">
        <v>0</v>
      </c>
      <c r="R84" s="20">
        <v>0</v>
      </c>
      <c r="S84" s="20">
        <v>0</v>
      </c>
      <c r="T84" s="20">
        <v>0</v>
      </c>
    </row>
    <row r="85" spans="1:20" x14ac:dyDescent="0.3">
      <c r="A85" s="16" t="s">
        <v>320</v>
      </c>
      <c r="B85" s="16" t="s">
        <v>321</v>
      </c>
      <c r="C85" s="16" t="s">
        <v>322</v>
      </c>
      <c r="D85" s="16">
        <v>2018</v>
      </c>
      <c r="E85" s="15" t="s">
        <v>404</v>
      </c>
      <c r="F85" s="20">
        <v>1.5689042131454201</v>
      </c>
      <c r="G85" s="20">
        <v>0</v>
      </c>
      <c r="H85" s="20">
        <v>0</v>
      </c>
      <c r="I85" s="20">
        <v>0</v>
      </c>
      <c r="J85" s="20">
        <v>0</v>
      </c>
      <c r="K85" s="20">
        <v>0</v>
      </c>
      <c r="L85" s="20">
        <v>0</v>
      </c>
      <c r="M85" s="20">
        <v>0</v>
      </c>
      <c r="N85" s="20">
        <v>0</v>
      </c>
      <c r="O85" s="20">
        <v>0</v>
      </c>
      <c r="P85" s="20">
        <v>0</v>
      </c>
      <c r="Q85" s="20">
        <v>0</v>
      </c>
      <c r="R85" s="20">
        <v>0</v>
      </c>
      <c r="S85" s="20">
        <v>0</v>
      </c>
      <c r="T85" s="20">
        <v>0</v>
      </c>
    </row>
    <row r="86" spans="1:20" x14ac:dyDescent="0.3">
      <c r="A86" s="16" t="s">
        <v>320</v>
      </c>
      <c r="B86" s="16" t="s">
        <v>321</v>
      </c>
      <c r="C86" s="16" t="s">
        <v>322</v>
      </c>
      <c r="D86" s="16">
        <v>2018</v>
      </c>
      <c r="E86" s="15" t="s">
        <v>405</v>
      </c>
      <c r="F86" s="20">
        <v>0.11786823531986</v>
      </c>
      <c r="G86" s="20">
        <v>0</v>
      </c>
      <c r="H86" s="20">
        <v>0</v>
      </c>
      <c r="I86" s="20">
        <v>0</v>
      </c>
      <c r="J86" s="20">
        <v>0</v>
      </c>
      <c r="K86" s="20">
        <v>0</v>
      </c>
      <c r="L86" s="20">
        <v>0</v>
      </c>
      <c r="M86" s="20">
        <v>0</v>
      </c>
      <c r="N86" s="20">
        <v>0</v>
      </c>
      <c r="O86" s="20">
        <v>0</v>
      </c>
      <c r="P86" s="20">
        <v>0</v>
      </c>
      <c r="Q86" s="20">
        <v>0</v>
      </c>
      <c r="R86" s="20">
        <v>0</v>
      </c>
      <c r="S86" s="20">
        <v>0</v>
      </c>
      <c r="T86" s="20">
        <v>0</v>
      </c>
    </row>
    <row r="87" spans="1:20" x14ac:dyDescent="0.3">
      <c r="A87" s="16" t="s">
        <v>320</v>
      </c>
      <c r="B87" s="16" t="s">
        <v>321</v>
      </c>
      <c r="C87" s="16" t="s">
        <v>322</v>
      </c>
      <c r="D87" s="16">
        <v>2018</v>
      </c>
      <c r="E87" s="15" t="s">
        <v>406</v>
      </c>
      <c r="F87" s="20">
        <v>0.16726889277009599</v>
      </c>
      <c r="G87" s="20">
        <v>0</v>
      </c>
      <c r="H87" s="20">
        <v>0</v>
      </c>
      <c r="I87" s="20">
        <v>0</v>
      </c>
      <c r="J87" s="20">
        <v>0</v>
      </c>
      <c r="K87" s="20">
        <v>0</v>
      </c>
      <c r="L87" s="20">
        <v>0</v>
      </c>
      <c r="M87" s="20">
        <v>0</v>
      </c>
      <c r="N87" s="20">
        <v>0</v>
      </c>
      <c r="O87" s="20">
        <v>0</v>
      </c>
      <c r="P87" s="20">
        <v>0</v>
      </c>
      <c r="Q87" s="20">
        <v>0</v>
      </c>
      <c r="R87" s="20">
        <v>0</v>
      </c>
      <c r="S87" s="20">
        <v>0</v>
      </c>
      <c r="T87" s="20">
        <v>0</v>
      </c>
    </row>
    <row r="88" spans="1:20" x14ac:dyDescent="0.3">
      <c r="A88" s="16" t="s">
        <v>320</v>
      </c>
      <c r="B88" s="16" t="s">
        <v>321</v>
      </c>
      <c r="C88" s="16" t="s">
        <v>322</v>
      </c>
      <c r="D88" s="16">
        <v>2018</v>
      </c>
      <c r="E88" s="15" t="s">
        <v>407</v>
      </c>
      <c r="F88" s="20">
        <v>0.99581325281264299</v>
      </c>
      <c r="G88" s="20">
        <v>0</v>
      </c>
      <c r="H88" s="20">
        <v>0</v>
      </c>
      <c r="I88" s="20">
        <v>0</v>
      </c>
      <c r="J88" s="20">
        <v>0</v>
      </c>
      <c r="K88" s="20">
        <v>0</v>
      </c>
      <c r="L88" s="20">
        <v>0</v>
      </c>
      <c r="M88" s="20">
        <v>0</v>
      </c>
      <c r="N88" s="20">
        <v>0</v>
      </c>
      <c r="O88" s="20">
        <v>0</v>
      </c>
      <c r="P88" s="20">
        <v>0</v>
      </c>
      <c r="Q88" s="20">
        <v>0</v>
      </c>
      <c r="R88" s="20">
        <v>0</v>
      </c>
      <c r="S88" s="20">
        <v>0</v>
      </c>
      <c r="T88" s="20">
        <v>0</v>
      </c>
    </row>
    <row r="89" spans="1:20" x14ac:dyDescent="0.3">
      <c r="A89" s="16" t="s">
        <v>320</v>
      </c>
      <c r="B89" s="16" t="s">
        <v>321</v>
      </c>
      <c r="C89" s="16" t="s">
        <v>322</v>
      </c>
      <c r="D89" s="16">
        <v>2018</v>
      </c>
      <c r="E89" s="15" t="s">
        <v>408</v>
      </c>
      <c r="F89" s="20">
        <v>0.206269411809755</v>
      </c>
      <c r="G89" s="20">
        <v>0</v>
      </c>
      <c r="H89" s="20">
        <v>0</v>
      </c>
      <c r="I89" s="20">
        <v>0</v>
      </c>
      <c r="J89" s="20">
        <v>0</v>
      </c>
      <c r="K89" s="20">
        <v>0</v>
      </c>
      <c r="L89" s="20">
        <v>0</v>
      </c>
      <c r="M89" s="20">
        <v>0</v>
      </c>
      <c r="N89" s="20">
        <v>0</v>
      </c>
      <c r="O89" s="20">
        <v>0</v>
      </c>
      <c r="P89" s="20">
        <v>0</v>
      </c>
      <c r="Q89" s="20">
        <v>0</v>
      </c>
      <c r="R89" s="20">
        <v>0</v>
      </c>
      <c r="S89" s="20">
        <v>0</v>
      </c>
      <c r="T89" s="20">
        <v>0</v>
      </c>
    </row>
    <row r="90" spans="1:20" x14ac:dyDescent="0.3">
      <c r="A90" s="16" t="s">
        <v>320</v>
      </c>
      <c r="B90" s="16" t="s">
        <v>321</v>
      </c>
      <c r="C90" s="16" t="s">
        <v>322</v>
      </c>
      <c r="D90" s="16">
        <v>2018</v>
      </c>
      <c r="E90" s="15" t="s">
        <v>409</v>
      </c>
      <c r="F90" s="20">
        <v>0.442439221549916</v>
      </c>
      <c r="G90" s="20">
        <v>0</v>
      </c>
      <c r="H90" s="20">
        <v>0</v>
      </c>
      <c r="I90" s="20">
        <v>0</v>
      </c>
      <c r="J90" s="20">
        <v>0</v>
      </c>
      <c r="K90" s="20">
        <v>0</v>
      </c>
      <c r="L90" s="20">
        <v>0</v>
      </c>
      <c r="M90" s="20">
        <v>0</v>
      </c>
      <c r="N90" s="20">
        <v>0</v>
      </c>
      <c r="O90" s="20">
        <v>0</v>
      </c>
      <c r="P90" s="20">
        <v>0</v>
      </c>
      <c r="Q90" s="20">
        <v>0</v>
      </c>
      <c r="R90" s="20">
        <v>0</v>
      </c>
      <c r="S90" s="20">
        <v>0</v>
      </c>
      <c r="T90" s="20">
        <v>0</v>
      </c>
    </row>
    <row r="91" spans="1:20" x14ac:dyDescent="0.3">
      <c r="A91" s="16" t="s">
        <v>320</v>
      </c>
      <c r="B91" s="16" t="s">
        <v>321</v>
      </c>
      <c r="C91" s="16" t="s">
        <v>322</v>
      </c>
      <c r="D91" s="16">
        <v>2018</v>
      </c>
      <c r="E91" s="15" t="s">
        <v>410</v>
      </c>
      <c r="F91" s="20">
        <v>0.12566833912779199</v>
      </c>
      <c r="G91" s="20">
        <v>0</v>
      </c>
      <c r="H91" s="20">
        <v>0</v>
      </c>
      <c r="I91" s="20">
        <v>0</v>
      </c>
      <c r="J91" s="20">
        <v>0</v>
      </c>
      <c r="K91" s="20">
        <v>0</v>
      </c>
      <c r="L91" s="20">
        <v>0</v>
      </c>
      <c r="M91" s="20">
        <v>0</v>
      </c>
      <c r="N91" s="20">
        <v>0</v>
      </c>
      <c r="O91" s="20">
        <v>0</v>
      </c>
      <c r="P91" s="20">
        <v>0</v>
      </c>
      <c r="Q91" s="20">
        <v>0</v>
      </c>
      <c r="R91" s="20">
        <v>0</v>
      </c>
      <c r="S91" s="20">
        <v>0</v>
      </c>
      <c r="T91" s="20">
        <v>0</v>
      </c>
    </row>
    <row r="92" spans="1:20" x14ac:dyDescent="0.3">
      <c r="A92" s="16" t="s">
        <v>320</v>
      </c>
      <c r="B92" s="16" t="s">
        <v>321</v>
      </c>
      <c r="C92" s="16" t="s">
        <v>322</v>
      </c>
      <c r="D92" s="16">
        <v>2018</v>
      </c>
      <c r="E92" s="15" t="s">
        <v>411</v>
      </c>
      <c r="F92" s="20">
        <v>0.86481240779639001</v>
      </c>
      <c r="G92" s="20">
        <v>0</v>
      </c>
      <c r="H92" s="20">
        <v>0</v>
      </c>
      <c r="I92" s="20">
        <v>0</v>
      </c>
      <c r="J92" s="20">
        <v>0</v>
      </c>
      <c r="K92" s="20">
        <v>0</v>
      </c>
      <c r="L92" s="20">
        <v>0</v>
      </c>
      <c r="M92" s="20">
        <v>0</v>
      </c>
      <c r="N92" s="20">
        <v>0</v>
      </c>
      <c r="O92" s="20">
        <v>0</v>
      </c>
      <c r="P92" s="20">
        <v>0</v>
      </c>
      <c r="Q92" s="20">
        <v>0</v>
      </c>
      <c r="R92" s="20">
        <v>0</v>
      </c>
      <c r="S92" s="20">
        <v>0</v>
      </c>
      <c r="T92" s="20">
        <v>0</v>
      </c>
    </row>
    <row r="93" spans="1:20" x14ac:dyDescent="0.3">
      <c r="A93" s="16" t="s">
        <v>320</v>
      </c>
      <c r="B93" s="16" t="s">
        <v>321</v>
      </c>
      <c r="C93" s="16" t="s">
        <v>322</v>
      </c>
      <c r="D93" s="16">
        <v>2018</v>
      </c>
      <c r="E93" s="15" t="s">
        <v>412</v>
      </c>
      <c r="F93" s="20">
        <v>2.0762953066490901</v>
      </c>
      <c r="G93" s="20">
        <v>0</v>
      </c>
      <c r="H93" s="20">
        <v>0</v>
      </c>
      <c r="I93" s="20">
        <v>0</v>
      </c>
      <c r="J93" s="20">
        <v>0</v>
      </c>
      <c r="K93" s="20">
        <v>0</v>
      </c>
      <c r="L93" s="20">
        <v>0</v>
      </c>
      <c r="M93" s="20">
        <v>0</v>
      </c>
      <c r="N93" s="20">
        <v>0</v>
      </c>
      <c r="O93" s="20">
        <v>0</v>
      </c>
      <c r="P93" s="20">
        <v>0</v>
      </c>
      <c r="Q93" s="20">
        <v>0</v>
      </c>
      <c r="R93" s="20">
        <v>0</v>
      </c>
      <c r="S93" s="20">
        <v>0</v>
      </c>
      <c r="T93" s="20">
        <v>0</v>
      </c>
    </row>
    <row r="94" spans="1:20" x14ac:dyDescent="0.3">
      <c r="A94" s="16" t="s">
        <v>320</v>
      </c>
      <c r="B94" s="16" t="s">
        <v>321</v>
      </c>
      <c r="C94" s="16" t="s">
        <v>322</v>
      </c>
      <c r="D94" s="16">
        <v>2018</v>
      </c>
      <c r="E94" s="15" t="s">
        <v>413</v>
      </c>
      <c r="F94" s="20">
        <v>0.155987383899614</v>
      </c>
      <c r="G94" s="20">
        <v>0</v>
      </c>
      <c r="H94" s="20">
        <v>0</v>
      </c>
      <c r="I94" s="20">
        <v>0</v>
      </c>
      <c r="J94" s="20">
        <v>0</v>
      </c>
      <c r="K94" s="20">
        <v>0</v>
      </c>
      <c r="L94" s="20">
        <v>0</v>
      </c>
      <c r="M94" s="20">
        <v>0</v>
      </c>
      <c r="N94" s="20">
        <v>0</v>
      </c>
      <c r="O94" s="20">
        <v>0</v>
      </c>
      <c r="P94" s="20">
        <v>0</v>
      </c>
      <c r="Q94" s="20">
        <v>0</v>
      </c>
      <c r="R94" s="20">
        <v>0</v>
      </c>
      <c r="S94" s="20">
        <v>0</v>
      </c>
      <c r="T94" s="20">
        <v>0</v>
      </c>
    </row>
    <row r="95" spans="1:20" x14ac:dyDescent="0.3">
      <c r="A95" s="16" t="s">
        <v>320</v>
      </c>
      <c r="B95" s="16" t="s">
        <v>321</v>
      </c>
      <c r="C95" s="16" t="s">
        <v>322</v>
      </c>
      <c r="D95" s="16">
        <v>2018</v>
      </c>
      <c r="E95" s="15" t="s">
        <v>414</v>
      </c>
      <c r="F95" s="20">
        <v>0.22136444921048201</v>
      </c>
      <c r="G95" s="20">
        <v>0</v>
      </c>
      <c r="H95" s="20">
        <v>0</v>
      </c>
      <c r="I95" s="20">
        <v>0</v>
      </c>
      <c r="J95" s="20">
        <v>0</v>
      </c>
      <c r="K95" s="20">
        <v>0</v>
      </c>
      <c r="L95" s="20">
        <v>0</v>
      </c>
      <c r="M95" s="20">
        <v>0</v>
      </c>
      <c r="N95" s="20">
        <v>0</v>
      </c>
      <c r="O95" s="20">
        <v>0</v>
      </c>
      <c r="P95" s="20">
        <v>0</v>
      </c>
      <c r="Q95" s="20">
        <v>0</v>
      </c>
      <c r="R95" s="20">
        <v>0</v>
      </c>
      <c r="S95" s="20">
        <v>0</v>
      </c>
      <c r="T95" s="20">
        <v>0</v>
      </c>
    </row>
    <row r="96" spans="1:20" x14ac:dyDescent="0.3">
      <c r="A96" s="16" t="s">
        <v>320</v>
      </c>
      <c r="B96" s="16" t="s">
        <v>321</v>
      </c>
      <c r="C96" s="16" t="s">
        <v>322</v>
      </c>
      <c r="D96" s="16">
        <v>2018</v>
      </c>
      <c r="E96" s="15" t="s">
        <v>415</v>
      </c>
      <c r="F96" s="20">
        <v>1.3178640007401199</v>
      </c>
      <c r="G96" s="20">
        <v>0</v>
      </c>
      <c r="H96" s="20">
        <v>0</v>
      </c>
      <c r="I96" s="20">
        <v>0</v>
      </c>
      <c r="J96" s="20">
        <v>0</v>
      </c>
      <c r="K96" s="20">
        <v>0</v>
      </c>
      <c r="L96" s="20">
        <v>0</v>
      </c>
      <c r="M96" s="20">
        <v>0</v>
      </c>
      <c r="N96" s="20">
        <v>0</v>
      </c>
      <c r="O96" s="20">
        <v>0</v>
      </c>
      <c r="P96" s="20">
        <v>0</v>
      </c>
      <c r="Q96" s="20">
        <v>0</v>
      </c>
      <c r="R96" s="20">
        <v>0</v>
      </c>
      <c r="S96" s="20">
        <v>0</v>
      </c>
      <c r="T96" s="20">
        <v>0</v>
      </c>
    </row>
    <row r="97" spans="1:20" x14ac:dyDescent="0.3">
      <c r="A97" s="16" t="s">
        <v>320</v>
      </c>
      <c r="B97" s="16" t="s">
        <v>321</v>
      </c>
      <c r="C97" s="16" t="s">
        <v>322</v>
      </c>
      <c r="D97" s="16">
        <v>2018</v>
      </c>
      <c r="E97" s="15" t="s">
        <v>416</v>
      </c>
      <c r="F97" s="20">
        <v>0.27297792182432501</v>
      </c>
      <c r="G97" s="20">
        <v>0</v>
      </c>
      <c r="H97" s="20">
        <v>0</v>
      </c>
      <c r="I97" s="20">
        <v>0</v>
      </c>
      <c r="J97" s="20">
        <v>0</v>
      </c>
      <c r="K97" s="20">
        <v>0</v>
      </c>
      <c r="L97" s="20">
        <v>0</v>
      </c>
      <c r="M97" s="20">
        <v>0</v>
      </c>
      <c r="N97" s="20">
        <v>0</v>
      </c>
      <c r="O97" s="20">
        <v>0</v>
      </c>
      <c r="P97" s="20">
        <v>0</v>
      </c>
      <c r="Q97" s="20">
        <v>0</v>
      </c>
      <c r="R97" s="20">
        <v>0</v>
      </c>
      <c r="S97" s="20">
        <v>0</v>
      </c>
      <c r="T97" s="20">
        <v>0</v>
      </c>
    </row>
    <row r="98" spans="1:20" x14ac:dyDescent="0.3">
      <c r="A98" s="16" t="s">
        <v>320</v>
      </c>
      <c r="B98" s="16" t="s">
        <v>321</v>
      </c>
      <c r="C98" s="16" t="s">
        <v>322</v>
      </c>
      <c r="D98" s="16">
        <v>2018</v>
      </c>
      <c r="E98" s="15" t="s">
        <v>417</v>
      </c>
      <c r="F98" s="20">
        <v>0.58552617265259499</v>
      </c>
      <c r="G98" s="20">
        <v>0</v>
      </c>
      <c r="H98" s="20">
        <v>0</v>
      </c>
      <c r="I98" s="20">
        <v>0</v>
      </c>
      <c r="J98" s="20">
        <v>0</v>
      </c>
      <c r="K98" s="20">
        <v>0</v>
      </c>
      <c r="L98" s="20">
        <v>0</v>
      </c>
      <c r="M98" s="20">
        <v>0</v>
      </c>
      <c r="N98" s="20">
        <v>0</v>
      </c>
      <c r="O98" s="20">
        <v>0</v>
      </c>
      <c r="P98" s="20">
        <v>0</v>
      </c>
      <c r="Q98" s="20">
        <v>0</v>
      </c>
      <c r="R98" s="20">
        <v>0</v>
      </c>
      <c r="S98" s="20">
        <v>0</v>
      </c>
      <c r="T98" s="20">
        <v>0</v>
      </c>
    </row>
    <row r="99" spans="1:20" x14ac:dyDescent="0.3">
      <c r="A99" s="16" t="s">
        <v>320</v>
      </c>
      <c r="B99" s="16" t="s">
        <v>321</v>
      </c>
      <c r="C99" s="16" t="s">
        <v>322</v>
      </c>
      <c r="D99" s="16">
        <v>2018</v>
      </c>
      <c r="E99" s="15" t="s">
        <v>418</v>
      </c>
      <c r="F99" s="20">
        <v>0.16631007842238299</v>
      </c>
      <c r="G99" s="20">
        <v>0</v>
      </c>
      <c r="H99" s="20">
        <v>0</v>
      </c>
      <c r="I99" s="20">
        <v>0</v>
      </c>
      <c r="J99" s="20">
        <v>0</v>
      </c>
      <c r="K99" s="20">
        <v>0</v>
      </c>
      <c r="L99" s="20">
        <v>0</v>
      </c>
      <c r="M99" s="20">
        <v>0</v>
      </c>
      <c r="N99" s="20">
        <v>0</v>
      </c>
      <c r="O99" s="20">
        <v>0</v>
      </c>
      <c r="P99" s="20">
        <v>0</v>
      </c>
      <c r="Q99" s="20">
        <v>0</v>
      </c>
      <c r="R99" s="20">
        <v>0</v>
      </c>
      <c r="S99" s="20">
        <v>0</v>
      </c>
      <c r="T99" s="20">
        <v>0</v>
      </c>
    </row>
    <row r="100" spans="1:20" x14ac:dyDescent="0.3">
      <c r="A100" s="16" t="s">
        <v>320</v>
      </c>
      <c r="B100" s="16" t="s">
        <v>321</v>
      </c>
      <c r="C100" s="16" t="s">
        <v>322</v>
      </c>
      <c r="D100" s="16">
        <v>2018</v>
      </c>
      <c r="E100" s="15" t="s">
        <v>419</v>
      </c>
      <c r="F100" s="20">
        <v>4.0981569042759496</v>
      </c>
      <c r="G100" s="20">
        <v>0</v>
      </c>
      <c r="H100" s="20">
        <v>0</v>
      </c>
      <c r="I100" s="20">
        <v>0</v>
      </c>
      <c r="J100" s="20">
        <v>0</v>
      </c>
      <c r="K100" s="20">
        <v>0</v>
      </c>
      <c r="L100" s="20">
        <v>0</v>
      </c>
      <c r="M100" s="20">
        <v>0</v>
      </c>
      <c r="N100" s="20">
        <v>0</v>
      </c>
      <c r="O100" s="20">
        <v>0</v>
      </c>
      <c r="P100" s="20">
        <v>0</v>
      </c>
      <c r="Q100" s="20">
        <v>0</v>
      </c>
      <c r="R100" s="20">
        <v>0</v>
      </c>
      <c r="S100" s="20">
        <v>0</v>
      </c>
      <c r="T100" s="20">
        <v>0</v>
      </c>
    </row>
    <row r="101" spans="1:20" x14ac:dyDescent="0.3">
      <c r="A101" s="16" t="s">
        <v>320</v>
      </c>
      <c r="B101" s="16" t="s">
        <v>321</v>
      </c>
      <c r="C101" s="16" t="s">
        <v>322</v>
      </c>
      <c r="D101" s="16">
        <v>2018</v>
      </c>
      <c r="E101" s="15" t="s">
        <v>420</v>
      </c>
      <c r="F101" s="20">
        <v>9.8391094641452597</v>
      </c>
      <c r="G101" s="20">
        <v>0</v>
      </c>
      <c r="H101" s="20">
        <v>0</v>
      </c>
      <c r="I101" s="20">
        <v>0</v>
      </c>
      <c r="J101" s="20">
        <v>0</v>
      </c>
      <c r="K101" s="20">
        <v>0</v>
      </c>
      <c r="L101" s="20">
        <v>0</v>
      </c>
      <c r="M101" s="20">
        <v>0</v>
      </c>
      <c r="N101" s="20">
        <v>0</v>
      </c>
      <c r="O101" s="20">
        <v>0</v>
      </c>
      <c r="P101" s="20">
        <v>0</v>
      </c>
      <c r="Q101" s="20">
        <v>0</v>
      </c>
      <c r="R101" s="20">
        <v>0</v>
      </c>
      <c r="S101" s="20">
        <v>0</v>
      </c>
      <c r="T101" s="20">
        <v>0</v>
      </c>
    </row>
    <row r="102" spans="1:20" x14ac:dyDescent="0.3">
      <c r="A102" s="16" t="s">
        <v>320</v>
      </c>
      <c r="B102" s="16" t="s">
        <v>321</v>
      </c>
      <c r="C102" s="16" t="s">
        <v>322</v>
      </c>
      <c r="D102" s="16">
        <v>2018</v>
      </c>
      <c r="E102" s="15" t="s">
        <v>421</v>
      </c>
      <c r="F102" s="20">
        <v>0.73919010475003799</v>
      </c>
      <c r="G102" s="20">
        <v>0</v>
      </c>
      <c r="H102" s="20">
        <v>0</v>
      </c>
      <c r="I102" s="20">
        <v>0</v>
      </c>
      <c r="J102" s="20">
        <v>0</v>
      </c>
      <c r="K102" s="20">
        <v>0</v>
      </c>
      <c r="L102" s="20">
        <v>0</v>
      </c>
      <c r="M102" s="20">
        <v>0</v>
      </c>
      <c r="N102" s="20">
        <v>0</v>
      </c>
      <c r="O102" s="20">
        <v>0</v>
      </c>
      <c r="P102" s="20">
        <v>0</v>
      </c>
      <c r="Q102" s="20">
        <v>0</v>
      </c>
      <c r="R102" s="20">
        <v>0</v>
      </c>
      <c r="S102" s="20">
        <v>0</v>
      </c>
      <c r="T102" s="20">
        <v>0</v>
      </c>
    </row>
    <row r="103" spans="1:20" x14ac:dyDescent="0.3">
      <c r="A103" s="16" t="s">
        <v>320</v>
      </c>
      <c r="B103" s="16" t="s">
        <v>321</v>
      </c>
      <c r="C103" s="16" t="s">
        <v>322</v>
      </c>
      <c r="D103" s="16">
        <v>2018</v>
      </c>
      <c r="E103" s="15" t="s">
        <v>422</v>
      </c>
      <c r="F103" s="20">
        <v>1.0489977221820399</v>
      </c>
      <c r="G103" s="20">
        <v>0</v>
      </c>
      <c r="H103" s="20">
        <v>0</v>
      </c>
      <c r="I103" s="20">
        <v>0</v>
      </c>
      <c r="J103" s="20">
        <v>0</v>
      </c>
      <c r="K103" s="20">
        <v>0</v>
      </c>
      <c r="L103" s="20">
        <v>0</v>
      </c>
      <c r="M103" s="20">
        <v>0</v>
      </c>
      <c r="N103" s="20">
        <v>0</v>
      </c>
      <c r="O103" s="20">
        <v>0</v>
      </c>
      <c r="P103" s="20">
        <v>0</v>
      </c>
      <c r="Q103" s="20">
        <v>0</v>
      </c>
      <c r="R103" s="20">
        <v>0</v>
      </c>
      <c r="S103" s="20">
        <v>0</v>
      </c>
      <c r="T103" s="20">
        <v>0</v>
      </c>
    </row>
    <row r="104" spans="1:20" x14ac:dyDescent="0.3">
      <c r="A104" s="16" t="s">
        <v>320</v>
      </c>
      <c r="B104" s="16" t="s">
        <v>321</v>
      </c>
      <c r="C104" s="16" t="s">
        <v>322</v>
      </c>
      <c r="D104" s="16">
        <v>2018</v>
      </c>
      <c r="E104" s="15" t="s">
        <v>423</v>
      </c>
      <c r="F104" s="20">
        <v>6.24506934086613</v>
      </c>
      <c r="G104" s="20">
        <v>0</v>
      </c>
      <c r="H104" s="20">
        <v>0</v>
      </c>
      <c r="I104" s="20">
        <v>0</v>
      </c>
      <c r="J104" s="20">
        <v>0</v>
      </c>
      <c r="K104" s="20">
        <v>0</v>
      </c>
      <c r="L104" s="20">
        <v>0</v>
      </c>
      <c r="M104" s="20">
        <v>0</v>
      </c>
      <c r="N104" s="20">
        <v>0</v>
      </c>
      <c r="O104" s="20">
        <v>0</v>
      </c>
      <c r="P104" s="20">
        <v>0</v>
      </c>
      <c r="Q104" s="20">
        <v>0</v>
      </c>
      <c r="R104" s="20">
        <v>0</v>
      </c>
      <c r="S104" s="20">
        <v>0</v>
      </c>
      <c r="T104" s="20">
        <v>0</v>
      </c>
    </row>
    <row r="105" spans="1:20" x14ac:dyDescent="0.3">
      <c r="A105" s="16" t="s">
        <v>320</v>
      </c>
      <c r="B105" s="16" t="s">
        <v>321</v>
      </c>
      <c r="C105" s="16" t="s">
        <v>322</v>
      </c>
      <c r="D105" s="16">
        <v>2018</v>
      </c>
      <c r="E105" s="15" t="s">
        <v>424</v>
      </c>
      <c r="F105" s="20">
        <v>1.2935826833125701</v>
      </c>
      <c r="G105" s="20">
        <v>0</v>
      </c>
      <c r="H105" s="20">
        <v>0</v>
      </c>
      <c r="I105" s="20">
        <v>0</v>
      </c>
      <c r="J105" s="20">
        <v>0</v>
      </c>
      <c r="K105" s="20">
        <v>0</v>
      </c>
      <c r="L105" s="20">
        <v>0</v>
      </c>
      <c r="M105" s="20">
        <v>0</v>
      </c>
      <c r="N105" s="20">
        <v>0</v>
      </c>
      <c r="O105" s="20">
        <v>0</v>
      </c>
      <c r="P105" s="20">
        <v>0</v>
      </c>
      <c r="Q105" s="20">
        <v>0</v>
      </c>
      <c r="R105" s="20">
        <v>0</v>
      </c>
      <c r="S105" s="20">
        <v>0</v>
      </c>
      <c r="T105" s="20">
        <v>0</v>
      </c>
    </row>
    <row r="106" spans="1:20" x14ac:dyDescent="0.3">
      <c r="A106" s="16" t="s">
        <v>320</v>
      </c>
      <c r="B106" s="16" t="s">
        <v>321</v>
      </c>
      <c r="C106" s="16" t="s">
        <v>322</v>
      </c>
      <c r="D106" s="16">
        <v>2018</v>
      </c>
      <c r="E106" s="15" t="s">
        <v>425</v>
      </c>
      <c r="F106" s="20">
        <v>2.77468050349187</v>
      </c>
      <c r="G106" s="20">
        <v>0</v>
      </c>
      <c r="H106" s="20">
        <v>0</v>
      </c>
      <c r="I106" s="20">
        <v>0</v>
      </c>
      <c r="J106" s="20">
        <v>0</v>
      </c>
      <c r="K106" s="20">
        <v>0</v>
      </c>
      <c r="L106" s="20">
        <v>0</v>
      </c>
      <c r="M106" s="20">
        <v>0</v>
      </c>
      <c r="N106" s="20">
        <v>0</v>
      </c>
      <c r="O106" s="20">
        <v>0</v>
      </c>
      <c r="P106" s="20">
        <v>0</v>
      </c>
      <c r="Q106" s="20">
        <v>0</v>
      </c>
      <c r="R106" s="20">
        <v>0</v>
      </c>
      <c r="S106" s="20">
        <v>0</v>
      </c>
      <c r="T106" s="20">
        <v>0</v>
      </c>
    </row>
    <row r="107" spans="1:20" x14ac:dyDescent="0.3">
      <c r="A107" s="16" t="s">
        <v>320</v>
      </c>
      <c r="B107" s="16" t="s">
        <v>321</v>
      </c>
      <c r="C107" s="16" t="s">
        <v>322</v>
      </c>
      <c r="D107" s="16">
        <v>2018</v>
      </c>
      <c r="E107" s="15" t="s">
        <v>426</v>
      </c>
      <c r="F107" s="20">
        <v>0.78810709697614301</v>
      </c>
      <c r="G107" s="20">
        <v>0</v>
      </c>
      <c r="H107" s="20">
        <v>0</v>
      </c>
      <c r="I107" s="20">
        <v>0</v>
      </c>
      <c r="J107" s="20">
        <v>0</v>
      </c>
      <c r="K107" s="20">
        <v>0</v>
      </c>
      <c r="L107" s="20">
        <v>0</v>
      </c>
      <c r="M107" s="20">
        <v>0</v>
      </c>
      <c r="N107" s="20">
        <v>0</v>
      </c>
      <c r="O107" s="20">
        <v>0</v>
      </c>
      <c r="P107" s="20">
        <v>0</v>
      </c>
      <c r="Q107" s="20">
        <v>0</v>
      </c>
      <c r="R107" s="20">
        <v>0</v>
      </c>
      <c r="S107" s="20">
        <v>0</v>
      </c>
      <c r="T107" s="20">
        <v>0</v>
      </c>
    </row>
    <row r="108" spans="1:20" x14ac:dyDescent="0.3">
      <c r="A108" s="16" t="s">
        <v>320</v>
      </c>
      <c r="B108" s="16" t="s">
        <v>321</v>
      </c>
      <c r="C108" s="16" t="s">
        <v>322</v>
      </c>
      <c r="D108" s="16">
        <v>2018</v>
      </c>
      <c r="E108" s="15" t="s">
        <v>427</v>
      </c>
      <c r="F108" s="20">
        <v>0</v>
      </c>
      <c r="G108" s="20">
        <v>0</v>
      </c>
      <c r="H108" s="20">
        <v>0</v>
      </c>
      <c r="I108" s="20">
        <v>0</v>
      </c>
      <c r="J108" s="20">
        <v>0</v>
      </c>
      <c r="K108" s="20">
        <v>0</v>
      </c>
      <c r="L108" s="20">
        <v>0</v>
      </c>
      <c r="M108" s="20">
        <v>0</v>
      </c>
      <c r="N108" s="20">
        <v>0</v>
      </c>
      <c r="O108" s="20">
        <v>0</v>
      </c>
      <c r="P108" s="20">
        <v>0</v>
      </c>
      <c r="Q108" s="20">
        <v>0</v>
      </c>
      <c r="R108" s="20">
        <v>0</v>
      </c>
      <c r="S108" s="20">
        <v>0</v>
      </c>
      <c r="T108" s="20">
        <v>0</v>
      </c>
    </row>
    <row r="109" spans="1:20" x14ac:dyDescent="0.3">
      <c r="A109" s="16" t="s">
        <v>320</v>
      </c>
      <c r="B109" s="16" t="s">
        <v>321</v>
      </c>
      <c r="C109" s="16" t="s">
        <v>322</v>
      </c>
      <c r="D109" s="16">
        <v>2018</v>
      </c>
      <c r="E109" s="15" t="s">
        <v>428</v>
      </c>
      <c r="F109" s="20">
        <v>0</v>
      </c>
      <c r="G109" s="20">
        <v>0</v>
      </c>
      <c r="H109" s="20">
        <v>0</v>
      </c>
      <c r="I109" s="20">
        <v>0</v>
      </c>
      <c r="J109" s="20">
        <v>0</v>
      </c>
      <c r="K109" s="20">
        <v>0</v>
      </c>
      <c r="L109" s="20">
        <v>0</v>
      </c>
      <c r="M109" s="20">
        <v>0</v>
      </c>
      <c r="N109" s="20">
        <v>0</v>
      </c>
      <c r="O109" s="20">
        <v>0</v>
      </c>
      <c r="P109" s="20">
        <v>0</v>
      </c>
      <c r="Q109" s="20">
        <v>0</v>
      </c>
      <c r="R109" s="20">
        <v>0</v>
      </c>
      <c r="S109" s="20">
        <v>0</v>
      </c>
      <c r="T109" s="20">
        <v>0</v>
      </c>
    </row>
    <row r="110" spans="1:20" x14ac:dyDescent="0.3">
      <c r="A110" s="16" t="s">
        <v>320</v>
      </c>
      <c r="B110" s="16" t="s">
        <v>321</v>
      </c>
      <c r="C110" s="16" t="s">
        <v>322</v>
      </c>
      <c r="D110" s="16">
        <v>2018</v>
      </c>
      <c r="E110" s="15" t="s">
        <v>429</v>
      </c>
      <c r="F110" s="20">
        <v>0</v>
      </c>
      <c r="G110" s="20">
        <v>0</v>
      </c>
      <c r="H110" s="20">
        <v>0</v>
      </c>
      <c r="I110" s="20">
        <v>0</v>
      </c>
      <c r="J110" s="20">
        <v>0</v>
      </c>
      <c r="K110" s="20">
        <v>0</v>
      </c>
      <c r="L110" s="20">
        <v>0</v>
      </c>
      <c r="M110" s="20">
        <v>0</v>
      </c>
      <c r="N110" s="20">
        <v>0</v>
      </c>
      <c r="O110" s="20">
        <v>0</v>
      </c>
      <c r="P110" s="20">
        <v>0</v>
      </c>
      <c r="Q110" s="20">
        <v>0</v>
      </c>
      <c r="R110" s="20">
        <v>0</v>
      </c>
      <c r="S110" s="20">
        <v>0</v>
      </c>
      <c r="T110" s="20">
        <v>0</v>
      </c>
    </row>
    <row r="111" spans="1:20" x14ac:dyDescent="0.3">
      <c r="A111" s="16" t="s">
        <v>320</v>
      </c>
      <c r="B111" s="16" t="s">
        <v>321</v>
      </c>
      <c r="C111" s="16" t="s">
        <v>322</v>
      </c>
      <c r="D111" s="16">
        <v>2018</v>
      </c>
      <c r="E111" s="15" t="s">
        <v>430</v>
      </c>
      <c r="F111" s="20">
        <v>0</v>
      </c>
      <c r="G111" s="20">
        <v>0</v>
      </c>
      <c r="H111" s="20">
        <v>0</v>
      </c>
      <c r="I111" s="20">
        <v>0</v>
      </c>
      <c r="J111" s="20">
        <v>0</v>
      </c>
      <c r="K111" s="20">
        <v>0</v>
      </c>
      <c r="L111" s="20">
        <v>0</v>
      </c>
      <c r="M111" s="20">
        <v>0</v>
      </c>
      <c r="N111" s="20">
        <v>0</v>
      </c>
      <c r="O111" s="20">
        <v>0</v>
      </c>
      <c r="P111" s="20">
        <v>0</v>
      </c>
      <c r="Q111" s="20">
        <v>0</v>
      </c>
      <c r="R111" s="20">
        <v>0</v>
      </c>
      <c r="S111" s="20">
        <v>0</v>
      </c>
      <c r="T111" s="20">
        <v>0</v>
      </c>
    </row>
    <row r="112" spans="1:20" x14ac:dyDescent="0.3">
      <c r="A112" s="16" t="s">
        <v>320</v>
      </c>
      <c r="B112" s="16" t="s">
        <v>321</v>
      </c>
      <c r="C112" s="16" t="s">
        <v>322</v>
      </c>
      <c r="D112" s="16">
        <v>2018</v>
      </c>
      <c r="E112" s="15" t="s">
        <v>431</v>
      </c>
      <c r="F112" s="20">
        <v>0</v>
      </c>
      <c r="G112" s="20">
        <v>0</v>
      </c>
      <c r="H112" s="20">
        <v>0</v>
      </c>
      <c r="I112" s="20">
        <v>0</v>
      </c>
      <c r="J112" s="20">
        <v>0</v>
      </c>
      <c r="K112" s="20">
        <v>0</v>
      </c>
      <c r="L112" s="20">
        <v>0</v>
      </c>
      <c r="M112" s="20">
        <v>0</v>
      </c>
      <c r="N112" s="20">
        <v>0</v>
      </c>
      <c r="O112" s="20">
        <v>0</v>
      </c>
      <c r="P112" s="20">
        <v>0</v>
      </c>
      <c r="Q112" s="20">
        <v>0</v>
      </c>
      <c r="R112" s="20">
        <v>0</v>
      </c>
      <c r="S112" s="20">
        <v>0</v>
      </c>
      <c r="T112" s="20">
        <v>0</v>
      </c>
    </row>
    <row r="113" spans="1:20" x14ac:dyDescent="0.3">
      <c r="A113" s="16" t="s">
        <v>320</v>
      </c>
      <c r="B113" s="16" t="s">
        <v>321</v>
      </c>
      <c r="C113" s="16" t="s">
        <v>322</v>
      </c>
      <c r="D113" s="16">
        <v>2018</v>
      </c>
      <c r="E113" s="15" t="s">
        <v>432</v>
      </c>
      <c r="F113" s="20">
        <v>0</v>
      </c>
      <c r="G113" s="20">
        <v>0</v>
      </c>
      <c r="H113" s="20">
        <v>0</v>
      </c>
      <c r="I113" s="20">
        <v>0</v>
      </c>
      <c r="J113" s="20">
        <v>0</v>
      </c>
      <c r="K113" s="20">
        <v>0</v>
      </c>
      <c r="L113" s="20">
        <v>0</v>
      </c>
      <c r="M113" s="20">
        <v>0</v>
      </c>
      <c r="N113" s="20">
        <v>0</v>
      </c>
      <c r="O113" s="20">
        <v>0</v>
      </c>
      <c r="P113" s="20">
        <v>0</v>
      </c>
      <c r="Q113" s="20">
        <v>0</v>
      </c>
      <c r="R113" s="20">
        <v>0</v>
      </c>
      <c r="S113" s="20">
        <v>0</v>
      </c>
      <c r="T113" s="20">
        <v>0</v>
      </c>
    </row>
    <row r="114" spans="1:20" x14ac:dyDescent="0.3">
      <c r="A114" s="16" t="s">
        <v>320</v>
      </c>
      <c r="B114" s="16" t="s">
        <v>321</v>
      </c>
      <c r="C114" s="16" t="s">
        <v>322</v>
      </c>
      <c r="D114" s="16">
        <v>2018</v>
      </c>
      <c r="E114" s="15" t="s">
        <v>433</v>
      </c>
      <c r="F114" s="20">
        <v>0</v>
      </c>
      <c r="G114" s="20">
        <v>0</v>
      </c>
      <c r="H114" s="20">
        <v>0</v>
      </c>
      <c r="I114" s="20">
        <v>0</v>
      </c>
      <c r="J114" s="20">
        <v>0</v>
      </c>
      <c r="K114" s="20">
        <v>0</v>
      </c>
      <c r="L114" s="20">
        <v>0</v>
      </c>
      <c r="M114" s="20">
        <v>0</v>
      </c>
      <c r="N114" s="20">
        <v>0</v>
      </c>
      <c r="O114" s="20">
        <v>0</v>
      </c>
      <c r="P114" s="20">
        <v>0</v>
      </c>
      <c r="Q114" s="20">
        <v>0</v>
      </c>
      <c r="R114" s="20">
        <v>0</v>
      </c>
      <c r="S114" s="20">
        <v>0</v>
      </c>
      <c r="T114" s="20">
        <v>0</v>
      </c>
    </row>
    <row r="115" spans="1:20" x14ac:dyDescent="0.3">
      <c r="A115" s="21" t="s">
        <v>320</v>
      </c>
      <c r="B115" s="21" t="s">
        <v>321</v>
      </c>
      <c r="C115" s="21" t="s">
        <v>322</v>
      </c>
      <c r="D115" s="21">
        <v>2018</v>
      </c>
      <c r="E115" s="22" t="s">
        <v>434</v>
      </c>
      <c r="F115" s="20">
        <v>0</v>
      </c>
      <c r="G115" s="20">
        <v>0</v>
      </c>
      <c r="H115" s="20">
        <v>0</v>
      </c>
      <c r="I115" s="20">
        <v>0</v>
      </c>
      <c r="J115" s="20">
        <v>0</v>
      </c>
      <c r="K115" s="20">
        <v>0</v>
      </c>
      <c r="L115" s="20">
        <v>0</v>
      </c>
      <c r="M115" s="20">
        <v>0</v>
      </c>
      <c r="N115" s="20">
        <v>0</v>
      </c>
      <c r="O115" s="20">
        <v>0</v>
      </c>
      <c r="P115" s="20">
        <v>0</v>
      </c>
      <c r="Q115" s="20">
        <v>0</v>
      </c>
      <c r="R115" s="20">
        <v>0</v>
      </c>
      <c r="S115" s="20">
        <v>0</v>
      </c>
      <c r="T115" s="20">
        <v>0</v>
      </c>
    </row>
    <row r="116" spans="1:20" x14ac:dyDescent="0.3">
      <c r="A116" s="16" t="s">
        <v>320</v>
      </c>
      <c r="B116" s="16" t="s">
        <v>321</v>
      </c>
      <c r="C116" s="16" t="s">
        <v>322</v>
      </c>
      <c r="D116" s="16">
        <v>2018</v>
      </c>
      <c r="E116" s="15" t="s">
        <v>435</v>
      </c>
      <c r="F116" s="20">
        <v>3.5811647999999998</v>
      </c>
      <c r="G116" s="20">
        <v>0</v>
      </c>
      <c r="H116" s="20">
        <v>0</v>
      </c>
      <c r="I116" s="20">
        <v>0</v>
      </c>
      <c r="J116" s="20">
        <v>0</v>
      </c>
      <c r="K116" s="20">
        <v>0</v>
      </c>
      <c r="L116" s="20">
        <v>0</v>
      </c>
      <c r="M116" s="20">
        <v>0</v>
      </c>
      <c r="N116" s="20">
        <v>0</v>
      </c>
      <c r="O116" s="20">
        <v>0</v>
      </c>
      <c r="P116" s="20">
        <v>0</v>
      </c>
      <c r="Q116" s="20">
        <v>0</v>
      </c>
      <c r="R116" s="20">
        <v>0</v>
      </c>
      <c r="S116" s="20">
        <v>0</v>
      </c>
      <c r="T116" s="20">
        <v>0</v>
      </c>
    </row>
    <row r="117" spans="1:20" x14ac:dyDescent="0.3">
      <c r="A117" s="16" t="s">
        <v>320</v>
      </c>
      <c r="B117" s="16" t="s">
        <v>321</v>
      </c>
      <c r="C117" s="16" t="s">
        <v>322</v>
      </c>
      <c r="D117" s="16">
        <v>2018</v>
      </c>
      <c r="E117" s="15" t="s">
        <v>436</v>
      </c>
      <c r="F117" s="20">
        <v>29.465920799999999</v>
      </c>
      <c r="G117" s="20">
        <v>0</v>
      </c>
      <c r="H117" s="20">
        <v>0</v>
      </c>
      <c r="I117" s="20">
        <v>0</v>
      </c>
      <c r="J117" s="20">
        <v>0</v>
      </c>
      <c r="K117" s="20">
        <v>0</v>
      </c>
      <c r="L117" s="20">
        <v>0</v>
      </c>
      <c r="M117" s="20">
        <v>0</v>
      </c>
      <c r="N117" s="20">
        <v>0</v>
      </c>
      <c r="O117" s="20">
        <v>0</v>
      </c>
      <c r="P117" s="20">
        <v>0</v>
      </c>
      <c r="Q117" s="20">
        <v>0</v>
      </c>
      <c r="R117" s="20">
        <v>0</v>
      </c>
      <c r="S117" s="20">
        <v>0</v>
      </c>
      <c r="T117" s="20">
        <v>0</v>
      </c>
    </row>
    <row r="118" spans="1:20" x14ac:dyDescent="0.3">
      <c r="A118" s="16" t="s">
        <v>320</v>
      </c>
      <c r="B118" s="16" t="s">
        <v>321</v>
      </c>
      <c r="C118" s="16" t="s">
        <v>322</v>
      </c>
      <c r="D118" s="16">
        <v>2018</v>
      </c>
      <c r="E118" s="15" t="s">
        <v>437</v>
      </c>
      <c r="F118" s="20">
        <v>0</v>
      </c>
      <c r="G118" s="20">
        <v>0</v>
      </c>
      <c r="H118" s="20">
        <v>0</v>
      </c>
      <c r="I118" s="20">
        <v>0</v>
      </c>
      <c r="J118" s="20">
        <v>0</v>
      </c>
      <c r="K118" s="20">
        <v>0</v>
      </c>
      <c r="L118" s="20">
        <v>0</v>
      </c>
      <c r="M118" s="20">
        <v>0</v>
      </c>
      <c r="N118" s="20">
        <v>0</v>
      </c>
      <c r="O118" s="20">
        <v>0</v>
      </c>
      <c r="P118" s="20">
        <v>0</v>
      </c>
      <c r="Q118" s="20">
        <v>0</v>
      </c>
      <c r="R118" s="20">
        <v>0</v>
      </c>
      <c r="S118" s="20">
        <v>0</v>
      </c>
      <c r="T118" s="20">
        <v>0</v>
      </c>
    </row>
    <row r="119" spans="1:20" x14ac:dyDescent="0.3">
      <c r="A119" s="16" t="s">
        <v>320</v>
      </c>
      <c r="B119" s="16" t="s">
        <v>321</v>
      </c>
      <c r="C119" s="16" t="s">
        <v>322</v>
      </c>
      <c r="D119" s="16">
        <v>2018</v>
      </c>
      <c r="E119" s="15" t="s">
        <v>438</v>
      </c>
      <c r="F119" s="20">
        <v>3.5309376000000001</v>
      </c>
      <c r="G119" s="20">
        <v>0</v>
      </c>
      <c r="H119" s="20">
        <v>0</v>
      </c>
      <c r="I119" s="20">
        <v>0</v>
      </c>
      <c r="J119" s="20">
        <v>0</v>
      </c>
      <c r="K119" s="20">
        <v>0</v>
      </c>
      <c r="L119" s="20">
        <v>0</v>
      </c>
      <c r="M119" s="20">
        <v>0</v>
      </c>
      <c r="N119" s="20">
        <v>0</v>
      </c>
      <c r="O119" s="20">
        <v>0</v>
      </c>
      <c r="P119" s="20">
        <v>0</v>
      </c>
      <c r="Q119" s="20">
        <v>0</v>
      </c>
      <c r="R119" s="20">
        <v>0</v>
      </c>
      <c r="S119" s="20">
        <v>0</v>
      </c>
      <c r="T119" s="20">
        <v>0</v>
      </c>
    </row>
    <row r="120" spans="1:20" x14ac:dyDescent="0.3">
      <c r="A120" s="16" t="s">
        <v>320</v>
      </c>
      <c r="B120" s="16" t="s">
        <v>321</v>
      </c>
      <c r="C120" s="16" t="s">
        <v>322</v>
      </c>
      <c r="D120" s="16">
        <v>2018</v>
      </c>
      <c r="E120" s="15" t="s">
        <v>439</v>
      </c>
      <c r="F120" s="20">
        <v>3.6844128</v>
      </c>
      <c r="G120" s="20">
        <v>0</v>
      </c>
      <c r="H120" s="20">
        <v>0</v>
      </c>
      <c r="I120" s="20">
        <v>0</v>
      </c>
      <c r="J120" s="20">
        <v>0</v>
      </c>
      <c r="K120" s="20">
        <v>0</v>
      </c>
      <c r="L120" s="20">
        <v>0</v>
      </c>
      <c r="M120" s="20">
        <v>0</v>
      </c>
      <c r="N120" s="20">
        <v>0</v>
      </c>
      <c r="O120" s="20">
        <v>0</v>
      </c>
      <c r="P120" s="20">
        <v>0</v>
      </c>
      <c r="Q120" s="20">
        <v>0</v>
      </c>
      <c r="R120" s="20">
        <v>0</v>
      </c>
      <c r="S120" s="20">
        <v>0</v>
      </c>
      <c r="T120" s="20">
        <v>0</v>
      </c>
    </row>
    <row r="121" spans="1:20" x14ac:dyDescent="0.3">
      <c r="A121" s="16" t="s">
        <v>320</v>
      </c>
      <c r="B121" s="16" t="s">
        <v>321</v>
      </c>
      <c r="C121" s="16" t="s">
        <v>322</v>
      </c>
      <c r="D121" s="16">
        <v>2018</v>
      </c>
      <c r="E121" s="15" t="s">
        <v>440</v>
      </c>
      <c r="F121" s="20">
        <v>5.1019775999999997</v>
      </c>
      <c r="G121" s="20">
        <v>0</v>
      </c>
      <c r="H121" s="20">
        <v>0</v>
      </c>
      <c r="I121" s="20">
        <v>0</v>
      </c>
      <c r="J121" s="20">
        <v>0</v>
      </c>
      <c r="K121" s="20">
        <v>0</v>
      </c>
      <c r="L121" s="20">
        <v>0</v>
      </c>
      <c r="M121" s="20">
        <v>0</v>
      </c>
      <c r="N121" s="20">
        <v>0</v>
      </c>
      <c r="O121" s="20">
        <v>0</v>
      </c>
      <c r="P121" s="20">
        <v>0</v>
      </c>
      <c r="Q121" s="20">
        <v>0</v>
      </c>
      <c r="R121" s="20">
        <v>0</v>
      </c>
      <c r="S121" s="20">
        <v>0</v>
      </c>
      <c r="T121" s="20">
        <v>0</v>
      </c>
    </row>
    <row r="122" spans="1:20" x14ac:dyDescent="0.3">
      <c r="A122" s="16" t="s">
        <v>320</v>
      </c>
      <c r="B122" s="16" t="s">
        <v>321</v>
      </c>
      <c r="C122" s="16" t="s">
        <v>322</v>
      </c>
      <c r="D122" s="16">
        <v>2018</v>
      </c>
      <c r="E122" s="15" t="s">
        <v>441</v>
      </c>
      <c r="F122" s="20">
        <v>11.5604496</v>
      </c>
      <c r="G122" s="20">
        <v>0</v>
      </c>
      <c r="H122" s="20">
        <v>0</v>
      </c>
      <c r="I122" s="20">
        <v>0</v>
      </c>
      <c r="J122" s="20">
        <v>0</v>
      </c>
      <c r="K122" s="20">
        <v>0</v>
      </c>
      <c r="L122" s="20">
        <v>0</v>
      </c>
      <c r="M122" s="20">
        <v>0</v>
      </c>
      <c r="N122" s="20">
        <v>0</v>
      </c>
      <c r="O122" s="20">
        <v>0</v>
      </c>
      <c r="P122" s="20">
        <v>0</v>
      </c>
      <c r="Q122" s="20">
        <v>0</v>
      </c>
      <c r="R122" s="20">
        <v>0</v>
      </c>
      <c r="S122" s="20">
        <v>0</v>
      </c>
      <c r="T122" s="20">
        <v>0</v>
      </c>
    </row>
    <row r="123" spans="1:20" x14ac:dyDescent="0.3">
      <c r="A123" s="16" t="s">
        <v>320</v>
      </c>
      <c r="B123" s="16" t="s">
        <v>321</v>
      </c>
      <c r="C123" s="16" t="s">
        <v>322</v>
      </c>
      <c r="D123" s="16">
        <v>2018</v>
      </c>
      <c r="E123" s="15" t="s">
        <v>442</v>
      </c>
      <c r="F123" s="20">
        <v>1.7367840000000001</v>
      </c>
      <c r="G123" s="20">
        <v>0</v>
      </c>
      <c r="H123" s="20">
        <v>0</v>
      </c>
      <c r="I123" s="20">
        <v>0</v>
      </c>
      <c r="J123" s="20">
        <v>0</v>
      </c>
      <c r="K123" s="20">
        <v>0</v>
      </c>
      <c r="L123" s="20">
        <v>0</v>
      </c>
      <c r="M123" s="20">
        <v>0</v>
      </c>
      <c r="N123" s="20">
        <v>0</v>
      </c>
      <c r="O123" s="20">
        <v>0</v>
      </c>
      <c r="P123" s="20">
        <v>0</v>
      </c>
      <c r="Q123" s="20">
        <v>0</v>
      </c>
      <c r="R123" s="20">
        <v>0</v>
      </c>
      <c r="S123" s="20">
        <v>0</v>
      </c>
      <c r="T123" s="20">
        <v>0</v>
      </c>
    </row>
    <row r="124" spans="1:20" x14ac:dyDescent="0.3">
      <c r="A124" s="16" t="s">
        <v>320</v>
      </c>
      <c r="B124" s="16" t="s">
        <v>321</v>
      </c>
      <c r="C124" s="16" t="s">
        <v>322</v>
      </c>
      <c r="D124" s="16">
        <v>2018</v>
      </c>
      <c r="E124" s="15" t="s">
        <v>443</v>
      </c>
      <c r="F124" s="20">
        <v>0</v>
      </c>
      <c r="G124" s="20">
        <v>0</v>
      </c>
      <c r="H124" s="20">
        <v>0</v>
      </c>
      <c r="I124" s="20">
        <v>0</v>
      </c>
      <c r="J124" s="20">
        <v>0</v>
      </c>
      <c r="K124" s="20">
        <v>0</v>
      </c>
      <c r="L124" s="20">
        <v>0</v>
      </c>
      <c r="M124" s="20">
        <v>0</v>
      </c>
      <c r="N124" s="20">
        <v>0</v>
      </c>
      <c r="O124" s="20">
        <v>0</v>
      </c>
      <c r="P124" s="20">
        <v>0</v>
      </c>
      <c r="Q124" s="20">
        <v>0</v>
      </c>
      <c r="R124" s="20">
        <v>0</v>
      </c>
      <c r="S124" s="20">
        <v>0</v>
      </c>
      <c r="T124" s="20">
        <v>0</v>
      </c>
    </row>
    <row r="125" spans="1:20" x14ac:dyDescent="0.3">
      <c r="A125" s="16" t="s">
        <v>320</v>
      </c>
      <c r="B125" s="16" t="s">
        <v>321</v>
      </c>
      <c r="C125" s="16" t="s">
        <v>322</v>
      </c>
      <c r="D125" s="16">
        <v>2018</v>
      </c>
      <c r="E125" s="15" t="s">
        <v>444</v>
      </c>
      <c r="F125" s="20">
        <v>0</v>
      </c>
      <c r="G125" s="20">
        <v>0</v>
      </c>
      <c r="H125" s="20">
        <v>0</v>
      </c>
      <c r="I125" s="20">
        <v>0</v>
      </c>
      <c r="J125" s="20">
        <v>0</v>
      </c>
      <c r="K125" s="20">
        <v>0</v>
      </c>
      <c r="L125" s="20">
        <v>0</v>
      </c>
      <c r="M125" s="20">
        <v>0</v>
      </c>
      <c r="N125" s="20">
        <v>0</v>
      </c>
      <c r="O125" s="20">
        <v>0</v>
      </c>
      <c r="P125" s="20">
        <v>0</v>
      </c>
      <c r="Q125" s="20">
        <v>0</v>
      </c>
      <c r="R125" s="20">
        <v>0</v>
      </c>
      <c r="S125" s="20">
        <v>0</v>
      </c>
      <c r="T125" s="20">
        <v>0</v>
      </c>
    </row>
    <row r="126" spans="1:20" x14ac:dyDescent="0.3">
      <c r="A126" s="16" t="s">
        <v>320</v>
      </c>
      <c r="B126" s="16" t="s">
        <v>321</v>
      </c>
      <c r="C126" s="16" t="s">
        <v>322</v>
      </c>
      <c r="D126" s="16">
        <v>2018</v>
      </c>
      <c r="E126" s="15" t="s">
        <v>445</v>
      </c>
      <c r="F126" s="20">
        <v>0</v>
      </c>
      <c r="G126" s="20">
        <v>0</v>
      </c>
      <c r="H126" s="20">
        <v>0</v>
      </c>
      <c r="I126" s="20">
        <v>0</v>
      </c>
      <c r="J126" s="20">
        <v>0</v>
      </c>
      <c r="K126" s="20">
        <v>0</v>
      </c>
      <c r="L126" s="20">
        <v>0</v>
      </c>
      <c r="M126" s="20">
        <v>0</v>
      </c>
      <c r="N126" s="20">
        <v>0</v>
      </c>
      <c r="O126" s="20">
        <v>0</v>
      </c>
      <c r="P126" s="20">
        <v>0</v>
      </c>
      <c r="Q126" s="20">
        <v>0</v>
      </c>
      <c r="R126" s="20">
        <v>0</v>
      </c>
      <c r="S126" s="20">
        <v>0</v>
      </c>
      <c r="T126" s="20">
        <v>0</v>
      </c>
    </row>
    <row r="127" spans="1:20" x14ac:dyDescent="0.3">
      <c r="A127" s="16" t="s">
        <v>320</v>
      </c>
      <c r="B127" s="16" t="s">
        <v>321</v>
      </c>
      <c r="C127" s="16" t="s">
        <v>322</v>
      </c>
      <c r="D127" s="16">
        <v>2018</v>
      </c>
      <c r="E127" s="15" t="s">
        <v>446</v>
      </c>
      <c r="F127" s="20">
        <v>0</v>
      </c>
      <c r="G127" s="20">
        <v>0</v>
      </c>
      <c r="H127" s="20">
        <v>0</v>
      </c>
      <c r="I127" s="20">
        <v>0</v>
      </c>
      <c r="J127" s="20">
        <v>0</v>
      </c>
      <c r="K127" s="20">
        <v>0</v>
      </c>
      <c r="L127" s="20">
        <v>0</v>
      </c>
      <c r="M127" s="20">
        <v>0</v>
      </c>
      <c r="N127" s="20">
        <v>0</v>
      </c>
      <c r="O127" s="20">
        <v>0</v>
      </c>
      <c r="P127" s="20">
        <v>0</v>
      </c>
      <c r="Q127" s="20">
        <v>0</v>
      </c>
      <c r="R127" s="20">
        <v>0</v>
      </c>
      <c r="S127" s="20">
        <v>0</v>
      </c>
      <c r="T127" s="20">
        <v>0</v>
      </c>
    </row>
    <row r="128" spans="1:20" x14ac:dyDescent="0.3">
      <c r="A128" s="16" t="s">
        <v>320</v>
      </c>
      <c r="B128" s="16" t="s">
        <v>321</v>
      </c>
      <c r="C128" s="16" t="s">
        <v>322</v>
      </c>
      <c r="D128" s="16">
        <v>2018</v>
      </c>
      <c r="E128" s="15" t="s">
        <v>447</v>
      </c>
      <c r="F128" s="20">
        <v>0</v>
      </c>
      <c r="G128" s="20">
        <v>0</v>
      </c>
      <c r="H128" s="20">
        <v>0</v>
      </c>
      <c r="I128" s="20">
        <v>0</v>
      </c>
      <c r="J128" s="20">
        <v>0</v>
      </c>
      <c r="K128" s="20">
        <v>0</v>
      </c>
      <c r="L128" s="20">
        <v>0</v>
      </c>
      <c r="M128" s="20">
        <v>0</v>
      </c>
      <c r="N128" s="20">
        <v>0</v>
      </c>
      <c r="O128" s="20">
        <v>0</v>
      </c>
      <c r="P128" s="20">
        <v>0</v>
      </c>
      <c r="Q128" s="20">
        <v>0</v>
      </c>
      <c r="R128" s="20">
        <v>0</v>
      </c>
      <c r="S128" s="20">
        <v>0</v>
      </c>
      <c r="T128" s="20">
        <v>0</v>
      </c>
    </row>
    <row r="129" spans="1:20" x14ac:dyDescent="0.3">
      <c r="A129" s="16" t="s">
        <v>320</v>
      </c>
      <c r="B129" s="16" t="s">
        <v>321</v>
      </c>
      <c r="C129" s="16" t="s">
        <v>322</v>
      </c>
      <c r="D129" s="16">
        <v>2018</v>
      </c>
      <c r="E129" s="15" t="s">
        <v>448</v>
      </c>
      <c r="F129" s="20">
        <v>0</v>
      </c>
      <c r="G129" s="20">
        <v>0</v>
      </c>
      <c r="H129" s="20">
        <v>0</v>
      </c>
      <c r="I129" s="20">
        <v>0</v>
      </c>
      <c r="J129" s="20">
        <v>0</v>
      </c>
      <c r="K129" s="20">
        <v>0</v>
      </c>
      <c r="L129" s="20">
        <v>0</v>
      </c>
      <c r="M129" s="20">
        <v>0</v>
      </c>
      <c r="N129" s="20">
        <v>0</v>
      </c>
      <c r="O129" s="20">
        <v>0</v>
      </c>
      <c r="P129" s="20">
        <v>0</v>
      </c>
      <c r="Q129" s="20">
        <v>0</v>
      </c>
      <c r="R129" s="20">
        <v>0</v>
      </c>
      <c r="S129" s="20">
        <v>0</v>
      </c>
      <c r="T129" s="20">
        <v>0</v>
      </c>
    </row>
    <row r="130" spans="1:20" x14ac:dyDescent="0.3">
      <c r="A130" s="16" t="s">
        <v>320</v>
      </c>
      <c r="B130" s="16" t="s">
        <v>321</v>
      </c>
      <c r="C130" s="16" t="s">
        <v>322</v>
      </c>
      <c r="D130" s="16">
        <v>2018</v>
      </c>
      <c r="E130" s="15" t="s">
        <v>449</v>
      </c>
      <c r="F130" s="20">
        <v>0</v>
      </c>
      <c r="G130" s="20">
        <v>0</v>
      </c>
      <c r="H130" s="20">
        <v>0</v>
      </c>
      <c r="I130" s="20">
        <v>0</v>
      </c>
      <c r="J130" s="20">
        <v>0</v>
      </c>
      <c r="K130" s="20">
        <v>0</v>
      </c>
      <c r="L130" s="20">
        <v>0</v>
      </c>
      <c r="M130" s="20">
        <v>0</v>
      </c>
      <c r="N130" s="20">
        <v>0</v>
      </c>
      <c r="O130" s="20">
        <v>0</v>
      </c>
      <c r="P130" s="20">
        <v>0</v>
      </c>
      <c r="Q130" s="20">
        <v>0</v>
      </c>
      <c r="R130" s="20">
        <v>0</v>
      </c>
      <c r="S130" s="20">
        <v>0</v>
      </c>
      <c r="T130" s="20">
        <v>0</v>
      </c>
    </row>
    <row r="131" spans="1:20" x14ac:dyDescent="0.3">
      <c r="A131" s="16" t="s">
        <v>320</v>
      </c>
      <c r="B131" s="16" t="s">
        <v>321</v>
      </c>
      <c r="C131" s="16" t="s">
        <v>322</v>
      </c>
      <c r="D131" s="16">
        <v>2018</v>
      </c>
      <c r="E131" s="15" t="s">
        <v>450</v>
      </c>
      <c r="F131" s="20">
        <v>0</v>
      </c>
      <c r="G131" s="20">
        <v>0</v>
      </c>
      <c r="H131" s="20">
        <v>0</v>
      </c>
      <c r="I131" s="20">
        <v>0</v>
      </c>
      <c r="J131" s="20">
        <v>0</v>
      </c>
      <c r="K131" s="20">
        <v>0</v>
      </c>
      <c r="L131" s="20">
        <v>0</v>
      </c>
      <c r="M131" s="20">
        <v>0</v>
      </c>
      <c r="N131" s="20">
        <v>0</v>
      </c>
      <c r="O131" s="20">
        <v>0</v>
      </c>
      <c r="P131" s="20">
        <v>0</v>
      </c>
      <c r="Q131" s="20">
        <v>0</v>
      </c>
      <c r="R131" s="20">
        <v>0</v>
      </c>
      <c r="S131" s="20">
        <v>0</v>
      </c>
      <c r="T131" s="20">
        <v>0</v>
      </c>
    </row>
    <row r="132" spans="1:20" x14ac:dyDescent="0.3">
      <c r="A132" s="16" t="s">
        <v>320</v>
      </c>
      <c r="B132" s="16" t="s">
        <v>321</v>
      </c>
      <c r="C132" s="16" t="s">
        <v>322</v>
      </c>
      <c r="D132" s="16">
        <v>2018</v>
      </c>
      <c r="E132" s="15" t="s">
        <v>451</v>
      </c>
      <c r="F132" s="20">
        <v>0.80778240000000001</v>
      </c>
      <c r="G132" s="20">
        <v>0</v>
      </c>
      <c r="H132" s="20">
        <v>0</v>
      </c>
      <c r="I132" s="20">
        <v>0</v>
      </c>
      <c r="J132" s="20">
        <v>0</v>
      </c>
      <c r="K132" s="20">
        <v>0</v>
      </c>
      <c r="L132" s="20">
        <v>0</v>
      </c>
      <c r="M132" s="20">
        <v>0</v>
      </c>
      <c r="N132" s="20">
        <v>0</v>
      </c>
      <c r="O132" s="20">
        <v>0</v>
      </c>
      <c r="P132" s="20">
        <v>0</v>
      </c>
      <c r="Q132" s="20">
        <v>0</v>
      </c>
      <c r="R132" s="20">
        <v>0</v>
      </c>
      <c r="S132" s="20">
        <v>0</v>
      </c>
      <c r="T132" s="20">
        <v>0</v>
      </c>
    </row>
    <row r="133" spans="1:20" x14ac:dyDescent="0.3">
      <c r="A133" s="16" t="s">
        <v>320</v>
      </c>
      <c r="B133" s="16" t="s">
        <v>321</v>
      </c>
      <c r="C133" s="16" t="s">
        <v>322</v>
      </c>
      <c r="D133" s="16">
        <v>2018</v>
      </c>
      <c r="E133" s="15" t="s">
        <v>452</v>
      </c>
      <c r="F133" s="20">
        <v>7.3760472000000004</v>
      </c>
      <c r="G133" s="20">
        <v>0</v>
      </c>
      <c r="H133" s="20">
        <v>0</v>
      </c>
      <c r="I133" s="20">
        <v>0</v>
      </c>
      <c r="J133" s="20">
        <v>0</v>
      </c>
      <c r="K133" s="20">
        <v>0</v>
      </c>
      <c r="L133" s="20">
        <v>0</v>
      </c>
      <c r="M133" s="20">
        <v>0</v>
      </c>
      <c r="N133" s="20">
        <v>0</v>
      </c>
      <c r="O133" s="20">
        <v>0</v>
      </c>
      <c r="P133" s="20">
        <v>0</v>
      </c>
      <c r="Q133" s="20">
        <v>0</v>
      </c>
      <c r="R133" s="20">
        <v>0</v>
      </c>
      <c r="S133" s="20">
        <v>0</v>
      </c>
      <c r="T133" s="20">
        <v>0</v>
      </c>
    </row>
    <row r="134" spans="1:20" x14ac:dyDescent="0.3">
      <c r="A134" s="16" t="s">
        <v>320</v>
      </c>
      <c r="B134" s="16" t="s">
        <v>321</v>
      </c>
      <c r="C134" s="16" t="s">
        <v>322</v>
      </c>
      <c r="D134" s="16">
        <v>2018</v>
      </c>
      <c r="E134" s="15" t="s">
        <v>453</v>
      </c>
      <c r="F134" s="20">
        <v>0</v>
      </c>
      <c r="G134" s="20">
        <v>0</v>
      </c>
      <c r="H134" s="20">
        <v>0</v>
      </c>
      <c r="I134" s="20">
        <v>0</v>
      </c>
      <c r="J134" s="20">
        <v>0</v>
      </c>
      <c r="K134" s="20">
        <v>0</v>
      </c>
      <c r="L134" s="20">
        <v>0</v>
      </c>
      <c r="M134" s="20">
        <v>0</v>
      </c>
      <c r="N134" s="20">
        <v>0</v>
      </c>
      <c r="O134" s="20">
        <v>0</v>
      </c>
      <c r="P134" s="20">
        <v>0</v>
      </c>
      <c r="Q134" s="20">
        <v>0</v>
      </c>
      <c r="R134" s="20">
        <v>0</v>
      </c>
      <c r="S134" s="20">
        <v>0</v>
      </c>
      <c r="T134" s="20">
        <v>0</v>
      </c>
    </row>
    <row r="135" spans="1:20" x14ac:dyDescent="0.3">
      <c r="A135" s="16" t="s">
        <v>320</v>
      </c>
      <c r="B135" s="16" t="s">
        <v>321</v>
      </c>
      <c r="C135" s="16" t="s">
        <v>322</v>
      </c>
      <c r="D135" s="16">
        <v>2018</v>
      </c>
      <c r="E135" s="15" t="s">
        <v>454</v>
      </c>
      <c r="F135" s="20">
        <v>0.88785360000000002</v>
      </c>
      <c r="G135" s="20">
        <v>0</v>
      </c>
      <c r="H135" s="20">
        <v>0</v>
      </c>
      <c r="I135" s="20">
        <v>0</v>
      </c>
      <c r="J135" s="20">
        <v>0</v>
      </c>
      <c r="K135" s="20">
        <v>0</v>
      </c>
      <c r="L135" s="20">
        <v>0</v>
      </c>
      <c r="M135" s="20">
        <v>0</v>
      </c>
      <c r="N135" s="20">
        <v>0</v>
      </c>
      <c r="O135" s="20">
        <v>0</v>
      </c>
      <c r="P135" s="20">
        <v>0</v>
      </c>
      <c r="Q135" s="20">
        <v>0</v>
      </c>
      <c r="R135" s="20">
        <v>0</v>
      </c>
      <c r="S135" s="20">
        <v>0</v>
      </c>
      <c r="T135" s="20">
        <v>0</v>
      </c>
    </row>
    <row r="136" spans="1:20" x14ac:dyDescent="0.3">
      <c r="A136" s="16" t="s">
        <v>320</v>
      </c>
      <c r="B136" s="16" t="s">
        <v>321</v>
      </c>
      <c r="C136" s="16" t="s">
        <v>322</v>
      </c>
      <c r="D136" s="16">
        <v>2018</v>
      </c>
      <c r="E136" s="15" t="s">
        <v>455</v>
      </c>
      <c r="F136" s="20">
        <v>0.76908960000000004</v>
      </c>
      <c r="G136" s="20">
        <v>0</v>
      </c>
      <c r="H136" s="20">
        <v>0</v>
      </c>
      <c r="I136" s="20">
        <v>0</v>
      </c>
      <c r="J136" s="20">
        <v>0</v>
      </c>
      <c r="K136" s="20">
        <v>0</v>
      </c>
      <c r="L136" s="20">
        <v>0</v>
      </c>
      <c r="M136" s="20">
        <v>0</v>
      </c>
      <c r="N136" s="20">
        <v>0</v>
      </c>
      <c r="O136" s="20">
        <v>0</v>
      </c>
      <c r="P136" s="20">
        <v>0</v>
      </c>
      <c r="Q136" s="20">
        <v>0</v>
      </c>
      <c r="R136" s="20">
        <v>0</v>
      </c>
      <c r="S136" s="20">
        <v>0</v>
      </c>
      <c r="T136" s="20">
        <v>0</v>
      </c>
    </row>
    <row r="137" spans="1:20" x14ac:dyDescent="0.3">
      <c r="A137" s="16" t="s">
        <v>320</v>
      </c>
      <c r="B137" s="16" t="s">
        <v>321</v>
      </c>
      <c r="C137" s="16" t="s">
        <v>322</v>
      </c>
      <c r="D137" s="16">
        <v>2018</v>
      </c>
      <c r="E137" s="15" t="s">
        <v>456</v>
      </c>
      <c r="F137" s="20">
        <v>1.2896783999999999</v>
      </c>
      <c r="G137" s="20">
        <v>0</v>
      </c>
      <c r="H137" s="20">
        <v>0</v>
      </c>
      <c r="I137" s="20">
        <v>0</v>
      </c>
      <c r="J137" s="20">
        <v>0</v>
      </c>
      <c r="K137" s="20">
        <v>0</v>
      </c>
      <c r="L137" s="20">
        <v>0</v>
      </c>
      <c r="M137" s="20">
        <v>0</v>
      </c>
      <c r="N137" s="20">
        <v>0</v>
      </c>
      <c r="O137" s="20">
        <v>0</v>
      </c>
      <c r="P137" s="20">
        <v>0</v>
      </c>
      <c r="Q137" s="20">
        <v>0</v>
      </c>
      <c r="R137" s="20">
        <v>0</v>
      </c>
      <c r="S137" s="20">
        <v>0</v>
      </c>
      <c r="T137" s="20">
        <v>0</v>
      </c>
    </row>
    <row r="138" spans="1:20" x14ac:dyDescent="0.3">
      <c r="A138" s="16" t="s">
        <v>320</v>
      </c>
      <c r="B138" s="16" t="s">
        <v>321</v>
      </c>
      <c r="C138" s="16" t="s">
        <v>322</v>
      </c>
      <c r="D138" s="16">
        <v>2018</v>
      </c>
      <c r="E138" s="15" t="s">
        <v>457</v>
      </c>
      <c r="F138" s="20">
        <v>2.9270304</v>
      </c>
      <c r="G138" s="20">
        <v>0</v>
      </c>
      <c r="H138" s="20">
        <v>0</v>
      </c>
      <c r="I138" s="20">
        <v>0</v>
      </c>
      <c r="J138" s="20">
        <v>0</v>
      </c>
      <c r="K138" s="20">
        <v>0</v>
      </c>
      <c r="L138" s="20">
        <v>0</v>
      </c>
      <c r="M138" s="20">
        <v>0</v>
      </c>
      <c r="N138" s="20">
        <v>0</v>
      </c>
      <c r="O138" s="20">
        <v>0</v>
      </c>
      <c r="P138" s="20">
        <v>0</v>
      </c>
      <c r="Q138" s="20">
        <v>0</v>
      </c>
      <c r="R138" s="20">
        <v>0</v>
      </c>
      <c r="S138" s="20">
        <v>0</v>
      </c>
      <c r="T138" s="20">
        <v>0</v>
      </c>
    </row>
    <row r="139" spans="1:20" x14ac:dyDescent="0.3">
      <c r="A139" s="16" t="s">
        <v>320</v>
      </c>
      <c r="B139" s="16" t="s">
        <v>321</v>
      </c>
      <c r="C139" s="16" t="s">
        <v>322</v>
      </c>
      <c r="D139" s="16">
        <v>2018</v>
      </c>
      <c r="E139" s="15" t="s">
        <v>458</v>
      </c>
      <c r="F139" s="20">
        <v>0.4284</v>
      </c>
      <c r="G139" s="20">
        <v>0</v>
      </c>
      <c r="H139" s="20">
        <v>0</v>
      </c>
      <c r="I139" s="20">
        <v>0</v>
      </c>
      <c r="J139" s="20">
        <v>0</v>
      </c>
      <c r="K139" s="20">
        <v>0</v>
      </c>
      <c r="L139" s="20">
        <v>0</v>
      </c>
      <c r="M139" s="20">
        <v>0</v>
      </c>
      <c r="N139" s="20">
        <v>0</v>
      </c>
      <c r="O139" s="20">
        <v>0</v>
      </c>
      <c r="P139" s="20">
        <v>0</v>
      </c>
      <c r="Q139" s="20">
        <v>0</v>
      </c>
      <c r="R139" s="20">
        <v>0</v>
      </c>
      <c r="S139" s="20">
        <v>0</v>
      </c>
      <c r="T139" s="20">
        <v>0</v>
      </c>
    </row>
    <row r="140" spans="1:20" x14ac:dyDescent="0.3">
      <c r="A140" s="16" t="s">
        <v>320</v>
      </c>
      <c r="B140" s="16" t="s">
        <v>321</v>
      </c>
      <c r="C140" s="16" t="s">
        <v>322</v>
      </c>
      <c r="D140" s="16">
        <v>2018</v>
      </c>
      <c r="E140" s="15" t="s">
        <v>459</v>
      </c>
      <c r="F140" s="20">
        <v>0.26411111999999998</v>
      </c>
      <c r="G140" s="20">
        <v>0</v>
      </c>
      <c r="H140" s="20">
        <v>0</v>
      </c>
      <c r="I140" s="20">
        <v>0</v>
      </c>
      <c r="J140" s="20">
        <v>0</v>
      </c>
      <c r="K140" s="20">
        <v>0</v>
      </c>
      <c r="L140" s="20">
        <v>0</v>
      </c>
      <c r="M140" s="20">
        <v>0</v>
      </c>
      <c r="N140" s="20">
        <v>0</v>
      </c>
      <c r="O140" s="20">
        <v>0</v>
      </c>
      <c r="P140" s="20">
        <v>0</v>
      </c>
      <c r="Q140" s="20">
        <v>0</v>
      </c>
      <c r="R140" s="20">
        <v>0</v>
      </c>
      <c r="S140" s="20">
        <v>0</v>
      </c>
      <c r="T140" s="20">
        <v>0</v>
      </c>
    </row>
    <row r="141" spans="1:20" x14ac:dyDescent="0.3">
      <c r="A141" s="16" t="s">
        <v>320</v>
      </c>
      <c r="B141" s="16" t="s">
        <v>321</v>
      </c>
      <c r="C141" s="16" t="s">
        <v>322</v>
      </c>
      <c r="D141" s="16">
        <v>2018</v>
      </c>
      <c r="E141" s="15" t="s">
        <v>460</v>
      </c>
      <c r="F141" s="20">
        <v>0.63409437000000002</v>
      </c>
      <c r="G141" s="20">
        <v>0</v>
      </c>
      <c r="H141" s="20">
        <v>0</v>
      </c>
      <c r="I141" s="20">
        <v>0</v>
      </c>
      <c r="J141" s="20">
        <v>0</v>
      </c>
      <c r="K141" s="20">
        <v>0</v>
      </c>
      <c r="L141" s="20">
        <v>0</v>
      </c>
      <c r="M141" s="20">
        <v>0</v>
      </c>
      <c r="N141" s="20">
        <v>0</v>
      </c>
      <c r="O141" s="20">
        <v>0</v>
      </c>
      <c r="P141" s="20">
        <v>0</v>
      </c>
      <c r="Q141" s="20">
        <v>0</v>
      </c>
      <c r="R141" s="20">
        <v>0</v>
      </c>
      <c r="S141" s="20">
        <v>0</v>
      </c>
      <c r="T141" s="20">
        <v>0</v>
      </c>
    </row>
    <row r="142" spans="1:20" x14ac:dyDescent="0.3">
      <c r="A142" s="16" t="s">
        <v>320</v>
      </c>
      <c r="B142" s="16" t="s">
        <v>321</v>
      </c>
      <c r="C142" s="16" t="s">
        <v>322</v>
      </c>
      <c r="D142" s="16">
        <v>2018</v>
      </c>
      <c r="E142" s="15" t="s">
        <v>461</v>
      </c>
      <c r="F142" s="20">
        <v>0</v>
      </c>
      <c r="G142" s="20">
        <v>0</v>
      </c>
      <c r="H142" s="20">
        <v>0</v>
      </c>
      <c r="I142" s="20">
        <v>0</v>
      </c>
      <c r="J142" s="20">
        <v>0</v>
      </c>
      <c r="K142" s="20">
        <v>0</v>
      </c>
      <c r="L142" s="20">
        <v>0</v>
      </c>
      <c r="M142" s="20">
        <v>0</v>
      </c>
      <c r="N142" s="20">
        <v>0</v>
      </c>
      <c r="O142" s="20">
        <v>0</v>
      </c>
      <c r="P142" s="20">
        <v>0</v>
      </c>
      <c r="Q142" s="20">
        <v>0</v>
      </c>
      <c r="R142" s="20">
        <v>0</v>
      </c>
      <c r="S142" s="20">
        <v>0</v>
      </c>
      <c r="T142" s="20">
        <v>0</v>
      </c>
    </row>
    <row r="143" spans="1:20" x14ac:dyDescent="0.3">
      <c r="A143" s="16" t="s">
        <v>320</v>
      </c>
      <c r="B143" s="16" t="s">
        <v>321</v>
      </c>
      <c r="C143" s="16" t="s">
        <v>322</v>
      </c>
      <c r="D143" s="16">
        <v>2018</v>
      </c>
      <c r="E143" s="15" t="s">
        <v>462</v>
      </c>
      <c r="F143" s="20">
        <v>6.7604040000000004E-2</v>
      </c>
      <c r="G143" s="20">
        <v>0</v>
      </c>
      <c r="H143" s="20">
        <v>0</v>
      </c>
      <c r="I143" s="20">
        <v>0</v>
      </c>
      <c r="J143" s="20">
        <v>0</v>
      </c>
      <c r="K143" s="20">
        <v>0</v>
      </c>
      <c r="L143" s="20">
        <v>0</v>
      </c>
      <c r="M143" s="20">
        <v>0</v>
      </c>
      <c r="N143" s="20">
        <v>0</v>
      </c>
      <c r="O143" s="20">
        <v>0</v>
      </c>
      <c r="P143" s="20">
        <v>0</v>
      </c>
      <c r="Q143" s="20">
        <v>0</v>
      </c>
      <c r="R143" s="20">
        <v>0</v>
      </c>
      <c r="S143" s="20">
        <v>0</v>
      </c>
      <c r="T143" s="20">
        <v>0</v>
      </c>
    </row>
    <row r="144" spans="1:20" x14ac:dyDescent="0.3">
      <c r="A144" s="16" t="s">
        <v>320</v>
      </c>
      <c r="B144" s="16" t="s">
        <v>321</v>
      </c>
      <c r="C144" s="16" t="s">
        <v>322</v>
      </c>
      <c r="D144" s="16">
        <v>2018</v>
      </c>
      <c r="E144" s="15" t="s">
        <v>463</v>
      </c>
      <c r="F144" s="20">
        <v>0.40247171999999998</v>
      </c>
      <c r="G144" s="20">
        <v>0</v>
      </c>
      <c r="H144" s="20">
        <v>0</v>
      </c>
      <c r="I144" s="20">
        <v>0</v>
      </c>
      <c r="J144" s="20">
        <v>0</v>
      </c>
      <c r="K144" s="20">
        <v>0</v>
      </c>
      <c r="L144" s="20">
        <v>0</v>
      </c>
      <c r="M144" s="20">
        <v>0</v>
      </c>
      <c r="N144" s="20">
        <v>0</v>
      </c>
      <c r="O144" s="20">
        <v>0</v>
      </c>
      <c r="P144" s="20">
        <v>0</v>
      </c>
      <c r="Q144" s="20">
        <v>0</v>
      </c>
      <c r="R144" s="20">
        <v>0</v>
      </c>
      <c r="S144" s="20">
        <v>0</v>
      </c>
      <c r="T144" s="20">
        <v>0</v>
      </c>
    </row>
    <row r="145" spans="1:20" x14ac:dyDescent="0.3">
      <c r="A145" s="16" t="s">
        <v>320</v>
      </c>
      <c r="B145" s="16" t="s">
        <v>321</v>
      </c>
      <c r="C145" s="16" t="s">
        <v>322</v>
      </c>
      <c r="D145" s="16">
        <v>2018</v>
      </c>
      <c r="E145" s="15" t="s">
        <v>464</v>
      </c>
      <c r="F145" s="20">
        <v>8.3366640000000006E-2</v>
      </c>
      <c r="G145" s="20">
        <v>0</v>
      </c>
      <c r="H145" s="20">
        <v>0</v>
      </c>
      <c r="I145" s="20">
        <v>0</v>
      </c>
      <c r="J145" s="20">
        <v>0</v>
      </c>
      <c r="K145" s="20">
        <v>0</v>
      </c>
      <c r="L145" s="20">
        <v>0</v>
      </c>
      <c r="M145" s="20">
        <v>0</v>
      </c>
      <c r="N145" s="20">
        <v>0</v>
      </c>
      <c r="O145" s="20">
        <v>0</v>
      </c>
      <c r="P145" s="20">
        <v>0</v>
      </c>
      <c r="Q145" s="20">
        <v>0</v>
      </c>
      <c r="R145" s="20">
        <v>0</v>
      </c>
      <c r="S145" s="20">
        <v>0</v>
      </c>
      <c r="T145" s="20">
        <v>0</v>
      </c>
    </row>
    <row r="146" spans="1:20" x14ac:dyDescent="0.3">
      <c r="A146" s="16" t="s">
        <v>320</v>
      </c>
      <c r="B146" s="16" t="s">
        <v>321</v>
      </c>
      <c r="C146" s="16" t="s">
        <v>322</v>
      </c>
      <c r="D146" s="16">
        <v>2018</v>
      </c>
      <c r="E146" s="15" t="s">
        <v>465</v>
      </c>
      <c r="F146" s="20">
        <v>0.17881794000000001</v>
      </c>
      <c r="G146" s="20">
        <v>0</v>
      </c>
      <c r="H146" s="20">
        <v>0</v>
      </c>
      <c r="I146" s="20">
        <v>0</v>
      </c>
      <c r="J146" s="20">
        <v>0</v>
      </c>
      <c r="K146" s="20">
        <v>0</v>
      </c>
      <c r="L146" s="20">
        <v>0</v>
      </c>
      <c r="M146" s="20">
        <v>0</v>
      </c>
      <c r="N146" s="20">
        <v>0</v>
      </c>
      <c r="O146" s="20">
        <v>0</v>
      </c>
      <c r="P146" s="20">
        <v>0</v>
      </c>
      <c r="Q146" s="20">
        <v>0</v>
      </c>
      <c r="R146" s="20">
        <v>0</v>
      </c>
      <c r="S146" s="20">
        <v>0</v>
      </c>
      <c r="T146" s="20">
        <v>0</v>
      </c>
    </row>
    <row r="147" spans="1:20" x14ac:dyDescent="0.3">
      <c r="A147" s="16" t="s">
        <v>320</v>
      </c>
      <c r="B147" s="16" t="s">
        <v>321</v>
      </c>
      <c r="C147" s="16" t="s">
        <v>322</v>
      </c>
      <c r="D147" s="16">
        <v>2018</v>
      </c>
      <c r="E147" s="15" t="s">
        <v>466</v>
      </c>
      <c r="F147" s="20">
        <v>5.0790599999999998E-2</v>
      </c>
      <c r="G147" s="20">
        <v>0</v>
      </c>
      <c r="H147" s="20">
        <v>0</v>
      </c>
      <c r="I147" s="20">
        <v>0</v>
      </c>
      <c r="J147" s="20">
        <v>0</v>
      </c>
      <c r="K147" s="20">
        <v>0</v>
      </c>
      <c r="L147" s="20">
        <v>0</v>
      </c>
      <c r="M147" s="20">
        <v>0</v>
      </c>
      <c r="N147" s="20">
        <v>0</v>
      </c>
      <c r="O147" s="20">
        <v>0</v>
      </c>
      <c r="P147" s="20">
        <v>0</v>
      </c>
      <c r="Q147" s="20">
        <v>0</v>
      </c>
      <c r="R147" s="20">
        <v>0</v>
      </c>
      <c r="S147" s="20">
        <v>0</v>
      </c>
      <c r="T147" s="20">
        <v>0</v>
      </c>
    </row>
    <row r="148" spans="1:20" x14ac:dyDescent="0.3">
      <c r="A148" s="16" t="s">
        <v>320</v>
      </c>
      <c r="B148" s="16" t="s">
        <v>321</v>
      </c>
      <c r="C148" s="16" t="s">
        <v>322</v>
      </c>
      <c r="D148" s="16">
        <v>2018</v>
      </c>
      <c r="E148" s="15" t="s">
        <v>467</v>
      </c>
      <c r="F148" s="20">
        <v>0.34952591387999998</v>
      </c>
      <c r="G148" s="20">
        <v>0</v>
      </c>
      <c r="H148" s="20">
        <v>0</v>
      </c>
      <c r="I148" s="20">
        <v>0</v>
      </c>
      <c r="J148" s="20">
        <v>0</v>
      </c>
      <c r="K148" s="20">
        <v>0</v>
      </c>
      <c r="L148" s="20">
        <v>0</v>
      </c>
      <c r="M148" s="20">
        <v>0</v>
      </c>
      <c r="N148" s="20">
        <v>0</v>
      </c>
      <c r="O148" s="20">
        <v>0</v>
      </c>
      <c r="P148" s="20">
        <v>0</v>
      </c>
      <c r="Q148" s="20">
        <v>0</v>
      </c>
      <c r="R148" s="20">
        <v>0</v>
      </c>
      <c r="S148" s="20">
        <v>0</v>
      </c>
      <c r="T148" s="20">
        <v>0</v>
      </c>
    </row>
    <row r="149" spans="1:20" x14ac:dyDescent="0.3">
      <c r="A149" s="16" t="s">
        <v>320</v>
      </c>
      <c r="B149" s="16" t="s">
        <v>321</v>
      </c>
      <c r="C149" s="16" t="s">
        <v>322</v>
      </c>
      <c r="D149" s="16">
        <v>2018</v>
      </c>
      <c r="E149" s="15" t="s">
        <v>468</v>
      </c>
      <c r="F149" s="20">
        <v>0.83916350875500001</v>
      </c>
      <c r="G149" s="20">
        <v>0</v>
      </c>
      <c r="H149" s="20">
        <v>0</v>
      </c>
      <c r="I149" s="20">
        <v>0</v>
      </c>
      <c r="J149" s="20">
        <v>0</v>
      </c>
      <c r="K149" s="20">
        <v>0</v>
      </c>
      <c r="L149" s="20">
        <v>0</v>
      </c>
      <c r="M149" s="20">
        <v>0</v>
      </c>
      <c r="N149" s="20">
        <v>0</v>
      </c>
      <c r="O149" s="20">
        <v>0</v>
      </c>
      <c r="P149" s="20">
        <v>0</v>
      </c>
      <c r="Q149" s="20">
        <v>0</v>
      </c>
      <c r="R149" s="20">
        <v>0</v>
      </c>
      <c r="S149" s="20">
        <v>0</v>
      </c>
      <c r="T149" s="20">
        <v>0</v>
      </c>
    </row>
    <row r="150" spans="1:20" x14ac:dyDescent="0.3">
      <c r="A150" s="16" t="s">
        <v>320</v>
      </c>
      <c r="B150" s="16" t="s">
        <v>321</v>
      </c>
      <c r="C150" s="16" t="s">
        <v>322</v>
      </c>
      <c r="D150" s="16">
        <v>2018</v>
      </c>
      <c r="E150" s="15" t="s">
        <v>469</v>
      </c>
      <c r="F150" s="20">
        <v>0</v>
      </c>
      <c r="G150" s="20">
        <v>0</v>
      </c>
      <c r="H150" s="20">
        <v>0</v>
      </c>
      <c r="I150" s="20">
        <v>0</v>
      </c>
      <c r="J150" s="20">
        <v>0</v>
      </c>
      <c r="K150" s="20">
        <v>0</v>
      </c>
      <c r="L150" s="20">
        <v>0</v>
      </c>
      <c r="M150" s="20">
        <v>0</v>
      </c>
      <c r="N150" s="20">
        <v>0</v>
      </c>
      <c r="O150" s="20">
        <v>0</v>
      </c>
      <c r="P150" s="20">
        <v>0</v>
      </c>
      <c r="Q150" s="20">
        <v>0</v>
      </c>
      <c r="R150" s="20">
        <v>0</v>
      </c>
      <c r="S150" s="20">
        <v>0</v>
      </c>
      <c r="T150" s="20">
        <v>0</v>
      </c>
    </row>
    <row r="151" spans="1:20" x14ac:dyDescent="0.3">
      <c r="A151" s="16" t="s">
        <v>320</v>
      </c>
      <c r="B151" s="16" t="s">
        <v>321</v>
      </c>
      <c r="C151" s="16" t="s">
        <v>322</v>
      </c>
      <c r="D151" s="16">
        <v>2018</v>
      </c>
      <c r="E151" s="15" t="s">
        <v>470</v>
      </c>
      <c r="F151" s="20">
        <v>8.9467508459999998E-2</v>
      </c>
      <c r="G151" s="20">
        <v>0</v>
      </c>
      <c r="H151" s="20">
        <v>0</v>
      </c>
      <c r="I151" s="20">
        <v>0</v>
      </c>
      <c r="J151" s="20">
        <v>0</v>
      </c>
      <c r="K151" s="20">
        <v>0</v>
      </c>
      <c r="L151" s="20">
        <v>0</v>
      </c>
      <c r="M151" s="20">
        <v>0</v>
      </c>
      <c r="N151" s="20">
        <v>0</v>
      </c>
      <c r="O151" s="20">
        <v>0</v>
      </c>
      <c r="P151" s="20">
        <v>0</v>
      </c>
      <c r="Q151" s="20">
        <v>0</v>
      </c>
      <c r="R151" s="20">
        <v>0</v>
      </c>
      <c r="S151" s="20">
        <v>0</v>
      </c>
      <c r="T151" s="20">
        <v>0</v>
      </c>
    </row>
    <row r="152" spans="1:20" x14ac:dyDescent="0.3">
      <c r="A152" s="16" t="s">
        <v>320</v>
      </c>
      <c r="B152" s="16" t="s">
        <v>321</v>
      </c>
      <c r="C152" s="16" t="s">
        <v>322</v>
      </c>
      <c r="D152" s="16">
        <v>2018</v>
      </c>
      <c r="E152" s="15" t="s">
        <v>471</v>
      </c>
      <c r="F152" s="20">
        <v>0.53263299078000004</v>
      </c>
      <c r="G152" s="20">
        <v>0</v>
      </c>
      <c r="H152" s="20">
        <v>0</v>
      </c>
      <c r="I152" s="20">
        <v>0</v>
      </c>
      <c r="J152" s="20">
        <v>0</v>
      </c>
      <c r="K152" s="20">
        <v>0</v>
      </c>
      <c r="L152" s="20">
        <v>0</v>
      </c>
      <c r="M152" s="20">
        <v>0</v>
      </c>
      <c r="N152" s="20">
        <v>0</v>
      </c>
      <c r="O152" s="20">
        <v>0</v>
      </c>
      <c r="P152" s="20">
        <v>0</v>
      </c>
      <c r="Q152" s="20">
        <v>0</v>
      </c>
      <c r="R152" s="20">
        <v>0</v>
      </c>
      <c r="S152" s="20">
        <v>0</v>
      </c>
      <c r="T152" s="20">
        <v>0</v>
      </c>
    </row>
    <row r="153" spans="1:20" x14ac:dyDescent="0.3">
      <c r="A153" s="16" t="s">
        <v>320</v>
      </c>
      <c r="B153" s="16" t="s">
        <v>321</v>
      </c>
      <c r="C153" s="16" t="s">
        <v>322</v>
      </c>
      <c r="D153" s="16">
        <v>2018</v>
      </c>
      <c r="E153" s="15" t="s">
        <v>472</v>
      </c>
      <c r="F153" s="20">
        <v>0.11032780836</v>
      </c>
      <c r="G153" s="20">
        <v>0</v>
      </c>
      <c r="H153" s="20">
        <v>0</v>
      </c>
      <c r="I153" s="20">
        <v>0</v>
      </c>
      <c r="J153" s="20">
        <v>0</v>
      </c>
      <c r="K153" s="20">
        <v>0</v>
      </c>
      <c r="L153" s="20">
        <v>0</v>
      </c>
      <c r="M153" s="20">
        <v>0</v>
      </c>
      <c r="N153" s="20">
        <v>0</v>
      </c>
      <c r="O153" s="20">
        <v>0</v>
      </c>
      <c r="P153" s="20">
        <v>0</v>
      </c>
      <c r="Q153" s="20">
        <v>0</v>
      </c>
      <c r="R153" s="20">
        <v>0</v>
      </c>
      <c r="S153" s="20">
        <v>0</v>
      </c>
      <c r="T153" s="20">
        <v>0</v>
      </c>
    </row>
    <row r="154" spans="1:20" x14ac:dyDescent="0.3">
      <c r="A154" s="16" t="s">
        <v>320</v>
      </c>
      <c r="B154" s="16" t="s">
        <v>321</v>
      </c>
      <c r="C154" s="16" t="s">
        <v>322</v>
      </c>
      <c r="D154" s="16">
        <v>2018</v>
      </c>
      <c r="E154" s="15" t="s">
        <v>473</v>
      </c>
      <c r="F154" s="20">
        <v>0.23664851331</v>
      </c>
      <c r="G154" s="20">
        <v>0</v>
      </c>
      <c r="H154" s="20">
        <v>0</v>
      </c>
      <c r="I154" s="20">
        <v>0</v>
      </c>
      <c r="J154" s="20">
        <v>0</v>
      </c>
      <c r="K154" s="20">
        <v>0</v>
      </c>
      <c r="L154" s="20">
        <v>0</v>
      </c>
      <c r="M154" s="20">
        <v>0</v>
      </c>
      <c r="N154" s="20">
        <v>0</v>
      </c>
      <c r="O154" s="20">
        <v>0</v>
      </c>
      <c r="P154" s="20">
        <v>0</v>
      </c>
      <c r="Q154" s="20">
        <v>0</v>
      </c>
      <c r="R154" s="20">
        <v>0</v>
      </c>
      <c r="S154" s="20">
        <v>0</v>
      </c>
      <c r="T154" s="20">
        <v>0</v>
      </c>
    </row>
    <row r="155" spans="1:20" x14ac:dyDescent="0.3">
      <c r="A155" s="16" t="s">
        <v>320</v>
      </c>
      <c r="B155" s="16" t="s">
        <v>321</v>
      </c>
      <c r="C155" s="16" t="s">
        <v>322</v>
      </c>
      <c r="D155" s="16">
        <v>2018</v>
      </c>
      <c r="E155" s="15" t="s">
        <v>474</v>
      </c>
      <c r="F155" s="20">
        <v>6.7216521900000006E-2</v>
      </c>
      <c r="G155" s="20">
        <v>0</v>
      </c>
      <c r="H155" s="20">
        <v>0</v>
      </c>
      <c r="I155" s="20">
        <v>0</v>
      </c>
      <c r="J155" s="20">
        <v>0</v>
      </c>
      <c r="K155" s="20">
        <v>0</v>
      </c>
      <c r="L155" s="20">
        <v>0</v>
      </c>
      <c r="M155" s="20">
        <v>0</v>
      </c>
      <c r="N155" s="20">
        <v>0</v>
      </c>
      <c r="O155" s="20">
        <v>0</v>
      </c>
      <c r="P155" s="20">
        <v>0</v>
      </c>
      <c r="Q155" s="20">
        <v>0</v>
      </c>
      <c r="R155" s="20">
        <v>0</v>
      </c>
      <c r="S155" s="20">
        <v>0</v>
      </c>
      <c r="T155" s="20">
        <v>0</v>
      </c>
    </row>
    <row r="156" spans="1:20" x14ac:dyDescent="0.3">
      <c r="A156" s="16" t="s">
        <v>320</v>
      </c>
      <c r="B156" s="16" t="s">
        <v>321</v>
      </c>
      <c r="C156" s="16" t="s">
        <v>322</v>
      </c>
      <c r="D156" s="16">
        <v>2018</v>
      </c>
      <c r="E156" s="15" t="s">
        <v>475</v>
      </c>
      <c r="F156" s="20">
        <v>1.6563268799999999</v>
      </c>
      <c r="G156" s="20">
        <v>0</v>
      </c>
      <c r="H156" s="20">
        <v>0</v>
      </c>
      <c r="I156" s="20">
        <v>0</v>
      </c>
      <c r="J156" s="20">
        <v>0</v>
      </c>
      <c r="K156" s="20">
        <v>0</v>
      </c>
      <c r="L156" s="20">
        <v>0</v>
      </c>
      <c r="M156" s="20">
        <v>0</v>
      </c>
      <c r="N156" s="20">
        <v>0</v>
      </c>
      <c r="O156" s="20">
        <v>0</v>
      </c>
      <c r="P156" s="20">
        <v>0</v>
      </c>
      <c r="Q156" s="20">
        <v>0</v>
      </c>
      <c r="R156" s="20">
        <v>0</v>
      </c>
      <c r="S156" s="20">
        <v>0</v>
      </c>
      <c r="T156" s="20">
        <v>0</v>
      </c>
    </row>
    <row r="157" spans="1:20" x14ac:dyDescent="0.3">
      <c r="A157" s="16" t="s">
        <v>320</v>
      </c>
      <c r="B157" s="16" t="s">
        <v>321</v>
      </c>
      <c r="C157" s="16" t="s">
        <v>322</v>
      </c>
      <c r="D157" s="16">
        <v>2018</v>
      </c>
      <c r="E157" s="15" t="s">
        <v>476</v>
      </c>
      <c r="F157" s="20">
        <v>3.9766123800000002</v>
      </c>
      <c r="G157" s="20">
        <v>0</v>
      </c>
      <c r="H157" s="20">
        <v>0</v>
      </c>
      <c r="I157" s="20">
        <v>0</v>
      </c>
      <c r="J157" s="20">
        <v>0</v>
      </c>
      <c r="K157" s="20">
        <v>0</v>
      </c>
      <c r="L157" s="20">
        <v>0</v>
      </c>
      <c r="M157" s="20">
        <v>0</v>
      </c>
      <c r="N157" s="20">
        <v>0</v>
      </c>
      <c r="O157" s="20">
        <v>0</v>
      </c>
      <c r="P157" s="20">
        <v>0</v>
      </c>
      <c r="Q157" s="20">
        <v>0</v>
      </c>
      <c r="R157" s="20">
        <v>0</v>
      </c>
      <c r="S157" s="20">
        <v>0</v>
      </c>
      <c r="T157" s="20">
        <v>0</v>
      </c>
    </row>
    <row r="158" spans="1:20" x14ac:dyDescent="0.3">
      <c r="A158" s="16" t="s">
        <v>320</v>
      </c>
      <c r="B158" s="16" t="s">
        <v>321</v>
      </c>
      <c r="C158" s="16" t="s">
        <v>322</v>
      </c>
      <c r="D158" s="16">
        <v>2018</v>
      </c>
      <c r="E158" s="15" t="s">
        <v>477</v>
      </c>
      <c r="F158" s="20">
        <v>0</v>
      </c>
      <c r="G158" s="20">
        <v>0</v>
      </c>
      <c r="H158" s="20">
        <v>0</v>
      </c>
      <c r="I158" s="20">
        <v>0</v>
      </c>
      <c r="J158" s="20">
        <v>0</v>
      </c>
      <c r="K158" s="20">
        <v>0</v>
      </c>
      <c r="L158" s="20">
        <v>0</v>
      </c>
      <c r="M158" s="20">
        <v>0</v>
      </c>
      <c r="N158" s="20">
        <v>0</v>
      </c>
      <c r="O158" s="20">
        <v>0</v>
      </c>
      <c r="P158" s="20">
        <v>0</v>
      </c>
      <c r="Q158" s="20">
        <v>0</v>
      </c>
      <c r="R158" s="20">
        <v>0</v>
      </c>
      <c r="S158" s="20">
        <v>0</v>
      </c>
      <c r="T158" s="20">
        <v>0</v>
      </c>
    </row>
    <row r="159" spans="1:20" x14ac:dyDescent="0.3">
      <c r="A159" s="16" t="s">
        <v>320</v>
      </c>
      <c r="B159" s="16" t="s">
        <v>321</v>
      </c>
      <c r="C159" s="16" t="s">
        <v>322</v>
      </c>
      <c r="D159" s="16">
        <v>2018</v>
      </c>
      <c r="E159" s="15" t="s">
        <v>478</v>
      </c>
      <c r="F159" s="20">
        <v>0.42396696</v>
      </c>
      <c r="G159" s="20">
        <v>0</v>
      </c>
      <c r="H159" s="20">
        <v>0</v>
      </c>
      <c r="I159" s="20">
        <v>0</v>
      </c>
      <c r="J159" s="20">
        <v>0</v>
      </c>
      <c r="K159" s="20">
        <v>0</v>
      </c>
      <c r="L159" s="20">
        <v>0</v>
      </c>
      <c r="M159" s="20">
        <v>0</v>
      </c>
      <c r="N159" s="20">
        <v>0</v>
      </c>
      <c r="O159" s="20">
        <v>0</v>
      </c>
      <c r="P159" s="20">
        <v>0</v>
      </c>
      <c r="Q159" s="20">
        <v>0</v>
      </c>
      <c r="R159" s="20">
        <v>0</v>
      </c>
      <c r="S159" s="20">
        <v>0</v>
      </c>
      <c r="T159" s="20">
        <v>0</v>
      </c>
    </row>
    <row r="160" spans="1:20" x14ac:dyDescent="0.3">
      <c r="A160" s="16" t="s">
        <v>320</v>
      </c>
      <c r="B160" s="16" t="s">
        <v>321</v>
      </c>
      <c r="C160" s="16" t="s">
        <v>322</v>
      </c>
      <c r="D160" s="16">
        <v>2018</v>
      </c>
      <c r="E160" s="15" t="s">
        <v>479</v>
      </c>
      <c r="F160" s="20">
        <v>2.52403128</v>
      </c>
      <c r="G160" s="20">
        <v>0</v>
      </c>
      <c r="H160" s="20">
        <v>0</v>
      </c>
      <c r="I160" s="20">
        <v>0</v>
      </c>
      <c r="J160" s="20">
        <v>0</v>
      </c>
      <c r="K160" s="20">
        <v>0</v>
      </c>
      <c r="L160" s="20">
        <v>0</v>
      </c>
      <c r="M160" s="20">
        <v>0</v>
      </c>
      <c r="N160" s="20">
        <v>0</v>
      </c>
      <c r="O160" s="20">
        <v>0</v>
      </c>
      <c r="P160" s="20">
        <v>0</v>
      </c>
      <c r="Q160" s="20">
        <v>0</v>
      </c>
      <c r="R160" s="20">
        <v>0</v>
      </c>
      <c r="S160" s="20">
        <v>0</v>
      </c>
      <c r="T160" s="20">
        <v>0</v>
      </c>
    </row>
    <row r="161" spans="1:20" x14ac:dyDescent="0.3">
      <c r="A161" s="16" t="s">
        <v>320</v>
      </c>
      <c r="B161" s="16" t="s">
        <v>321</v>
      </c>
      <c r="C161" s="16" t="s">
        <v>322</v>
      </c>
      <c r="D161" s="16">
        <v>2018</v>
      </c>
      <c r="E161" s="15" t="s">
        <v>480</v>
      </c>
      <c r="F161" s="20">
        <v>0.52281935999999996</v>
      </c>
      <c r="G161" s="20">
        <v>0</v>
      </c>
      <c r="H161" s="20">
        <v>0</v>
      </c>
      <c r="I161" s="20">
        <v>0</v>
      </c>
      <c r="J161" s="20">
        <v>0</v>
      </c>
      <c r="K161" s="20">
        <v>0</v>
      </c>
      <c r="L161" s="20">
        <v>0</v>
      </c>
      <c r="M161" s="20">
        <v>0</v>
      </c>
      <c r="N161" s="20">
        <v>0</v>
      </c>
      <c r="O161" s="20">
        <v>0</v>
      </c>
      <c r="P161" s="20">
        <v>0</v>
      </c>
      <c r="Q161" s="20">
        <v>0</v>
      </c>
      <c r="R161" s="20">
        <v>0</v>
      </c>
      <c r="S161" s="20">
        <v>0</v>
      </c>
      <c r="T161" s="20">
        <v>0</v>
      </c>
    </row>
    <row r="162" spans="1:20" x14ac:dyDescent="0.3">
      <c r="A162" s="16" t="s">
        <v>320</v>
      </c>
      <c r="B162" s="16" t="s">
        <v>321</v>
      </c>
      <c r="C162" s="16" t="s">
        <v>322</v>
      </c>
      <c r="D162" s="16">
        <v>2018</v>
      </c>
      <c r="E162" s="15" t="s">
        <v>481</v>
      </c>
      <c r="F162" s="20">
        <v>1.12142556</v>
      </c>
      <c r="G162" s="20">
        <v>0</v>
      </c>
      <c r="H162" s="20">
        <v>0</v>
      </c>
      <c r="I162" s="20">
        <v>0</v>
      </c>
      <c r="J162" s="20">
        <v>0</v>
      </c>
      <c r="K162" s="20">
        <v>0</v>
      </c>
      <c r="L162" s="20">
        <v>0</v>
      </c>
      <c r="M162" s="20">
        <v>0</v>
      </c>
      <c r="N162" s="20">
        <v>0</v>
      </c>
      <c r="O162" s="20">
        <v>0</v>
      </c>
      <c r="P162" s="20">
        <v>0</v>
      </c>
      <c r="Q162" s="20">
        <v>0</v>
      </c>
      <c r="R162" s="20">
        <v>0</v>
      </c>
      <c r="S162" s="20">
        <v>0</v>
      </c>
      <c r="T162" s="20">
        <v>0</v>
      </c>
    </row>
    <row r="163" spans="1:20" x14ac:dyDescent="0.3">
      <c r="A163" s="16" t="s">
        <v>320</v>
      </c>
      <c r="B163" s="16" t="s">
        <v>321</v>
      </c>
      <c r="C163" s="16" t="s">
        <v>322</v>
      </c>
      <c r="D163" s="16">
        <v>2018</v>
      </c>
      <c r="E163" s="15" t="s">
        <v>482</v>
      </c>
      <c r="F163" s="20">
        <v>0.31852439999999999</v>
      </c>
      <c r="G163" s="20">
        <v>0</v>
      </c>
      <c r="H163" s="20">
        <v>0</v>
      </c>
      <c r="I163" s="20">
        <v>0</v>
      </c>
      <c r="J163" s="20">
        <v>0</v>
      </c>
      <c r="K163" s="20">
        <v>0</v>
      </c>
      <c r="L163" s="20">
        <v>0</v>
      </c>
      <c r="M163" s="20">
        <v>0</v>
      </c>
      <c r="N163" s="20">
        <v>0</v>
      </c>
      <c r="O163" s="20">
        <v>0</v>
      </c>
      <c r="P163" s="20">
        <v>0</v>
      </c>
      <c r="Q163" s="20">
        <v>0</v>
      </c>
      <c r="R163" s="20">
        <v>0</v>
      </c>
      <c r="S163" s="20">
        <v>0</v>
      </c>
      <c r="T163" s="20">
        <v>0</v>
      </c>
    </row>
    <row r="164" spans="1:20" x14ac:dyDescent="0.3">
      <c r="A164" s="16" t="s">
        <v>320</v>
      </c>
      <c r="B164" s="16" t="s">
        <v>321</v>
      </c>
      <c r="C164" s="16" t="s">
        <v>322</v>
      </c>
      <c r="D164" s="16">
        <v>2018</v>
      </c>
      <c r="E164" s="15" t="s">
        <v>483</v>
      </c>
      <c r="F164" s="20">
        <v>0</v>
      </c>
      <c r="G164" s="20">
        <v>0</v>
      </c>
      <c r="H164" s="20">
        <v>0</v>
      </c>
      <c r="I164" s="20">
        <v>0</v>
      </c>
      <c r="J164" s="20">
        <v>0</v>
      </c>
      <c r="K164" s="20">
        <v>0</v>
      </c>
      <c r="L164" s="20">
        <v>0</v>
      </c>
      <c r="M164" s="20">
        <v>0</v>
      </c>
      <c r="N164" s="20">
        <v>0</v>
      </c>
      <c r="O164" s="20">
        <v>0</v>
      </c>
      <c r="P164" s="20">
        <v>0</v>
      </c>
      <c r="Q164" s="20">
        <v>0</v>
      </c>
      <c r="R164" s="20">
        <v>0</v>
      </c>
      <c r="S164" s="20">
        <v>0</v>
      </c>
      <c r="T164" s="20">
        <v>0</v>
      </c>
    </row>
    <row r="165" spans="1:20" x14ac:dyDescent="0.3">
      <c r="A165" s="16" t="s">
        <v>320</v>
      </c>
      <c r="B165" s="16" t="s">
        <v>321</v>
      </c>
      <c r="C165" s="16" t="s">
        <v>322</v>
      </c>
      <c r="D165" s="16">
        <v>2018</v>
      </c>
      <c r="E165" s="15" t="s">
        <v>484</v>
      </c>
      <c r="F165" s="20">
        <v>0</v>
      </c>
      <c r="G165" s="20">
        <v>0</v>
      </c>
      <c r="H165" s="20">
        <v>0</v>
      </c>
      <c r="I165" s="20">
        <v>0</v>
      </c>
      <c r="J165" s="20">
        <v>0</v>
      </c>
      <c r="K165" s="20">
        <v>0</v>
      </c>
      <c r="L165" s="20">
        <v>0</v>
      </c>
      <c r="M165" s="20">
        <v>0</v>
      </c>
      <c r="N165" s="20">
        <v>0</v>
      </c>
      <c r="O165" s="20">
        <v>0</v>
      </c>
      <c r="P165" s="20">
        <v>0</v>
      </c>
      <c r="Q165" s="20">
        <v>0</v>
      </c>
      <c r="R165" s="20">
        <v>0</v>
      </c>
      <c r="S165" s="20">
        <v>0</v>
      </c>
      <c r="T165" s="20">
        <v>0</v>
      </c>
    </row>
    <row r="166" spans="1:20" x14ac:dyDescent="0.3">
      <c r="A166" s="16" t="s">
        <v>320</v>
      </c>
      <c r="B166" s="16" t="s">
        <v>321</v>
      </c>
      <c r="C166" s="16" t="s">
        <v>322</v>
      </c>
      <c r="D166" s="16">
        <v>2018</v>
      </c>
      <c r="E166" s="15" t="s">
        <v>485</v>
      </c>
      <c r="F166" s="20">
        <v>0</v>
      </c>
      <c r="G166" s="20">
        <v>0</v>
      </c>
      <c r="H166" s="20">
        <v>0</v>
      </c>
      <c r="I166" s="20">
        <v>0</v>
      </c>
      <c r="J166" s="20">
        <v>0</v>
      </c>
      <c r="K166" s="20">
        <v>0</v>
      </c>
      <c r="L166" s="20">
        <v>0</v>
      </c>
      <c r="M166" s="20">
        <v>0</v>
      </c>
      <c r="N166" s="20">
        <v>0</v>
      </c>
      <c r="O166" s="20">
        <v>0</v>
      </c>
      <c r="P166" s="20">
        <v>0</v>
      </c>
      <c r="Q166" s="20">
        <v>0</v>
      </c>
      <c r="R166" s="20">
        <v>0</v>
      </c>
      <c r="S166" s="20">
        <v>0</v>
      </c>
      <c r="T166" s="20">
        <v>0</v>
      </c>
    </row>
    <row r="167" spans="1:20" x14ac:dyDescent="0.3">
      <c r="A167" s="16" t="s">
        <v>320</v>
      </c>
      <c r="B167" s="16" t="s">
        <v>321</v>
      </c>
      <c r="C167" s="16" t="s">
        <v>322</v>
      </c>
      <c r="D167" s="16">
        <v>2018</v>
      </c>
      <c r="E167" s="15" t="s">
        <v>486</v>
      </c>
      <c r="F167" s="20">
        <v>0</v>
      </c>
      <c r="G167" s="20">
        <v>0</v>
      </c>
      <c r="H167" s="20">
        <v>0</v>
      </c>
      <c r="I167" s="20">
        <v>0</v>
      </c>
      <c r="J167" s="20">
        <v>0</v>
      </c>
      <c r="K167" s="20">
        <v>0</v>
      </c>
      <c r="L167" s="20">
        <v>0</v>
      </c>
      <c r="M167" s="20">
        <v>0</v>
      </c>
      <c r="N167" s="20">
        <v>0</v>
      </c>
      <c r="O167" s="20">
        <v>0</v>
      </c>
      <c r="P167" s="20">
        <v>0</v>
      </c>
      <c r="Q167" s="20">
        <v>0</v>
      </c>
      <c r="R167" s="20">
        <v>0</v>
      </c>
      <c r="S167" s="20">
        <v>0</v>
      </c>
      <c r="T167" s="20">
        <v>0</v>
      </c>
    </row>
    <row r="168" spans="1:20" x14ac:dyDescent="0.3">
      <c r="A168" s="16" t="s">
        <v>320</v>
      </c>
      <c r="B168" s="16" t="s">
        <v>321</v>
      </c>
      <c r="C168" s="16" t="s">
        <v>322</v>
      </c>
      <c r="D168" s="16">
        <v>2018</v>
      </c>
      <c r="E168" s="15" t="s">
        <v>487</v>
      </c>
      <c r="F168" s="20">
        <v>0</v>
      </c>
      <c r="G168" s="20">
        <v>0</v>
      </c>
      <c r="H168" s="20">
        <v>0</v>
      </c>
      <c r="I168" s="20">
        <v>0</v>
      </c>
      <c r="J168" s="20">
        <v>0</v>
      </c>
      <c r="K168" s="20">
        <v>0</v>
      </c>
      <c r="L168" s="20">
        <v>0</v>
      </c>
      <c r="M168" s="20">
        <v>0</v>
      </c>
      <c r="N168" s="20">
        <v>0</v>
      </c>
      <c r="O168" s="20">
        <v>0</v>
      </c>
      <c r="P168" s="20">
        <v>0</v>
      </c>
      <c r="Q168" s="20">
        <v>0</v>
      </c>
      <c r="R168" s="20">
        <v>0</v>
      </c>
      <c r="S168" s="20">
        <v>0</v>
      </c>
      <c r="T168" s="20">
        <v>0</v>
      </c>
    </row>
    <row r="169" spans="1:20" x14ac:dyDescent="0.3">
      <c r="A169" s="16" t="s">
        <v>320</v>
      </c>
      <c r="B169" s="16" t="s">
        <v>321</v>
      </c>
      <c r="C169" s="16" t="s">
        <v>322</v>
      </c>
      <c r="D169" s="16">
        <v>2018</v>
      </c>
      <c r="E169" s="15" t="s">
        <v>488</v>
      </c>
      <c r="F169" s="20">
        <v>0</v>
      </c>
      <c r="G169" s="20">
        <v>0</v>
      </c>
      <c r="H169" s="20">
        <v>0</v>
      </c>
      <c r="I169" s="20">
        <v>0</v>
      </c>
      <c r="J169" s="20">
        <v>0</v>
      </c>
      <c r="K169" s="20">
        <v>0</v>
      </c>
      <c r="L169" s="20">
        <v>0</v>
      </c>
      <c r="M169" s="20">
        <v>0</v>
      </c>
      <c r="N169" s="20">
        <v>0</v>
      </c>
      <c r="O169" s="20">
        <v>0</v>
      </c>
      <c r="P169" s="20">
        <v>0</v>
      </c>
      <c r="Q169" s="20">
        <v>0</v>
      </c>
      <c r="R169" s="20">
        <v>0</v>
      </c>
      <c r="S169" s="20">
        <v>0</v>
      </c>
      <c r="T169" s="20">
        <v>0</v>
      </c>
    </row>
    <row r="170" spans="1:20" x14ac:dyDescent="0.3">
      <c r="A170" s="16" t="s">
        <v>320</v>
      </c>
      <c r="B170" s="16" t="s">
        <v>321</v>
      </c>
      <c r="C170" s="16" t="s">
        <v>322</v>
      </c>
      <c r="D170" s="16">
        <v>2018</v>
      </c>
      <c r="E170" s="15" t="s">
        <v>489</v>
      </c>
      <c r="F170" s="20">
        <v>0</v>
      </c>
      <c r="G170" s="20">
        <v>0</v>
      </c>
      <c r="H170" s="20">
        <v>0</v>
      </c>
      <c r="I170" s="20">
        <v>0</v>
      </c>
      <c r="J170" s="20">
        <v>0</v>
      </c>
      <c r="K170" s="20">
        <v>0</v>
      </c>
      <c r="L170" s="20">
        <v>0</v>
      </c>
      <c r="M170" s="20">
        <v>0</v>
      </c>
      <c r="N170" s="20">
        <v>0</v>
      </c>
      <c r="O170" s="20">
        <v>0</v>
      </c>
      <c r="P170" s="20">
        <v>0</v>
      </c>
      <c r="Q170" s="20">
        <v>0</v>
      </c>
      <c r="R170" s="20">
        <v>0</v>
      </c>
      <c r="S170" s="20">
        <v>0</v>
      </c>
      <c r="T170" s="20">
        <v>0</v>
      </c>
    </row>
    <row r="171" spans="1:20" x14ac:dyDescent="0.3">
      <c r="A171" s="21" t="s">
        <v>320</v>
      </c>
      <c r="B171" s="21" t="s">
        <v>321</v>
      </c>
      <c r="C171" s="21" t="s">
        <v>322</v>
      </c>
      <c r="D171" s="21">
        <v>2018</v>
      </c>
      <c r="E171" s="22" t="s">
        <v>490</v>
      </c>
      <c r="F171" s="20">
        <v>0</v>
      </c>
      <c r="G171" s="20">
        <v>0</v>
      </c>
      <c r="H171" s="20">
        <v>0</v>
      </c>
      <c r="I171" s="20">
        <v>0</v>
      </c>
      <c r="J171" s="20">
        <v>0</v>
      </c>
      <c r="K171" s="20">
        <v>0</v>
      </c>
      <c r="L171" s="20">
        <v>0</v>
      </c>
      <c r="M171" s="20">
        <v>0</v>
      </c>
      <c r="N171" s="20">
        <v>0</v>
      </c>
      <c r="O171" s="20">
        <v>0</v>
      </c>
      <c r="P171" s="20">
        <v>0</v>
      </c>
      <c r="Q171" s="20">
        <v>0</v>
      </c>
      <c r="R171" s="20">
        <v>0</v>
      </c>
      <c r="S171" s="20">
        <v>0</v>
      </c>
      <c r="T171" s="20">
        <v>0</v>
      </c>
    </row>
    <row r="172" spans="1:20" x14ac:dyDescent="0.3">
      <c r="A172" s="16" t="s">
        <v>320</v>
      </c>
      <c r="B172" s="16" t="s">
        <v>321</v>
      </c>
      <c r="C172" s="16" t="s">
        <v>322</v>
      </c>
      <c r="D172" s="16">
        <v>2018</v>
      </c>
      <c r="E172" s="15" t="s">
        <v>491</v>
      </c>
      <c r="F172" s="20"/>
      <c r="G172" s="20"/>
      <c r="H172" s="20"/>
      <c r="I172" s="20"/>
      <c r="J172" s="20"/>
      <c r="K172" s="20"/>
      <c r="L172" s="20"/>
      <c r="M172" s="20"/>
      <c r="N172" s="20"/>
      <c r="O172" s="20"/>
      <c r="P172" s="20"/>
      <c r="Q172" s="20"/>
      <c r="R172" s="20"/>
      <c r="S172" s="20"/>
      <c r="T172" s="20"/>
    </row>
    <row r="173" spans="1:20" x14ac:dyDescent="0.3">
      <c r="A173" s="16" t="s">
        <v>320</v>
      </c>
      <c r="B173" s="16" t="s">
        <v>321</v>
      </c>
      <c r="C173" s="16" t="s">
        <v>322</v>
      </c>
      <c r="D173" s="16">
        <v>2018</v>
      </c>
      <c r="E173" s="15" t="s">
        <v>492</v>
      </c>
      <c r="F173" s="20"/>
      <c r="G173" s="20"/>
      <c r="H173" s="20"/>
      <c r="I173" s="20"/>
      <c r="J173" s="20"/>
      <c r="K173" s="20"/>
      <c r="L173" s="20"/>
      <c r="M173" s="20"/>
      <c r="N173" s="20"/>
      <c r="O173" s="20"/>
      <c r="P173" s="20"/>
      <c r="Q173" s="20"/>
      <c r="R173" s="20"/>
      <c r="S173" s="20"/>
      <c r="T173" s="20"/>
    </row>
    <row r="174" spans="1:20" x14ac:dyDescent="0.3">
      <c r="A174" s="16" t="s">
        <v>320</v>
      </c>
      <c r="B174" s="16" t="s">
        <v>321</v>
      </c>
      <c r="C174" s="16" t="s">
        <v>322</v>
      </c>
      <c r="D174" s="16">
        <v>2018</v>
      </c>
      <c r="E174" s="15" t="s">
        <v>493</v>
      </c>
      <c r="F174" s="20"/>
      <c r="G174" s="20"/>
      <c r="H174" s="20"/>
      <c r="I174" s="20"/>
      <c r="J174" s="20"/>
      <c r="K174" s="20"/>
      <c r="L174" s="20"/>
      <c r="M174" s="20"/>
      <c r="N174" s="20"/>
      <c r="O174" s="20"/>
      <c r="P174" s="20"/>
      <c r="Q174" s="20"/>
      <c r="R174" s="20"/>
      <c r="S174" s="20"/>
      <c r="T174" s="20"/>
    </row>
    <row r="175" spans="1:20" x14ac:dyDescent="0.3">
      <c r="A175" s="16" t="s">
        <v>320</v>
      </c>
      <c r="B175" s="16" t="s">
        <v>321</v>
      </c>
      <c r="C175" s="16" t="s">
        <v>322</v>
      </c>
      <c r="D175" s="16">
        <v>2018</v>
      </c>
      <c r="E175" s="15" t="s">
        <v>494</v>
      </c>
      <c r="F175" s="20"/>
      <c r="G175" s="20"/>
      <c r="H175" s="20"/>
      <c r="I175" s="20"/>
      <c r="J175" s="20"/>
      <c r="K175" s="20"/>
      <c r="L175" s="20"/>
      <c r="M175" s="20"/>
      <c r="N175" s="20"/>
      <c r="O175" s="20"/>
      <c r="P175" s="20"/>
      <c r="Q175" s="20"/>
      <c r="R175" s="20"/>
      <c r="S175" s="20"/>
      <c r="T175" s="20"/>
    </row>
    <row r="176" spans="1:20" x14ac:dyDescent="0.3">
      <c r="A176" s="16" t="s">
        <v>320</v>
      </c>
      <c r="B176" s="16" t="s">
        <v>321</v>
      </c>
      <c r="C176" s="16" t="s">
        <v>322</v>
      </c>
      <c r="D176" s="16">
        <v>2018</v>
      </c>
      <c r="E176" s="15" t="s">
        <v>495</v>
      </c>
      <c r="F176" s="20"/>
      <c r="G176" s="20"/>
      <c r="H176" s="20"/>
      <c r="I176" s="20"/>
      <c r="J176" s="20"/>
      <c r="K176" s="20"/>
      <c r="L176" s="20"/>
      <c r="M176" s="20"/>
      <c r="N176" s="20"/>
      <c r="O176" s="20"/>
      <c r="P176" s="20"/>
      <c r="Q176" s="20"/>
      <c r="R176" s="20"/>
      <c r="S176" s="20"/>
      <c r="T176" s="20"/>
    </row>
    <row r="177" spans="1:20" x14ac:dyDescent="0.3">
      <c r="A177" s="16" t="s">
        <v>320</v>
      </c>
      <c r="B177" s="16" t="s">
        <v>321</v>
      </c>
      <c r="C177" s="16" t="s">
        <v>322</v>
      </c>
      <c r="D177" s="16">
        <v>2018</v>
      </c>
      <c r="E177" s="15" t="s">
        <v>496</v>
      </c>
      <c r="F177" s="20"/>
      <c r="G177" s="20"/>
      <c r="H177" s="20"/>
      <c r="I177" s="20"/>
      <c r="J177" s="20"/>
      <c r="K177" s="20"/>
      <c r="L177" s="20"/>
      <c r="M177" s="20"/>
      <c r="N177" s="20"/>
      <c r="O177" s="20"/>
      <c r="P177" s="20"/>
      <c r="Q177" s="20"/>
      <c r="R177" s="20"/>
      <c r="S177" s="20"/>
      <c r="T177" s="20"/>
    </row>
    <row r="178" spans="1:20" x14ac:dyDescent="0.3">
      <c r="A178" s="16" t="s">
        <v>320</v>
      </c>
      <c r="B178" s="16" t="s">
        <v>321</v>
      </c>
      <c r="C178" s="16" t="s">
        <v>322</v>
      </c>
      <c r="D178" s="16">
        <v>2018</v>
      </c>
      <c r="E178" s="15" t="s">
        <v>497</v>
      </c>
      <c r="F178" s="20"/>
      <c r="G178" s="20"/>
      <c r="H178" s="20"/>
      <c r="I178" s="20"/>
      <c r="J178" s="20"/>
      <c r="K178" s="20"/>
      <c r="L178" s="20"/>
      <c r="M178" s="20"/>
      <c r="N178" s="20"/>
      <c r="O178" s="20"/>
      <c r="P178" s="20"/>
      <c r="Q178" s="20"/>
      <c r="R178" s="20"/>
      <c r="S178" s="20"/>
      <c r="T178" s="20"/>
    </row>
    <row r="179" spans="1:20" x14ac:dyDescent="0.3">
      <c r="A179" s="16" t="s">
        <v>320</v>
      </c>
      <c r="B179" s="16" t="s">
        <v>321</v>
      </c>
      <c r="C179" s="16" t="s">
        <v>322</v>
      </c>
      <c r="D179" s="16">
        <v>2018</v>
      </c>
      <c r="E179" s="15" t="s">
        <v>498</v>
      </c>
      <c r="F179" s="20"/>
      <c r="G179" s="20"/>
      <c r="H179" s="20"/>
      <c r="I179" s="20"/>
      <c r="J179" s="20"/>
      <c r="K179" s="20"/>
      <c r="L179" s="20"/>
      <c r="M179" s="20"/>
      <c r="N179" s="20"/>
      <c r="O179" s="20"/>
      <c r="P179" s="20"/>
      <c r="Q179" s="20"/>
      <c r="R179" s="20"/>
      <c r="S179" s="20"/>
      <c r="T179" s="20"/>
    </row>
    <row r="180" spans="1:20" x14ac:dyDescent="0.3">
      <c r="A180" s="16" t="s">
        <v>320</v>
      </c>
      <c r="B180" s="16" t="s">
        <v>321</v>
      </c>
      <c r="C180" s="16" t="s">
        <v>322</v>
      </c>
      <c r="D180" s="16">
        <v>2018</v>
      </c>
      <c r="E180" s="15" t="s">
        <v>499</v>
      </c>
      <c r="F180" s="20"/>
      <c r="G180" s="20"/>
      <c r="H180" s="20"/>
      <c r="I180" s="20"/>
      <c r="J180" s="20"/>
      <c r="K180" s="20"/>
      <c r="L180" s="20"/>
      <c r="M180" s="20"/>
      <c r="N180" s="20"/>
      <c r="O180" s="20"/>
      <c r="P180" s="20"/>
      <c r="Q180" s="20"/>
      <c r="R180" s="20"/>
      <c r="S180" s="20"/>
      <c r="T180" s="20"/>
    </row>
    <row r="181" spans="1:20" x14ac:dyDescent="0.3">
      <c r="A181" s="16" t="s">
        <v>320</v>
      </c>
      <c r="B181" s="16" t="s">
        <v>321</v>
      </c>
      <c r="C181" s="16" t="s">
        <v>322</v>
      </c>
      <c r="D181" s="16">
        <v>2018</v>
      </c>
      <c r="E181" s="15" t="s">
        <v>500</v>
      </c>
      <c r="F181" s="20"/>
      <c r="G181" s="20"/>
      <c r="H181" s="20"/>
      <c r="I181" s="20"/>
      <c r="J181" s="20"/>
      <c r="K181" s="20"/>
      <c r="L181" s="20"/>
      <c r="M181" s="20"/>
      <c r="N181" s="20"/>
      <c r="O181" s="20"/>
      <c r="P181" s="20"/>
      <c r="Q181" s="20"/>
      <c r="R181" s="20"/>
      <c r="S181" s="20"/>
      <c r="T181" s="20"/>
    </row>
    <row r="182" spans="1:20" x14ac:dyDescent="0.3">
      <c r="A182" s="16" t="s">
        <v>320</v>
      </c>
      <c r="B182" s="16" t="s">
        <v>321</v>
      </c>
      <c r="C182" s="16" t="s">
        <v>322</v>
      </c>
      <c r="D182" s="16">
        <v>2018</v>
      </c>
      <c r="E182" s="15" t="s">
        <v>501</v>
      </c>
      <c r="F182" s="20"/>
      <c r="G182" s="20"/>
      <c r="H182" s="20"/>
      <c r="I182" s="20"/>
      <c r="J182" s="20"/>
      <c r="K182" s="20"/>
      <c r="L182" s="20"/>
      <c r="M182" s="20"/>
      <c r="N182" s="20"/>
      <c r="O182" s="20"/>
      <c r="P182" s="20"/>
      <c r="Q182" s="20"/>
      <c r="R182" s="20"/>
      <c r="S182" s="20"/>
      <c r="T182" s="20"/>
    </row>
    <row r="183" spans="1:20" x14ac:dyDescent="0.3">
      <c r="A183" s="16" t="s">
        <v>320</v>
      </c>
      <c r="B183" s="16" t="s">
        <v>321</v>
      </c>
      <c r="C183" s="16" t="s">
        <v>322</v>
      </c>
      <c r="D183" s="16">
        <v>2018</v>
      </c>
      <c r="E183" s="15" t="s">
        <v>502</v>
      </c>
      <c r="F183" s="20"/>
      <c r="G183" s="20"/>
      <c r="H183" s="20"/>
      <c r="I183" s="20"/>
      <c r="J183" s="20"/>
      <c r="K183" s="20"/>
      <c r="L183" s="20"/>
      <c r="M183" s="20"/>
      <c r="N183" s="20"/>
      <c r="O183" s="20"/>
      <c r="P183" s="20"/>
      <c r="Q183" s="20"/>
      <c r="R183" s="20"/>
      <c r="S183" s="20"/>
      <c r="T183" s="20"/>
    </row>
    <row r="184" spans="1:20" x14ac:dyDescent="0.3">
      <c r="A184" s="16" t="s">
        <v>320</v>
      </c>
      <c r="B184" s="16" t="s">
        <v>321</v>
      </c>
      <c r="C184" s="16" t="s">
        <v>322</v>
      </c>
      <c r="D184" s="16">
        <v>2018</v>
      </c>
      <c r="E184" s="15" t="s">
        <v>503</v>
      </c>
      <c r="F184" s="20"/>
      <c r="G184" s="20"/>
      <c r="H184" s="20"/>
      <c r="I184" s="20"/>
      <c r="J184" s="20"/>
      <c r="K184" s="20"/>
      <c r="L184" s="20"/>
      <c r="M184" s="20"/>
      <c r="N184" s="20"/>
      <c r="O184" s="20"/>
      <c r="P184" s="20"/>
      <c r="Q184" s="20"/>
      <c r="R184" s="20"/>
      <c r="S184" s="20"/>
      <c r="T184" s="20"/>
    </row>
    <row r="185" spans="1:20" x14ac:dyDescent="0.3">
      <c r="A185" s="16" t="s">
        <v>320</v>
      </c>
      <c r="B185" s="16" t="s">
        <v>321</v>
      </c>
      <c r="C185" s="16" t="s">
        <v>322</v>
      </c>
      <c r="D185" s="16">
        <v>2018</v>
      </c>
      <c r="E185" s="15" t="s">
        <v>504</v>
      </c>
      <c r="F185" s="20"/>
      <c r="G185" s="20"/>
      <c r="H185" s="20"/>
      <c r="I185" s="20"/>
      <c r="J185" s="20"/>
      <c r="K185" s="20"/>
      <c r="L185" s="20"/>
      <c r="M185" s="20"/>
      <c r="N185" s="20"/>
      <c r="O185" s="20"/>
      <c r="P185" s="20"/>
      <c r="Q185" s="20"/>
      <c r="R185" s="20"/>
      <c r="S185" s="20"/>
      <c r="T185" s="20"/>
    </row>
    <row r="186" spans="1:20" x14ac:dyDescent="0.3">
      <c r="A186" s="16" t="s">
        <v>320</v>
      </c>
      <c r="B186" s="16" t="s">
        <v>321</v>
      </c>
      <c r="C186" s="16" t="s">
        <v>322</v>
      </c>
      <c r="D186" s="16">
        <v>2018</v>
      </c>
      <c r="E186" s="15" t="s">
        <v>505</v>
      </c>
      <c r="F186" s="20"/>
      <c r="G186" s="20"/>
      <c r="H186" s="20"/>
      <c r="I186" s="20"/>
      <c r="J186" s="20"/>
      <c r="K186" s="20"/>
      <c r="L186" s="20"/>
      <c r="M186" s="20"/>
      <c r="N186" s="20"/>
      <c r="O186" s="20"/>
      <c r="P186" s="20"/>
      <c r="Q186" s="20"/>
      <c r="R186" s="20"/>
      <c r="S186" s="20"/>
      <c r="T186" s="20"/>
    </row>
    <row r="187" spans="1:20" x14ac:dyDescent="0.3">
      <c r="A187" s="16" t="s">
        <v>320</v>
      </c>
      <c r="B187" s="16" t="s">
        <v>321</v>
      </c>
      <c r="C187" s="16" t="s">
        <v>322</v>
      </c>
      <c r="D187" s="16">
        <v>2018</v>
      </c>
      <c r="E187" s="15" t="s">
        <v>506</v>
      </c>
      <c r="F187" s="20"/>
      <c r="G187" s="20"/>
      <c r="H187" s="20"/>
      <c r="I187" s="20"/>
      <c r="J187" s="20"/>
      <c r="K187" s="20"/>
      <c r="L187" s="20"/>
      <c r="M187" s="20"/>
      <c r="N187" s="20"/>
      <c r="O187" s="20"/>
      <c r="P187" s="20"/>
      <c r="Q187" s="20"/>
      <c r="R187" s="20"/>
      <c r="S187" s="20"/>
      <c r="T187" s="20"/>
    </row>
    <row r="188" spans="1:20" x14ac:dyDescent="0.3">
      <c r="A188" s="16" t="s">
        <v>320</v>
      </c>
      <c r="B188" s="16" t="s">
        <v>321</v>
      </c>
      <c r="C188" s="16" t="s">
        <v>322</v>
      </c>
      <c r="D188" s="16">
        <v>2018</v>
      </c>
      <c r="E188" s="15" t="s">
        <v>507</v>
      </c>
      <c r="F188" s="20"/>
      <c r="G188" s="20"/>
      <c r="H188" s="20"/>
      <c r="I188" s="20"/>
      <c r="J188" s="20"/>
      <c r="K188" s="20"/>
      <c r="L188" s="20"/>
      <c r="M188" s="20"/>
      <c r="N188" s="20"/>
      <c r="O188" s="20"/>
      <c r="P188" s="20"/>
      <c r="Q188" s="20"/>
      <c r="R188" s="20"/>
      <c r="S188" s="20"/>
      <c r="T188" s="20"/>
    </row>
    <row r="189" spans="1:20" x14ac:dyDescent="0.3">
      <c r="A189" s="16" t="s">
        <v>320</v>
      </c>
      <c r="B189" s="16" t="s">
        <v>321</v>
      </c>
      <c r="C189" s="16" t="s">
        <v>322</v>
      </c>
      <c r="D189" s="16">
        <v>2018</v>
      </c>
      <c r="E189" s="15" t="s">
        <v>508</v>
      </c>
      <c r="F189" s="20"/>
      <c r="G189" s="20"/>
      <c r="H189" s="20"/>
      <c r="I189" s="20"/>
      <c r="J189" s="20"/>
      <c r="K189" s="20"/>
      <c r="L189" s="20"/>
      <c r="M189" s="20"/>
      <c r="N189" s="20"/>
      <c r="O189" s="20"/>
      <c r="P189" s="20"/>
      <c r="Q189" s="20"/>
      <c r="R189" s="20"/>
      <c r="S189" s="20"/>
      <c r="T189" s="20"/>
    </row>
    <row r="190" spans="1:20" x14ac:dyDescent="0.3">
      <c r="A190" s="16" t="s">
        <v>320</v>
      </c>
      <c r="B190" s="16" t="s">
        <v>321</v>
      </c>
      <c r="C190" s="16" t="s">
        <v>322</v>
      </c>
      <c r="D190" s="16">
        <v>2018</v>
      </c>
      <c r="E190" s="15" t="s">
        <v>509</v>
      </c>
      <c r="F190" s="20"/>
      <c r="G190" s="20"/>
      <c r="H190" s="20"/>
      <c r="I190" s="20"/>
      <c r="J190" s="20"/>
      <c r="K190" s="20"/>
      <c r="L190" s="20"/>
      <c r="M190" s="20"/>
      <c r="N190" s="20"/>
      <c r="O190" s="20"/>
      <c r="P190" s="20"/>
      <c r="Q190" s="20"/>
      <c r="R190" s="20"/>
      <c r="S190" s="20"/>
      <c r="T190" s="20"/>
    </row>
    <row r="191" spans="1:20" x14ac:dyDescent="0.3">
      <c r="A191" s="16" t="s">
        <v>320</v>
      </c>
      <c r="B191" s="16" t="s">
        <v>321</v>
      </c>
      <c r="C191" s="16" t="s">
        <v>322</v>
      </c>
      <c r="D191" s="16">
        <v>2018</v>
      </c>
      <c r="E191" s="15" t="s">
        <v>510</v>
      </c>
      <c r="F191" s="20"/>
      <c r="G191" s="20"/>
      <c r="H191" s="20"/>
      <c r="I191" s="20"/>
      <c r="J191" s="20"/>
      <c r="K191" s="20"/>
      <c r="L191" s="20"/>
      <c r="M191" s="20"/>
      <c r="N191" s="20"/>
      <c r="O191" s="20"/>
      <c r="P191" s="20"/>
      <c r="Q191" s="20"/>
      <c r="R191" s="20"/>
      <c r="S191" s="20"/>
      <c r="T191" s="20"/>
    </row>
    <row r="192" spans="1:20" x14ac:dyDescent="0.3">
      <c r="A192" s="16" t="s">
        <v>320</v>
      </c>
      <c r="B192" s="16" t="s">
        <v>321</v>
      </c>
      <c r="C192" s="16" t="s">
        <v>322</v>
      </c>
      <c r="D192" s="16">
        <v>2018</v>
      </c>
      <c r="E192" s="15" t="s">
        <v>511</v>
      </c>
      <c r="F192" s="20"/>
      <c r="G192" s="20"/>
      <c r="H192" s="20"/>
      <c r="I192" s="20"/>
      <c r="J192" s="20"/>
      <c r="K192" s="20"/>
      <c r="L192" s="20"/>
      <c r="M192" s="20"/>
      <c r="N192" s="20"/>
      <c r="O192" s="20"/>
      <c r="P192" s="20"/>
      <c r="Q192" s="20"/>
      <c r="R192" s="20"/>
      <c r="S192" s="20"/>
      <c r="T192" s="20"/>
    </row>
    <row r="193" spans="1:20" x14ac:dyDescent="0.3">
      <c r="A193" s="16" t="s">
        <v>320</v>
      </c>
      <c r="B193" s="16" t="s">
        <v>321</v>
      </c>
      <c r="C193" s="16" t="s">
        <v>322</v>
      </c>
      <c r="D193" s="16">
        <v>2018</v>
      </c>
      <c r="E193" s="15" t="s">
        <v>512</v>
      </c>
      <c r="F193" s="20"/>
      <c r="G193" s="20"/>
      <c r="H193" s="20"/>
      <c r="I193" s="20"/>
      <c r="J193" s="20"/>
      <c r="K193" s="20"/>
      <c r="L193" s="20"/>
      <c r="M193" s="20"/>
      <c r="N193" s="20"/>
      <c r="O193" s="20"/>
      <c r="P193" s="20"/>
      <c r="Q193" s="20"/>
      <c r="R193" s="20"/>
      <c r="S193" s="20"/>
      <c r="T193" s="20"/>
    </row>
    <row r="194" spans="1:20" x14ac:dyDescent="0.3">
      <c r="A194" s="16" t="s">
        <v>320</v>
      </c>
      <c r="B194" s="16" t="s">
        <v>321</v>
      </c>
      <c r="C194" s="16" t="s">
        <v>322</v>
      </c>
      <c r="D194" s="16">
        <v>2018</v>
      </c>
      <c r="E194" s="15" t="s">
        <v>513</v>
      </c>
      <c r="F194" s="20"/>
      <c r="G194" s="20"/>
      <c r="H194" s="20"/>
      <c r="I194" s="20"/>
      <c r="J194" s="20"/>
      <c r="K194" s="20"/>
      <c r="L194" s="20"/>
      <c r="M194" s="20"/>
      <c r="N194" s="20"/>
      <c r="O194" s="20"/>
      <c r="P194" s="20"/>
      <c r="Q194" s="20"/>
      <c r="R194" s="20"/>
      <c r="S194" s="20"/>
      <c r="T194" s="20"/>
    </row>
    <row r="195" spans="1:20" x14ac:dyDescent="0.3">
      <c r="A195" s="16" t="s">
        <v>320</v>
      </c>
      <c r="B195" s="16" t="s">
        <v>321</v>
      </c>
      <c r="C195" s="16" t="s">
        <v>322</v>
      </c>
      <c r="D195" s="16">
        <v>2018</v>
      </c>
      <c r="E195" s="15" t="s">
        <v>514</v>
      </c>
      <c r="F195" s="20"/>
      <c r="G195" s="20"/>
      <c r="H195" s="20"/>
      <c r="I195" s="20"/>
      <c r="J195" s="20"/>
      <c r="K195" s="20"/>
      <c r="L195" s="20"/>
      <c r="M195" s="20"/>
      <c r="N195" s="20"/>
      <c r="O195" s="20"/>
      <c r="P195" s="20"/>
      <c r="Q195" s="20"/>
      <c r="R195" s="20"/>
      <c r="S195" s="20"/>
      <c r="T195" s="20"/>
    </row>
    <row r="196" spans="1:20" x14ac:dyDescent="0.3">
      <c r="A196" s="16" t="s">
        <v>320</v>
      </c>
      <c r="B196" s="16" t="s">
        <v>321</v>
      </c>
      <c r="C196" s="16" t="s">
        <v>322</v>
      </c>
      <c r="D196" s="16">
        <v>2018</v>
      </c>
      <c r="E196" s="15" t="s">
        <v>515</v>
      </c>
      <c r="F196" s="20"/>
      <c r="G196" s="20"/>
      <c r="H196" s="20"/>
      <c r="I196" s="20"/>
      <c r="J196" s="20"/>
      <c r="K196" s="20"/>
      <c r="L196" s="20"/>
      <c r="M196" s="20"/>
      <c r="N196" s="20"/>
      <c r="O196" s="20"/>
      <c r="P196" s="20"/>
      <c r="Q196" s="20"/>
      <c r="R196" s="20"/>
      <c r="S196" s="20"/>
      <c r="T196" s="20"/>
    </row>
    <row r="197" spans="1:20" x14ac:dyDescent="0.3">
      <c r="A197" s="16" t="s">
        <v>320</v>
      </c>
      <c r="B197" s="16" t="s">
        <v>321</v>
      </c>
      <c r="C197" s="16" t="s">
        <v>322</v>
      </c>
      <c r="D197" s="16">
        <v>2018</v>
      </c>
      <c r="E197" s="15" t="s">
        <v>516</v>
      </c>
      <c r="F197" s="20"/>
      <c r="G197" s="20"/>
      <c r="H197" s="20"/>
      <c r="I197" s="20"/>
      <c r="J197" s="20"/>
      <c r="K197" s="20"/>
      <c r="L197" s="20"/>
      <c r="M197" s="20"/>
      <c r="N197" s="20"/>
      <c r="O197" s="20"/>
      <c r="P197" s="20"/>
      <c r="Q197" s="20"/>
      <c r="R197" s="20"/>
      <c r="S197" s="20"/>
      <c r="T197" s="20"/>
    </row>
    <row r="198" spans="1:20" x14ac:dyDescent="0.3">
      <c r="A198" s="16" t="s">
        <v>320</v>
      </c>
      <c r="B198" s="16" t="s">
        <v>321</v>
      </c>
      <c r="C198" s="16" t="s">
        <v>322</v>
      </c>
      <c r="D198" s="16">
        <v>2018</v>
      </c>
      <c r="E198" s="15" t="s">
        <v>517</v>
      </c>
      <c r="F198" s="20"/>
      <c r="G198" s="20"/>
      <c r="H198" s="20"/>
      <c r="I198" s="20"/>
      <c r="J198" s="20"/>
      <c r="K198" s="20"/>
      <c r="L198" s="20"/>
      <c r="M198" s="20"/>
      <c r="N198" s="20"/>
      <c r="O198" s="20"/>
      <c r="P198" s="20"/>
      <c r="Q198" s="20"/>
      <c r="R198" s="20"/>
      <c r="S198" s="20"/>
      <c r="T198" s="20"/>
    </row>
    <row r="199" spans="1:20" x14ac:dyDescent="0.3">
      <c r="A199" s="16" t="s">
        <v>320</v>
      </c>
      <c r="B199" s="16" t="s">
        <v>321</v>
      </c>
      <c r="C199" s="16" t="s">
        <v>322</v>
      </c>
      <c r="D199" s="16">
        <v>2018</v>
      </c>
      <c r="E199" s="15" t="s">
        <v>518</v>
      </c>
      <c r="F199" s="20"/>
      <c r="G199" s="20"/>
      <c r="H199" s="20"/>
      <c r="I199" s="20"/>
      <c r="J199" s="20"/>
      <c r="K199" s="20"/>
      <c r="L199" s="20"/>
      <c r="M199" s="20"/>
      <c r="N199" s="20"/>
      <c r="O199" s="20"/>
      <c r="P199" s="20"/>
      <c r="Q199" s="20"/>
      <c r="R199" s="20"/>
      <c r="S199" s="20"/>
      <c r="T199" s="20"/>
    </row>
    <row r="200" spans="1:20" x14ac:dyDescent="0.3">
      <c r="A200" s="16" t="s">
        <v>320</v>
      </c>
      <c r="B200" s="16" t="s">
        <v>321</v>
      </c>
      <c r="C200" s="16" t="s">
        <v>322</v>
      </c>
      <c r="D200" s="16">
        <v>2018</v>
      </c>
      <c r="E200" s="15" t="s">
        <v>519</v>
      </c>
      <c r="F200" s="20"/>
      <c r="G200" s="20"/>
      <c r="H200" s="20"/>
      <c r="I200" s="20"/>
      <c r="J200" s="20"/>
      <c r="K200" s="20"/>
      <c r="L200" s="20"/>
      <c r="M200" s="20"/>
      <c r="N200" s="20"/>
      <c r="O200" s="20"/>
      <c r="P200" s="20"/>
      <c r="Q200" s="20"/>
      <c r="R200" s="20"/>
      <c r="S200" s="20"/>
      <c r="T200" s="20"/>
    </row>
    <row r="201" spans="1:20" x14ac:dyDescent="0.3">
      <c r="A201" s="16" t="s">
        <v>320</v>
      </c>
      <c r="B201" s="16" t="s">
        <v>321</v>
      </c>
      <c r="C201" s="16" t="s">
        <v>322</v>
      </c>
      <c r="D201" s="16">
        <v>2018</v>
      </c>
      <c r="E201" s="15" t="s">
        <v>520</v>
      </c>
      <c r="F201" s="20"/>
      <c r="G201" s="20"/>
      <c r="H201" s="20"/>
      <c r="I201" s="20"/>
      <c r="J201" s="20"/>
      <c r="K201" s="20"/>
      <c r="L201" s="20"/>
      <c r="M201" s="20"/>
      <c r="N201" s="20"/>
      <c r="O201" s="20"/>
      <c r="P201" s="20"/>
      <c r="Q201" s="20"/>
      <c r="R201" s="20"/>
      <c r="S201" s="20"/>
      <c r="T201" s="20"/>
    </row>
    <row r="202" spans="1:20" x14ac:dyDescent="0.3">
      <c r="A202" s="16" t="s">
        <v>320</v>
      </c>
      <c r="B202" s="16" t="s">
        <v>321</v>
      </c>
      <c r="C202" s="16" t="s">
        <v>322</v>
      </c>
      <c r="D202" s="16">
        <v>2018</v>
      </c>
      <c r="E202" s="15" t="s">
        <v>521</v>
      </c>
      <c r="F202" s="20"/>
      <c r="G202" s="20"/>
      <c r="H202" s="20"/>
      <c r="I202" s="20"/>
      <c r="J202" s="20"/>
      <c r="K202" s="20"/>
      <c r="L202" s="20"/>
      <c r="M202" s="20"/>
      <c r="N202" s="20"/>
      <c r="O202" s="20"/>
      <c r="P202" s="20"/>
      <c r="Q202" s="20"/>
      <c r="R202" s="20"/>
      <c r="S202" s="20"/>
      <c r="T202" s="20"/>
    </row>
    <row r="203" spans="1:20" x14ac:dyDescent="0.3">
      <c r="A203" s="16" t="s">
        <v>320</v>
      </c>
      <c r="B203" s="16" t="s">
        <v>321</v>
      </c>
      <c r="C203" s="16" t="s">
        <v>322</v>
      </c>
      <c r="D203" s="16">
        <v>2018</v>
      </c>
      <c r="E203" s="15" t="s">
        <v>522</v>
      </c>
      <c r="F203" s="20"/>
      <c r="G203" s="20"/>
      <c r="H203" s="20"/>
      <c r="I203" s="20"/>
      <c r="J203" s="20"/>
      <c r="K203" s="20"/>
      <c r="L203" s="20"/>
      <c r="M203" s="20"/>
      <c r="N203" s="20"/>
      <c r="O203" s="20"/>
      <c r="P203" s="20"/>
      <c r="Q203" s="20"/>
      <c r="R203" s="20"/>
      <c r="S203" s="20"/>
      <c r="T203" s="20"/>
    </row>
    <row r="204" spans="1:20" x14ac:dyDescent="0.3">
      <c r="A204" s="16" t="s">
        <v>320</v>
      </c>
      <c r="B204" s="16" t="s">
        <v>321</v>
      </c>
      <c r="C204" s="16" t="s">
        <v>322</v>
      </c>
      <c r="D204" s="16">
        <v>2018</v>
      </c>
      <c r="E204" s="15" t="s">
        <v>523</v>
      </c>
      <c r="F204" s="20"/>
      <c r="G204" s="20"/>
      <c r="H204" s="20"/>
      <c r="I204" s="20"/>
      <c r="J204" s="20"/>
      <c r="K204" s="20"/>
      <c r="L204" s="20"/>
      <c r="M204" s="20"/>
      <c r="N204" s="20"/>
      <c r="O204" s="20"/>
      <c r="P204" s="20"/>
      <c r="Q204" s="20"/>
      <c r="R204" s="20"/>
      <c r="S204" s="20"/>
      <c r="T204" s="20"/>
    </row>
    <row r="205" spans="1:20" x14ac:dyDescent="0.3">
      <c r="A205" s="16" t="s">
        <v>320</v>
      </c>
      <c r="B205" s="16" t="s">
        <v>321</v>
      </c>
      <c r="C205" s="16" t="s">
        <v>322</v>
      </c>
      <c r="D205" s="16">
        <v>2018</v>
      </c>
      <c r="E205" s="15" t="s">
        <v>524</v>
      </c>
      <c r="F205" s="20"/>
      <c r="G205" s="20"/>
      <c r="H205" s="20"/>
      <c r="I205" s="20"/>
      <c r="J205" s="20"/>
      <c r="K205" s="20"/>
      <c r="L205" s="20"/>
      <c r="M205" s="20"/>
      <c r="N205" s="20"/>
      <c r="O205" s="20"/>
      <c r="P205" s="20"/>
      <c r="Q205" s="20"/>
      <c r="R205" s="20"/>
      <c r="S205" s="20"/>
      <c r="T205" s="20"/>
    </row>
    <row r="206" spans="1:20" x14ac:dyDescent="0.3">
      <c r="A206" s="16" t="s">
        <v>320</v>
      </c>
      <c r="B206" s="16" t="s">
        <v>321</v>
      </c>
      <c r="C206" s="16" t="s">
        <v>322</v>
      </c>
      <c r="D206" s="16">
        <v>2018</v>
      </c>
      <c r="E206" s="15" t="s">
        <v>525</v>
      </c>
      <c r="F206" s="20"/>
      <c r="G206" s="20"/>
      <c r="H206" s="20"/>
      <c r="I206" s="20"/>
      <c r="J206" s="20"/>
      <c r="K206" s="20"/>
      <c r="L206" s="20"/>
      <c r="M206" s="20"/>
      <c r="N206" s="20"/>
      <c r="O206" s="20"/>
      <c r="P206" s="20"/>
      <c r="Q206" s="20"/>
      <c r="R206" s="20"/>
      <c r="S206" s="20"/>
      <c r="T206" s="20"/>
    </row>
    <row r="207" spans="1:20" x14ac:dyDescent="0.3">
      <c r="A207" s="16" t="s">
        <v>320</v>
      </c>
      <c r="B207" s="16" t="s">
        <v>321</v>
      </c>
      <c r="C207" s="16" t="s">
        <v>322</v>
      </c>
      <c r="D207" s="16">
        <v>2018</v>
      </c>
      <c r="E207" s="15" t="s">
        <v>526</v>
      </c>
      <c r="F207" s="20"/>
      <c r="G207" s="20"/>
      <c r="H207" s="20"/>
      <c r="I207" s="20"/>
      <c r="J207" s="20"/>
      <c r="K207" s="20"/>
      <c r="L207" s="20"/>
      <c r="M207" s="20"/>
      <c r="N207" s="20"/>
      <c r="O207" s="20"/>
      <c r="P207" s="20"/>
      <c r="Q207" s="20"/>
      <c r="R207" s="20"/>
      <c r="S207" s="20"/>
      <c r="T207" s="20"/>
    </row>
    <row r="208" spans="1:20" x14ac:dyDescent="0.3">
      <c r="A208" s="16" t="s">
        <v>320</v>
      </c>
      <c r="B208" s="16" t="s">
        <v>321</v>
      </c>
      <c r="C208" s="16" t="s">
        <v>322</v>
      </c>
      <c r="D208" s="16">
        <v>2018</v>
      </c>
      <c r="E208" s="15" t="s">
        <v>527</v>
      </c>
      <c r="F208" s="20"/>
      <c r="G208" s="20"/>
      <c r="H208" s="20"/>
      <c r="I208" s="20"/>
      <c r="J208" s="20"/>
      <c r="K208" s="20"/>
      <c r="L208" s="20"/>
      <c r="M208" s="20"/>
      <c r="N208" s="20"/>
      <c r="O208" s="20"/>
      <c r="P208" s="20"/>
      <c r="Q208" s="20"/>
      <c r="R208" s="20"/>
      <c r="S208" s="20"/>
      <c r="T208" s="20"/>
    </row>
    <row r="209" spans="1:20" x14ac:dyDescent="0.3">
      <c r="A209" s="16" t="s">
        <v>320</v>
      </c>
      <c r="B209" s="16" t="s">
        <v>321</v>
      </c>
      <c r="C209" s="16" t="s">
        <v>322</v>
      </c>
      <c r="D209" s="16">
        <v>2018</v>
      </c>
      <c r="E209" s="15" t="s">
        <v>528</v>
      </c>
      <c r="F209" s="20"/>
      <c r="G209" s="20"/>
      <c r="H209" s="20"/>
      <c r="I209" s="20"/>
      <c r="J209" s="20"/>
      <c r="K209" s="20"/>
      <c r="L209" s="20"/>
      <c r="M209" s="20"/>
      <c r="N209" s="20"/>
      <c r="O209" s="20"/>
      <c r="P209" s="20"/>
      <c r="Q209" s="20"/>
      <c r="R209" s="20"/>
      <c r="S209" s="20"/>
      <c r="T209" s="20"/>
    </row>
    <row r="210" spans="1:20" x14ac:dyDescent="0.3">
      <c r="A210" s="16" t="s">
        <v>320</v>
      </c>
      <c r="B210" s="16" t="s">
        <v>321</v>
      </c>
      <c r="C210" s="16" t="s">
        <v>322</v>
      </c>
      <c r="D210" s="16">
        <v>2018</v>
      </c>
      <c r="E210" s="15" t="s">
        <v>529</v>
      </c>
      <c r="F210" s="20"/>
      <c r="G210" s="20"/>
      <c r="H210" s="20"/>
      <c r="I210" s="20"/>
      <c r="J210" s="20"/>
      <c r="K210" s="20"/>
      <c r="L210" s="20"/>
      <c r="M210" s="20"/>
      <c r="N210" s="20"/>
      <c r="O210" s="20"/>
      <c r="P210" s="20"/>
      <c r="Q210" s="20"/>
      <c r="R210" s="20"/>
      <c r="S210" s="20"/>
      <c r="T210" s="20"/>
    </row>
    <row r="211" spans="1:20" x14ac:dyDescent="0.3">
      <c r="A211" s="16" t="s">
        <v>320</v>
      </c>
      <c r="B211" s="16" t="s">
        <v>321</v>
      </c>
      <c r="C211" s="16" t="s">
        <v>322</v>
      </c>
      <c r="D211" s="16">
        <v>2018</v>
      </c>
      <c r="E211" s="15" t="s">
        <v>530</v>
      </c>
      <c r="F211" s="20"/>
      <c r="G211" s="20"/>
      <c r="H211" s="20"/>
      <c r="I211" s="20"/>
      <c r="J211" s="20"/>
      <c r="K211" s="20"/>
      <c r="L211" s="20"/>
      <c r="M211" s="20"/>
      <c r="N211" s="20"/>
      <c r="O211" s="20"/>
      <c r="P211" s="20"/>
      <c r="Q211" s="20"/>
      <c r="R211" s="20"/>
      <c r="S211" s="20"/>
      <c r="T211" s="20"/>
    </row>
    <row r="212" spans="1:20" x14ac:dyDescent="0.3">
      <c r="A212" s="16" t="s">
        <v>320</v>
      </c>
      <c r="B212" s="16" t="s">
        <v>321</v>
      </c>
      <c r="C212" s="16" t="s">
        <v>322</v>
      </c>
      <c r="D212" s="16">
        <v>2018</v>
      </c>
      <c r="E212" s="15" t="s">
        <v>531</v>
      </c>
      <c r="F212" s="20"/>
      <c r="G212" s="20"/>
      <c r="H212" s="20"/>
      <c r="I212" s="20"/>
      <c r="J212" s="20"/>
      <c r="K212" s="20"/>
      <c r="L212" s="20"/>
      <c r="M212" s="20"/>
      <c r="N212" s="20"/>
      <c r="O212" s="20"/>
      <c r="P212" s="20"/>
      <c r="Q212" s="20"/>
      <c r="R212" s="20"/>
      <c r="S212" s="20"/>
      <c r="T212" s="20"/>
    </row>
    <row r="213" spans="1:20" x14ac:dyDescent="0.3">
      <c r="A213" s="16" t="s">
        <v>320</v>
      </c>
      <c r="B213" s="16" t="s">
        <v>321</v>
      </c>
      <c r="C213" s="16" t="s">
        <v>322</v>
      </c>
      <c r="D213" s="16">
        <v>2018</v>
      </c>
      <c r="E213" s="15" t="s">
        <v>532</v>
      </c>
      <c r="F213" s="20"/>
      <c r="G213" s="20"/>
      <c r="H213" s="20"/>
      <c r="I213" s="20"/>
      <c r="J213" s="20"/>
      <c r="K213" s="20"/>
      <c r="L213" s="20"/>
      <c r="M213" s="20"/>
      <c r="N213" s="20"/>
      <c r="O213" s="20"/>
      <c r="P213" s="20"/>
      <c r="Q213" s="20"/>
      <c r="R213" s="20"/>
      <c r="S213" s="20"/>
      <c r="T213" s="20"/>
    </row>
    <row r="214" spans="1:20" x14ac:dyDescent="0.3">
      <c r="A214" s="16" t="s">
        <v>320</v>
      </c>
      <c r="B214" s="16" t="s">
        <v>321</v>
      </c>
      <c r="C214" s="16" t="s">
        <v>322</v>
      </c>
      <c r="D214" s="16">
        <v>2018</v>
      </c>
      <c r="E214" s="15" t="s">
        <v>533</v>
      </c>
      <c r="F214" s="20"/>
      <c r="G214" s="20"/>
      <c r="H214" s="20"/>
      <c r="I214" s="20"/>
      <c r="J214" s="20"/>
      <c r="K214" s="20"/>
      <c r="L214" s="20"/>
      <c r="M214" s="20"/>
      <c r="N214" s="20"/>
      <c r="O214" s="20"/>
      <c r="P214" s="20"/>
      <c r="Q214" s="20"/>
      <c r="R214" s="20"/>
      <c r="S214" s="20"/>
      <c r="T214" s="20"/>
    </row>
    <row r="215" spans="1:20" x14ac:dyDescent="0.3">
      <c r="A215" s="16" t="s">
        <v>320</v>
      </c>
      <c r="B215" s="16" t="s">
        <v>321</v>
      </c>
      <c r="C215" s="16" t="s">
        <v>322</v>
      </c>
      <c r="D215" s="16">
        <v>2018</v>
      </c>
      <c r="E215" s="15" t="s">
        <v>534</v>
      </c>
      <c r="F215" s="20"/>
      <c r="G215" s="20"/>
      <c r="H215" s="20"/>
      <c r="I215" s="20"/>
      <c r="J215" s="20"/>
      <c r="K215" s="20"/>
      <c r="L215" s="20"/>
      <c r="M215" s="20"/>
      <c r="N215" s="20"/>
      <c r="O215" s="20"/>
      <c r="P215" s="20"/>
      <c r="Q215" s="20"/>
      <c r="R215" s="20"/>
      <c r="S215" s="20"/>
      <c r="T215" s="20"/>
    </row>
    <row r="216" spans="1:20" x14ac:dyDescent="0.3">
      <c r="A216" s="16" t="s">
        <v>320</v>
      </c>
      <c r="B216" s="16" t="s">
        <v>321</v>
      </c>
      <c r="C216" s="16" t="s">
        <v>322</v>
      </c>
      <c r="D216" s="16">
        <v>2018</v>
      </c>
      <c r="E216" s="15" t="s">
        <v>535</v>
      </c>
      <c r="F216" s="20"/>
      <c r="G216" s="20"/>
      <c r="H216" s="20"/>
      <c r="I216" s="20"/>
      <c r="J216" s="20"/>
      <c r="K216" s="20"/>
      <c r="L216" s="20"/>
      <c r="M216" s="20"/>
      <c r="N216" s="20"/>
      <c r="O216" s="20"/>
      <c r="P216" s="20"/>
      <c r="Q216" s="20"/>
      <c r="R216" s="20"/>
      <c r="S216" s="20"/>
      <c r="T216" s="20"/>
    </row>
    <row r="217" spans="1:20" x14ac:dyDescent="0.3">
      <c r="A217" s="16" t="s">
        <v>320</v>
      </c>
      <c r="B217" s="16" t="s">
        <v>321</v>
      </c>
      <c r="C217" s="16" t="s">
        <v>322</v>
      </c>
      <c r="D217" s="16">
        <v>2018</v>
      </c>
      <c r="E217" s="15" t="s">
        <v>536</v>
      </c>
      <c r="F217" s="20"/>
      <c r="G217" s="20"/>
      <c r="H217" s="20"/>
      <c r="I217" s="20"/>
      <c r="J217" s="20"/>
      <c r="K217" s="20"/>
      <c r="L217" s="20"/>
      <c r="M217" s="20"/>
      <c r="N217" s="20"/>
      <c r="O217" s="20"/>
      <c r="P217" s="20"/>
      <c r="Q217" s="20"/>
      <c r="R217" s="20"/>
      <c r="S217" s="20"/>
      <c r="T217" s="20"/>
    </row>
    <row r="218" spans="1:20" x14ac:dyDescent="0.3">
      <c r="A218" s="16" t="s">
        <v>320</v>
      </c>
      <c r="B218" s="16" t="s">
        <v>321</v>
      </c>
      <c r="C218" s="16" t="s">
        <v>322</v>
      </c>
      <c r="D218" s="16">
        <v>2018</v>
      </c>
      <c r="E218" s="15" t="s">
        <v>537</v>
      </c>
      <c r="F218" s="20"/>
      <c r="G218" s="20"/>
      <c r="H218" s="20"/>
      <c r="I218" s="20"/>
      <c r="J218" s="20"/>
      <c r="K218" s="20"/>
      <c r="L218" s="20"/>
      <c r="M218" s="20"/>
      <c r="N218" s="20"/>
      <c r="O218" s="20"/>
      <c r="P218" s="20"/>
      <c r="Q218" s="20"/>
      <c r="R218" s="20"/>
      <c r="S218" s="20"/>
      <c r="T218" s="20"/>
    </row>
    <row r="219" spans="1:20" x14ac:dyDescent="0.3">
      <c r="A219" s="16" t="s">
        <v>320</v>
      </c>
      <c r="B219" s="16" t="s">
        <v>321</v>
      </c>
      <c r="C219" s="16" t="s">
        <v>322</v>
      </c>
      <c r="D219" s="16">
        <v>2018</v>
      </c>
      <c r="E219" s="15" t="s">
        <v>538</v>
      </c>
      <c r="F219" s="20"/>
      <c r="G219" s="20"/>
      <c r="H219" s="20"/>
      <c r="I219" s="20"/>
      <c r="J219" s="20"/>
      <c r="K219" s="20"/>
      <c r="L219" s="20"/>
      <c r="M219" s="20"/>
      <c r="N219" s="20"/>
      <c r="O219" s="20"/>
      <c r="P219" s="20"/>
      <c r="Q219" s="20"/>
      <c r="R219" s="20"/>
      <c r="S219" s="20"/>
      <c r="T219" s="20"/>
    </row>
    <row r="220" spans="1:20" x14ac:dyDescent="0.3">
      <c r="A220" s="16" t="s">
        <v>320</v>
      </c>
      <c r="B220" s="16" t="s">
        <v>321</v>
      </c>
      <c r="C220" s="16" t="s">
        <v>322</v>
      </c>
      <c r="D220" s="16">
        <v>2018</v>
      </c>
      <c r="E220" s="15" t="s">
        <v>539</v>
      </c>
      <c r="F220" s="20"/>
      <c r="G220" s="20"/>
      <c r="H220" s="20"/>
      <c r="I220" s="20"/>
      <c r="J220" s="20"/>
      <c r="K220" s="20"/>
      <c r="L220" s="20"/>
      <c r="M220" s="20"/>
      <c r="N220" s="20"/>
      <c r="O220" s="20"/>
      <c r="P220" s="20"/>
      <c r="Q220" s="20"/>
      <c r="R220" s="20"/>
      <c r="S220" s="20"/>
      <c r="T220" s="20"/>
    </row>
    <row r="221" spans="1:20" x14ac:dyDescent="0.3">
      <c r="A221" s="16" t="s">
        <v>320</v>
      </c>
      <c r="B221" s="16" t="s">
        <v>321</v>
      </c>
      <c r="C221" s="16" t="s">
        <v>322</v>
      </c>
      <c r="D221" s="16">
        <v>2018</v>
      </c>
      <c r="E221" s="15" t="s">
        <v>540</v>
      </c>
      <c r="F221" s="20"/>
      <c r="G221" s="20"/>
      <c r="H221" s="20"/>
      <c r="I221" s="20"/>
      <c r="J221" s="20"/>
      <c r="K221" s="20"/>
      <c r="L221" s="20"/>
      <c r="M221" s="20"/>
      <c r="N221" s="20"/>
      <c r="O221" s="20"/>
      <c r="P221" s="20"/>
      <c r="Q221" s="20"/>
      <c r="R221" s="20"/>
      <c r="S221" s="20"/>
      <c r="T221" s="20"/>
    </row>
    <row r="222" spans="1:20" x14ac:dyDescent="0.3">
      <c r="A222" s="16" t="s">
        <v>320</v>
      </c>
      <c r="B222" s="16" t="s">
        <v>321</v>
      </c>
      <c r="C222" s="16" t="s">
        <v>322</v>
      </c>
      <c r="D222" s="16">
        <v>2018</v>
      </c>
      <c r="E222" s="15" t="s">
        <v>541</v>
      </c>
      <c r="F222" s="20"/>
      <c r="G222" s="20"/>
      <c r="H222" s="20"/>
      <c r="I222" s="20"/>
      <c r="J222" s="20"/>
      <c r="K222" s="20"/>
      <c r="L222" s="20"/>
      <c r="M222" s="20"/>
      <c r="N222" s="20"/>
      <c r="O222" s="20"/>
      <c r="P222" s="20"/>
      <c r="Q222" s="20"/>
      <c r="R222" s="20"/>
      <c r="S222" s="20"/>
      <c r="T222" s="20"/>
    </row>
    <row r="223" spans="1:20" x14ac:dyDescent="0.3">
      <c r="A223" s="16" t="s">
        <v>320</v>
      </c>
      <c r="B223" s="16" t="s">
        <v>321</v>
      </c>
      <c r="C223" s="16" t="s">
        <v>322</v>
      </c>
      <c r="D223" s="16">
        <v>2018</v>
      </c>
      <c r="E223" s="15" t="s">
        <v>542</v>
      </c>
      <c r="F223" s="20"/>
      <c r="G223" s="20"/>
      <c r="H223" s="20"/>
      <c r="I223" s="20"/>
      <c r="J223" s="20"/>
      <c r="K223" s="20"/>
      <c r="L223" s="20"/>
      <c r="M223" s="20"/>
      <c r="N223" s="20"/>
      <c r="O223" s="20"/>
      <c r="P223" s="20"/>
      <c r="Q223" s="20"/>
      <c r="R223" s="20"/>
      <c r="S223" s="20"/>
      <c r="T223" s="20"/>
    </row>
    <row r="224" spans="1:20" x14ac:dyDescent="0.3">
      <c r="A224" s="16" t="s">
        <v>320</v>
      </c>
      <c r="B224" s="16" t="s">
        <v>321</v>
      </c>
      <c r="C224" s="16" t="s">
        <v>322</v>
      </c>
      <c r="D224" s="16">
        <v>2018</v>
      </c>
      <c r="E224" s="15" t="s">
        <v>543</v>
      </c>
      <c r="F224" s="20"/>
      <c r="G224" s="20"/>
      <c r="H224" s="20"/>
      <c r="I224" s="20"/>
      <c r="J224" s="20"/>
      <c r="K224" s="20"/>
      <c r="L224" s="20"/>
      <c r="M224" s="20"/>
      <c r="N224" s="20"/>
      <c r="O224" s="20"/>
      <c r="P224" s="20"/>
      <c r="Q224" s="20"/>
      <c r="R224" s="20"/>
      <c r="S224" s="20"/>
      <c r="T224" s="20"/>
    </row>
    <row r="225" spans="1:20" x14ac:dyDescent="0.3">
      <c r="A225" s="16" t="s">
        <v>320</v>
      </c>
      <c r="B225" s="16" t="s">
        <v>321</v>
      </c>
      <c r="C225" s="16" t="s">
        <v>322</v>
      </c>
      <c r="D225" s="16">
        <v>2018</v>
      </c>
      <c r="E225" s="15" t="s">
        <v>544</v>
      </c>
      <c r="F225" s="20"/>
      <c r="G225" s="20"/>
      <c r="H225" s="20"/>
      <c r="I225" s="20"/>
      <c r="J225" s="20"/>
      <c r="K225" s="20"/>
      <c r="L225" s="20"/>
      <c r="M225" s="20"/>
      <c r="N225" s="20"/>
      <c r="O225" s="20"/>
      <c r="P225" s="20"/>
      <c r="Q225" s="20"/>
      <c r="R225" s="20"/>
      <c r="S225" s="20"/>
      <c r="T225" s="20"/>
    </row>
    <row r="226" spans="1:20" x14ac:dyDescent="0.3">
      <c r="A226" s="16" t="s">
        <v>320</v>
      </c>
      <c r="B226" s="16" t="s">
        <v>321</v>
      </c>
      <c r="C226" s="16" t="s">
        <v>322</v>
      </c>
      <c r="D226" s="16">
        <v>2018</v>
      </c>
      <c r="E226" s="15" t="s">
        <v>545</v>
      </c>
      <c r="F226" s="20"/>
      <c r="G226" s="20"/>
      <c r="H226" s="20"/>
      <c r="I226" s="20"/>
      <c r="J226" s="20"/>
      <c r="K226" s="20"/>
      <c r="L226" s="20"/>
      <c r="M226" s="20"/>
      <c r="N226" s="20"/>
      <c r="O226" s="20"/>
      <c r="P226" s="20"/>
      <c r="Q226" s="20"/>
      <c r="R226" s="20"/>
      <c r="S226" s="20"/>
      <c r="T226" s="20"/>
    </row>
    <row r="227" spans="1:20" x14ac:dyDescent="0.3">
      <c r="A227" s="16" t="s">
        <v>320</v>
      </c>
      <c r="B227" s="16" t="s">
        <v>321</v>
      </c>
      <c r="C227" s="16" t="s">
        <v>322</v>
      </c>
      <c r="D227" s="16">
        <v>2018</v>
      </c>
      <c r="E227" s="15" t="s">
        <v>546</v>
      </c>
      <c r="F227" s="20"/>
      <c r="G227" s="20"/>
      <c r="H227" s="20"/>
      <c r="I227" s="20"/>
      <c r="J227" s="20"/>
      <c r="K227" s="20"/>
      <c r="L227" s="20"/>
      <c r="M227" s="20"/>
      <c r="N227" s="20"/>
      <c r="O227" s="20"/>
      <c r="P227" s="20"/>
      <c r="Q227" s="20"/>
      <c r="R227" s="20"/>
      <c r="S227" s="20"/>
      <c r="T227" s="20"/>
    </row>
    <row r="228" spans="1:20" x14ac:dyDescent="0.3">
      <c r="A228" s="16" t="s">
        <v>320</v>
      </c>
      <c r="B228" s="16" t="s">
        <v>321</v>
      </c>
      <c r="C228" s="16" t="s">
        <v>322</v>
      </c>
      <c r="D228" s="16">
        <v>2018</v>
      </c>
      <c r="E228" s="15" t="s">
        <v>547</v>
      </c>
      <c r="F228" s="20"/>
      <c r="G228" s="20"/>
      <c r="H228" s="20"/>
      <c r="I228" s="20"/>
      <c r="J228" s="20"/>
      <c r="K228" s="20"/>
      <c r="L228" s="20"/>
      <c r="M228" s="20"/>
      <c r="N228" s="20"/>
      <c r="O228" s="20"/>
      <c r="P228" s="20"/>
      <c r="Q228" s="20"/>
      <c r="R228" s="20"/>
      <c r="S228" s="20"/>
      <c r="T228" s="20"/>
    </row>
    <row r="229" spans="1:20" x14ac:dyDescent="0.3">
      <c r="A229" s="16" t="s">
        <v>320</v>
      </c>
      <c r="B229" s="16" t="s">
        <v>321</v>
      </c>
      <c r="C229" s="16" t="s">
        <v>322</v>
      </c>
      <c r="D229" s="16">
        <v>2018</v>
      </c>
      <c r="E229" s="15" t="s">
        <v>548</v>
      </c>
      <c r="F229" s="20"/>
      <c r="G229" s="20"/>
      <c r="H229" s="20"/>
      <c r="I229" s="20"/>
      <c r="J229" s="20"/>
      <c r="K229" s="20"/>
      <c r="L229" s="20"/>
      <c r="M229" s="20"/>
      <c r="N229" s="20"/>
      <c r="O229" s="20"/>
      <c r="P229" s="20"/>
      <c r="Q229" s="20"/>
      <c r="R229" s="20"/>
      <c r="S229" s="20"/>
      <c r="T229" s="20"/>
    </row>
    <row r="230" spans="1:20" x14ac:dyDescent="0.3">
      <c r="A230" s="16" t="s">
        <v>320</v>
      </c>
      <c r="B230" s="16" t="s">
        <v>321</v>
      </c>
      <c r="C230" s="16" t="s">
        <v>322</v>
      </c>
      <c r="D230" s="16">
        <v>2018</v>
      </c>
      <c r="E230" s="15" t="s">
        <v>549</v>
      </c>
      <c r="F230" s="20"/>
      <c r="G230" s="20"/>
      <c r="H230" s="20"/>
      <c r="I230" s="20"/>
      <c r="J230" s="20"/>
      <c r="K230" s="20"/>
      <c r="L230" s="20"/>
      <c r="M230" s="20"/>
      <c r="N230" s="20"/>
      <c r="O230" s="20"/>
      <c r="P230" s="20"/>
      <c r="Q230" s="20"/>
      <c r="R230" s="20"/>
      <c r="S230" s="20"/>
      <c r="T230" s="20"/>
    </row>
    <row r="231" spans="1:20" x14ac:dyDescent="0.3">
      <c r="A231" s="16" t="s">
        <v>320</v>
      </c>
      <c r="B231" s="16" t="s">
        <v>321</v>
      </c>
      <c r="C231" s="16" t="s">
        <v>322</v>
      </c>
      <c r="D231" s="16">
        <v>2018</v>
      </c>
      <c r="E231" s="15" t="s">
        <v>550</v>
      </c>
      <c r="F231" s="20"/>
      <c r="G231" s="20"/>
      <c r="H231" s="20"/>
      <c r="I231" s="20"/>
      <c r="J231" s="20"/>
      <c r="K231" s="20"/>
      <c r="L231" s="20"/>
      <c r="M231" s="20"/>
      <c r="N231" s="20"/>
      <c r="O231" s="20"/>
      <c r="P231" s="20"/>
      <c r="Q231" s="20"/>
      <c r="R231" s="20"/>
      <c r="S231" s="20"/>
      <c r="T231" s="20"/>
    </row>
    <row r="232" spans="1:20" x14ac:dyDescent="0.3">
      <c r="A232" s="16" t="s">
        <v>320</v>
      </c>
      <c r="B232" s="16" t="s">
        <v>321</v>
      </c>
      <c r="C232" s="16" t="s">
        <v>322</v>
      </c>
      <c r="D232" s="16">
        <v>2018</v>
      </c>
      <c r="E232" s="15" t="s">
        <v>551</v>
      </c>
      <c r="F232" s="20"/>
      <c r="G232" s="20"/>
      <c r="H232" s="20"/>
      <c r="I232" s="20"/>
      <c r="J232" s="20"/>
      <c r="K232" s="20"/>
      <c r="L232" s="20"/>
      <c r="M232" s="20"/>
      <c r="N232" s="20"/>
      <c r="O232" s="20"/>
      <c r="P232" s="20"/>
      <c r="Q232" s="20"/>
      <c r="R232" s="20"/>
      <c r="S232" s="20"/>
      <c r="T232" s="20"/>
    </row>
    <row r="233" spans="1:20" x14ac:dyDescent="0.3">
      <c r="A233" s="21" t="s">
        <v>320</v>
      </c>
      <c r="B233" s="21" t="s">
        <v>321</v>
      </c>
      <c r="C233" s="21" t="s">
        <v>322</v>
      </c>
      <c r="D233" s="21">
        <v>2018</v>
      </c>
      <c r="E233" s="22" t="s">
        <v>552</v>
      </c>
      <c r="F233" s="20"/>
      <c r="G233" s="20"/>
      <c r="H233" s="20"/>
      <c r="I233" s="20"/>
      <c r="J233" s="20"/>
      <c r="K233" s="20"/>
      <c r="L233" s="20"/>
      <c r="M233" s="20"/>
      <c r="N233" s="20"/>
      <c r="O233" s="20"/>
      <c r="P233" s="20"/>
      <c r="Q233" s="20"/>
      <c r="R233" s="20"/>
      <c r="S233" s="20"/>
      <c r="T233" s="20"/>
    </row>
    <row r="234" spans="1:20" x14ac:dyDescent="0.3">
      <c r="A234" s="21" t="s">
        <v>320</v>
      </c>
      <c r="B234" s="21" t="s">
        <v>321</v>
      </c>
      <c r="C234" s="21" t="s">
        <v>322</v>
      </c>
      <c r="D234" s="23">
        <v>2018</v>
      </c>
      <c r="E234" s="22" t="s">
        <v>553</v>
      </c>
      <c r="F234" s="20">
        <v>12.604807642320001</v>
      </c>
      <c r="G234" s="20">
        <v>0</v>
      </c>
      <c r="H234" s="20">
        <v>0</v>
      </c>
      <c r="I234" s="20">
        <v>0</v>
      </c>
      <c r="J234" s="20">
        <v>0</v>
      </c>
      <c r="K234" s="20">
        <v>0</v>
      </c>
      <c r="L234" s="20">
        <v>0</v>
      </c>
      <c r="M234" s="20">
        <v>0</v>
      </c>
      <c r="N234" s="20">
        <v>0</v>
      </c>
      <c r="O234" s="20">
        <v>0</v>
      </c>
      <c r="P234" s="20">
        <v>0</v>
      </c>
      <c r="Q234" s="20">
        <v>0</v>
      </c>
      <c r="R234" s="20">
        <v>0</v>
      </c>
      <c r="S234" s="20">
        <v>0</v>
      </c>
      <c r="T234" s="20">
        <v>0</v>
      </c>
    </row>
    <row r="235" spans="1:20" x14ac:dyDescent="0.3">
      <c r="A235" s="16" t="s">
        <v>320</v>
      </c>
      <c r="B235" s="16" t="s">
        <v>321</v>
      </c>
      <c r="C235" s="16" t="s">
        <v>322</v>
      </c>
      <c r="D235" s="16">
        <v>2018</v>
      </c>
      <c r="E235" s="15" t="s">
        <v>554</v>
      </c>
      <c r="F235" s="20"/>
      <c r="G235" s="20"/>
      <c r="H235" s="20"/>
      <c r="I235" s="20"/>
      <c r="J235" s="20"/>
      <c r="K235" s="20"/>
      <c r="L235" s="20"/>
      <c r="M235" s="20"/>
      <c r="N235" s="20"/>
      <c r="O235" s="20"/>
      <c r="P235" s="20"/>
      <c r="Q235" s="20"/>
      <c r="R235" s="20"/>
      <c r="S235" s="20"/>
      <c r="T235" s="20"/>
    </row>
    <row r="236" spans="1:20" x14ac:dyDescent="0.3">
      <c r="A236" s="16" t="s">
        <v>320</v>
      </c>
      <c r="B236" s="16" t="s">
        <v>321</v>
      </c>
      <c r="C236" s="16" t="s">
        <v>322</v>
      </c>
      <c r="D236" s="16">
        <v>2018</v>
      </c>
      <c r="E236" s="15" t="s">
        <v>555</v>
      </c>
      <c r="F236" s="20"/>
      <c r="G236" s="20"/>
      <c r="H236" s="20"/>
      <c r="I236" s="20"/>
      <c r="J236" s="20"/>
      <c r="K236" s="20"/>
      <c r="L236" s="20"/>
      <c r="M236" s="20"/>
      <c r="N236" s="20"/>
      <c r="O236" s="20"/>
      <c r="P236" s="20"/>
      <c r="Q236" s="20"/>
      <c r="R236" s="20"/>
      <c r="S236" s="20"/>
      <c r="T236" s="20"/>
    </row>
    <row r="237" spans="1:20" x14ac:dyDescent="0.3">
      <c r="A237" s="16" t="s">
        <v>320</v>
      </c>
      <c r="B237" s="16" t="s">
        <v>321</v>
      </c>
      <c r="C237" s="16" t="s">
        <v>322</v>
      </c>
      <c r="D237" s="16">
        <v>2018</v>
      </c>
      <c r="E237" s="15" t="s">
        <v>556</v>
      </c>
      <c r="F237" s="20"/>
      <c r="G237" s="20"/>
      <c r="H237" s="20"/>
      <c r="I237" s="20"/>
      <c r="J237" s="20"/>
      <c r="K237" s="20"/>
      <c r="L237" s="20"/>
      <c r="M237" s="20"/>
      <c r="N237" s="20"/>
      <c r="O237" s="20"/>
      <c r="P237" s="20"/>
      <c r="Q237" s="20"/>
      <c r="R237" s="20"/>
      <c r="S237" s="20"/>
      <c r="T237" s="20"/>
    </row>
    <row r="238" spans="1:20" x14ac:dyDescent="0.3">
      <c r="A238" s="16" t="s">
        <v>320</v>
      </c>
      <c r="B238" s="16" t="s">
        <v>321</v>
      </c>
      <c r="C238" s="16" t="s">
        <v>322</v>
      </c>
      <c r="D238" s="16">
        <v>2018</v>
      </c>
      <c r="E238" s="15" t="s">
        <v>557</v>
      </c>
      <c r="F238" s="20"/>
      <c r="G238" s="20"/>
      <c r="H238" s="20"/>
      <c r="I238" s="20"/>
      <c r="J238" s="20"/>
      <c r="K238" s="20"/>
      <c r="L238" s="20"/>
      <c r="M238" s="20"/>
      <c r="N238" s="20"/>
      <c r="O238" s="20"/>
      <c r="P238" s="20"/>
      <c r="Q238" s="20"/>
      <c r="R238" s="20"/>
      <c r="S238" s="20"/>
      <c r="T238" s="20"/>
    </row>
    <row r="239" spans="1:20" x14ac:dyDescent="0.3">
      <c r="A239" s="16" t="s">
        <v>320</v>
      </c>
      <c r="B239" s="16" t="s">
        <v>321</v>
      </c>
      <c r="C239" s="16" t="s">
        <v>322</v>
      </c>
      <c r="D239" s="16">
        <v>2018</v>
      </c>
      <c r="E239" s="15" t="s">
        <v>558</v>
      </c>
      <c r="F239" s="20"/>
      <c r="G239" s="20"/>
      <c r="H239" s="20"/>
      <c r="I239" s="20"/>
      <c r="J239" s="20"/>
      <c r="K239" s="20"/>
      <c r="L239" s="20"/>
      <c r="M239" s="20"/>
      <c r="N239" s="20"/>
      <c r="O239" s="20"/>
      <c r="P239" s="20"/>
      <c r="Q239" s="20"/>
      <c r="R239" s="20"/>
      <c r="S239" s="20"/>
      <c r="T239" s="20"/>
    </row>
    <row r="240" spans="1:20" x14ac:dyDescent="0.3">
      <c r="A240" s="16" t="s">
        <v>320</v>
      </c>
      <c r="B240" s="16" t="s">
        <v>321</v>
      </c>
      <c r="C240" s="16" t="s">
        <v>322</v>
      </c>
      <c r="D240" s="16">
        <v>2018</v>
      </c>
      <c r="E240" s="15" t="s">
        <v>559</v>
      </c>
      <c r="F240" s="20"/>
      <c r="G240" s="20"/>
      <c r="H240" s="20"/>
      <c r="I240" s="20"/>
      <c r="J240" s="20"/>
      <c r="K240" s="20"/>
      <c r="L240" s="20"/>
      <c r="M240" s="20"/>
      <c r="N240" s="20"/>
      <c r="O240" s="20"/>
      <c r="P240" s="20"/>
      <c r="Q240" s="20"/>
      <c r="R240" s="20"/>
      <c r="S240" s="20"/>
      <c r="T240" s="20"/>
    </row>
    <row r="241" spans="1:20" x14ac:dyDescent="0.3">
      <c r="A241" s="16" t="s">
        <v>320</v>
      </c>
      <c r="B241" s="16" t="s">
        <v>321</v>
      </c>
      <c r="C241" s="16" t="s">
        <v>322</v>
      </c>
      <c r="D241" s="16">
        <v>2018</v>
      </c>
      <c r="E241" s="15" t="s">
        <v>560</v>
      </c>
      <c r="F241" s="20"/>
      <c r="G241" s="20"/>
      <c r="H241" s="20"/>
      <c r="I241" s="20"/>
      <c r="J241" s="20"/>
      <c r="K241" s="20"/>
      <c r="L241" s="20"/>
      <c r="M241" s="20"/>
      <c r="N241" s="20"/>
      <c r="O241" s="20"/>
      <c r="P241" s="20"/>
      <c r="Q241" s="20"/>
      <c r="R241" s="20"/>
      <c r="S241" s="20"/>
      <c r="T241" s="20"/>
    </row>
    <row r="242" spans="1:20" x14ac:dyDescent="0.3">
      <c r="A242" s="21" t="s">
        <v>320</v>
      </c>
      <c r="B242" s="21" t="s">
        <v>321</v>
      </c>
      <c r="C242" s="21" t="s">
        <v>322</v>
      </c>
      <c r="D242" s="21">
        <v>2018</v>
      </c>
      <c r="E242" s="22" t="s">
        <v>561</v>
      </c>
      <c r="F242" s="20"/>
      <c r="G242" s="20"/>
      <c r="H242" s="20"/>
      <c r="I242" s="20"/>
      <c r="J242" s="20"/>
      <c r="K242" s="20"/>
      <c r="L242" s="20"/>
      <c r="M242" s="20"/>
      <c r="N242" s="20"/>
      <c r="O242" s="20"/>
      <c r="P242" s="20"/>
      <c r="Q242" s="20"/>
      <c r="R242" s="20"/>
      <c r="S242" s="20"/>
      <c r="T242" s="20"/>
    </row>
    <row r="243" spans="1:20" x14ac:dyDescent="0.3">
      <c r="A243" s="16" t="s">
        <v>320</v>
      </c>
      <c r="B243" s="16" t="s">
        <v>321</v>
      </c>
      <c r="C243" s="16" t="s">
        <v>322</v>
      </c>
      <c r="D243" s="16">
        <v>2018</v>
      </c>
      <c r="E243" s="15" t="s">
        <v>562</v>
      </c>
      <c r="F243" s="20"/>
      <c r="G243" s="20"/>
      <c r="H243" s="20"/>
      <c r="I243" s="20"/>
      <c r="J243" s="20"/>
      <c r="K243" s="20"/>
      <c r="L243" s="20"/>
      <c r="M243" s="20"/>
      <c r="N243" s="20"/>
      <c r="O243" s="20"/>
      <c r="P243" s="20"/>
      <c r="Q243" s="20"/>
      <c r="R243" s="20"/>
      <c r="S243" s="20"/>
      <c r="T243" s="20"/>
    </row>
    <row r="244" spans="1:20" x14ac:dyDescent="0.3">
      <c r="A244" s="16" t="s">
        <v>320</v>
      </c>
      <c r="B244" s="16" t="s">
        <v>321</v>
      </c>
      <c r="C244" s="16" t="s">
        <v>322</v>
      </c>
      <c r="D244" s="16">
        <v>2018</v>
      </c>
      <c r="E244" s="15" t="s">
        <v>563</v>
      </c>
      <c r="F244" s="20"/>
      <c r="G244" s="20"/>
      <c r="H244" s="20"/>
      <c r="I244" s="20"/>
      <c r="J244" s="20"/>
      <c r="K244" s="20"/>
      <c r="L244" s="20"/>
      <c r="M244" s="20"/>
      <c r="N244" s="20"/>
      <c r="O244" s="20"/>
      <c r="P244" s="20"/>
      <c r="Q244" s="20"/>
      <c r="R244" s="20"/>
      <c r="S244" s="20"/>
      <c r="T244" s="20"/>
    </row>
    <row r="245" spans="1:20" x14ac:dyDescent="0.3">
      <c r="A245" s="16" t="s">
        <v>320</v>
      </c>
      <c r="B245" s="16" t="s">
        <v>321</v>
      </c>
      <c r="C245" s="16" t="s">
        <v>322</v>
      </c>
      <c r="D245" s="16">
        <v>2018</v>
      </c>
      <c r="E245" s="15" t="s">
        <v>564</v>
      </c>
      <c r="F245" s="20"/>
      <c r="G245" s="20"/>
      <c r="H245" s="20"/>
      <c r="I245" s="20"/>
      <c r="J245" s="20"/>
      <c r="K245" s="20"/>
      <c r="L245" s="20"/>
      <c r="M245" s="20"/>
      <c r="N245" s="20"/>
      <c r="O245" s="20"/>
      <c r="P245" s="20"/>
      <c r="Q245" s="20"/>
      <c r="R245" s="20"/>
      <c r="S245" s="20"/>
      <c r="T245" s="20"/>
    </row>
    <row r="246" spans="1:20" x14ac:dyDescent="0.3">
      <c r="A246" s="16" t="s">
        <v>320</v>
      </c>
      <c r="B246" s="16" t="s">
        <v>321</v>
      </c>
      <c r="C246" s="16" t="s">
        <v>322</v>
      </c>
      <c r="D246" s="16">
        <v>2018</v>
      </c>
      <c r="E246" s="15" t="s">
        <v>565</v>
      </c>
      <c r="F246" s="20"/>
      <c r="G246" s="20"/>
      <c r="H246" s="20"/>
      <c r="I246" s="20"/>
      <c r="J246" s="20"/>
      <c r="K246" s="20"/>
      <c r="L246" s="20"/>
      <c r="M246" s="20"/>
      <c r="N246" s="20"/>
      <c r="O246" s="20"/>
      <c r="P246" s="20"/>
      <c r="Q246" s="20"/>
      <c r="R246" s="20"/>
      <c r="S246" s="20"/>
      <c r="T246" s="20"/>
    </row>
    <row r="247" spans="1:20" x14ac:dyDescent="0.3">
      <c r="A247" s="16" t="s">
        <v>320</v>
      </c>
      <c r="B247" s="16" t="s">
        <v>321</v>
      </c>
      <c r="C247" s="16" t="s">
        <v>322</v>
      </c>
      <c r="D247" s="16">
        <v>2018</v>
      </c>
      <c r="E247" s="15" t="s">
        <v>566</v>
      </c>
      <c r="F247" s="20"/>
      <c r="G247" s="20"/>
      <c r="H247" s="20"/>
      <c r="I247" s="20"/>
      <c r="J247" s="20"/>
      <c r="K247" s="20"/>
      <c r="L247" s="20"/>
      <c r="M247" s="20"/>
      <c r="N247" s="20"/>
      <c r="O247" s="20"/>
      <c r="P247" s="20"/>
      <c r="Q247" s="20"/>
      <c r="R247" s="20"/>
      <c r="S247" s="20"/>
      <c r="T247" s="20"/>
    </row>
    <row r="248" spans="1:20" x14ac:dyDescent="0.3">
      <c r="A248" s="16" t="s">
        <v>320</v>
      </c>
      <c r="B248" s="16" t="s">
        <v>321</v>
      </c>
      <c r="C248" s="16" t="s">
        <v>322</v>
      </c>
      <c r="D248" s="16">
        <v>2018</v>
      </c>
      <c r="E248" s="15" t="s">
        <v>567</v>
      </c>
      <c r="F248" s="20"/>
      <c r="G248" s="20"/>
      <c r="H248" s="20"/>
      <c r="I248" s="20"/>
      <c r="J248" s="20"/>
      <c r="K248" s="20"/>
      <c r="L248" s="20"/>
      <c r="M248" s="20"/>
      <c r="N248" s="20"/>
      <c r="O248" s="20"/>
      <c r="P248" s="20"/>
      <c r="Q248" s="20"/>
      <c r="R248" s="20"/>
      <c r="S248" s="20"/>
      <c r="T248" s="20"/>
    </row>
    <row r="249" spans="1:20" x14ac:dyDescent="0.3">
      <c r="A249" s="16" t="s">
        <v>320</v>
      </c>
      <c r="B249" s="16" t="s">
        <v>321</v>
      </c>
      <c r="C249" s="16" t="s">
        <v>322</v>
      </c>
      <c r="D249" s="16">
        <v>2018</v>
      </c>
      <c r="E249" s="15" t="s">
        <v>568</v>
      </c>
      <c r="F249" s="20"/>
      <c r="G249" s="20"/>
      <c r="H249" s="20"/>
      <c r="I249" s="20"/>
      <c r="J249" s="20"/>
      <c r="K249" s="20"/>
      <c r="L249" s="20"/>
      <c r="M249" s="20"/>
      <c r="N249" s="20"/>
      <c r="O249" s="20"/>
      <c r="P249" s="20"/>
      <c r="Q249" s="20"/>
      <c r="R249" s="20"/>
      <c r="S249" s="20"/>
      <c r="T249" s="20"/>
    </row>
    <row r="250" spans="1:20" x14ac:dyDescent="0.3">
      <c r="A250" s="16" t="s">
        <v>320</v>
      </c>
      <c r="B250" s="16" t="s">
        <v>321</v>
      </c>
      <c r="C250" s="16" t="s">
        <v>322</v>
      </c>
      <c r="D250" s="16">
        <v>2018</v>
      </c>
      <c r="E250" s="15" t="s">
        <v>569</v>
      </c>
      <c r="F250" s="20"/>
      <c r="G250" s="20"/>
      <c r="H250" s="20"/>
      <c r="I250" s="20"/>
      <c r="J250" s="20"/>
      <c r="K250" s="20"/>
      <c r="L250" s="20"/>
      <c r="M250" s="20"/>
      <c r="N250" s="20"/>
      <c r="O250" s="20"/>
      <c r="P250" s="20"/>
      <c r="Q250" s="20"/>
      <c r="R250" s="20"/>
      <c r="S250" s="20"/>
      <c r="T250" s="20"/>
    </row>
    <row r="251" spans="1:20" x14ac:dyDescent="0.3">
      <c r="A251" s="21" t="s">
        <v>320</v>
      </c>
      <c r="B251" s="21" t="s">
        <v>321</v>
      </c>
      <c r="C251" s="21" t="s">
        <v>322</v>
      </c>
      <c r="D251" s="21">
        <v>2018</v>
      </c>
      <c r="E251" s="22" t="s">
        <v>570</v>
      </c>
      <c r="F251" s="20"/>
      <c r="G251" s="20"/>
      <c r="H251" s="20"/>
      <c r="I251" s="20"/>
      <c r="J251" s="20"/>
      <c r="K251" s="20"/>
      <c r="L251" s="20"/>
      <c r="M251" s="20"/>
      <c r="N251" s="20"/>
      <c r="O251" s="20"/>
      <c r="P251" s="20"/>
      <c r="Q251" s="20"/>
      <c r="R251" s="20"/>
      <c r="S251" s="20"/>
      <c r="T251" s="20"/>
    </row>
    <row r="258" spans="3:20" x14ac:dyDescent="0.3">
      <c r="C258" s="9"/>
      <c r="D258" s="9"/>
      <c r="F258" s="24"/>
      <c r="G258" s="24"/>
      <c r="H258" s="24"/>
      <c r="I258" s="24"/>
      <c r="J258" s="24"/>
      <c r="K258" s="24"/>
      <c r="L258" s="24"/>
      <c r="M258" s="24"/>
      <c r="N258" s="24"/>
      <c r="O258" s="24"/>
      <c r="P258" s="24"/>
      <c r="Q258" s="24"/>
      <c r="R258" s="24"/>
      <c r="S258" s="24"/>
      <c r="T258" s="24"/>
    </row>
    <row r="259" spans="3:20" x14ac:dyDescent="0.3">
      <c r="C259" s="9"/>
      <c r="D259" s="9"/>
      <c r="F259" s="24"/>
      <c r="G259" s="24"/>
      <c r="H259" s="24"/>
      <c r="I259" s="24"/>
      <c r="J259" s="24"/>
      <c r="K259" s="24"/>
      <c r="L259" s="24"/>
      <c r="M259" s="24"/>
      <c r="N259" s="24"/>
      <c r="O259" s="24"/>
      <c r="P259" s="24"/>
      <c r="Q259" s="24"/>
      <c r="R259" s="24"/>
      <c r="S259" s="24"/>
      <c r="T259" s="24"/>
    </row>
    <row r="264" spans="3:20" x14ac:dyDescent="0.3">
      <c r="F264" s="24"/>
      <c r="G264" s="24"/>
      <c r="H264" s="24"/>
      <c r="I264" s="24"/>
      <c r="J264" s="24"/>
      <c r="K264" s="24"/>
      <c r="L264" s="24"/>
      <c r="M264" s="24"/>
      <c r="N264" s="24"/>
      <c r="O264" s="24"/>
      <c r="P264" s="24"/>
      <c r="Q264" s="24"/>
      <c r="R264" s="24"/>
      <c r="S264" s="24"/>
      <c r="T264" s="24"/>
    </row>
    <row r="265" spans="3:20" x14ac:dyDescent="0.3">
      <c r="F265" s="24"/>
      <c r="G265" s="24"/>
      <c r="H265" s="24"/>
      <c r="I265" s="24"/>
      <c r="J265" s="24"/>
      <c r="K265" s="24"/>
      <c r="L265" s="24"/>
      <c r="M265" s="24"/>
      <c r="N265" s="24"/>
      <c r="O265" s="24"/>
      <c r="P265" s="24"/>
      <c r="Q265" s="24"/>
      <c r="R265" s="24"/>
      <c r="S265" s="24"/>
      <c r="T265" s="24"/>
    </row>
    <row r="266" spans="3:20" x14ac:dyDescent="0.3">
      <c r="F266" s="24"/>
      <c r="G266" s="24"/>
      <c r="H266" s="24"/>
      <c r="I266" s="24"/>
      <c r="J266" s="24"/>
      <c r="K266" s="24"/>
      <c r="L266" s="24"/>
      <c r="M266" s="24"/>
      <c r="N266" s="24"/>
      <c r="O266" s="24"/>
      <c r="P266" s="24"/>
      <c r="Q266" s="24"/>
      <c r="R266" s="24"/>
      <c r="S266" s="24"/>
      <c r="T266" s="24"/>
    </row>
    <row r="267" spans="3:20" x14ac:dyDescent="0.3">
      <c r="F267" s="24"/>
      <c r="G267" s="24"/>
      <c r="H267" s="24"/>
      <c r="I267" s="24"/>
      <c r="J267" s="24"/>
      <c r="K267" s="24"/>
      <c r="L267" s="24"/>
      <c r="M267" s="24"/>
      <c r="N267" s="24"/>
      <c r="O267" s="24"/>
      <c r="P267" s="24"/>
      <c r="Q267" s="24"/>
      <c r="R267" s="24"/>
      <c r="S267" s="24"/>
      <c r="T267" s="24"/>
    </row>
    <row r="272" spans="3:20" x14ac:dyDescent="0.3">
      <c r="C272" s="9"/>
      <c r="D272" s="9"/>
      <c r="F272" s="24"/>
      <c r="G272" s="24"/>
      <c r="H272" s="24"/>
      <c r="I272" s="24"/>
      <c r="J272" s="24"/>
      <c r="K272" s="24"/>
      <c r="L272" s="24"/>
      <c r="M272" s="24"/>
      <c r="N272" s="24"/>
      <c r="O272" s="24"/>
      <c r="P272" s="24"/>
      <c r="Q272" s="24"/>
      <c r="R272" s="24"/>
      <c r="S272" s="24"/>
      <c r="T272" s="24"/>
    </row>
    <row r="273" spans="3:20" x14ac:dyDescent="0.3">
      <c r="C273" s="9"/>
      <c r="D273" s="9"/>
      <c r="F273" s="24"/>
      <c r="G273" s="24"/>
      <c r="H273" s="24"/>
      <c r="I273" s="24"/>
      <c r="J273" s="24"/>
      <c r="K273" s="24"/>
      <c r="L273" s="24"/>
      <c r="M273" s="24"/>
      <c r="N273" s="24"/>
      <c r="O273" s="24"/>
      <c r="P273" s="24"/>
      <c r="Q273" s="24"/>
      <c r="R273" s="24"/>
      <c r="S273" s="24"/>
      <c r="T273" s="24"/>
    </row>
    <row r="282" spans="3:20" x14ac:dyDescent="0.3">
      <c r="D282" s="9"/>
    </row>
    <row r="283" spans="3:20" x14ac:dyDescent="0.3">
      <c r="D283" s="9"/>
    </row>
    <row r="284" spans="3:20" x14ac:dyDescent="0.3">
      <c r="C284" s="9"/>
      <c r="D284" s="9"/>
      <c r="F284" s="24"/>
      <c r="G284" s="24"/>
      <c r="H284" s="24"/>
      <c r="I284" s="24"/>
      <c r="J284" s="24"/>
      <c r="K284" s="24"/>
      <c r="L284" s="24"/>
      <c r="M284" s="24"/>
      <c r="N284" s="24"/>
      <c r="O284" s="24"/>
      <c r="P284" s="24"/>
      <c r="Q284" s="24"/>
      <c r="R284" s="24"/>
      <c r="S284" s="24"/>
      <c r="T284" s="24"/>
    </row>
    <row r="285" spans="3:20" x14ac:dyDescent="0.3">
      <c r="C285" s="9"/>
      <c r="D285" s="9"/>
      <c r="F285" s="24"/>
      <c r="G285" s="24"/>
      <c r="H285" s="24"/>
      <c r="I285" s="24"/>
      <c r="J285" s="24"/>
      <c r="K285" s="24"/>
      <c r="L285" s="24"/>
      <c r="M285" s="24"/>
      <c r="N285" s="24"/>
      <c r="O285" s="24"/>
      <c r="P285" s="24"/>
      <c r="Q285" s="24"/>
      <c r="R285" s="24"/>
      <c r="S285" s="24"/>
      <c r="T285" s="24"/>
    </row>
    <row r="286" spans="3:20" x14ac:dyDescent="0.3">
      <c r="C286" s="9"/>
      <c r="D286" s="9"/>
      <c r="F286" s="24"/>
      <c r="G286" s="24"/>
      <c r="H286" s="24"/>
      <c r="I286" s="24"/>
      <c r="J286" s="24"/>
      <c r="K286" s="24"/>
      <c r="L286" s="24"/>
      <c r="M286" s="24"/>
      <c r="N286" s="24"/>
      <c r="O286" s="24"/>
      <c r="P286" s="24"/>
      <c r="Q286" s="24"/>
      <c r="R286" s="24"/>
      <c r="S286" s="24"/>
      <c r="T286" s="24"/>
    </row>
    <row r="287" spans="3:20" x14ac:dyDescent="0.3">
      <c r="C287" s="9"/>
      <c r="D287" s="9"/>
      <c r="F287" s="24"/>
      <c r="G287" s="24"/>
      <c r="H287" s="24"/>
      <c r="I287" s="24"/>
      <c r="J287" s="24"/>
      <c r="K287" s="24"/>
      <c r="L287" s="24"/>
      <c r="M287" s="24"/>
      <c r="N287" s="24"/>
      <c r="O287" s="24"/>
      <c r="P287" s="24"/>
      <c r="Q287" s="24"/>
      <c r="R287" s="24"/>
      <c r="S287" s="24"/>
      <c r="T287" s="24"/>
    </row>
    <row r="288" spans="3:20" x14ac:dyDescent="0.3">
      <c r="C288" s="9"/>
      <c r="D288" s="9"/>
      <c r="F288" s="24"/>
      <c r="G288" s="24"/>
      <c r="H288" s="24"/>
      <c r="I288" s="24"/>
      <c r="J288" s="24"/>
      <c r="K288" s="24"/>
      <c r="L288" s="24"/>
      <c r="M288" s="24"/>
      <c r="N288" s="24"/>
      <c r="O288" s="24"/>
      <c r="P288" s="24"/>
      <c r="Q288" s="24"/>
      <c r="R288" s="24"/>
      <c r="S288" s="24"/>
      <c r="T288" s="24"/>
    </row>
    <row r="289" spans="3:20" x14ac:dyDescent="0.3">
      <c r="C289" s="9"/>
      <c r="D289" s="9"/>
      <c r="F289" s="24"/>
      <c r="G289" s="24"/>
      <c r="H289" s="24"/>
      <c r="I289" s="24"/>
      <c r="J289" s="24"/>
      <c r="K289" s="24"/>
      <c r="L289" s="24"/>
      <c r="M289" s="24"/>
      <c r="N289" s="24"/>
      <c r="O289" s="24"/>
      <c r="P289" s="24"/>
      <c r="Q289" s="24"/>
      <c r="R289" s="24"/>
      <c r="S289" s="24"/>
      <c r="T289" s="24"/>
    </row>
    <row r="290" spans="3:20" x14ac:dyDescent="0.3">
      <c r="C290" s="9"/>
      <c r="D290" s="9"/>
      <c r="F290" s="24"/>
      <c r="G290" s="24"/>
      <c r="H290" s="24"/>
      <c r="I290" s="24"/>
      <c r="J290" s="24"/>
      <c r="K290" s="24"/>
      <c r="L290" s="24"/>
      <c r="M290" s="24"/>
      <c r="N290" s="24"/>
      <c r="O290" s="24"/>
      <c r="P290" s="24"/>
      <c r="Q290" s="24"/>
      <c r="R290" s="24"/>
      <c r="S290" s="24"/>
      <c r="T290" s="24"/>
    </row>
    <row r="291" spans="3:20" x14ac:dyDescent="0.3">
      <c r="C291" s="9"/>
      <c r="D291" s="9"/>
      <c r="F291" s="24"/>
      <c r="G291" s="24"/>
      <c r="H291" s="24"/>
      <c r="I291" s="24"/>
      <c r="J291" s="24"/>
      <c r="K291" s="24"/>
      <c r="L291" s="24"/>
      <c r="M291" s="24"/>
      <c r="N291" s="24"/>
      <c r="O291" s="24"/>
      <c r="P291" s="24"/>
      <c r="Q291" s="24"/>
      <c r="R291" s="24"/>
      <c r="S291" s="24"/>
      <c r="T291" s="24"/>
    </row>
    <row r="292" spans="3:20" x14ac:dyDescent="0.3">
      <c r="C292" s="9"/>
      <c r="D292" s="9"/>
      <c r="F292" s="24"/>
      <c r="G292" s="24"/>
      <c r="H292" s="24"/>
      <c r="I292" s="24"/>
      <c r="J292" s="24"/>
      <c r="K292" s="24"/>
      <c r="L292" s="24"/>
      <c r="M292" s="24"/>
      <c r="N292" s="24"/>
      <c r="O292" s="24"/>
      <c r="P292" s="24"/>
      <c r="Q292" s="24"/>
      <c r="R292" s="24"/>
      <c r="S292" s="24"/>
      <c r="T292" s="24"/>
    </row>
    <row r="293" spans="3:20" x14ac:dyDescent="0.3">
      <c r="C293" s="9"/>
      <c r="D293" s="9"/>
      <c r="F293" s="24"/>
      <c r="G293" s="24"/>
      <c r="H293" s="24"/>
      <c r="I293" s="24"/>
      <c r="J293" s="24"/>
      <c r="K293" s="24"/>
      <c r="L293" s="24"/>
      <c r="M293" s="24"/>
      <c r="N293" s="24"/>
      <c r="O293" s="24"/>
      <c r="P293" s="24"/>
      <c r="Q293" s="24"/>
      <c r="R293" s="24"/>
      <c r="S293" s="24"/>
      <c r="T293" s="24"/>
    </row>
    <row r="294" spans="3:20" x14ac:dyDescent="0.3">
      <c r="C294" s="9"/>
      <c r="D294" s="9"/>
      <c r="F294" s="24"/>
      <c r="G294" s="24"/>
      <c r="H294" s="24"/>
      <c r="I294" s="24"/>
      <c r="J294" s="24"/>
      <c r="K294" s="24"/>
      <c r="L294" s="24"/>
      <c r="M294" s="24"/>
      <c r="N294" s="24"/>
      <c r="O294" s="24"/>
      <c r="P294" s="24"/>
      <c r="Q294" s="24"/>
      <c r="R294" s="24"/>
      <c r="S294" s="24"/>
      <c r="T294" s="24"/>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AK119"/>
  <sheetViews>
    <sheetView zoomScale="70" zoomScaleNormal="70" workbookViewId="0">
      <selection activeCell="B25" sqref="B25:B26"/>
    </sheetView>
  </sheetViews>
  <sheetFormatPr defaultColWidth="23.5546875" defaultRowHeight="14.4" x14ac:dyDescent="0.3"/>
  <cols>
    <col min="1" max="1" width="6.77734375" customWidth="1"/>
    <col min="2" max="2" width="69.33203125" customWidth="1"/>
    <col min="3" max="3" width="19.21875" customWidth="1"/>
    <col min="4" max="4" width="49" style="85" customWidth="1"/>
    <col min="5" max="5" width="16.5546875" customWidth="1"/>
    <col min="6" max="6" width="38.21875" bestFit="1" customWidth="1"/>
    <col min="7" max="7" width="12" style="9" customWidth="1"/>
    <col min="8" max="8" width="21.21875" customWidth="1"/>
    <col min="9" max="9" width="18.33203125" customWidth="1"/>
    <col min="10" max="10" width="17.109375" customWidth="1"/>
    <col min="12" max="12" width="6.21875" customWidth="1"/>
    <col min="13" max="13" width="5.6640625" customWidth="1"/>
    <col min="14" max="14" width="86.6640625" style="8" customWidth="1"/>
    <col min="15" max="15" width="8.21875" customWidth="1"/>
  </cols>
  <sheetData>
    <row r="1" spans="2:37" x14ac:dyDescent="0.3">
      <c r="B1" s="199" t="s">
        <v>46</v>
      </c>
      <c r="C1" s="199"/>
      <c r="G1" s="200" t="s">
        <v>47</v>
      </c>
      <c r="H1" s="9"/>
      <c r="I1" s="9"/>
      <c r="J1" s="9"/>
    </row>
    <row r="2" spans="2:37" x14ac:dyDescent="0.3">
      <c r="H2" s="182"/>
      <c r="I2" s="182"/>
      <c r="J2" s="182"/>
      <c r="K2" s="50"/>
      <c r="L2" s="50"/>
      <c r="M2" s="50"/>
      <c r="N2" s="151"/>
      <c r="O2" s="50"/>
      <c r="P2" s="50"/>
      <c r="Q2" s="50"/>
      <c r="R2" s="50"/>
      <c r="S2" s="50"/>
      <c r="T2" s="50"/>
      <c r="U2" s="50"/>
      <c r="V2" s="50"/>
      <c r="W2" s="50"/>
      <c r="X2" s="50"/>
      <c r="Y2" s="50"/>
      <c r="Z2" s="50"/>
      <c r="AA2" s="50"/>
      <c r="AB2" s="50"/>
      <c r="AC2" s="50"/>
      <c r="AD2" s="50"/>
      <c r="AE2" s="50"/>
      <c r="AF2" s="50"/>
      <c r="AG2" s="50"/>
      <c r="AH2" s="50"/>
      <c r="AI2" s="50"/>
      <c r="AJ2" s="50"/>
      <c r="AK2" s="50"/>
    </row>
    <row r="3" spans="2:37" x14ac:dyDescent="0.3">
      <c r="B3" s="183" t="s">
        <v>48</v>
      </c>
      <c r="C3" s="183" t="s">
        <v>49</v>
      </c>
      <c r="D3" s="201" t="s">
        <v>50</v>
      </c>
      <c r="E3" s="183" t="s">
        <v>51</v>
      </c>
      <c r="F3" s="183" t="s">
        <v>15</v>
      </c>
      <c r="G3" s="34" t="s">
        <v>1</v>
      </c>
      <c r="H3" s="185" t="s">
        <v>52</v>
      </c>
      <c r="I3" s="186" t="s">
        <v>53</v>
      </c>
      <c r="J3" s="187" t="s">
        <v>54</v>
      </c>
      <c r="K3" s="50" t="s">
        <v>55</v>
      </c>
      <c r="L3" s="50"/>
      <c r="M3" s="50"/>
      <c r="N3" s="151"/>
      <c r="O3" s="50"/>
      <c r="P3" s="50"/>
      <c r="Q3" s="50"/>
      <c r="R3" s="50"/>
      <c r="S3" s="50"/>
      <c r="T3" s="50"/>
      <c r="U3" s="50"/>
      <c r="V3" s="50"/>
      <c r="W3" s="50"/>
      <c r="X3" s="50"/>
      <c r="Y3" s="50"/>
      <c r="Z3" s="50"/>
      <c r="AA3" s="50"/>
      <c r="AB3" s="50"/>
      <c r="AC3" s="50"/>
      <c r="AD3" s="50"/>
      <c r="AE3" s="50"/>
      <c r="AF3" s="50"/>
      <c r="AG3" s="50"/>
      <c r="AH3" s="50"/>
      <c r="AI3" s="50"/>
      <c r="AJ3" s="50"/>
      <c r="AK3" s="50"/>
    </row>
    <row r="4" spans="2:37" ht="20.399999999999999" x14ac:dyDescent="0.3">
      <c r="B4" s="202" t="s">
        <v>56</v>
      </c>
      <c r="C4" s="148" t="s">
        <v>57</v>
      </c>
      <c r="D4" s="195" t="s">
        <v>58</v>
      </c>
      <c r="E4" s="148" t="s">
        <v>59</v>
      </c>
      <c r="F4" s="148"/>
      <c r="G4" s="203">
        <v>2030</v>
      </c>
      <c r="H4" s="204">
        <f>INDATA_Defining_Quantitative!F3*0.154</f>
        <v>5.39</v>
      </c>
      <c r="I4" s="204">
        <f>INDATA_Defining_Quantitative!G3*0.154</f>
        <v>9.8559999999999999</v>
      </c>
      <c r="J4" s="204">
        <f>INDATA_Defining_Quantitative!H3*0.154</f>
        <v>12.628</v>
      </c>
      <c r="K4" s="9" t="s">
        <v>60</v>
      </c>
      <c r="M4" s="9" t="s">
        <v>60</v>
      </c>
      <c r="N4" s="188" t="s">
        <v>61</v>
      </c>
      <c r="P4" s="85" t="s">
        <v>62</v>
      </c>
    </row>
    <row r="5" spans="2:37" ht="20.399999999999999" x14ac:dyDescent="0.3">
      <c r="B5" s="202" t="s">
        <v>63</v>
      </c>
      <c r="C5" s="148" t="s">
        <v>57</v>
      </c>
      <c r="D5" s="195" t="s">
        <v>64</v>
      </c>
      <c r="E5" s="148" t="s">
        <v>65</v>
      </c>
      <c r="F5" s="148"/>
      <c r="G5" s="203">
        <v>2030</v>
      </c>
      <c r="H5" s="204">
        <f>INDATA_Defining_Quantitative!F4*0.891</f>
        <v>4.0985999999999994</v>
      </c>
      <c r="I5" s="204">
        <f>INDATA_Defining_Quantitative!G4*0.891</f>
        <v>7.0389000000000008</v>
      </c>
      <c r="J5" s="204">
        <f>INDATA_Defining_Quantitative!H4*0.891</f>
        <v>7.5735000000000001</v>
      </c>
      <c r="K5" s="9" t="s">
        <v>60</v>
      </c>
      <c r="M5" s="9" t="s">
        <v>66</v>
      </c>
      <c r="N5" s="188" t="s">
        <v>67</v>
      </c>
      <c r="P5" s="85" t="s">
        <v>68</v>
      </c>
    </row>
    <row r="6" spans="2:37" x14ac:dyDescent="0.3">
      <c r="B6" s="202" t="s">
        <v>69</v>
      </c>
      <c r="C6" s="148" t="s">
        <v>57</v>
      </c>
      <c r="D6" s="195" t="s">
        <v>70</v>
      </c>
      <c r="E6" s="148" t="s">
        <v>65</v>
      </c>
      <c r="F6" s="148"/>
      <c r="G6" s="203">
        <v>2030</v>
      </c>
      <c r="H6" s="204">
        <f>INDATA_Defining_Quantitative!F5*0.038</f>
        <v>1.976</v>
      </c>
      <c r="I6" s="204">
        <f>INDATA_Defining_Quantitative!G5*0.038</f>
        <v>2.3559999999999999</v>
      </c>
      <c r="J6" s="204">
        <f>INDATA_Defining_Quantitative!H5*0.038</f>
        <v>2.2799999999999998</v>
      </c>
      <c r="K6" s="9" t="s">
        <v>60</v>
      </c>
      <c r="M6" s="9" t="s">
        <v>71</v>
      </c>
      <c r="N6" s="188" t="s">
        <v>72</v>
      </c>
      <c r="P6" s="85" t="s">
        <v>73</v>
      </c>
    </row>
    <row r="7" spans="2:37" ht="20.399999999999999" x14ac:dyDescent="0.3">
      <c r="B7" s="202" t="s">
        <v>74</v>
      </c>
      <c r="C7" s="148" t="s">
        <v>57</v>
      </c>
      <c r="D7" s="195" t="s">
        <v>75</v>
      </c>
      <c r="E7" s="148" t="s">
        <v>76</v>
      </c>
      <c r="F7" s="148"/>
      <c r="G7" s="203">
        <v>2030</v>
      </c>
      <c r="H7" s="189" t="s">
        <v>77</v>
      </c>
      <c r="I7" s="189"/>
      <c r="J7" s="189"/>
      <c r="K7" s="111" t="s">
        <v>78</v>
      </c>
      <c r="M7" s="9" t="s">
        <v>79</v>
      </c>
      <c r="N7" s="188" t="s">
        <v>80</v>
      </c>
      <c r="P7" t="s">
        <v>81</v>
      </c>
    </row>
    <row r="8" spans="2:37" x14ac:dyDescent="0.3">
      <c r="B8" s="202" t="s">
        <v>82</v>
      </c>
      <c r="C8" s="148" t="s">
        <v>57</v>
      </c>
      <c r="D8" s="195" t="s">
        <v>83</v>
      </c>
      <c r="E8" s="148" t="s">
        <v>84</v>
      </c>
      <c r="F8" s="190"/>
      <c r="G8" s="203">
        <v>2030</v>
      </c>
      <c r="H8" s="204">
        <f>INDATA_Defining_Quantitative!F7*0.25</f>
        <v>16.677631578947366</v>
      </c>
      <c r="I8" s="204">
        <f>INDATA_Defining_Quantitative!G7*0.25</f>
        <v>19.884868421052634</v>
      </c>
      <c r="J8" s="204">
        <f>INDATA_Defining_Quantitative!H7*0.25</f>
        <v>19.243421052631579</v>
      </c>
      <c r="K8" s="9" t="s">
        <v>85</v>
      </c>
      <c r="M8" s="9" t="s">
        <v>86</v>
      </c>
      <c r="N8" s="188" t="s">
        <v>87</v>
      </c>
      <c r="P8" t="s">
        <v>88</v>
      </c>
    </row>
    <row r="9" spans="2:37" ht="20.399999999999999" x14ac:dyDescent="0.3">
      <c r="B9" s="202" t="s">
        <v>89</v>
      </c>
      <c r="C9" s="148" t="s">
        <v>57</v>
      </c>
      <c r="D9" s="195" t="s">
        <v>90</v>
      </c>
      <c r="E9" s="148" t="s">
        <v>84</v>
      </c>
      <c r="F9" s="190"/>
      <c r="G9" s="203">
        <v>2030</v>
      </c>
      <c r="H9" s="205">
        <f>INDATA_Defining_Quantitative!F8*0.035</f>
        <v>1.3513852756302047</v>
      </c>
      <c r="I9" s="205">
        <f>INDATA_Defining_Quantitative!G8*0.035</f>
        <v>1.8018470341736061</v>
      </c>
      <c r="J9" s="205">
        <f>INDATA_Defining_Quantitative!H8*0.035</f>
        <v>2.2523087927170073</v>
      </c>
      <c r="K9" s="111" t="s">
        <v>91</v>
      </c>
      <c r="M9" s="9" t="s">
        <v>92</v>
      </c>
      <c r="N9" s="188" t="s">
        <v>93</v>
      </c>
    </row>
    <row r="10" spans="2:37" x14ac:dyDescent="0.3">
      <c r="B10" s="202" t="s">
        <v>94</v>
      </c>
      <c r="C10" s="148" t="s">
        <v>57</v>
      </c>
      <c r="D10" s="195" t="s">
        <v>95</v>
      </c>
      <c r="E10" s="148" t="s">
        <v>84</v>
      </c>
      <c r="F10" s="190"/>
      <c r="G10" s="203">
        <v>2030</v>
      </c>
      <c r="H10" s="205">
        <f>INDATA_Defining_Quantitative!F9*0.026</f>
        <v>1.8982126791405667</v>
      </c>
      <c r="I10" s="205">
        <f>INDATA_Defining_Quantitative!G9*0.026</f>
        <v>2.5309502388540888</v>
      </c>
      <c r="J10" s="205">
        <f>INDATA_Defining_Quantitative!H9*0.026</f>
        <v>3.1636877985676106</v>
      </c>
      <c r="K10" s="111" t="s">
        <v>91</v>
      </c>
      <c r="M10" s="9" t="s">
        <v>96</v>
      </c>
      <c r="N10" s="188" t="s">
        <v>97</v>
      </c>
    </row>
    <row r="11" spans="2:37" x14ac:dyDescent="0.3">
      <c r="B11" s="202" t="s">
        <v>98</v>
      </c>
      <c r="C11" s="148" t="s">
        <v>57</v>
      </c>
      <c r="D11" s="195"/>
      <c r="E11" s="148" t="s">
        <v>84</v>
      </c>
      <c r="F11" s="190"/>
      <c r="G11" s="203">
        <v>2030</v>
      </c>
      <c r="H11" s="205">
        <f>INDATA_Defining_Quantitative!F10</f>
        <v>7.1279999942976016</v>
      </c>
      <c r="I11" s="205">
        <f>INDATA_Defining_Quantitative!G10</f>
        <v>9.5039999923968015</v>
      </c>
      <c r="J11" s="205">
        <f>INDATA_Defining_Quantitative!H10</f>
        <v>11.879999990496001</v>
      </c>
      <c r="K11" s="111" t="s">
        <v>99</v>
      </c>
      <c r="M11" s="9"/>
      <c r="N11" s="188"/>
    </row>
    <row r="12" spans="2:37" ht="21.6" x14ac:dyDescent="0.3">
      <c r="B12" s="202" t="s">
        <v>100</v>
      </c>
      <c r="C12" s="148" t="s">
        <v>57</v>
      </c>
      <c r="D12" s="195"/>
      <c r="E12" s="148" t="s">
        <v>84</v>
      </c>
      <c r="G12" s="203">
        <v>2030</v>
      </c>
      <c r="H12" s="205">
        <f>INDATA_Defining_Quantitative!F11</f>
        <v>5.3459999957232007</v>
      </c>
      <c r="I12" s="205">
        <f>INDATA_Defining_Quantitative!G11</f>
        <v>7.1279999942976016</v>
      </c>
      <c r="J12" s="205">
        <f>INDATA_Defining_Quantitative!H11</f>
        <v>8.9099999928720024</v>
      </c>
      <c r="K12" s="111" t="s">
        <v>99</v>
      </c>
      <c r="M12" s="111" t="s">
        <v>91</v>
      </c>
      <c r="N12" s="192" t="s">
        <v>101</v>
      </c>
    </row>
    <row r="13" spans="2:37" x14ac:dyDescent="0.3">
      <c r="B13" s="206" t="s">
        <v>102</v>
      </c>
      <c r="C13" s="206" t="s">
        <v>103</v>
      </c>
      <c r="D13" s="207"/>
      <c r="E13" s="208" t="s">
        <v>104</v>
      </c>
      <c r="F13" s="209"/>
      <c r="G13" s="210">
        <v>2030</v>
      </c>
      <c r="H13" s="211">
        <f>INDATA_Defining_Quantitative!F12*0.94</f>
        <v>13592.4</v>
      </c>
      <c r="I13" s="211">
        <f>INDATA_Defining_Quantitative!G12*0.94</f>
        <v>13656.32</v>
      </c>
      <c r="J13" s="211">
        <f>INDATA_Defining_Quantitative!H12*0.94</f>
        <v>13804.839999999998</v>
      </c>
      <c r="K13" s="212" t="s">
        <v>60</v>
      </c>
      <c r="M13" s="111" t="s">
        <v>91</v>
      </c>
      <c r="N13" s="192" t="s">
        <v>105</v>
      </c>
    </row>
    <row r="14" spans="2:37" ht="21.6" x14ac:dyDescent="0.3">
      <c r="B14" s="206" t="s">
        <v>106</v>
      </c>
      <c r="C14" s="206" t="s">
        <v>103</v>
      </c>
      <c r="D14" s="207"/>
      <c r="E14" s="208" t="s">
        <v>104</v>
      </c>
      <c r="F14" s="209"/>
      <c r="G14" s="210">
        <v>2030</v>
      </c>
      <c r="H14" s="211">
        <f>INDATA_Defining_Quantitative!F13*0.94</f>
        <v>13896.019999999999</v>
      </c>
      <c r="I14" s="211">
        <f>INDATA_Defining_Quantitative!G13*0.94</f>
        <v>14349.099999999999</v>
      </c>
      <c r="J14" s="211">
        <f>INDATA_Defining_Quantitative!H13*0.94</f>
        <v>14825.679999999998</v>
      </c>
      <c r="K14" s="212" t="s">
        <v>60</v>
      </c>
      <c r="M14" s="111" t="s">
        <v>107</v>
      </c>
      <c r="N14" s="192" t="s">
        <v>108</v>
      </c>
    </row>
    <row r="15" spans="2:37" ht="21.6" x14ac:dyDescent="0.3">
      <c r="B15" s="206" t="s">
        <v>109</v>
      </c>
      <c r="C15" s="206" t="s">
        <v>110</v>
      </c>
      <c r="D15" s="207"/>
      <c r="E15" s="208" t="s">
        <v>104</v>
      </c>
      <c r="F15" s="209"/>
      <c r="G15" s="210">
        <v>2030</v>
      </c>
      <c r="H15" s="211">
        <f>INDATA_Defining_Quantitative!F14*0.94</f>
        <v>296.09999999999997</v>
      </c>
      <c r="I15" s="211">
        <f>INDATA_Defining_Quantitative!G14*0.94</f>
        <v>366.59999999999997</v>
      </c>
      <c r="J15" s="211">
        <f>INDATA_Defining_Quantitative!H14*0.94</f>
        <v>540.5</v>
      </c>
      <c r="K15" s="212" t="s">
        <v>60</v>
      </c>
      <c r="M15" s="111" t="s">
        <v>111</v>
      </c>
      <c r="N15" s="193" t="s">
        <v>112</v>
      </c>
    </row>
    <row r="16" spans="2:37" ht="30.6" x14ac:dyDescent="0.3">
      <c r="B16" s="206" t="s">
        <v>113</v>
      </c>
      <c r="C16" s="206" t="s">
        <v>110</v>
      </c>
      <c r="D16" s="207"/>
      <c r="E16" s="208" t="s">
        <v>104</v>
      </c>
      <c r="F16" s="209"/>
      <c r="G16" s="210">
        <v>2030</v>
      </c>
      <c r="H16" s="211">
        <f>INDATA_Defining_Quantitative!F15*0.94</f>
        <v>42.111999999999995</v>
      </c>
      <c r="I16" s="211">
        <f>INDATA_Defining_Quantitative!G15*0.94</f>
        <v>49.255999999999993</v>
      </c>
      <c r="J16" s="211">
        <f>INDATA_Defining_Quantitative!H15*0.94</f>
        <v>56.681999999999995</v>
      </c>
      <c r="K16" s="212" t="s">
        <v>60</v>
      </c>
      <c r="M16" s="111" t="s">
        <v>114</v>
      </c>
      <c r="N16" s="194" t="s">
        <v>115</v>
      </c>
    </row>
    <row r="17" spans="2:14" x14ac:dyDescent="0.3">
      <c r="B17" s="206" t="s">
        <v>116</v>
      </c>
      <c r="C17" s="206" t="s">
        <v>117</v>
      </c>
      <c r="D17" s="207"/>
      <c r="E17" s="208" t="s">
        <v>104</v>
      </c>
      <c r="F17" s="209"/>
      <c r="G17" s="210">
        <v>2030</v>
      </c>
      <c r="H17" s="211">
        <f>INDATA_Defining_Quantitative!F16*0.94</f>
        <v>167.32</v>
      </c>
      <c r="I17" s="211">
        <f>INDATA_Defining_Quantitative!G16*0.94</f>
        <v>172.95999999999998</v>
      </c>
      <c r="J17" s="211">
        <f>INDATA_Defining_Quantitative!H16*0.94</f>
        <v>173.89999999999998</v>
      </c>
      <c r="K17" s="212" t="s">
        <v>60</v>
      </c>
      <c r="M17" s="111" t="s">
        <v>78</v>
      </c>
      <c r="N17" s="192" t="s">
        <v>118</v>
      </c>
    </row>
    <row r="18" spans="2:14" ht="14.4" customHeight="1" x14ac:dyDescent="0.3">
      <c r="B18" t="s">
        <v>119</v>
      </c>
      <c r="E18" s="190" t="s">
        <v>120</v>
      </c>
      <c r="F18" s="104"/>
      <c r="G18" s="213">
        <v>2030</v>
      </c>
      <c r="H18" s="213" t="s">
        <v>121</v>
      </c>
      <c r="I18" s="213"/>
      <c r="J18" s="213"/>
      <c r="K18" s="9" t="s">
        <v>122</v>
      </c>
    </row>
    <row r="19" spans="2:14" x14ac:dyDescent="0.3">
      <c r="B19" t="s">
        <v>123</v>
      </c>
      <c r="E19" s="190" t="s">
        <v>120</v>
      </c>
      <c r="F19" s="195"/>
      <c r="G19" s="213">
        <v>2030</v>
      </c>
      <c r="H19" s="213"/>
      <c r="I19" s="213"/>
      <c r="J19" s="213"/>
      <c r="K19" s="9" t="s">
        <v>122</v>
      </c>
    </row>
    <row r="20" spans="2:14" x14ac:dyDescent="0.3">
      <c r="B20" s="148" t="s">
        <v>124</v>
      </c>
      <c r="C20" s="148"/>
      <c r="D20" s="195"/>
      <c r="E20" s="190" t="s">
        <v>120</v>
      </c>
      <c r="F20" s="195"/>
      <c r="G20" s="213">
        <v>2030</v>
      </c>
      <c r="H20" s="213"/>
      <c r="I20" s="213"/>
      <c r="J20" s="213"/>
      <c r="K20" s="9" t="s">
        <v>122</v>
      </c>
    </row>
    <row r="21" spans="2:14" ht="28.8" x14ac:dyDescent="0.3">
      <c r="B21" s="190" t="s">
        <v>125</v>
      </c>
      <c r="C21" s="190"/>
      <c r="D21" s="214"/>
      <c r="E21" s="190" t="s">
        <v>104</v>
      </c>
      <c r="F21" t="s">
        <v>126</v>
      </c>
      <c r="G21" s="213">
        <v>2030</v>
      </c>
      <c r="H21" s="215">
        <f>INDATA_Defining_Quantitative!F20</f>
        <v>0.03</v>
      </c>
      <c r="I21" s="215">
        <f>INDATA_Defining_Quantitative!G20</f>
        <v>0.03</v>
      </c>
      <c r="J21" s="215">
        <f>INDATA_Defining_Quantitative!H20</f>
        <v>3.4999999999999996E-2</v>
      </c>
      <c r="K21" s="111" t="s">
        <v>127</v>
      </c>
      <c r="N21" s="8" t="s">
        <v>128</v>
      </c>
    </row>
    <row r="22" spans="2:14" x14ac:dyDescent="0.3">
      <c r="B22" s="190" t="s">
        <v>129</v>
      </c>
      <c r="C22" s="190"/>
      <c r="D22" s="214"/>
      <c r="E22" s="190" t="s">
        <v>104</v>
      </c>
      <c r="F22" t="s">
        <v>130</v>
      </c>
      <c r="G22" s="213">
        <v>2030</v>
      </c>
      <c r="H22" s="196">
        <f>INDATA_Defining_Quantitative!F21</f>
        <v>0.03</v>
      </c>
      <c r="I22" s="196">
        <f>INDATA_Defining_Quantitative!G21</f>
        <v>0.03</v>
      </c>
      <c r="J22" s="196">
        <f>INDATA_Defining_Quantitative!H21</f>
        <v>3.4999999999999996E-2</v>
      </c>
      <c r="K22" s="9" t="s">
        <v>127</v>
      </c>
    </row>
    <row r="23" spans="2:14" ht="28.8" x14ac:dyDescent="0.3">
      <c r="B23" s="190" t="s">
        <v>131</v>
      </c>
      <c r="C23" s="190"/>
      <c r="D23" s="214"/>
      <c r="E23" s="190" t="s">
        <v>104</v>
      </c>
      <c r="F23" t="s">
        <v>126</v>
      </c>
      <c r="G23" s="213">
        <v>2030</v>
      </c>
      <c r="H23" s="196">
        <f>INDATA_Defining_Quantitative!F22</f>
        <v>4.0000000000000008E-2</v>
      </c>
      <c r="I23" s="196">
        <f>INDATA_Defining_Quantitative!G22</f>
        <v>8.8000000000000009E-2</v>
      </c>
      <c r="J23" s="196">
        <f>INDATA_Defining_Quantitative!H22</f>
        <v>0.11000000000000001</v>
      </c>
      <c r="K23" s="9" t="s">
        <v>127</v>
      </c>
    </row>
    <row r="24" spans="2:14" x14ac:dyDescent="0.3">
      <c r="B24" s="190" t="s">
        <v>132</v>
      </c>
      <c r="C24" s="190"/>
      <c r="D24" s="214"/>
      <c r="E24" s="190" t="s">
        <v>104</v>
      </c>
      <c r="F24" t="s">
        <v>130</v>
      </c>
      <c r="G24" s="213">
        <v>2030</v>
      </c>
      <c r="H24" s="196">
        <f>INDATA_Defining_Quantitative!F23</f>
        <v>4.0000000000000008E-2</v>
      </c>
      <c r="I24" s="196">
        <f>INDATA_Defining_Quantitative!G23</f>
        <v>8.8000000000000009E-2</v>
      </c>
      <c r="J24" s="196">
        <f>INDATA_Defining_Quantitative!H23</f>
        <v>0.11000000000000001</v>
      </c>
      <c r="K24" s="9" t="s">
        <v>127</v>
      </c>
    </row>
    <row r="25" spans="2:14" ht="28.8" x14ac:dyDescent="0.3">
      <c r="B25" s="190" t="s">
        <v>133</v>
      </c>
      <c r="C25" s="190"/>
      <c r="D25" s="214"/>
      <c r="E25" s="190" t="s">
        <v>104</v>
      </c>
      <c r="F25" t="s">
        <v>126</v>
      </c>
      <c r="G25" s="213">
        <v>2030</v>
      </c>
      <c r="H25" s="196">
        <f>INDATA_Defining_Quantitative!F24</f>
        <v>0.03</v>
      </c>
      <c r="I25" s="196">
        <f>INDATA_Defining_Quantitative!G24</f>
        <v>0.06</v>
      </c>
      <c r="J25" s="196">
        <f>INDATA_Defining_Quantitative!H24</f>
        <v>8.0000000000000016E-2</v>
      </c>
      <c r="K25" s="9" t="s">
        <v>127</v>
      </c>
    </row>
    <row r="26" spans="2:14" x14ac:dyDescent="0.3">
      <c r="B26" s="190" t="s">
        <v>134</v>
      </c>
      <c r="C26" s="190"/>
      <c r="D26" s="214"/>
      <c r="E26" s="190" t="s">
        <v>104</v>
      </c>
      <c r="F26" t="s">
        <v>130</v>
      </c>
      <c r="G26" s="213">
        <v>2030</v>
      </c>
      <c r="H26" s="196">
        <f>INDATA_Defining_Quantitative!F25</f>
        <v>0.03</v>
      </c>
      <c r="I26" s="196">
        <f>INDATA_Defining_Quantitative!G25</f>
        <v>0.06</v>
      </c>
      <c r="J26" s="196">
        <f>INDATA_Defining_Quantitative!H25</f>
        <v>8.0000000000000016E-2</v>
      </c>
      <c r="K26" s="9" t="s">
        <v>127</v>
      </c>
    </row>
    <row r="27" spans="2:14" x14ac:dyDescent="0.3">
      <c r="B27" s="190" t="s">
        <v>135</v>
      </c>
      <c r="C27" s="190" t="s">
        <v>136</v>
      </c>
      <c r="D27" s="214"/>
      <c r="E27" s="190" t="s">
        <v>65</v>
      </c>
      <c r="G27" s="216">
        <v>2030</v>
      </c>
      <c r="H27" s="217">
        <f>INDATA_Defining_Quantitative!F26*0.94</f>
        <v>84.6</v>
      </c>
      <c r="I27" s="217">
        <f>INDATA_Defining_Quantitative!G26*0.94</f>
        <v>126.89999999999999</v>
      </c>
      <c r="J27" s="217">
        <f>INDATA_Defining_Quantitative!H26*0.94</f>
        <v>131.6</v>
      </c>
      <c r="K27" s="9" t="s">
        <v>60</v>
      </c>
    </row>
    <row r="28" spans="2:14" x14ac:dyDescent="0.3">
      <c r="B28" s="175" t="s">
        <v>221</v>
      </c>
      <c r="C28" s="190"/>
      <c r="D28" s="214"/>
      <c r="E28" s="190"/>
      <c r="F28" t="s">
        <v>137</v>
      </c>
      <c r="G28" s="213">
        <v>2030</v>
      </c>
      <c r="H28" s="196">
        <f>INDATA_Defining_Quantitative!F27</f>
        <v>0.1</v>
      </c>
      <c r="I28" s="196">
        <f>INDATA_Defining_Quantitative!G27</f>
        <v>0.3</v>
      </c>
      <c r="J28" s="196">
        <f>INDATA_Defining_Quantitative!H27</f>
        <v>0.6</v>
      </c>
      <c r="K28" s="9" t="s">
        <v>138</v>
      </c>
    </row>
    <row r="29" spans="2:14" x14ac:dyDescent="0.3">
      <c r="B29" s="190" t="s">
        <v>139</v>
      </c>
      <c r="C29" s="190"/>
      <c r="D29" s="214"/>
      <c r="E29" s="190"/>
      <c r="G29" s="213">
        <v>2030</v>
      </c>
      <c r="H29" s="196">
        <f>INDATA_Defining_Quantitative!F28</f>
        <v>0</v>
      </c>
      <c r="I29" s="196">
        <f>INDATA_Defining_Quantitative!G28</f>
        <v>0.15</v>
      </c>
      <c r="J29" s="196">
        <f>INDATA_Defining_Quantitative!H28</f>
        <v>0.3</v>
      </c>
      <c r="K29" s="9" t="s">
        <v>138</v>
      </c>
    </row>
    <row r="30" spans="2:14" x14ac:dyDescent="0.3">
      <c r="B30" s="218" t="s">
        <v>140</v>
      </c>
      <c r="C30" s="218"/>
      <c r="D30" s="219"/>
      <c r="E30" s="218"/>
      <c r="F30" s="128" t="s">
        <v>141</v>
      </c>
      <c r="G30" s="220">
        <v>2030</v>
      </c>
      <c r="H30" s="221">
        <f>INDATA_Defining_Quantitative!F29</f>
        <v>4.0000000000000008E-2</v>
      </c>
      <c r="I30" s="221">
        <f>INDATA_Defining_Quantitative!G29</f>
        <v>8.8000000000000009E-2</v>
      </c>
      <c r="J30" s="221">
        <f>INDATA_Defining_Quantitative!H29</f>
        <v>0.11000000000000001</v>
      </c>
      <c r="K30" s="129" t="s">
        <v>127</v>
      </c>
    </row>
    <row r="31" spans="2:14" x14ac:dyDescent="0.3">
      <c r="B31" s="218" t="s">
        <v>142</v>
      </c>
      <c r="C31" s="218"/>
      <c r="D31" s="219"/>
      <c r="E31" s="218"/>
      <c r="F31" s="128" t="s">
        <v>141</v>
      </c>
      <c r="G31" s="220">
        <v>2030</v>
      </c>
      <c r="H31" s="221">
        <f>INDATA_Defining_Quantitative!F30</f>
        <v>4.0000000000000008E-2</v>
      </c>
      <c r="I31" s="221">
        <f>INDATA_Defining_Quantitative!G30</f>
        <v>8.8000000000000009E-2</v>
      </c>
      <c r="J31" s="221">
        <f>INDATA_Defining_Quantitative!H30</f>
        <v>0.11000000000000001</v>
      </c>
      <c r="K31" s="129" t="s">
        <v>127</v>
      </c>
    </row>
    <row r="32" spans="2:14" x14ac:dyDescent="0.3">
      <c r="B32" s="222" t="s">
        <v>143</v>
      </c>
      <c r="C32" s="222" t="s">
        <v>144</v>
      </c>
      <c r="D32" s="223"/>
      <c r="E32" s="222" t="s">
        <v>65</v>
      </c>
      <c r="F32" s="224" t="s">
        <v>145</v>
      </c>
      <c r="G32" s="225">
        <v>2030</v>
      </c>
      <c r="H32" s="226">
        <f>IF(ISBLANK(INDATA_Defining_Quantitative!F31),"",IFERROR(INDATA_Defining_Quantitative!F31*0.94,INDATA_Defining_Quantitative!F31))</f>
        <v>4794</v>
      </c>
      <c r="I32" s="226">
        <f>IF(ISBLANK(INDATA_Defining_Quantitative!G31),"",IFERROR(INDATA_Defining_Quantitative!G31*0.94,INDATA_Defining_Quantitative!G31))</f>
        <v>4794</v>
      </c>
      <c r="J32" s="226">
        <f>IF(ISBLANK(INDATA_Defining_Quantitative!H31),"",IFERROR(INDATA_Defining_Quantitative!H31*0.94,INDATA_Defining_Quantitative!H31))</f>
        <v>4794</v>
      </c>
      <c r="K32" s="129" t="s">
        <v>60</v>
      </c>
    </row>
    <row r="33" spans="2:11" x14ac:dyDescent="0.3">
      <c r="B33" s="222"/>
      <c r="C33" s="222"/>
      <c r="D33" s="223"/>
      <c r="E33" s="222" t="s">
        <v>65</v>
      </c>
      <c r="F33" s="224" t="s">
        <v>146</v>
      </c>
      <c r="G33" s="225">
        <v>2030</v>
      </c>
      <c r="H33" s="226">
        <f>IF(ISBLANK(INDATA_Defining_Quantitative!F32),"",IFERROR(INDATA_Defining_Quantitative!F32*0.94,INDATA_Defining_Quantitative!F32))</f>
        <v>1880</v>
      </c>
      <c r="I33" s="226">
        <f>IF(ISBLANK(INDATA_Defining_Quantitative!G32),"",IFERROR(INDATA_Defining_Quantitative!G32*0.94,INDATA_Defining_Quantitative!G32))</f>
        <v>1880</v>
      </c>
      <c r="J33" s="226">
        <f>IF(ISBLANK(INDATA_Defining_Quantitative!H32),"",IFERROR(INDATA_Defining_Quantitative!H32*0.94,INDATA_Defining_Quantitative!H32))</f>
        <v>1880</v>
      </c>
      <c r="K33" s="129" t="s">
        <v>60</v>
      </c>
    </row>
    <row r="34" spans="2:11" x14ac:dyDescent="0.3">
      <c r="B34" s="222"/>
      <c r="C34" s="222"/>
      <c r="D34" s="223"/>
      <c r="E34" s="222" t="s">
        <v>65</v>
      </c>
      <c r="F34" s="224" t="s">
        <v>147</v>
      </c>
      <c r="G34" s="225">
        <v>2030</v>
      </c>
      <c r="H34" s="226">
        <f>IF(ISBLANK(INDATA_Defining_Quantitative!F33),"",IFERROR(INDATA_Defining_Quantitative!F33*0.94,INDATA_Defining_Quantitative!F33))</f>
        <v>940</v>
      </c>
      <c r="I34" s="226">
        <f>IF(ISBLANK(INDATA_Defining_Quantitative!G33),"",IFERROR(INDATA_Defining_Quantitative!G33*0.94,INDATA_Defining_Quantitative!G33))</f>
        <v>940</v>
      </c>
      <c r="J34" s="226">
        <f>IF(ISBLANK(INDATA_Defining_Quantitative!H33),"",IFERROR(INDATA_Defining_Quantitative!H33*0.94,INDATA_Defining_Quantitative!H33))</f>
        <v>940</v>
      </c>
      <c r="K34" s="129" t="s">
        <v>60</v>
      </c>
    </row>
    <row r="35" spans="2:11" x14ac:dyDescent="0.3">
      <c r="B35" s="222"/>
      <c r="C35" s="222"/>
      <c r="D35" s="223"/>
      <c r="E35" s="222" t="s">
        <v>65</v>
      </c>
      <c r="F35" s="224" t="s">
        <v>148</v>
      </c>
      <c r="G35" s="225">
        <v>2030</v>
      </c>
      <c r="H35" s="226">
        <f>IF(ISBLANK(INDATA_Defining_Quantitative!F34),"",IFERROR(INDATA_Defining_Quantitative!F34*0.94,INDATA_Defining_Quantitative!F34))</f>
        <v>441.79999999999995</v>
      </c>
      <c r="I35" s="226">
        <f>IF(ISBLANK(INDATA_Defining_Quantitative!G34),"",IFERROR(INDATA_Defining_Quantitative!G34*0.94,INDATA_Defining_Quantitative!G34))</f>
        <v>479.4</v>
      </c>
      <c r="J35" s="226">
        <f>IF(ISBLANK(INDATA_Defining_Quantitative!H34),"",IFERROR(INDATA_Defining_Quantitative!H34*0.94,INDATA_Defining_Quantitative!H34))</f>
        <v>498.2</v>
      </c>
      <c r="K35" s="129" t="s">
        <v>60</v>
      </c>
    </row>
    <row r="36" spans="2:11" x14ac:dyDescent="0.3">
      <c r="B36" s="222"/>
      <c r="C36" s="222"/>
      <c r="D36" s="223"/>
      <c r="E36" s="222" t="s">
        <v>65</v>
      </c>
      <c r="F36" s="227" t="s">
        <v>149</v>
      </c>
      <c r="G36" s="225">
        <v>2030</v>
      </c>
      <c r="H36" s="226">
        <f>IF(ISBLANK(INDATA_Defining_Quantitative!F35),"",IFERROR(INDATA_Defining_Quantitative!F35*0.94,INDATA_Defining_Quantitative!F35))</f>
        <v>1381.8</v>
      </c>
      <c r="I36" s="226">
        <f>IF(ISBLANK(INDATA_Defining_Quantitative!G35),"",IFERROR(INDATA_Defining_Quantitative!G35*0.94,INDATA_Defining_Quantitative!G35))</f>
        <v>1400.6</v>
      </c>
      <c r="J36" s="226">
        <f>IF(ISBLANK(INDATA_Defining_Quantitative!H35),"",IFERROR(INDATA_Defining_Quantitative!H35*0.94,INDATA_Defining_Quantitative!H35))</f>
        <v>1419.3999999999999</v>
      </c>
      <c r="K36" s="129" t="s">
        <v>60</v>
      </c>
    </row>
    <row r="37" spans="2:11" x14ac:dyDescent="0.3">
      <c r="B37" s="222"/>
      <c r="C37" s="222"/>
      <c r="D37" s="223"/>
      <c r="E37" s="222" t="s">
        <v>65</v>
      </c>
      <c r="F37" s="227" t="s">
        <v>150</v>
      </c>
      <c r="G37" s="225">
        <v>2030</v>
      </c>
      <c r="H37" s="226">
        <f>IF(ISBLANK(INDATA_Defining_Quantitative!F36),"",IFERROR(INDATA_Defining_Quantitative!F36*0.94,INDATA_Defining_Quantitative!F36))</f>
        <v>1692</v>
      </c>
      <c r="I37" s="226">
        <f>IF(ISBLANK(INDATA_Defining_Quantitative!G36),"",IFERROR(INDATA_Defining_Quantitative!G36*0.94,INDATA_Defining_Quantitative!G36))</f>
        <v>1804.8</v>
      </c>
      <c r="J37" s="226">
        <f>IF(ISBLANK(INDATA_Defining_Quantitative!H36),"",IFERROR(INDATA_Defining_Quantitative!H36*0.94,INDATA_Defining_Quantitative!H36))</f>
        <v>1880</v>
      </c>
      <c r="K37" s="129" t="s">
        <v>60</v>
      </c>
    </row>
    <row r="38" spans="2:11" x14ac:dyDescent="0.3">
      <c r="B38" s="222" t="s">
        <v>151</v>
      </c>
      <c r="C38" s="228"/>
      <c r="D38" s="223"/>
      <c r="E38" s="222" t="s">
        <v>65</v>
      </c>
      <c r="F38" s="224" t="s">
        <v>145</v>
      </c>
      <c r="G38" s="225">
        <v>2030</v>
      </c>
      <c r="H38" s="226">
        <f>INDATA_Defining_Quantitative!F37</f>
        <v>80</v>
      </c>
      <c r="I38" s="226">
        <f>INDATA_Defining_Quantitative!G37</f>
        <v>80</v>
      </c>
      <c r="J38" s="226">
        <f>INDATA_Defining_Quantitative!H37</f>
        <v>80</v>
      </c>
      <c r="K38" s="129" t="s">
        <v>60</v>
      </c>
    </row>
    <row r="39" spans="2:11" x14ac:dyDescent="0.3">
      <c r="B39" s="222"/>
      <c r="C39" s="228"/>
      <c r="D39" s="223"/>
      <c r="E39" s="222" t="s">
        <v>65</v>
      </c>
      <c r="F39" s="224" t="s">
        <v>146</v>
      </c>
      <c r="G39" s="225">
        <v>2030</v>
      </c>
      <c r="H39" s="226" t="str">
        <f>INDATA_Defining_Quantitative!F38</f>
        <v>n,a,</v>
      </c>
      <c r="I39" s="226" t="str">
        <f>INDATA_Defining_Quantitative!G38</f>
        <v>n,a,</v>
      </c>
      <c r="J39" s="226">
        <f>INDATA_Defining_Quantitative!H38</f>
        <v>20</v>
      </c>
      <c r="K39" s="129" t="s">
        <v>60</v>
      </c>
    </row>
    <row r="40" spans="2:11" x14ac:dyDescent="0.3">
      <c r="B40" s="222"/>
      <c r="C40" s="228"/>
      <c r="D40" s="223"/>
      <c r="E40" s="222" t="s">
        <v>65</v>
      </c>
      <c r="F40" s="224" t="s">
        <v>147</v>
      </c>
      <c r="G40" s="225">
        <v>2030</v>
      </c>
      <c r="H40" s="226">
        <f>INDATA_Defining_Quantitative!F39</f>
        <v>15</v>
      </c>
      <c r="I40" s="226">
        <f>INDATA_Defining_Quantitative!G39</f>
        <v>10</v>
      </c>
      <c r="J40" s="226">
        <f>INDATA_Defining_Quantitative!H39</f>
        <v>10</v>
      </c>
      <c r="K40" s="129" t="s">
        <v>60</v>
      </c>
    </row>
    <row r="41" spans="2:11" x14ac:dyDescent="0.3">
      <c r="B41" s="222"/>
      <c r="C41" s="228"/>
      <c r="D41" s="223"/>
      <c r="E41" s="222" t="s">
        <v>65</v>
      </c>
      <c r="F41" s="224" t="s">
        <v>148</v>
      </c>
      <c r="G41" s="225">
        <v>2030</v>
      </c>
      <c r="H41" s="226">
        <f>INDATA_Defining_Quantitative!F40</f>
        <v>14</v>
      </c>
      <c r="I41" s="226">
        <f>INDATA_Defining_Quantitative!G40</f>
        <v>14</v>
      </c>
      <c r="J41" s="226">
        <f>INDATA_Defining_Quantitative!H40</f>
        <v>14</v>
      </c>
      <c r="K41" s="129" t="s">
        <v>60</v>
      </c>
    </row>
    <row r="42" spans="2:11" x14ac:dyDescent="0.3">
      <c r="B42" s="222"/>
      <c r="C42" s="228"/>
      <c r="D42" s="223"/>
      <c r="E42" s="222" t="s">
        <v>65</v>
      </c>
      <c r="F42" s="227" t="s">
        <v>149</v>
      </c>
      <c r="G42" s="225">
        <v>2030</v>
      </c>
      <c r="H42" s="226">
        <f>INDATA_Defining_Quantitative!F41</f>
        <v>30</v>
      </c>
      <c r="I42" s="226">
        <f>INDATA_Defining_Quantitative!G41</f>
        <v>30</v>
      </c>
      <c r="J42" s="226">
        <f>INDATA_Defining_Quantitative!H41</f>
        <v>30</v>
      </c>
      <c r="K42" s="129" t="s">
        <v>60</v>
      </c>
    </row>
    <row r="43" spans="2:11" x14ac:dyDescent="0.3">
      <c r="B43" s="222"/>
      <c r="C43" s="228"/>
      <c r="D43" s="223"/>
      <c r="E43" s="222" t="s">
        <v>65</v>
      </c>
      <c r="F43" s="227" t="s">
        <v>150</v>
      </c>
      <c r="G43" s="225">
        <v>2030</v>
      </c>
      <c r="H43" s="226">
        <f>INDATA_Defining_Quantitative!F42</f>
        <v>56</v>
      </c>
      <c r="I43" s="226">
        <f>INDATA_Defining_Quantitative!G42</f>
        <v>56</v>
      </c>
      <c r="J43" s="226">
        <f>INDATA_Defining_Quantitative!H42</f>
        <v>56</v>
      </c>
      <c r="K43" s="129" t="s">
        <v>60</v>
      </c>
    </row>
    <row r="44" spans="2:11" x14ac:dyDescent="0.3">
      <c r="B44" s="222" t="s">
        <v>153</v>
      </c>
      <c r="C44" s="222" t="s">
        <v>154</v>
      </c>
      <c r="D44" s="223" t="s">
        <v>155</v>
      </c>
      <c r="E44" s="222" t="s">
        <v>65</v>
      </c>
      <c r="F44" s="224" t="s">
        <v>145</v>
      </c>
      <c r="G44" s="225">
        <v>2030</v>
      </c>
      <c r="H44" s="226">
        <f>IF(ISBLANK(INDATA_Defining_Quantitative!F43),"",IFERROR(INDATA_Defining_Quantitative!F43*0.261,INDATA_Defining_Quantitative!F43))</f>
        <v>9.1349999999999998</v>
      </c>
      <c r="I44" s="226">
        <f>IF(ISBLANK(INDATA_Defining_Quantitative!G43),"",IFERROR(INDATA_Defining_Quantitative!G43*0.261,INDATA_Defining_Quantitative!G43))</f>
        <v>9.1349999999999998</v>
      </c>
      <c r="J44" s="226">
        <f>IF(ISBLANK(INDATA_Defining_Quantitative!H43),"",IFERROR(INDATA_Defining_Quantitative!H43*0.261,INDATA_Defining_Quantitative!H43))</f>
        <v>9.1349999999999998</v>
      </c>
      <c r="K44" s="129" t="s">
        <v>60</v>
      </c>
    </row>
    <row r="45" spans="2:11" x14ac:dyDescent="0.3">
      <c r="B45" s="222"/>
      <c r="C45" s="222"/>
      <c r="D45" s="223"/>
      <c r="E45" s="222" t="s">
        <v>65</v>
      </c>
      <c r="F45" s="224" t="s">
        <v>146</v>
      </c>
      <c r="G45" s="225">
        <v>2030</v>
      </c>
      <c r="H45" s="226">
        <f>IF(ISBLANK(INDATA_Defining_Quantitative!F44),"",IFERROR(INDATA_Defining_Quantitative!F44*0.261,INDATA_Defining_Quantitative!F44))</f>
        <v>48.285000000000004</v>
      </c>
      <c r="I45" s="226">
        <f>IF(ISBLANK(INDATA_Defining_Quantitative!G44),"",IFERROR(INDATA_Defining_Quantitative!G44*0.261,INDATA_Defining_Quantitative!G44))</f>
        <v>45.675000000000004</v>
      </c>
      <c r="J45" s="226">
        <f>IF(ISBLANK(INDATA_Defining_Quantitative!H44),"",IFERROR(INDATA_Defining_Quantitative!H44*0.261,INDATA_Defining_Quantitative!H44))</f>
        <v>33.93</v>
      </c>
      <c r="K45" s="129" t="s">
        <v>60</v>
      </c>
    </row>
    <row r="46" spans="2:11" x14ac:dyDescent="0.3">
      <c r="B46" s="222"/>
      <c r="C46" s="222"/>
      <c r="D46" s="223"/>
      <c r="E46" s="222" t="s">
        <v>65</v>
      </c>
      <c r="F46" s="224" t="s">
        <v>147</v>
      </c>
      <c r="G46" s="225">
        <v>2030</v>
      </c>
      <c r="H46" s="226">
        <f>IF(ISBLANK(INDATA_Defining_Quantitative!F45),"",IFERROR(INDATA_Defining_Quantitative!F45*0.261,INDATA_Defining_Quantitative!F45))</f>
        <v>30.015000000000001</v>
      </c>
      <c r="I46" s="226">
        <f>IF(ISBLANK(INDATA_Defining_Quantitative!G45),"",IFERROR(INDATA_Defining_Quantitative!G45*0.261,INDATA_Defining_Quantitative!G45))</f>
        <v>33.93</v>
      </c>
      <c r="J46" s="226">
        <f>IF(ISBLANK(INDATA_Defining_Quantitative!H45),"",IFERROR(INDATA_Defining_Quantitative!H45*0.261,INDATA_Defining_Quantitative!H45))</f>
        <v>31.32</v>
      </c>
      <c r="K46" s="129" t="s">
        <v>60</v>
      </c>
    </row>
    <row r="47" spans="2:11" x14ac:dyDescent="0.3">
      <c r="B47" s="222"/>
      <c r="C47" s="222"/>
      <c r="D47" s="223"/>
      <c r="E47" s="222" t="s">
        <v>65</v>
      </c>
      <c r="F47" s="224" t="s">
        <v>148</v>
      </c>
      <c r="G47" s="225">
        <v>2030</v>
      </c>
      <c r="H47" s="226">
        <f>IF(ISBLANK(INDATA_Defining_Quantitative!F46),"",IFERROR(INDATA_Defining_Quantitative!F46*0.261,INDATA_Defining_Quantitative!F46))</f>
        <v>2.6100000000000003</v>
      </c>
      <c r="I47" s="226">
        <f>IF(ISBLANK(INDATA_Defining_Quantitative!G46),"",IFERROR(INDATA_Defining_Quantitative!G46*0.261,INDATA_Defining_Quantitative!G46))</f>
        <v>2.6100000000000003</v>
      </c>
      <c r="J47" s="226">
        <f>IF(ISBLANK(INDATA_Defining_Quantitative!H46),"",IFERROR(INDATA_Defining_Quantitative!H46*0.261,INDATA_Defining_Quantitative!H46))</f>
        <v>2.6100000000000003</v>
      </c>
      <c r="K47" s="129" t="s">
        <v>60</v>
      </c>
    </row>
    <row r="48" spans="2:11" x14ac:dyDescent="0.3">
      <c r="B48" s="222"/>
      <c r="C48" s="222"/>
      <c r="D48" s="223"/>
      <c r="E48" s="222" t="s">
        <v>65</v>
      </c>
      <c r="F48" s="227" t="s">
        <v>149</v>
      </c>
      <c r="G48" s="225">
        <v>2030</v>
      </c>
      <c r="H48" s="226">
        <f>IF(ISBLANK(INDATA_Defining_Quantitative!F47),"",IFERROR(INDATA_Defining_Quantitative!F47*0.261,INDATA_Defining_Quantitative!F47))</f>
        <v>3.915</v>
      </c>
      <c r="I48" s="226">
        <f>IF(ISBLANK(INDATA_Defining_Quantitative!G47),"",IFERROR(INDATA_Defining_Quantitative!G47*0.261,INDATA_Defining_Quantitative!G47))</f>
        <v>3.915</v>
      </c>
      <c r="J48" s="226">
        <f>IF(ISBLANK(INDATA_Defining_Quantitative!H47),"",IFERROR(INDATA_Defining_Quantitative!H47*0.261,INDATA_Defining_Quantitative!H47))</f>
        <v>3.915</v>
      </c>
      <c r="K48" s="129" t="s">
        <v>60</v>
      </c>
    </row>
    <row r="49" spans="2:11" x14ac:dyDescent="0.3">
      <c r="B49" s="222"/>
      <c r="C49" s="222"/>
      <c r="D49" s="223"/>
      <c r="E49" s="222" t="s">
        <v>65</v>
      </c>
      <c r="F49" s="227" t="s">
        <v>150</v>
      </c>
      <c r="G49" s="225">
        <v>2030</v>
      </c>
      <c r="H49" s="226">
        <f>IF(ISBLANK(INDATA_Defining_Quantitative!F48),"",IFERROR(INDATA_Defining_Quantitative!F48*0.261,INDATA_Defining_Quantitative!F48))</f>
        <v>2.6100000000000003</v>
      </c>
      <c r="I49" s="226">
        <f>IF(ISBLANK(INDATA_Defining_Quantitative!G48),"",IFERROR(INDATA_Defining_Quantitative!G48*0.261,INDATA_Defining_Quantitative!G48))</f>
        <v>2.6100000000000003</v>
      </c>
      <c r="J49" s="226">
        <f>IF(ISBLANK(INDATA_Defining_Quantitative!H48),"",IFERROR(INDATA_Defining_Quantitative!H48*0.261,INDATA_Defining_Quantitative!H48))</f>
        <v>2.6100000000000003</v>
      </c>
      <c r="K49" s="129" t="s">
        <v>60</v>
      </c>
    </row>
    <row r="50" spans="2:11" x14ac:dyDescent="0.3">
      <c r="B50" s="222" t="s">
        <v>156</v>
      </c>
      <c r="C50" s="222" t="s">
        <v>154</v>
      </c>
      <c r="D50" s="223"/>
      <c r="E50" s="222" t="s">
        <v>65</v>
      </c>
      <c r="F50" s="224" t="s">
        <v>145</v>
      </c>
      <c r="G50" s="225">
        <v>2030</v>
      </c>
      <c r="H50" s="226">
        <f>IF(ISBLANK(INDATA_Defining_Quantitative!F49),"",IFERROR(INDATA_Defining_Quantitative!F49*0.261,INDATA_Defining_Quantitative!F49))</f>
        <v>30.015000000000001</v>
      </c>
      <c r="I50" s="226">
        <f>IF(ISBLANK(INDATA_Defining_Quantitative!G49),"",IFERROR(INDATA_Defining_Quantitative!G49*0.261,INDATA_Defining_Quantitative!G49))</f>
        <v>30.015000000000001</v>
      </c>
      <c r="J50" s="226">
        <f>IF(ISBLANK(INDATA_Defining_Quantitative!H49),"",IFERROR(INDATA_Defining_Quantitative!H49*0.261,INDATA_Defining_Quantitative!H49))</f>
        <v>31.32</v>
      </c>
      <c r="K50" s="129" t="s">
        <v>60</v>
      </c>
    </row>
    <row r="51" spans="2:11" x14ac:dyDescent="0.3">
      <c r="B51" s="222"/>
      <c r="C51" s="222"/>
      <c r="D51" s="223"/>
      <c r="E51" s="222" t="s">
        <v>65</v>
      </c>
      <c r="F51" s="224" t="s">
        <v>146</v>
      </c>
      <c r="G51" s="225">
        <v>2030</v>
      </c>
      <c r="H51" s="226" t="str">
        <f>IF(ISBLANK(INDATA_Defining_Quantitative!F50),"",IFERROR(INDATA_Defining_Quantitative!F50*0.261,INDATA_Defining_Quantitative!F50))</f>
        <v>n,a,</v>
      </c>
      <c r="I51" s="226" t="str">
        <f>IF(ISBLANK(INDATA_Defining_Quantitative!G50),"",IFERROR(INDATA_Defining_Quantitative!G50*0.261,INDATA_Defining_Quantitative!G50))</f>
        <v>n,a,</v>
      </c>
      <c r="J51" s="226">
        <f>IF(ISBLANK(INDATA_Defining_Quantitative!H50),"",IFERROR(INDATA_Defining_Quantitative!H50*0.261,INDATA_Defining_Quantitative!H50))</f>
        <v>66.555000000000007</v>
      </c>
      <c r="K51" s="129" t="s">
        <v>60</v>
      </c>
    </row>
    <row r="52" spans="2:11" x14ac:dyDescent="0.3">
      <c r="B52" s="222"/>
      <c r="C52" s="222"/>
      <c r="D52" s="223"/>
      <c r="E52" s="222" t="s">
        <v>65</v>
      </c>
      <c r="F52" s="224" t="s">
        <v>147</v>
      </c>
      <c r="G52" s="225">
        <v>2030</v>
      </c>
      <c r="H52" s="226">
        <f>IF(ISBLANK(INDATA_Defining_Quantitative!F51),"",IFERROR(INDATA_Defining_Quantitative!F51*0.261,INDATA_Defining_Quantitative!F51))</f>
        <v>50.895000000000003</v>
      </c>
      <c r="I52" s="226">
        <f>IF(ISBLANK(INDATA_Defining_Quantitative!G51),"",IFERROR(INDATA_Defining_Quantitative!G51*0.261,INDATA_Defining_Quantitative!G51))</f>
        <v>62.64</v>
      </c>
      <c r="J52" s="226">
        <f>IF(ISBLANK(INDATA_Defining_Quantitative!H51),"",IFERROR(INDATA_Defining_Quantitative!H51*0.261,INDATA_Defining_Quantitative!H51))</f>
        <v>70.47</v>
      </c>
      <c r="K52" s="129" t="s">
        <v>60</v>
      </c>
    </row>
    <row r="53" spans="2:11" x14ac:dyDescent="0.3">
      <c r="B53" s="222"/>
      <c r="C53" s="222"/>
      <c r="D53" s="223"/>
      <c r="E53" s="222" t="s">
        <v>65</v>
      </c>
      <c r="F53" s="224" t="s">
        <v>148</v>
      </c>
      <c r="G53" s="225">
        <v>2030</v>
      </c>
      <c r="H53" s="226">
        <f>IF(ISBLANK(INDATA_Defining_Quantitative!F52),"",IFERROR(INDATA_Defining_Quantitative!F52*0.261,INDATA_Defining_Quantitative!F52))</f>
        <v>9.1349999999999998</v>
      </c>
      <c r="I53" s="226">
        <f>IF(ISBLANK(INDATA_Defining_Quantitative!G52),"",IFERROR(INDATA_Defining_Quantitative!G52*0.261,INDATA_Defining_Quantitative!G52))</f>
        <v>9.1349999999999998</v>
      </c>
      <c r="J53" s="226">
        <f>IF(ISBLANK(INDATA_Defining_Quantitative!H52),"",IFERROR(INDATA_Defining_Quantitative!H52*0.261,INDATA_Defining_Quantitative!H52))</f>
        <v>9.1349999999999998</v>
      </c>
      <c r="K53" s="129" t="s">
        <v>60</v>
      </c>
    </row>
    <row r="54" spans="2:11" x14ac:dyDescent="0.3">
      <c r="B54" s="222"/>
      <c r="C54" s="222"/>
      <c r="D54" s="223"/>
      <c r="E54" s="222" t="s">
        <v>65</v>
      </c>
      <c r="F54" s="227" t="s">
        <v>149</v>
      </c>
      <c r="G54" s="225">
        <v>2030</v>
      </c>
      <c r="H54" s="226">
        <f>IF(ISBLANK(INDATA_Defining_Quantitative!F53),"",IFERROR(INDATA_Defining_Quantitative!F53*0.261,INDATA_Defining_Quantitative!F53))</f>
        <v>13.05</v>
      </c>
      <c r="I54" s="226">
        <f>IF(ISBLANK(INDATA_Defining_Quantitative!G53),"",IFERROR(INDATA_Defining_Quantitative!G53*0.261,INDATA_Defining_Quantitative!G53))</f>
        <v>13.05</v>
      </c>
      <c r="J54" s="226">
        <f>IF(ISBLANK(INDATA_Defining_Quantitative!H53),"",IFERROR(INDATA_Defining_Quantitative!H53*0.261,INDATA_Defining_Quantitative!H53))</f>
        <v>13.05</v>
      </c>
      <c r="K54" s="129" t="s">
        <v>60</v>
      </c>
    </row>
    <row r="55" spans="2:11" x14ac:dyDescent="0.3">
      <c r="B55" s="222"/>
      <c r="C55" s="222"/>
      <c r="D55" s="223"/>
      <c r="E55" s="222" t="s">
        <v>65</v>
      </c>
      <c r="F55" s="227" t="s">
        <v>150</v>
      </c>
      <c r="G55" s="225">
        <v>2030</v>
      </c>
      <c r="H55" s="226">
        <f>IF(ISBLANK(INDATA_Defining_Quantitative!F54),"",IFERROR(INDATA_Defining_Quantitative!F54*0.261,INDATA_Defining_Quantitative!F54))</f>
        <v>9.1349999999999998</v>
      </c>
      <c r="I55" s="226">
        <f>IF(ISBLANK(INDATA_Defining_Quantitative!G54),"",IFERROR(INDATA_Defining_Quantitative!G54*0.261,INDATA_Defining_Quantitative!G54))</f>
        <v>9.1349999999999998</v>
      </c>
      <c r="J55" s="226">
        <f>IF(ISBLANK(INDATA_Defining_Quantitative!H54),"",IFERROR(INDATA_Defining_Quantitative!H54*0.261,INDATA_Defining_Quantitative!H54))</f>
        <v>10.440000000000001</v>
      </c>
      <c r="K55" s="129" t="s">
        <v>60</v>
      </c>
    </row>
    <row r="56" spans="2:11" x14ac:dyDescent="0.3">
      <c r="B56" s="222" t="s">
        <v>157</v>
      </c>
      <c r="C56" s="222" t="s">
        <v>154</v>
      </c>
      <c r="D56" s="223"/>
      <c r="E56" s="222" t="s">
        <v>65</v>
      </c>
      <c r="F56" s="224" t="s">
        <v>145</v>
      </c>
      <c r="G56" s="225">
        <v>2030</v>
      </c>
      <c r="H56" s="226" t="str">
        <f>IF(ISBLANK(INDATA_Defining_Quantitative!F55),"",IFERROR(INDATA_Defining_Quantitative!F55*0.261,INDATA_Defining_Quantitative!F55))</f>
        <v/>
      </c>
      <c r="I56" s="226" t="str">
        <f>IF(ISBLANK(INDATA_Defining_Quantitative!G55),"",IFERROR(INDATA_Defining_Quantitative!G55*0.261,INDATA_Defining_Quantitative!G55))</f>
        <v/>
      </c>
      <c r="J56" s="226">
        <f>IF(ISBLANK(INDATA_Defining_Quantitative!H55),"",IFERROR(INDATA_Defining_Quantitative!H55*0.261,INDATA_Defining_Quantitative!H55))</f>
        <v>31.32</v>
      </c>
      <c r="K56" s="129" t="s">
        <v>60</v>
      </c>
    </row>
    <row r="57" spans="2:11" x14ac:dyDescent="0.3">
      <c r="B57" s="222"/>
      <c r="C57" s="222"/>
      <c r="D57" s="223"/>
      <c r="E57" s="222" t="s">
        <v>65</v>
      </c>
      <c r="F57" s="224" t="s">
        <v>146</v>
      </c>
      <c r="G57" s="225">
        <v>2030</v>
      </c>
      <c r="H57" s="226" t="str">
        <f>IF(ISBLANK(INDATA_Defining_Quantitative!F56),"",IFERROR(INDATA_Defining_Quantitative!F56*0.261,INDATA_Defining_Quantitative!F56))</f>
        <v/>
      </c>
      <c r="I57" s="226" t="str">
        <f>IF(ISBLANK(INDATA_Defining_Quantitative!G56),"",IFERROR(INDATA_Defining_Quantitative!G56*0.261,INDATA_Defining_Quantitative!G56))</f>
        <v/>
      </c>
      <c r="J57" s="226">
        <f>IF(ISBLANK(INDATA_Defining_Quantitative!H56),"",IFERROR(INDATA_Defining_Quantitative!H56*0.261,INDATA_Defining_Quantitative!H56))</f>
        <v>56.115000000000002</v>
      </c>
      <c r="K57" s="129" t="s">
        <v>60</v>
      </c>
    </row>
    <row r="58" spans="2:11" x14ac:dyDescent="0.3">
      <c r="B58" s="222"/>
      <c r="C58" s="222"/>
      <c r="D58" s="223"/>
      <c r="E58" s="222" t="s">
        <v>65</v>
      </c>
      <c r="F58" s="224" t="s">
        <v>147</v>
      </c>
      <c r="G58" s="225">
        <v>2030</v>
      </c>
      <c r="H58" s="226" t="str">
        <f>IF(ISBLANK(INDATA_Defining_Quantitative!F57),"",IFERROR(INDATA_Defining_Quantitative!F57*0.261,INDATA_Defining_Quantitative!F57))</f>
        <v/>
      </c>
      <c r="I58" s="226" t="str">
        <f>IF(ISBLANK(INDATA_Defining_Quantitative!G57),"",IFERROR(INDATA_Defining_Quantitative!G57*0.261,INDATA_Defining_Quantitative!G57))</f>
        <v/>
      </c>
      <c r="J58" s="226">
        <f>IF(ISBLANK(INDATA_Defining_Quantitative!H57),"",IFERROR(INDATA_Defining_Quantitative!H57*0.261,INDATA_Defining_Quantitative!H57))</f>
        <v>57.42</v>
      </c>
      <c r="K58" s="129" t="s">
        <v>60</v>
      </c>
    </row>
    <row r="59" spans="2:11" x14ac:dyDescent="0.3">
      <c r="B59" s="222"/>
      <c r="C59" s="222"/>
      <c r="D59" s="223"/>
      <c r="E59" s="222" t="s">
        <v>65</v>
      </c>
      <c r="F59" s="224" t="s">
        <v>148</v>
      </c>
      <c r="G59" s="225">
        <v>2030</v>
      </c>
      <c r="H59" s="226" t="str">
        <f>IF(ISBLANK(INDATA_Defining_Quantitative!F58),"",IFERROR(INDATA_Defining_Quantitative!F58*0.261,INDATA_Defining_Quantitative!F58))</f>
        <v/>
      </c>
      <c r="I59" s="226" t="str">
        <f>IF(ISBLANK(INDATA_Defining_Quantitative!G58),"",IFERROR(INDATA_Defining_Quantitative!G58*0.261,INDATA_Defining_Quantitative!G58))</f>
        <v/>
      </c>
      <c r="J59" s="226">
        <f>IF(ISBLANK(INDATA_Defining_Quantitative!H58),"",IFERROR(INDATA_Defining_Quantitative!H58*0.261,INDATA_Defining_Quantitative!H58))</f>
        <v>20.880000000000003</v>
      </c>
      <c r="K59" s="129" t="s">
        <v>60</v>
      </c>
    </row>
    <row r="60" spans="2:11" x14ac:dyDescent="0.3">
      <c r="B60" s="222"/>
      <c r="C60" s="222"/>
      <c r="D60" s="223"/>
      <c r="E60" s="222" t="s">
        <v>65</v>
      </c>
      <c r="F60" s="227" t="s">
        <v>149</v>
      </c>
      <c r="G60" s="225">
        <v>2030</v>
      </c>
      <c r="H60" s="226" t="str">
        <f>IF(ISBLANK(INDATA_Defining_Quantitative!F59),"",IFERROR(INDATA_Defining_Quantitative!F59*0.261,INDATA_Defining_Quantitative!F59))</f>
        <v/>
      </c>
      <c r="I60" s="226" t="str">
        <f>IF(ISBLANK(INDATA_Defining_Quantitative!G59),"",IFERROR(INDATA_Defining_Quantitative!G59*0.261,INDATA_Defining_Quantitative!G59))</f>
        <v/>
      </c>
      <c r="J60" s="226">
        <f>IF(ISBLANK(INDATA_Defining_Quantitative!H59),"",IFERROR(INDATA_Defining_Quantitative!H59*0.261,INDATA_Defining_Quantitative!H59))</f>
        <v>15.66</v>
      </c>
      <c r="K60" s="129" t="s">
        <v>60</v>
      </c>
    </row>
    <row r="61" spans="2:11" x14ac:dyDescent="0.3">
      <c r="B61" s="222"/>
      <c r="C61" s="222"/>
      <c r="D61" s="223"/>
      <c r="E61" s="222" t="s">
        <v>65</v>
      </c>
      <c r="F61" s="227" t="s">
        <v>150</v>
      </c>
      <c r="G61" s="225">
        <v>2030</v>
      </c>
      <c r="H61" s="226" t="str">
        <f>IF(ISBLANK(INDATA_Defining_Quantitative!F60),"",IFERROR(INDATA_Defining_Quantitative!F60*0.261,INDATA_Defining_Quantitative!F60))</f>
        <v/>
      </c>
      <c r="I61" s="226" t="str">
        <f>IF(ISBLANK(INDATA_Defining_Quantitative!G60),"",IFERROR(INDATA_Defining_Quantitative!G60*0.261,INDATA_Defining_Quantitative!G60))</f>
        <v/>
      </c>
      <c r="J61" s="226">
        <f>IF(ISBLANK(INDATA_Defining_Quantitative!H60),"",IFERROR(INDATA_Defining_Quantitative!H60*0.261,INDATA_Defining_Quantitative!H60))</f>
        <v>11.745000000000001</v>
      </c>
      <c r="K61" s="129" t="s">
        <v>60</v>
      </c>
    </row>
    <row r="62" spans="2:11" ht="28.8" x14ac:dyDescent="0.3">
      <c r="B62" s="148" t="str">
        <f t="shared" ref="B62:E77" si="0">B4</f>
        <v>Price of Crude Oil</v>
      </c>
      <c r="C62" s="148" t="str">
        <f t="shared" si="0"/>
        <v>Euro/GJ</v>
      </c>
      <c r="D62" s="148" t="str">
        <f t="shared" si="0"/>
        <v>(1 USD / 1 barrel crude oil) * (1 barrel crude oil / 6.1 GJ ) * (0.94 EUR / 1 USD) = 0.154 EUR/GJ</v>
      </c>
      <c r="E62" s="148" t="str">
        <f t="shared" si="0"/>
        <v>International</v>
      </c>
      <c r="F62" s="148"/>
      <c r="G62" s="203">
        <v>2050</v>
      </c>
      <c r="H62" s="204">
        <f>INDATA_Defining_Quantitative!F61*0.154</f>
        <v>3.6959999999999997</v>
      </c>
      <c r="I62" s="204">
        <f>INDATA_Defining_Quantitative!G61*0.154</f>
        <v>9.24</v>
      </c>
      <c r="J62" s="204">
        <f>INDATA_Defining_Quantitative!H61*0.154</f>
        <v>14.629999999999999</v>
      </c>
    </row>
    <row r="63" spans="2:11" ht="28.8" x14ac:dyDescent="0.3">
      <c r="B63" s="148" t="str">
        <f t="shared" si="0"/>
        <v>Price of Natural gas</v>
      </c>
      <c r="C63" s="148" t="str">
        <f t="shared" si="0"/>
        <v>Euro/GJ</v>
      </c>
      <c r="D63" s="148" t="str">
        <f t="shared" si="0"/>
        <v>(1 USD / 1 MBtu natural gas) * (1 Mbtu / 1.055 GJ) * (0.94 EUR / 1 USD) = 0.891 EUR/GJ</v>
      </c>
      <c r="E63" s="148" t="str">
        <f t="shared" si="0"/>
        <v>EU</v>
      </c>
      <c r="F63" s="148"/>
      <c r="G63" s="203">
        <v>2050</v>
      </c>
      <c r="H63" s="204">
        <f>INDATA_Defining_Quantitative!F62*0.891</f>
        <v>3.3857999999999997</v>
      </c>
      <c r="I63" s="204">
        <f>INDATA_Defining_Quantitative!G62*0.891</f>
        <v>5.6132999999999997</v>
      </c>
      <c r="J63" s="204">
        <f>INDATA_Defining_Quantitative!H62*0.891</f>
        <v>8.1971999999999987</v>
      </c>
    </row>
    <row r="64" spans="2:11" ht="28.8" x14ac:dyDescent="0.3">
      <c r="B64" s="148" t="str">
        <f t="shared" si="0"/>
        <v>Price of Coal</v>
      </c>
      <c r="C64" s="148" t="str">
        <f t="shared" si="0"/>
        <v>Euro/GJ</v>
      </c>
      <c r="D64" s="148" t="str">
        <f t="shared" si="0"/>
        <v>(1 USD / tonne) * (1 tonne / 24.7 GJ) * (0.94 EUR / 1 USD) = 0.038 EUR/GJ</v>
      </c>
      <c r="E64" s="148" t="str">
        <f t="shared" si="0"/>
        <v>EU</v>
      </c>
      <c r="F64" s="148"/>
      <c r="G64" s="203">
        <v>2050</v>
      </c>
      <c r="H64" s="204">
        <f>INDATA_Defining_Quantitative!F63*0.038</f>
        <v>1.5959999999999999</v>
      </c>
      <c r="I64" s="204">
        <f>INDATA_Defining_Quantitative!G63*0.038</f>
        <v>2.0139999999999998</v>
      </c>
      <c r="J64" s="204">
        <f>INDATA_Defining_Quantitative!H63*0.038</f>
        <v>2.4319999999999999</v>
      </c>
    </row>
    <row r="65" spans="2:10" x14ac:dyDescent="0.3">
      <c r="B65" s="148" t="str">
        <f t="shared" si="0"/>
        <v>Price of Electricity</v>
      </c>
      <c r="C65" s="148" t="str">
        <f t="shared" si="0"/>
        <v>Euro/GJ</v>
      </c>
      <c r="D65" s="148" t="str">
        <f t="shared" si="0"/>
        <v>(1 EUR/MWh) * (MWh / 3.6 GJ) = 0.277 EUR/GJ</v>
      </c>
      <c r="E65" s="148" t="str">
        <f t="shared" si="0"/>
        <v>SE1</v>
      </c>
      <c r="F65" s="148"/>
      <c r="G65" s="203">
        <v>2050</v>
      </c>
      <c r="H65" s="189" t="s">
        <v>77</v>
      </c>
      <c r="I65" s="189"/>
      <c r="J65" s="189"/>
    </row>
    <row r="66" spans="2:10" ht="28.8" x14ac:dyDescent="0.3">
      <c r="B66" s="148" t="str">
        <f t="shared" si="0"/>
        <v>Price of Peat</v>
      </c>
      <c r="C66" s="148" t="str">
        <f t="shared" si="0"/>
        <v>Euro/GJ</v>
      </c>
      <c r="D66" s="148" t="str">
        <f t="shared" si="0"/>
        <v>(SEK / MWh) * (EUR / 11.15 SEK) * (MWh / 3.6 GJ) = 0.025  EUR/GJ</v>
      </c>
      <c r="E66" s="148" t="str">
        <f t="shared" si="0"/>
        <v>Sweden</v>
      </c>
      <c r="F66" s="148"/>
      <c r="G66" s="203">
        <v>2050</v>
      </c>
      <c r="H66" s="204">
        <f>INDATA_Defining_Quantitative!F65*0.25</f>
        <v>13.470394736842104</v>
      </c>
      <c r="I66" s="204">
        <f>INDATA_Defining_Quantitative!G65*0.25</f>
        <v>16.998355263157894</v>
      </c>
      <c r="J66" s="204">
        <f>INDATA_Defining_Quantitative!H65*0.25</f>
        <v>20.526315789473681</v>
      </c>
    </row>
    <row r="67" spans="2:10" ht="28.8" x14ac:dyDescent="0.3">
      <c r="B67" s="148" t="str">
        <f t="shared" si="0"/>
        <v>Price of Biofuels - Bioethanol</v>
      </c>
      <c r="C67" s="148" t="str">
        <f t="shared" si="0"/>
        <v>Euro/GJ</v>
      </c>
      <c r="D67" s="148" t="str">
        <f t="shared" si="0"/>
        <v>(1 USD / hl) * (1 hl / 26.8 GJ) * (0.94 EUR / 1 USD) = 0.035 EUR/GJ</v>
      </c>
      <c r="E67" s="148" t="str">
        <f t="shared" si="0"/>
        <v>Sweden</v>
      </c>
      <c r="F67" s="148"/>
      <c r="G67" s="203">
        <v>2050</v>
      </c>
      <c r="H67" s="205">
        <f>INDATA_Defining_Quantitative!F66*0.035</f>
        <v>1.7062500000000003</v>
      </c>
      <c r="I67" s="205">
        <f>INDATA_Defining_Quantitative!G66*0.035</f>
        <v>2.2750000000000004</v>
      </c>
      <c r="J67" s="205">
        <f>INDATA_Defining_Quantitative!H66*0.035</f>
        <v>2.8437500000000004</v>
      </c>
    </row>
    <row r="68" spans="2:10" ht="28.8" x14ac:dyDescent="0.3">
      <c r="B68" s="148" t="str">
        <f t="shared" si="0"/>
        <v>Price of Biofuels - Biodiesel</v>
      </c>
      <c r="C68" s="148" t="str">
        <f t="shared" si="0"/>
        <v>Euro/GJ</v>
      </c>
      <c r="D68" s="148" t="str">
        <f t="shared" si="0"/>
        <v>(1 USD / hl) * (1 hl / 35.7 GJ) * (0.94 EUR / 1 USD) = 0.026 EUR/GJ</v>
      </c>
      <c r="E68" s="148" t="str">
        <f t="shared" si="0"/>
        <v>Sweden</v>
      </c>
      <c r="F68" s="148"/>
      <c r="G68" s="203">
        <v>2050</v>
      </c>
      <c r="H68" s="205">
        <f>INDATA_Defining_Quantitative!F67*0.026</f>
        <v>2.1059999999999999</v>
      </c>
      <c r="I68" s="205">
        <f>INDATA_Defining_Quantitative!G67*0.026</f>
        <v>2.8079999999999998</v>
      </c>
      <c r="J68" s="205">
        <f>INDATA_Defining_Quantitative!H67*0.026</f>
        <v>3.51</v>
      </c>
    </row>
    <row r="69" spans="2:10" x14ac:dyDescent="0.3">
      <c r="B69" s="148" t="str">
        <f t="shared" si="0"/>
        <v>Price of Solid biomass - Wood chips</v>
      </c>
      <c r="C69" s="148" t="str">
        <f t="shared" si="0"/>
        <v>Euro/GJ</v>
      </c>
      <c r="D69" s="148"/>
      <c r="E69" s="148" t="str">
        <f t="shared" si="0"/>
        <v>Sweden</v>
      </c>
      <c r="F69" s="148"/>
      <c r="G69" s="203">
        <v>2050</v>
      </c>
      <c r="H69" s="205">
        <f>INDATA_Defining_Quantitative!F68</f>
        <v>6.236999995010402</v>
      </c>
      <c r="I69" s="205">
        <f>INDATA_Defining_Quantitative!G68</f>
        <v>8.3159999933472033</v>
      </c>
      <c r="J69" s="205">
        <f>INDATA_Defining_Quantitative!H68</f>
        <v>10.394999991684005</v>
      </c>
    </row>
    <row r="70" spans="2:10" x14ac:dyDescent="0.3">
      <c r="B70" s="148" t="str">
        <f t="shared" si="0"/>
        <v>Price of Solid biomass - By-products (Saw dust)</v>
      </c>
      <c r="C70" s="148" t="str">
        <f t="shared" si="0"/>
        <v>Euro/GJ</v>
      </c>
      <c r="D70" s="148"/>
      <c r="E70" s="148" t="str">
        <f t="shared" si="0"/>
        <v>Sweden</v>
      </c>
      <c r="F70" s="148"/>
      <c r="G70" s="203">
        <v>2050</v>
      </c>
      <c r="H70" s="205">
        <f>INDATA_Defining_Quantitative!F69</f>
        <v>4.4549999964360003</v>
      </c>
      <c r="I70" s="205">
        <f>INDATA_Defining_Quantitative!G69</f>
        <v>5.9399999952480007</v>
      </c>
      <c r="J70" s="205">
        <f>INDATA_Defining_Quantitative!H69</f>
        <v>7.4249999940600011</v>
      </c>
    </row>
    <row r="71" spans="2:10" x14ac:dyDescent="0.3">
      <c r="B71" s="148" t="str">
        <f t="shared" si="0"/>
        <v>Price of Hybrid cars</v>
      </c>
      <c r="C71" s="148" t="str">
        <f t="shared" si="0"/>
        <v>Euro/vehicle</v>
      </c>
      <c r="D71" s="148"/>
      <c r="E71" s="148" t="str">
        <f t="shared" si="0"/>
        <v>Global</v>
      </c>
      <c r="F71" s="148"/>
      <c r="G71" s="210">
        <v>2050</v>
      </c>
      <c r="H71" s="204">
        <f>INDATA_Defining_Quantitative!F70*0.94</f>
        <v>13759.72</v>
      </c>
      <c r="I71" s="204">
        <f>INDATA_Defining_Quantitative!G70*0.94</f>
        <v>13834.92</v>
      </c>
      <c r="J71" s="204">
        <f>INDATA_Defining_Quantitative!H70*0.94</f>
        <v>13969.339999999998</v>
      </c>
    </row>
    <row r="72" spans="2:10" x14ac:dyDescent="0.3">
      <c r="B72" s="148" t="str">
        <f t="shared" si="0"/>
        <v>Price of Battery electric cars (Euro/vehicle)</v>
      </c>
      <c r="C72" s="148" t="str">
        <f t="shared" si="0"/>
        <v>Euro/vehicle</v>
      </c>
      <c r="D72" s="148"/>
      <c r="E72" s="148" t="str">
        <f t="shared" si="0"/>
        <v>Global</v>
      </c>
      <c r="F72" s="148"/>
      <c r="G72" s="210">
        <v>2050</v>
      </c>
      <c r="H72" s="204">
        <f>INDATA_Defining_Quantitative!F71*0.94</f>
        <v>12455.939999999999</v>
      </c>
      <c r="I72" s="204">
        <f>INDATA_Defining_Quantitative!G71*0.94</f>
        <v>12800.92</v>
      </c>
      <c r="J72" s="204">
        <f>INDATA_Defining_Quantitative!H71*0.94</f>
        <v>13333.9</v>
      </c>
    </row>
    <row r="73" spans="2:10" x14ac:dyDescent="0.3">
      <c r="B73" s="148" t="str">
        <f t="shared" si="0"/>
        <v>Price of Hydrogen electrolysers</v>
      </c>
      <c r="C73" s="148" t="str">
        <f t="shared" si="0"/>
        <v>Euro/kW</v>
      </c>
      <c r="D73" s="148"/>
      <c r="E73" s="148" t="str">
        <f t="shared" si="0"/>
        <v>Global</v>
      </c>
      <c r="F73" s="148"/>
      <c r="G73" s="210">
        <v>2050</v>
      </c>
      <c r="H73" s="204">
        <f>INDATA_Defining_Quantitative!F72*0.94</f>
        <v>216.2</v>
      </c>
      <c r="I73" s="204">
        <f>INDATA_Defining_Quantitative!G72*0.94</f>
        <v>249.1</v>
      </c>
      <c r="J73" s="204">
        <f>INDATA_Defining_Quantitative!H72*0.94</f>
        <v>418.29999999999995</v>
      </c>
    </row>
    <row r="74" spans="2:10" x14ac:dyDescent="0.3">
      <c r="B74" s="148" t="str">
        <f t="shared" si="0"/>
        <v>Price of Fuel cells</v>
      </c>
      <c r="C74" s="148" t="str">
        <f t="shared" si="0"/>
        <v>Euro/kW</v>
      </c>
      <c r="D74" s="148"/>
      <c r="E74" s="148" t="str">
        <f t="shared" si="0"/>
        <v>Global</v>
      </c>
      <c r="F74" s="148"/>
      <c r="G74" s="210">
        <v>2050</v>
      </c>
      <c r="H74" s="204">
        <f>INDATA_Defining_Quantitative!F73*0.94</f>
        <v>27.541999999999998</v>
      </c>
      <c r="I74" s="204">
        <f>INDATA_Defining_Quantitative!G73*0.94</f>
        <v>31.208000000000002</v>
      </c>
      <c r="J74" s="204">
        <f>INDATA_Defining_Quantitative!H73*0.94</f>
        <v>37.975999999999999</v>
      </c>
    </row>
    <row r="75" spans="2:10" x14ac:dyDescent="0.3">
      <c r="B75" s="148" t="str">
        <f t="shared" si="0"/>
        <v>Price of  Utility-scale stationary batteries</v>
      </c>
      <c r="C75" s="148" t="str">
        <f t="shared" si="0"/>
        <v>Euro/kWh</v>
      </c>
      <c r="D75" s="148"/>
      <c r="E75" s="148" t="str">
        <f t="shared" si="0"/>
        <v>Global</v>
      </c>
      <c r="F75" s="148"/>
      <c r="G75" s="210">
        <v>2050</v>
      </c>
      <c r="H75" s="204">
        <f>INDATA_Defining_Quantitative!F74*0.94</f>
        <v>125.96</v>
      </c>
      <c r="I75" s="204">
        <f>INDATA_Defining_Quantitative!G74*0.94</f>
        <v>126.89999999999999</v>
      </c>
      <c r="J75" s="204">
        <f>INDATA_Defining_Quantitative!H74*0.94</f>
        <v>128.78</v>
      </c>
    </row>
    <row r="76" spans="2:10" ht="14.4" customHeight="1" x14ac:dyDescent="0.3">
      <c r="B76" s="148" t="str">
        <f t="shared" si="0"/>
        <v>End-use demand Projection - RSD, TRA, COM, MUN</v>
      </c>
      <c r="C76" s="148"/>
      <c r="D76" s="148"/>
      <c r="E76" s="148" t="str">
        <f t="shared" si="0"/>
        <v>Local</v>
      </c>
      <c r="F76" s="148"/>
      <c r="G76" s="213">
        <v>2050</v>
      </c>
      <c r="H76" s="213" t="s">
        <v>121</v>
      </c>
      <c r="I76" s="213"/>
      <c r="J76" s="213"/>
    </row>
    <row r="77" spans="2:10" x14ac:dyDescent="0.3">
      <c r="B77" s="148" t="str">
        <f t="shared" si="0"/>
        <v>End-use demand Projection - TRA</v>
      </c>
      <c r="C77" s="148"/>
      <c r="D77" s="148"/>
      <c r="E77" s="148" t="str">
        <f t="shared" si="0"/>
        <v>Local</v>
      </c>
      <c r="F77" s="148"/>
      <c r="G77" s="213">
        <v>2050</v>
      </c>
      <c r="H77" s="213"/>
      <c r="I77" s="213"/>
      <c r="J77" s="213"/>
    </row>
    <row r="78" spans="2:10" x14ac:dyDescent="0.3">
      <c r="B78" s="148" t="str">
        <f t="shared" ref="B78:F93" si="1">B20</f>
        <v>End-use demand Projection - RSD, COM, MUN</v>
      </c>
      <c r="C78" s="148"/>
      <c r="D78" s="148"/>
      <c r="E78" s="148" t="str">
        <f t="shared" ref="E78:F85" si="2">E20</f>
        <v>Local</v>
      </c>
      <c r="F78" s="148"/>
      <c r="G78" s="213">
        <v>2050</v>
      </c>
      <c r="H78" s="213"/>
      <c r="I78" s="213"/>
      <c r="J78" s="213"/>
    </row>
    <row r="79" spans="2:10" ht="28.8" x14ac:dyDescent="0.3">
      <c r="B79" s="148" t="str">
        <f t="shared" si="1"/>
        <v>Technology Advancement - Conventional Technologies/ processes - INVCOST, FIXOM, VAROM</v>
      </c>
      <c r="C79" s="148"/>
      <c r="D79" s="148"/>
      <c r="E79" s="148" t="str">
        <f t="shared" si="2"/>
        <v>Global</v>
      </c>
      <c r="F79" s="148" t="str">
        <f t="shared" si="2"/>
        <v>Cost Reduction</v>
      </c>
      <c r="G79" s="213">
        <v>2050</v>
      </c>
      <c r="H79" s="196">
        <f>INDATA_Defining_Quantitative!F78</f>
        <v>0.11249999999999999</v>
      </c>
      <c r="I79" s="196">
        <f>INDATA_Defining_Quantitative!G78</f>
        <v>0.11249999999999999</v>
      </c>
      <c r="J79" s="196">
        <f>INDATA_Defining_Quantitative!H78</f>
        <v>0.13124999999999998</v>
      </c>
    </row>
    <row r="80" spans="2:10" x14ac:dyDescent="0.3">
      <c r="B80" s="148" t="str">
        <f t="shared" si="1"/>
        <v>Technology Advancement - Conventional Technologies/ processes - EFFICIENCY</v>
      </c>
      <c r="C80" s="148"/>
      <c r="D80" s="148"/>
      <c r="E80" s="148" t="str">
        <f t="shared" si="2"/>
        <v>Global</v>
      </c>
      <c r="F80" s="148" t="str">
        <f t="shared" si="2"/>
        <v>Efficiency improvement</v>
      </c>
      <c r="G80" s="213">
        <v>2050</v>
      </c>
      <c r="H80" s="196">
        <f>INDATA_Defining_Quantitative!F79</f>
        <v>0.11249999999999999</v>
      </c>
      <c r="I80" s="196">
        <f>INDATA_Defining_Quantitative!G79</f>
        <v>0.11249999999999999</v>
      </c>
      <c r="J80" s="196">
        <f>INDATA_Defining_Quantitative!H79</f>
        <v>0.13124999999999998</v>
      </c>
    </row>
    <row r="81" spans="2:10" ht="28.8" x14ac:dyDescent="0.3">
      <c r="B81" s="148" t="str">
        <f t="shared" si="1"/>
        <v>Technology Advancement  - Green Technologies/ processes - INVCOST, FIXOM, VAROM</v>
      </c>
      <c r="C81" s="148"/>
      <c r="D81" s="148"/>
      <c r="E81" s="148" t="str">
        <f t="shared" si="2"/>
        <v>Global</v>
      </c>
      <c r="F81" s="148" t="str">
        <f t="shared" si="2"/>
        <v>Cost Reduction</v>
      </c>
      <c r="G81" s="213">
        <v>2050</v>
      </c>
      <c r="H81" s="196">
        <f>INDATA_Defining_Quantitative!F80</f>
        <v>0.15000000000000002</v>
      </c>
      <c r="I81" s="196">
        <f>INDATA_Defining_Quantitative!G80</f>
        <v>0.11249999999999999</v>
      </c>
      <c r="J81" s="196">
        <f>INDATA_Defining_Quantitative!H80</f>
        <v>0.41250000000000003</v>
      </c>
    </row>
    <row r="82" spans="2:10" x14ac:dyDescent="0.3">
      <c r="B82" s="148" t="str">
        <f t="shared" si="1"/>
        <v>Technology Advancement  - Green Technologies/ processes - EFFICIENCY</v>
      </c>
      <c r="C82" s="148"/>
      <c r="D82" s="148"/>
      <c r="E82" s="148" t="str">
        <f t="shared" si="2"/>
        <v>Global</v>
      </c>
      <c r="F82" s="148" t="str">
        <f t="shared" si="2"/>
        <v>Efficiency improvement</v>
      </c>
      <c r="G82" s="213">
        <v>2050</v>
      </c>
      <c r="H82" s="196">
        <f>INDATA_Defining_Quantitative!F81</f>
        <v>0.15000000000000002</v>
      </c>
      <c r="I82" s="196">
        <f>INDATA_Defining_Quantitative!G81</f>
        <v>0.11249999999999999</v>
      </c>
      <c r="J82" s="196">
        <f>INDATA_Defining_Quantitative!H81</f>
        <v>0.41250000000000003</v>
      </c>
    </row>
    <row r="83" spans="2:10" ht="28.8" x14ac:dyDescent="0.3">
      <c r="B83" s="148" t="str">
        <f t="shared" si="1"/>
        <v>Technology Advancement - Biomass Technologies/ processes - INVCOST, FIXOM, VAROM</v>
      </c>
      <c r="C83" s="148"/>
      <c r="D83" s="148"/>
      <c r="E83" s="148" t="str">
        <f t="shared" si="2"/>
        <v>Global</v>
      </c>
      <c r="F83" s="148" t="str">
        <f t="shared" si="2"/>
        <v>Cost Reduction</v>
      </c>
      <c r="G83" s="213">
        <v>2050</v>
      </c>
      <c r="H83" s="196">
        <f>INDATA_Defining_Quantitative!F82</f>
        <v>0.11249999999999999</v>
      </c>
      <c r="I83" s="196">
        <f>INDATA_Defining_Quantitative!G82</f>
        <v>0.22499999999999998</v>
      </c>
      <c r="J83" s="196">
        <f>INDATA_Defining_Quantitative!H82</f>
        <v>0.30000000000000004</v>
      </c>
    </row>
    <row r="84" spans="2:10" x14ac:dyDescent="0.3">
      <c r="B84" s="148" t="str">
        <f t="shared" si="1"/>
        <v>Technology Advancement  - Biomass Technologies/ processes - EFFICIENCY</v>
      </c>
      <c r="C84" s="148"/>
      <c r="D84" s="148"/>
      <c r="E84" s="148" t="str">
        <f t="shared" si="2"/>
        <v>Global</v>
      </c>
      <c r="F84" s="148" t="str">
        <f t="shared" si="2"/>
        <v>Efficiency improvement</v>
      </c>
      <c r="G84" s="213">
        <v>2050</v>
      </c>
      <c r="H84" s="196">
        <f>INDATA_Defining_Quantitative!F83</f>
        <v>0.11249999999999999</v>
      </c>
      <c r="I84" s="196">
        <f>INDATA_Defining_Quantitative!G83</f>
        <v>0.22499999999999998</v>
      </c>
      <c r="J84" s="196">
        <f>INDATA_Defining_Quantitative!H83</f>
        <v>0.30000000000000004</v>
      </c>
    </row>
    <row r="85" spans="2:10" x14ac:dyDescent="0.3">
      <c r="B85" s="148" t="str">
        <f t="shared" si="1"/>
        <v>EU ETS price level</v>
      </c>
      <c r="C85" s="148" t="str">
        <f>C27</f>
        <v>Euro/ tonne of CO2</v>
      </c>
      <c r="D85" s="148"/>
      <c r="E85" s="148" t="str">
        <f t="shared" si="2"/>
        <v>EU</v>
      </c>
      <c r="F85" s="148"/>
      <c r="G85" s="216">
        <v>2050</v>
      </c>
      <c r="H85" s="217">
        <f>INDATA_Defining_Quantitative!F84*0.94</f>
        <v>106.22</v>
      </c>
      <c r="I85" s="217">
        <f>INDATA_Defining_Quantitative!G84*0.94</f>
        <v>188</v>
      </c>
      <c r="J85" s="217">
        <f>INDATA_Defining_Quantitative!H84*0.94</f>
        <v>235</v>
      </c>
    </row>
    <row r="86" spans="2:10" x14ac:dyDescent="0.3">
      <c r="B86" s="148" t="str">
        <f t="shared" si="1"/>
        <v>National Emission Target</v>
      </c>
      <c r="C86" s="148"/>
      <c r="D86" s="148"/>
      <c r="E86" s="148"/>
      <c r="F86" s="148" t="str">
        <f>F28</f>
        <v>Emission reduction compared to base year</v>
      </c>
      <c r="G86" s="213">
        <v>2050</v>
      </c>
      <c r="H86" s="196">
        <f>INDATA_Defining_Quantitative!F85</f>
        <v>0.3</v>
      </c>
      <c r="I86" s="196">
        <f>INDATA_Defining_Quantitative!G85</f>
        <v>0.6</v>
      </c>
      <c r="J86" s="196">
        <f>INDATA_Defining_Quantitative!H85</f>
        <v>1</v>
      </c>
    </row>
    <row r="87" spans="2:10" x14ac:dyDescent="0.3">
      <c r="B87" s="148" t="str">
        <f t="shared" si="1"/>
        <v>EV subsidies</v>
      </c>
      <c r="C87" s="148"/>
      <c r="D87" s="148"/>
      <c r="E87" s="148"/>
      <c r="F87" s="148"/>
      <c r="G87" s="213">
        <v>2050</v>
      </c>
      <c r="H87" s="196">
        <f>INDATA_Defining_Quantitative!F86</f>
        <v>0</v>
      </c>
      <c r="I87" s="196">
        <f>INDATA_Defining_Quantitative!G86</f>
        <v>0.1</v>
      </c>
      <c r="J87" s="196">
        <f>INDATA_Defining_Quantitative!H86</f>
        <v>0.2</v>
      </c>
    </row>
    <row r="88" spans="2:10" x14ac:dyDescent="0.3">
      <c r="B88" s="148" t="str">
        <f t="shared" si="1"/>
        <v>NCAP_BND of wind power technologies</v>
      </c>
      <c r="C88" s="148"/>
      <c r="D88" s="148"/>
      <c r="E88" s="148"/>
      <c r="F88" s="148" t="str">
        <f t="shared" si="1"/>
        <v>Percentage of Increase in o/p due to ƞ</v>
      </c>
      <c r="G88" s="220">
        <v>2050</v>
      </c>
      <c r="H88" s="196">
        <f>INDATA_Defining_Quantitative!F87</f>
        <v>0.15000000000000002</v>
      </c>
      <c r="I88" s="196">
        <f>INDATA_Defining_Quantitative!G87</f>
        <v>0.11249999999999999</v>
      </c>
      <c r="J88" s="196">
        <f>INDATA_Defining_Quantitative!H87</f>
        <v>0.41250000000000003</v>
      </c>
    </row>
    <row r="89" spans="2:10" x14ac:dyDescent="0.3">
      <c r="B89" s="148" t="str">
        <f t="shared" si="1"/>
        <v>NCAP_BND of PV technologies</v>
      </c>
      <c r="C89" s="148"/>
      <c r="D89" s="148"/>
      <c r="E89" s="148"/>
      <c r="F89" s="148" t="str">
        <f t="shared" si="1"/>
        <v>Percentage of Increase in o/p due to ƞ</v>
      </c>
      <c r="G89" s="220">
        <v>2050</v>
      </c>
      <c r="H89" s="196">
        <f>INDATA_Defining_Quantitative!F88</f>
        <v>0.15000000000000002</v>
      </c>
      <c r="I89" s="196">
        <f>INDATA_Defining_Quantitative!G88</f>
        <v>0.11249999999999999</v>
      </c>
      <c r="J89" s="196">
        <f>INDATA_Defining_Quantitative!H88</f>
        <v>0.41250000000000003</v>
      </c>
    </row>
    <row r="90" spans="2:10" x14ac:dyDescent="0.3">
      <c r="B90" s="152" t="str">
        <f t="shared" si="1"/>
        <v>Electricity Technology - Capital Cost</v>
      </c>
      <c r="C90" s="152" t="str">
        <f t="shared" si="1"/>
        <v xml:space="preserve"> Euro/kW</v>
      </c>
      <c r="D90" s="148"/>
      <c r="E90" s="148" t="str">
        <f t="shared" si="1"/>
        <v>EU</v>
      </c>
      <c r="F90" s="148" t="str">
        <f t="shared" si="1"/>
        <v>Nuclear</v>
      </c>
      <c r="G90" s="225">
        <v>2050</v>
      </c>
      <c r="H90" s="204">
        <f>IF(ISBLANK(INDATA_Defining_Quantitative!F89),"",IFERROR(INDATA_Defining_Quantitative!F89*0.94,INDATA_Defining_Quantitative!F89))</f>
        <v>4230</v>
      </c>
      <c r="I90" s="204">
        <f>IF(ISBLANK(INDATA_Defining_Quantitative!G89),"",IFERROR(INDATA_Defining_Quantitative!G89*0.94,INDATA_Defining_Quantitative!G89))</f>
        <v>4230</v>
      </c>
      <c r="J90" s="204">
        <f>IF(ISBLANK(INDATA_Defining_Quantitative!H89),"",IFERROR(INDATA_Defining_Quantitative!H89*0.94,INDATA_Defining_Quantitative!H89))</f>
        <v>4230</v>
      </c>
    </row>
    <row r="91" spans="2:10" x14ac:dyDescent="0.3">
      <c r="B91" s="152"/>
      <c r="C91" s="152"/>
      <c r="D91" s="148"/>
      <c r="E91" s="148" t="str">
        <f t="shared" si="1"/>
        <v>EU</v>
      </c>
      <c r="F91" s="148" t="str">
        <f t="shared" si="1"/>
        <v>Coal</v>
      </c>
      <c r="G91" s="225">
        <v>2050</v>
      </c>
      <c r="H91" s="204">
        <f>IF(ISBLANK(INDATA_Defining_Quantitative!F90),"",IFERROR(INDATA_Defining_Quantitative!F90*0.94,INDATA_Defining_Quantitative!F90))</f>
        <v>1880</v>
      </c>
      <c r="I91" s="204">
        <f>IF(ISBLANK(INDATA_Defining_Quantitative!G90),"",IFERROR(INDATA_Defining_Quantitative!G90*0.94,INDATA_Defining_Quantitative!G90))</f>
        <v>1880</v>
      </c>
      <c r="J91" s="204">
        <f>IF(ISBLANK(INDATA_Defining_Quantitative!H90),"",IFERROR(INDATA_Defining_Quantitative!H90*0.94,INDATA_Defining_Quantitative!H90))</f>
        <v>1880</v>
      </c>
    </row>
    <row r="92" spans="2:10" x14ac:dyDescent="0.3">
      <c r="B92" s="152"/>
      <c r="C92" s="152"/>
      <c r="D92" s="148"/>
      <c r="E92" s="148" t="str">
        <f t="shared" si="1"/>
        <v>EU</v>
      </c>
      <c r="F92" s="148" t="str">
        <f t="shared" si="1"/>
        <v>Gas CCGT</v>
      </c>
      <c r="G92" s="225">
        <v>2050</v>
      </c>
      <c r="H92" s="204">
        <f>IF(ISBLANK(INDATA_Defining_Quantitative!F91),"",IFERROR(INDATA_Defining_Quantitative!F91*0.94,INDATA_Defining_Quantitative!F91))</f>
        <v>940</v>
      </c>
      <c r="I92" s="204">
        <f>IF(ISBLANK(INDATA_Defining_Quantitative!G91),"",IFERROR(INDATA_Defining_Quantitative!G91*0.94,INDATA_Defining_Quantitative!G91))</f>
        <v>940</v>
      </c>
      <c r="J92" s="204">
        <f>IF(ISBLANK(INDATA_Defining_Quantitative!H91),"",IFERROR(INDATA_Defining_Quantitative!H91*0.94,INDATA_Defining_Quantitative!H91))</f>
        <v>940</v>
      </c>
    </row>
    <row r="93" spans="2:10" x14ac:dyDescent="0.3">
      <c r="B93" s="152"/>
      <c r="C93" s="152"/>
      <c r="D93" s="148"/>
      <c r="E93" s="148" t="str">
        <f t="shared" si="1"/>
        <v>EU</v>
      </c>
      <c r="F93" s="148" t="str">
        <f t="shared" si="1"/>
        <v>Solar PV</v>
      </c>
      <c r="G93" s="225">
        <v>2050</v>
      </c>
      <c r="H93" s="204">
        <f>IF(ISBLANK(INDATA_Defining_Quantitative!F92),"",IFERROR(INDATA_Defining_Quantitative!F92*0.94,INDATA_Defining_Quantitative!F92))</f>
        <v>319.59999999999997</v>
      </c>
      <c r="I93" s="204">
        <f>IF(ISBLANK(INDATA_Defining_Quantitative!G92),"",IFERROR(INDATA_Defining_Quantitative!G92*0.94,INDATA_Defining_Quantitative!G92))</f>
        <v>338.4</v>
      </c>
      <c r="J93" s="204">
        <f>IF(ISBLANK(INDATA_Defining_Quantitative!H92),"",IFERROR(INDATA_Defining_Quantitative!H92*0.94,INDATA_Defining_Quantitative!H92))</f>
        <v>385.4</v>
      </c>
    </row>
    <row r="94" spans="2:10" x14ac:dyDescent="0.3">
      <c r="B94" s="152"/>
      <c r="C94" s="152"/>
      <c r="D94" s="148"/>
      <c r="E94" s="148" t="str">
        <f t="shared" ref="E94:F95" si="3">E36</f>
        <v>EU</v>
      </c>
      <c r="F94" s="148" t="str">
        <f t="shared" si="3"/>
        <v>Wind onshore</v>
      </c>
      <c r="G94" s="225">
        <v>2050</v>
      </c>
      <c r="H94" s="204">
        <f>IF(ISBLANK(INDATA_Defining_Quantitative!F93),"",IFERROR(INDATA_Defining_Quantitative!F93*0.94,INDATA_Defining_Quantitative!F93))</f>
        <v>1297.1999999999998</v>
      </c>
      <c r="I94" s="204">
        <f>IF(ISBLANK(INDATA_Defining_Quantitative!G93),"",IFERROR(INDATA_Defining_Quantitative!G93*0.94,INDATA_Defining_Quantitative!G93))</f>
        <v>1325.3999999999999</v>
      </c>
      <c r="J94" s="204">
        <f>IF(ISBLANK(INDATA_Defining_Quantitative!H93),"",IFERROR(INDATA_Defining_Quantitative!H93*0.94,INDATA_Defining_Quantitative!H93))</f>
        <v>1363</v>
      </c>
    </row>
    <row r="95" spans="2:10" x14ac:dyDescent="0.3">
      <c r="B95" s="152"/>
      <c r="C95" s="152"/>
      <c r="D95" s="148"/>
      <c r="E95" s="148" t="str">
        <f t="shared" si="3"/>
        <v>EU</v>
      </c>
      <c r="F95" s="148" t="str">
        <f t="shared" si="3"/>
        <v>Wind offshore</v>
      </c>
      <c r="G95" s="225">
        <v>2050</v>
      </c>
      <c r="H95" s="204">
        <f>IF(ISBLANK(INDATA_Defining_Quantitative!F94),"",IFERROR(INDATA_Defining_Quantitative!F94*0.94,INDATA_Defining_Quantitative!F94))</f>
        <v>1165.5999999999999</v>
      </c>
      <c r="I95" s="204">
        <f>IF(ISBLANK(INDATA_Defining_Quantitative!G94),"",IFERROR(INDATA_Defining_Quantitative!G94*0.94,INDATA_Defining_Quantitative!G94))</f>
        <v>1240.8</v>
      </c>
      <c r="J95" s="204">
        <f>IF(ISBLANK(INDATA_Defining_Quantitative!H94),"",IFERROR(INDATA_Defining_Quantitative!H94*0.94,INDATA_Defining_Quantitative!H94))</f>
        <v>1410</v>
      </c>
    </row>
    <row r="96" spans="2:10" x14ac:dyDescent="0.3">
      <c r="B96" s="152" t="str">
        <f t="shared" ref="B96:F101" si="4">B38</f>
        <v>Electricity Technology - Capacity factor (%)</v>
      </c>
      <c r="C96" s="213"/>
      <c r="D96" s="148"/>
      <c r="E96" s="148" t="str">
        <f t="shared" si="4"/>
        <v>EU</v>
      </c>
      <c r="F96" s="148" t="str">
        <f t="shared" si="4"/>
        <v>Nuclear</v>
      </c>
      <c r="G96" s="225">
        <v>2050</v>
      </c>
      <c r="H96" s="204">
        <f>INDATA_Defining_Quantitative!F95</f>
        <v>70</v>
      </c>
      <c r="I96" s="204">
        <f>INDATA_Defining_Quantitative!G95</f>
        <v>70</v>
      </c>
      <c r="J96" s="204">
        <f>INDATA_Defining_Quantitative!H95</f>
        <v>80</v>
      </c>
    </row>
    <row r="97" spans="2:10" x14ac:dyDescent="0.3">
      <c r="B97" s="152"/>
      <c r="C97" s="213"/>
      <c r="D97" s="148"/>
      <c r="E97" s="148" t="str">
        <f t="shared" si="4"/>
        <v>EU</v>
      </c>
      <c r="F97" s="148" t="str">
        <f t="shared" si="4"/>
        <v>Coal</v>
      </c>
      <c r="G97" s="225">
        <v>2050</v>
      </c>
      <c r="H97" s="204" t="str">
        <f>INDATA_Defining_Quantitative!F96</f>
        <v>n,a,</v>
      </c>
      <c r="I97" s="204" t="str">
        <f>INDATA_Defining_Quantitative!G96</f>
        <v>n,a,</v>
      </c>
      <c r="J97" s="204" t="str">
        <f>INDATA_Defining_Quantitative!H96</f>
        <v>n,a,</v>
      </c>
    </row>
    <row r="98" spans="2:10" x14ac:dyDescent="0.3">
      <c r="B98" s="152"/>
      <c r="C98" s="213"/>
      <c r="D98" s="148"/>
      <c r="E98" s="148" t="str">
        <f t="shared" si="4"/>
        <v>EU</v>
      </c>
      <c r="F98" s="148" t="str">
        <f t="shared" si="4"/>
        <v>Gas CCGT</v>
      </c>
      <c r="G98" s="225">
        <v>2050</v>
      </c>
      <c r="H98" s="204" t="str">
        <f>INDATA_Defining_Quantitative!F97</f>
        <v>n,a,</v>
      </c>
      <c r="I98" s="204" t="str">
        <f>INDATA_Defining_Quantitative!G97</f>
        <v>n,a,</v>
      </c>
      <c r="J98" s="204" t="str">
        <f>INDATA_Defining_Quantitative!H97</f>
        <v>n,a,</v>
      </c>
    </row>
    <row r="99" spans="2:10" x14ac:dyDescent="0.3">
      <c r="B99" s="152"/>
      <c r="C99" s="213"/>
      <c r="D99" s="148"/>
      <c r="E99" s="148" t="str">
        <f t="shared" si="4"/>
        <v>EU</v>
      </c>
      <c r="F99" s="148" t="str">
        <f t="shared" si="4"/>
        <v>Solar PV</v>
      </c>
      <c r="G99" s="225">
        <v>2050</v>
      </c>
      <c r="H99" s="204">
        <f>INDATA_Defining_Quantitative!F98</f>
        <v>14</v>
      </c>
      <c r="I99" s="204">
        <f>INDATA_Defining_Quantitative!G98</f>
        <v>14</v>
      </c>
      <c r="J99" s="204">
        <f>INDATA_Defining_Quantitative!H98</f>
        <v>14</v>
      </c>
    </row>
    <row r="100" spans="2:10" x14ac:dyDescent="0.3">
      <c r="B100" s="152"/>
      <c r="C100" s="213"/>
      <c r="D100" s="148"/>
      <c r="E100" s="148" t="str">
        <f t="shared" si="4"/>
        <v>EU</v>
      </c>
      <c r="F100" s="148" t="str">
        <f t="shared" si="4"/>
        <v>Wind onshore</v>
      </c>
      <c r="G100" s="225">
        <v>2050</v>
      </c>
      <c r="H100" s="204">
        <f>INDATA_Defining_Quantitative!F99</f>
        <v>30</v>
      </c>
      <c r="I100" s="204">
        <f>INDATA_Defining_Quantitative!G99</f>
        <v>30</v>
      </c>
      <c r="J100" s="204">
        <f>INDATA_Defining_Quantitative!H99</f>
        <v>30</v>
      </c>
    </row>
    <row r="101" spans="2:10" x14ac:dyDescent="0.3">
      <c r="B101" s="152"/>
      <c r="C101" s="213"/>
      <c r="D101" s="148"/>
      <c r="E101" s="148" t="str">
        <f t="shared" si="4"/>
        <v>EU</v>
      </c>
      <c r="F101" s="148" t="str">
        <f t="shared" si="4"/>
        <v>Wind offshore</v>
      </c>
      <c r="G101" s="225">
        <v>2050</v>
      </c>
      <c r="H101" s="204">
        <f>INDATA_Defining_Quantitative!F100</f>
        <v>59</v>
      </c>
      <c r="I101" s="204">
        <f>INDATA_Defining_Quantitative!G100</f>
        <v>59</v>
      </c>
      <c r="J101" s="204">
        <f>INDATA_Defining_Quantitative!H100</f>
        <v>59</v>
      </c>
    </row>
    <row r="102" spans="2:10" ht="28.8" x14ac:dyDescent="0.3">
      <c r="B102" s="152" t="str">
        <f t="shared" ref="B102:F107" si="5">B44</f>
        <v>Electricity Technology - Fuel, CO2 and O&amp;M</v>
      </c>
      <c r="C102" s="152" t="str">
        <f t="shared" si="5"/>
        <v>Euro/MWh</v>
      </c>
      <c r="D102" s="148" t="str">
        <f t="shared" si="5"/>
        <v>(USD / MWh) * (.94 EUR / USD) * (MWh / 3.6 GJ) = 0.0261  EUR/GJ</v>
      </c>
      <c r="E102" s="148" t="str">
        <f t="shared" si="5"/>
        <v>EU</v>
      </c>
      <c r="F102" s="148" t="str">
        <f t="shared" si="5"/>
        <v>Nuclear</v>
      </c>
      <c r="G102" s="225">
        <v>2050</v>
      </c>
      <c r="H102" s="204">
        <f>IF(ISBLANK(INDATA_Defining_Quantitative!F101),"",IFERROR(INDATA_Defining_Quantitative!F101*0.261,INDATA_Defining_Quantitative!F101))</f>
        <v>9.1349999999999998</v>
      </c>
      <c r="I102" s="204">
        <f>IF(ISBLANK(INDATA_Defining_Quantitative!G101),"",IFERROR(INDATA_Defining_Quantitative!G101*0.261,INDATA_Defining_Quantitative!G101))</f>
        <v>9.1349999999999998</v>
      </c>
      <c r="J102" s="204">
        <f>IF(ISBLANK(INDATA_Defining_Quantitative!H101),"",IFERROR(INDATA_Defining_Quantitative!H101*0.261,INDATA_Defining_Quantitative!H101))</f>
        <v>9.1349999999999998</v>
      </c>
    </row>
    <row r="103" spans="2:10" x14ac:dyDescent="0.3">
      <c r="B103" s="152"/>
      <c r="C103" s="152"/>
      <c r="D103" s="148"/>
      <c r="E103" s="148" t="str">
        <f t="shared" si="5"/>
        <v>EU</v>
      </c>
      <c r="F103" s="148" t="str">
        <f t="shared" si="5"/>
        <v>Coal</v>
      </c>
      <c r="G103" s="225">
        <v>2050</v>
      </c>
      <c r="H103" s="204">
        <f>IF(ISBLANK(INDATA_Defining_Quantitative!F102),"",IFERROR(INDATA_Defining_Quantitative!F102*0.261,INDATA_Defining_Quantitative!F102))</f>
        <v>65.25</v>
      </c>
      <c r="I103" s="204">
        <f>IF(ISBLANK(INDATA_Defining_Quantitative!G102),"",IFERROR(INDATA_Defining_Quantitative!G102*0.261,INDATA_Defining_Quantitative!G102))</f>
        <v>54.81</v>
      </c>
      <c r="J103" s="204">
        <f>IF(ISBLANK(INDATA_Defining_Quantitative!H102),"",IFERROR(INDATA_Defining_Quantitative!H102*0.261,INDATA_Defining_Quantitative!H102))</f>
        <v>36.54</v>
      </c>
    </row>
    <row r="104" spans="2:10" x14ac:dyDescent="0.3">
      <c r="B104" s="152"/>
      <c r="C104" s="152"/>
      <c r="D104" s="148"/>
      <c r="E104" s="148" t="str">
        <f t="shared" si="5"/>
        <v>EU</v>
      </c>
      <c r="F104" s="148" t="str">
        <f t="shared" si="5"/>
        <v>Gas CCGT</v>
      </c>
      <c r="G104" s="225">
        <v>2050</v>
      </c>
      <c r="H104" s="204">
        <f>IF(ISBLANK(INDATA_Defining_Quantitative!F103),"",IFERROR(INDATA_Defining_Quantitative!F103*0.261,INDATA_Defining_Quantitative!F103))</f>
        <v>35.234999999999999</v>
      </c>
      <c r="I104" s="204">
        <f>IF(ISBLANK(INDATA_Defining_Quantitative!G103),"",IFERROR(INDATA_Defining_Quantitative!G103*0.261,INDATA_Defining_Quantitative!G103))</f>
        <v>35.234999999999999</v>
      </c>
      <c r="J104" s="204">
        <f>IF(ISBLANK(INDATA_Defining_Quantitative!H103),"",IFERROR(INDATA_Defining_Quantitative!H103*0.261,INDATA_Defining_Quantitative!H103))</f>
        <v>33.93</v>
      </c>
    </row>
    <row r="105" spans="2:10" x14ac:dyDescent="0.3">
      <c r="B105" s="152"/>
      <c r="C105" s="152"/>
      <c r="D105" s="148"/>
      <c r="E105" s="148" t="str">
        <f t="shared" si="5"/>
        <v>EU</v>
      </c>
      <c r="F105" s="148" t="str">
        <f t="shared" si="5"/>
        <v>Solar PV</v>
      </c>
      <c r="G105" s="225">
        <v>2050</v>
      </c>
      <c r="H105" s="204">
        <f>IF(ISBLANK(INDATA_Defining_Quantitative!F104),"",IFERROR(INDATA_Defining_Quantitative!F104*0.261,INDATA_Defining_Quantitative!F104))</f>
        <v>2.6100000000000003</v>
      </c>
      <c r="I105" s="204">
        <f>IF(ISBLANK(INDATA_Defining_Quantitative!G104),"",IFERROR(INDATA_Defining_Quantitative!G104*0.261,INDATA_Defining_Quantitative!G104))</f>
        <v>2.6100000000000003</v>
      </c>
      <c r="J105" s="204">
        <f>IF(ISBLANK(INDATA_Defining_Quantitative!H104),"",IFERROR(INDATA_Defining_Quantitative!H104*0.261,INDATA_Defining_Quantitative!H104))</f>
        <v>2.6100000000000003</v>
      </c>
    </row>
    <row r="106" spans="2:10" x14ac:dyDescent="0.3">
      <c r="B106" s="152"/>
      <c r="C106" s="152"/>
      <c r="D106" s="148"/>
      <c r="E106" s="148" t="str">
        <f t="shared" si="5"/>
        <v>EU</v>
      </c>
      <c r="F106" s="148" t="str">
        <f t="shared" si="5"/>
        <v>Wind onshore</v>
      </c>
      <c r="G106" s="225">
        <v>2050</v>
      </c>
      <c r="H106" s="204">
        <f>IF(ISBLANK(INDATA_Defining_Quantitative!F105),"",IFERROR(INDATA_Defining_Quantitative!F105*0.261,INDATA_Defining_Quantitative!F105))</f>
        <v>3.915</v>
      </c>
      <c r="I106" s="204">
        <f>IF(ISBLANK(INDATA_Defining_Quantitative!G105),"",IFERROR(INDATA_Defining_Quantitative!G105*0.261,INDATA_Defining_Quantitative!G105))</f>
        <v>3.915</v>
      </c>
      <c r="J106" s="204">
        <f>IF(ISBLANK(INDATA_Defining_Quantitative!H105),"",IFERROR(INDATA_Defining_Quantitative!H105*0.261,INDATA_Defining_Quantitative!H105))</f>
        <v>3.915</v>
      </c>
    </row>
    <row r="107" spans="2:10" x14ac:dyDescent="0.3">
      <c r="B107" s="152"/>
      <c r="C107" s="152"/>
      <c r="D107" s="148"/>
      <c r="E107" s="148" t="str">
        <f t="shared" si="5"/>
        <v>EU</v>
      </c>
      <c r="F107" s="148" t="str">
        <f t="shared" si="5"/>
        <v>Wind offshore</v>
      </c>
      <c r="G107" s="225">
        <v>2050</v>
      </c>
      <c r="H107" s="204">
        <f>IF(ISBLANK(INDATA_Defining_Quantitative!F106),"",IFERROR(INDATA_Defining_Quantitative!F106*0.261,INDATA_Defining_Quantitative!F106))</f>
        <v>1.3050000000000002</v>
      </c>
      <c r="I107" s="204">
        <f>IF(ISBLANK(INDATA_Defining_Quantitative!G106),"",IFERROR(INDATA_Defining_Quantitative!G106*0.261,INDATA_Defining_Quantitative!G106))</f>
        <v>1.3050000000000002</v>
      </c>
      <c r="J107" s="204">
        <f>IF(ISBLANK(INDATA_Defining_Quantitative!H106),"",IFERROR(INDATA_Defining_Quantitative!H106*0.261,INDATA_Defining_Quantitative!H106))</f>
        <v>2.6100000000000003</v>
      </c>
    </row>
    <row r="108" spans="2:10" x14ac:dyDescent="0.3">
      <c r="B108" s="152" t="str">
        <f t="shared" ref="B108:F113" si="6">B50</f>
        <v>Electricity Technology - LCOE</v>
      </c>
      <c r="C108" s="152" t="str">
        <f t="shared" si="6"/>
        <v>Euro/MWh</v>
      </c>
      <c r="D108" s="148"/>
      <c r="E108" s="148" t="str">
        <f t="shared" si="6"/>
        <v>EU</v>
      </c>
      <c r="F108" s="148" t="str">
        <f t="shared" si="6"/>
        <v>Nuclear</v>
      </c>
      <c r="G108" s="225">
        <v>2050</v>
      </c>
      <c r="H108" s="204">
        <f>IF(ISBLANK(INDATA_Defining_Quantitative!F107),"",IFERROR(INDATA_Defining_Quantitative!F107*0.261,INDATA_Defining_Quantitative!F107))</f>
        <v>30.015000000000001</v>
      </c>
      <c r="I108" s="204">
        <f>IF(ISBLANK(INDATA_Defining_Quantitative!G107),"",IFERROR(INDATA_Defining_Quantitative!G107*0.261,INDATA_Defining_Quantitative!G107))</f>
        <v>30.015000000000001</v>
      </c>
      <c r="J108" s="204">
        <f>IF(ISBLANK(INDATA_Defining_Quantitative!H107),"",IFERROR(INDATA_Defining_Quantitative!H107*0.261,INDATA_Defining_Quantitative!H107))</f>
        <v>27.405000000000001</v>
      </c>
    </row>
    <row r="109" spans="2:10" x14ac:dyDescent="0.3">
      <c r="B109" s="152"/>
      <c r="C109" s="152"/>
      <c r="D109" s="148"/>
      <c r="E109" s="148" t="str">
        <f t="shared" si="6"/>
        <v>EU</v>
      </c>
      <c r="F109" s="148" t="str">
        <f t="shared" si="6"/>
        <v>Coal</v>
      </c>
      <c r="G109" s="225">
        <v>2050</v>
      </c>
      <c r="H109" s="204" t="str">
        <f>IF(ISBLANK(INDATA_Defining_Quantitative!F108),"",IFERROR(INDATA_Defining_Quantitative!F108*0.261,INDATA_Defining_Quantitative!F108))</f>
        <v>n,a,</v>
      </c>
      <c r="I109" s="204" t="str">
        <f>IF(ISBLANK(INDATA_Defining_Quantitative!G108),"",IFERROR(INDATA_Defining_Quantitative!G108*0.261,INDATA_Defining_Quantitative!G108))</f>
        <v>n,a,</v>
      </c>
      <c r="J109" s="204" t="str">
        <f>IF(ISBLANK(INDATA_Defining_Quantitative!H108),"",IFERROR(INDATA_Defining_Quantitative!H108*0.261,INDATA_Defining_Quantitative!H108))</f>
        <v>n,a,</v>
      </c>
    </row>
    <row r="110" spans="2:10" x14ac:dyDescent="0.3">
      <c r="B110" s="152"/>
      <c r="C110" s="152"/>
      <c r="D110" s="148"/>
      <c r="E110" s="148" t="str">
        <f t="shared" si="6"/>
        <v>EU</v>
      </c>
      <c r="F110" s="148" t="str">
        <f t="shared" si="6"/>
        <v>Gas CCGT</v>
      </c>
      <c r="G110" s="225">
        <v>2050</v>
      </c>
      <c r="H110" s="204" t="str">
        <f>IF(ISBLANK(INDATA_Defining_Quantitative!F109),"",IFERROR(INDATA_Defining_Quantitative!F109*0.261,INDATA_Defining_Quantitative!F109))</f>
        <v>n,a,</v>
      </c>
      <c r="I110" s="204" t="str">
        <f>IF(ISBLANK(INDATA_Defining_Quantitative!G109),"",IFERROR(INDATA_Defining_Quantitative!G109*0.261,INDATA_Defining_Quantitative!G109))</f>
        <v>n,a,</v>
      </c>
      <c r="J110" s="204" t="str">
        <f>IF(ISBLANK(INDATA_Defining_Quantitative!H109),"",IFERROR(INDATA_Defining_Quantitative!H109*0.261,INDATA_Defining_Quantitative!H109))</f>
        <v>n,a,</v>
      </c>
    </row>
    <row r="111" spans="2:10" x14ac:dyDescent="0.3">
      <c r="B111" s="152"/>
      <c r="C111" s="152"/>
      <c r="D111" s="148"/>
      <c r="E111" s="148" t="str">
        <f t="shared" si="6"/>
        <v>EU</v>
      </c>
      <c r="F111" s="148" t="str">
        <f t="shared" si="6"/>
        <v>Solar PV</v>
      </c>
      <c r="G111" s="225">
        <v>2050</v>
      </c>
      <c r="H111" s="204">
        <f>IF(ISBLANK(INDATA_Defining_Quantitative!F110),"",IFERROR(INDATA_Defining_Quantitative!F110*0.261,INDATA_Defining_Quantitative!F110))</f>
        <v>6.5250000000000004</v>
      </c>
      <c r="I111" s="204">
        <f>IF(ISBLANK(INDATA_Defining_Quantitative!G110),"",IFERROR(INDATA_Defining_Quantitative!G110*0.261,INDATA_Defining_Quantitative!G110))</f>
        <v>6.5250000000000004</v>
      </c>
      <c r="J111" s="204">
        <f>IF(ISBLANK(INDATA_Defining_Quantitative!H110),"",IFERROR(INDATA_Defining_Quantitative!H110*0.261,INDATA_Defining_Quantitative!H110))</f>
        <v>7.83</v>
      </c>
    </row>
    <row r="112" spans="2:10" x14ac:dyDescent="0.3">
      <c r="B112" s="152"/>
      <c r="C112" s="152"/>
      <c r="D112" s="148"/>
      <c r="E112" s="148" t="str">
        <f t="shared" si="6"/>
        <v>EU</v>
      </c>
      <c r="F112" s="148" t="str">
        <f t="shared" si="6"/>
        <v>Wind onshore</v>
      </c>
      <c r="G112" s="225">
        <v>2050</v>
      </c>
      <c r="H112" s="204">
        <f>IF(ISBLANK(INDATA_Defining_Quantitative!F111),"",IFERROR(INDATA_Defining_Quantitative!F111*0.261,INDATA_Defining_Quantitative!F111))</f>
        <v>11.745000000000001</v>
      </c>
      <c r="I112" s="204">
        <f>IF(ISBLANK(INDATA_Defining_Quantitative!G111),"",IFERROR(INDATA_Defining_Quantitative!G111*0.261,INDATA_Defining_Quantitative!G111))</f>
        <v>11.745000000000001</v>
      </c>
      <c r="J112" s="204">
        <f>IF(ISBLANK(INDATA_Defining_Quantitative!H111),"",IFERROR(INDATA_Defining_Quantitative!H111*0.261,INDATA_Defining_Quantitative!H111))</f>
        <v>11.745000000000001</v>
      </c>
    </row>
    <row r="113" spans="2:10" x14ac:dyDescent="0.3">
      <c r="B113" s="152"/>
      <c r="C113" s="152"/>
      <c r="D113" s="148"/>
      <c r="E113" s="148" t="str">
        <f t="shared" si="6"/>
        <v>EU</v>
      </c>
      <c r="F113" s="148" t="str">
        <f t="shared" si="6"/>
        <v>Wind offshore</v>
      </c>
      <c r="G113" s="225">
        <v>2050</v>
      </c>
      <c r="H113" s="204">
        <f>IF(ISBLANK(INDATA_Defining_Quantitative!F112),"",IFERROR(INDATA_Defining_Quantitative!F112*0.261,INDATA_Defining_Quantitative!F112))</f>
        <v>6.5250000000000004</v>
      </c>
      <c r="I113" s="204">
        <f>IF(ISBLANK(INDATA_Defining_Quantitative!G112),"",IFERROR(INDATA_Defining_Quantitative!G112*0.261,INDATA_Defining_Quantitative!G112))</f>
        <v>6.5250000000000004</v>
      </c>
      <c r="J113" s="204">
        <f>IF(ISBLANK(INDATA_Defining_Quantitative!H112),"",IFERROR(INDATA_Defining_Quantitative!H112*0.261,INDATA_Defining_Quantitative!H112))</f>
        <v>7.83</v>
      </c>
    </row>
    <row r="114" spans="2:10" x14ac:dyDescent="0.3">
      <c r="B114" s="152" t="str">
        <f t="shared" ref="B114:F119" si="7">B56</f>
        <v>Electricity Technology - VALCOE</v>
      </c>
      <c r="C114" s="152" t="str">
        <f t="shared" si="7"/>
        <v>Euro/MWh</v>
      </c>
      <c r="D114" s="148"/>
      <c r="E114" s="148" t="str">
        <f t="shared" si="7"/>
        <v>EU</v>
      </c>
      <c r="F114" s="148" t="str">
        <f t="shared" si="7"/>
        <v>Nuclear</v>
      </c>
      <c r="G114" s="225">
        <v>2050</v>
      </c>
      <c r="H114" s="204" t="str">
        <f>IF(ISBLANK(INDATA_Defining_Quantitative!F113),"",IFERROR(INDATA_Defining_Quantitative!F113*0.261,INDATA_Defining_Quantitative!F113))</f>
        <v/>
      </c>
      <c r="I114" s="204" t="str">
        <f>IF(ISBLANK(INDATA_Defining_Quantitative!G113),"",IFERROR(INDATA_Defining_Quantitative!G113*0.261,INDATA_Defining_Quantitative!G113))</f>
        <v/>
      </c>
      <c r="J114" s="204">
        <f>IF(ISBLANK(INDATA_Defining_Quantitative!H113),"",IFERROR(INDATA_Defining_Quantitative!H113*0.261,INDATA_Defining_Quantitative!H113))</f>
        <v>27.405000000000001</v>
      </c>
    </row>
    <row r="115" spans="2:10" x14ac:dyDescent="0.3">
      <c r="B115" s="152"/>
      <c r="C115" s="152"/>
      <c r="D115" s="148"/>
      <c r="E115" s="148" t="str">
        <f t="shared" si="7"/>
        <v>EU</v>
      </c>
      <c r="F115" s="148" t="str">
        <f t="shared" si="7"/>
        <v>Coal</v>
      </c>
      <c r="G115" s="225">
        <v>2050</v>
      </c>
      <c r="H115" s="204" t="str">
        <f>IF(ISBLANK(INDATA_Defining_Quantitative!F114),"",IFERROR(INDATA_Defining_Quantitative!F114*0.261,INDATA_Defining_Quantitative!F114))</f>
        <v/>
      </c>
      <c r="I115" s="204" t="str">
        <f>IF(ISBLANK(INDATA_Defining_Quantitative!G114),"",IFERROR(INDATA_Defining_Quantitative!G114*0.261,INDATA_Defining_Quantitative!G114))</f>
        <v/>
      </c>
      <c r="J115" s="204" t="str">
        <f>IF(ISBLANK(INDATA_Defining_Quantitative!H114),"",IFERROR(INDATA_Defining_Quantitative!H114*0.261,INDATA_Defining_Quantitative!H114))</f>
        <v>n,a,</v>
      </c>
    </row>
    <row r="116" spans="2:10" x14ac:dyDescent="0.3">
      <c r="B116" s="152"/>
      <c r="C116" s="152"/>
      <c r="D116" s="148"/>
      <c r="E116" s="148" t="str">
        <f t="shared" si="7"/>
        <v>EU</v>
      </c>
      <c r="F116" s="148" t="str">
        <f t="shared" si="7"/>
        <v>Gas CCGT</v>
      </c>
      <c r="G116" s="225">
        <v>2050</v>
      </c>
      <c r="H116" s="204" t="str">
        <f>IF(ISBLANK(INDATA_Defining_Quantitative!F115),"",IFERROR(INDATA_Defining_Quantitative!F115*0.261,INDATA_Defining_Quantitative!F115))</f>
        <v/>
      </c>
      <c r="I116" s="204" t="str">
        <f>IF(ISBLANK(INDATA_Defining_Quantitative!G115),"",IFERROR(INDATA_Defining_Quantitative!G115*0.261,INDATA_Defining_Quantitative!G115))</f>
        <v/>
      </c>
      <c r="J116" s="204" t="str">
        <f>IF(ISBLANK(INDATA_Defining_Quantitative!H115),"",IFERROR(INDATA_Defining_Quantitative!H115*0.261,INDATA_Defining_Quantitative!H115))</f>
        <v>n,a,</v>
      </c>
    </row>
    <row r="117" spans="2:10" x14ac:dyDescent="0.3">
      <c r="B117" s="152"/>
      <c r="C117" s="152"/>
      <c r="D117" s="148"/>
      <c r="E117" s="148" t="str">
        <f t="shared" si="7"/>
        <v>EU</v>
      </c>
      <c r="F117" s="148" t="str">
        <f t="shared" si="7"/>
        <v>Solar PV</v>
      </c>
      <c r="G117" s="225">
        <v>2050</v>
      </c>
      <c r="H117" s="204" t="str">
        <f>IF(ISBLANK(INDATA_Defining_Quantitative!F116),"",IFERROR(INDATA_Defining_Quantitative!F116*0.261,INDATA_Defining_Quantitative!F116))</f>
        <v/>
      </c>
      <c r="I117" s="204" t="str">
        <f>IF(ISBLANK(INDATA_Defining_Quantitative!G116),"",IFERROR(INDATA_Defining_Quantitative!G116*0.261,INDATA_Defining_Quantitative!G116))</f>
        <v/>
      </c>
      <c r="J117" s="204">
        <f>IF(ISBLANK(INDATA_Defining_Quantitative!H116),"",IFERROR(INDATA_Defining_Quantitative!H116*0.261,INDATA_Defining_Quantitative!H116))</f>
        <v>20.880000000000003</v>
      </c>
    </row>
    <row r="118" spans="2:10" x14ac:dyDescent="0.3">
      <c r="B118" s="152"/>
      <c r="C118" s="152"/>
      <c r="D118" s="148"/>
      <c r="E118" s="148" t="str">
        <f t="shared" si="7"/>
        <v>EU</v>
      </c>
      <c r="F118" s="148" t="str">
        <f t="shared" si="7"/>
        <v>Wind onshore</v>
      </c>
      <c r="G118" s="225">
        <v>2050</v>
      </c>
      <c r="H118" s="204" t="str">
        <f>IF(ISBLANK(INDATA_Defining_Quantitative!F117),"",IFERROR(INDATA_Defining_Quantitative!F117*0.261,INDATA_Defining_Quantitative!F117))</f>
        <v/>
      </c>
      <c r="I118" s="204" t="str">
        <f>IF(ISBLANK(INDATA_Defining_Quantitative!G117),"",IFERROR(INDATA_Defining_Quantitative!G117*0.261,INDATA_Defining_Quantitative!G117))</f>
        <v/>
      </c>
      <c r="J118" s="204">
        <f>IF(ISBLANK(INDATA_Defining_Quantitative!H117),"",IFERROR(INDATA_Defining_Quantitative!H117*0.261,INDATA_Defining_Quantitative!H117))</f>
        <v>15.66</v>
      </c>
    </row>
    <row r="119" spans="2:10" x14ac:dyDescent="0.3">
      <c r="B119" s="152"/>
      <c r="C119" s="152"/>
      <c r="D119" s="148"/>
      <c r="E119" s="148" t="str">
        <f t="shared" si="7"/>
        <v>EU</v>
      </c>
      <c r="F119" s="148" t="str">
        <f t="shared" si="7"/>
        <v>Wind offshore</v>
      </c>
      <c r="G119" s="225">
        <v>2050</v>
      </c>
      <c r="H119" s="204" t="str">
        <f>IF(ISBLANK(INDATA_Defining_Quantitative!F118),"",IFERROR(INDATA_Defining_Quantitative!F118*0.261,INDATA_Defining_Quantitative!F118))</f>
        <v/>
      </c>
      <c r="I119" s="204" t="str">
        <f>IF(ISBLANK(INDATA_Defining_Quantitative!G118),"",IFERROR(INDATA_Defining_Quantitative!G118*0.261,INDATA_Defining_Quantitative!G118))</f>
        <v/>
      </c>
      <c r="J119" s="204">
        <f>IF(ISBLANK(INDATA_Defining_Quantitative!H118),"",IFERROR(INDATA_Defining_Quantitative!H118*0.261,INDATA_Defining_Quantitative!H118))</f>
        <v>10.440000000000001</v>
      </c>
    </row>
  </sheetData>
  <hyperlinks>
    <hyperlink ref="N15" r:id="rId1" xr:uid="{530E6A53-19FD-498E-BC70-7B3416F0EDFF}"/>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78E66-7133-4ECE-82D0-CB909784869A}">
  <dimension ref="B1:AI118"/>
  <sheetViews>
    <sheetView zoomScale="80" zoomScaleNormal="80" workbookViewId="0">
      <selection activeCell="F40" sqref="F40"/>
    </sheetView>
  </sheetViews>
  <sheetFormatPr defaultColWidth="23.5546875" defaultRowHeight="14.4" x14ac:dyDescent="0.3"/>
  <cols>
    <col min="1" max="1" width="6.77734375" customWidth="1"/>
    <col min="2" max="2" width="88" customWidth="1"/>
    <col min="3" max="3" width="12.21875" bestFit="1" customWidth="1"/>
    <col min="4" max="4" width="38.21875" bestFit="1" customWidth="1"/>
    <col min="5" max="5" width="10.44140625" style="10" customWidth="1"/>
    <col min="6" max="6" width="23.21875" customWidth="1"/>
    <col min="7" max="7" width="22.109375" customWidth="1"/>
    <col min="8" max="8" width="22.44140625" customWidth="1"/>
    <col min="10" max="10" width="6.21875" customWidth="1"/>
    <col min="11" max="11" width="5.6640625" customWidth="1"/>
    <col min="12" max="12" width="119.109375" style="8" customWidth="1"/>
    <col min="13" max="13" width="8.21875" customWidth="1"/>
  </cols>
  <sheetData>
    <row r="1" spans="2:35" x14ac:dyDescent="0.3">
      <c r="F1" s="182"/>
      <c r="G1" s="182"/>
      <c r="H1" s="182"/>
      <c r="I1" s="50" t="s">
        <v>55</v>
      </c>
      <c r="J1" s="50"/>
      <c r="K1" s="50"/>
      <c r="L1" s="151"/>
      <c r="M1" s="50"/>
      <c r="N1" s="50"/>
      <c r="O1" s="50"/>
      <c r="P1" s="50"/>
      <c r="Q1" s="50"/>
      <c r="R1" s="50"/>
      <c r="S1" s="50"/>
      <c r="T1" s="50"/>
      <c r="U1" s="50"/>
      <c r="V1" s="50"/>
      <c r="W1" s="50"/>
      <c r="X1" s="50"/>
      <c r="Y1" s="50"/>
      <c r="Z1" s="50"/>
      <c r="AA1" s="50"/>
      <c r="AB1" s="50"/>
      <c r="AC1" s="50"/>
      <c r="AD1" s="50"/>
      <c r="AE1" s="50"/>
      <c r="AF1" s="50"/>
      <c r="AG1" s="50"/>
      <c r="AH1" s="50"/>
      <c r="AI1" s="50"/>
    </row>
    <row r="2" spans="2:35" x14ac:dyDescent="0.3">
      <c r="B2" s="183" t="s">
        <v>48</v>
      </c>
      <c r="C2" s="183" t="s">
        <v>51</v>
      </c>
      <c r="D2" s="183" t="s">
        <v>15</v>
      </c>
      <c r="E2" s="184" t="s">
        <v>1</v>
      </c>
      <c r="F2" s="185" t="s">
        <v>52</v>
      </c>
      <c r="G2" s="186" t="s">
        <v>53</v>
      </c>
      <c r="H2" s="187" t="s">
        <v>54</v>
      </c>
      <c r="I2" s="50"/>
      <c r="J2" s="50"/>
      <c r="K2" s="50"/>
      <c r="L2" s="151"/>
      <c r="M2" s="50"/>
      <c r="N2" s="50"/>
      <c r="O2" s="50"/>
      <c r="P2" s="50"/>
      <c r="Q2" s="50"/>
      <c r="R2" s="50"/>
      <c r="S2" s="50"/>
      <c r="T2" s="50"/>
      <c r="U2" s="50"/>
      <c r="V2" s="50"/>
      <c r="W2" s="50"/>
      <c r="X2" s="50"/>
      <c r="Y2" s="50"/>
      <c r="Z2" s="50"/>
      <c r="AA2" s="50"/>
      <c r="AB2" s="50"/>
      <c r="AC2" s="50"/>
      <c r="AD2" s="50"/>
      <c r="AE2" s="50"/>
      <c r="AF2" s="50"/>
      <c r="AG2" s="50"/>
      <c r="AH2" s="50"/>
      <c r="AI2" s="50"/>
    </row>
    <row r="3" spans="2:35" ht="20.399999999999999" x14ac:dyDescent="0.3">
      <c r="B3" s="148" t="s">
        <v>741</v>
      </c>
      <c r="C3" s="148" t="s">
        <v>59</v>
      </c>
      <c r="D3" s="148"/>
      <c r="E3" s="152">
        <v>2030</v>
      </c>
      <c r="F3" s="30">
        <v>35</v>
      </c>
      <c r="G3" s="30">
        <v>64</v>
      </c>
      <c r="H3" s="30">
        <v>82</v>
      </c>
      <c r="I3" s="9" t="s">
        <v>60</v>
      </c>
      <c r="K3" s="9" t="s">
        <v>60</v>
      </c>
      <c r="L3" s="188" t="s">
        <v>61</v>
      </c>
      <c r="N3" s="85" t="s">
        <v>62</v>
      </c>
    </row>
    <row r="4" spans="2:35" x14ac:dyDescent="0.3">
      <c r="B4" s="148" t="s">
        <v>742</v>
      </c>
      <c r="C4" s="148" t="s">
        <v>65</v>
      </c>
      <c r="D4" s="148"/>
      <c r="E4" s="152">
        <v>2030</v>
      </c>
      <c r="F4" s="30">
        <v>4.5999999999999996</v>
      </c>
      <c r="G4" s="30">
        <v>7.9</v>
      </c>
      <c r="H4" s="30">
        <v>8.5</v>
      </c>
      <c r="I4" s="9" t="s">
        <v>60</v>
      </c>
      <c r="K4" s="9" t="s">
        <v>66</v>
      </c>
      <c r="L4" s="188" t="s">
        <v>67</v>
      </c>
      <c r="N4" s="85" t="s">
        <v>68</v>
      </c>
    </row>
    <row r="5" spans="2:35" x14ac:dyDescent="0.3">
      <c r="B5" s="148" t="s">
        <v>743</v>
      </c>
      <c r="C5" s="148" t="s">
        <v>65</v>
      </c>
      <c r="D5" s="148"/>
      <c r="E5" s="152">
        <v>2030</v>
      </c>
      <c r="F5" s="30">
        <v>52</v>
      </c>
      <c r="G5" s="30">
        <v>62</v>
      </c>
      <c r="H5" s="30">
        <v>60</v>
      </c>
      <c r="I5" s="9" t="s">
        <v>60</v>
      </c>
      <c r="K5" s="9" t="s">
        <v>71</v>
      </c>
      <c r="L5" s="188" t="s">
        <v>72</v>
      </c>
      <c r="N5" s="85" t="s">
        <v>73</v>
      </c>
    </row>
    <row r="6" spans="2:35" ht="20.399999999999999" x14ac:dyDescent="0.3">
      <c r="B6" s="148" t="s">
        <v>744</v>
      </c>
      <c r="C6" s="148" t="s">
        <v>76</v>
      </c>
      <c r="D6" s="148"/>
      <c r="E6" s="152">
        <v>2030</v>
      </c>
      <c r="F6" s="242" t="s">
        <v>77</v>
      </c>
      <c r="G6" s="242"/>
      <c r="H6" s="242"/>
      <c r="I6" s="111" t="s">
        <v>78</v>
      </c>
      <c r="K6" s="9" t="s">
        <v>79</v>
      </c>
      <c r="L6" s="188" t="s">
        <v>80</v>
      </c>
      <c r="N6" t="s">
        <v>81</v>
      </c>
    </row>
    <row r="7" spans="2:35" x14ac:dyDescent="0.3">
      <c r="B7" s="148" t="s">
        <v>745</v>
      </c>
      <c r="C7" s="148" t="s">
        <v>84</v>
      </c>
      <c r="D7" s="190"/>
      <c r="E7" s="152">
        <v>2030</v>
      </c>
      <c r="F7" s="191">
        <f>'Price of Peat'!N27</f>
        <v>66.710526315789465</v>
      </c>
      <c r="G7" s="191">
        <f>'Price of Peat'!Q27</f>
        <v>79.539473684210535</v>
      </c>
      <c r="H7" s="191">
        <f>'Price of Peat'!T27</f>
        <v>76.973684210526315</v>
      </c>
      <c r="I7" s="9" t="s">
        <v>85</v>
      </c>
      <c r="K7" s="9" t="s">
        <v>86</v>
      </c>
      <c r="L7" s="188" t="s">
        <v>87</v>
      </c>
      <c r="N7" t="s">
        <v>88</v>
      </c>
    </row>
    <row r="8" spans="2:35" x14ac:dyDescent="0.3">
      <c r="B8" s="148" t="s">
        <v>746</v>
      </c>
      <c r="C8" s="148" t="s">
        <v>84</v>
      </c>
      <c r="D8" s="190"/>
      <c r="E8" s="152">
        <v>2030</v>
      </c>
      <c r="F8" s="191">
        <f>'Price of Biofuels'!I9</f>
        <v>38.611007875148701</v>
      </c>
      <c r="G8" s="191">
        <f>'Price of Biofuels'!J9</f>
        <v>51.481343833531596</v>
      </c>
      <c r="H8" s="191">
        <f>'Price of Biofuels'!K9</f>
        <v>64.351679791914492</v>
      </c>
      <c r="I8" s="111" t="s">
        <v>91</v>
      </c>
      <c r="K8" s="9" t="s">
        <v>92</v>
      </c>
      <c r="L8" s="188" t="s">
        <v>93</v>
      </c>
    </row>
    <row r="9" spans="2:35" x14ac:dyDescent="0.3">
      <c r="B9" s="148" t="s">
        <v>747</v>
      </c>
      <c r="C9" s="148" t="s">
        <v>84</v>
      </c>
      <c r="D9" s="190"/>
      <c r="E9" s="152">
        <v>2030</v>
      </c>
      <c r="F9" s="191">
        <f>'Price of Biofuels'!I10</f>
        <v>73.00817996694488</v>
      </c>
      <c r="G9" s="191">
        <f>'Price of Biofuels'!J10</f>
        <v>97.344239955926497</v>
      </c>
      <c r="H9" s="191">
        <f>'Price of Biofuels'!K10</f>
        <v>121.68029994490811</v>
      </c>
      <c r="I9" s="111" t="s">
        <v>91</v>
      </c>
      <c r="K9" s="9" t="s">
        <v>96</v>
      </c>
      <c r="L9" s="188" t="s">
        <v>97</v>
      </c>
    </row>
    <row r="10" spans="2:35" x14ac:dyDescent="0.3">
      <c r="B10" s="148" t="s">
        <v>748</v>
      </c>
      <c r="C10" s="148" t="s">
        <v>84</v>
      </c>
      <c r="D10" s="190"/>
      <c r="E10" s="152">
        <v>2030</v>
      </c>
      <c r="F10" s="191">
        <f>'Price of Solid biomass'!M13</f>
        <v>7.1279999942976016</v>
      </c>
      <c r="G10" s="191">
        <f>'Price of Solid biomass'!N13</f>
        <v>9.5039999923968015</v>
      </c>
      <c r="H10" s="191">
        <f>'Price of Solid biomass'!O13</f>
        <v>11.879999990496001</v>
      </c>
      <c r="I10" s="111" t="s">
        <v>99</v>
      </c>
      <c r="K10" s="9"/>
      <c r="L10" s="188"/>
    </row>
    <row r="11" spans="2:35" ht="21.6" x14ac:dyDescent="0.3">
      <c r="B11" s="148" t="s">
        <v>749</v>
      </c>
      <c r="C11" s="148" t="s">
        <v>84</v>
      </c>
      <c r="E11" s="152">
        <v>2030</v>
      </c>
      <c r="F11" s="191">
        <f>'Price of Solid biomass'!M14</f>
        <v>5.3459999957232007</v>
      </c>
      <c r="G11" s="191">
        <f>'Price of Solid biomass'!N14</f>
        <v>7.1279999942976016</v>
      </c>
      <c r="H11" s="191">
        <f>'Price of Solid biomass'!O14</f>
        <v>8.9099999928720024</v>
      </c>
      <c r="I11" s="111" t="s">
        <v>99</v>
      </c>
      <c r="K11" s="111" t="s">
        <v>91</v>
      </c>
      <c r="L11" s="192" t="s">
        <v>101</v>
      </c>
    </row>
    <row r="12" spans="2:35" x14ac:dyDescent="0.3">
      <c r="B12" s="152" t="s">
        <v>750</v>
      </c>
      <c r="C12" s="190" t="s">
        <v>104</v>
      </c>
      <c r="E12" s="152">
        <v>2030</v>
      </c>
      <c r="F12" s="30">
        <v>14460</v>
      </c>
      <c r="G12" s="30">
        <v>14528</v>
      </c>
      <c r="H12" s="30">
        <v>14686</v>
      </c>
      <c r="I12" s="9" t="s">
        <v>60</v>
      </c>
      <c r="K12" s="111" t="s">
        <v>91</v>
      </c>
      <c r="L12" s="192" t="s">
        <v>105</v>
      </c>
    </row>
    <row r="13" spans="2:35" ht="21.6" x14ac:dyDescent="0.3">
      <c r="B13" s="152" t="s">
        <v>751</v>
      </c>
      <c r="C13" s="190" t="s">
        <v>104</v>
      </c>
      <c r="E13" s="152">
        <v>2030</v>
      </c>
      <c r="F13" s="30">
        <v>14783</v>
      </c>
      <c r="G13" s="30">
        <v>15265</v>
      </c>
      <c r="H13" s="30">
        <v>15772</v>
      </c>
      <c r="I13" s="9" t="s">
        <v>60</v>
      </c>
      <c r="K13" s="111" t="s">
        <v>107</v>
      </c>
      <c r="L13" s="192" t="s">
        <v>108</v>
      </c>
    </row>
    <row r="14" spans="2:35" x14ac:dyDescent="0.3">
      <c r="B14" s="152" t="s">
        <v>752</v>
      </c>
      <c r="C14" s="190" t="s">
        <v>104</v>
      </c>
      <c r="E14" s="152">
        <v>2030</v>
      </c>
      <c r="F14" s="30">
        <v>315</v>
      </c>
      <c r="G14" s="30">
        <v>390</v>
      </c>
      <c r="H14" s="30">
        <v>575</v>
      </c>
      <c r="I14" s="9" t="s">
        <v>60</v>
      </c>
      <c r="K14" s="111" t="s">
        <v>111</v>
      </c>
      <c r="L14" s="193" t="s">
        <v>112</v>
      </c>
    </row>
    <row r="15" spans="2:35" ht="20.399999999999999" x14ac:dyDescent="0.3">
      <c r="B15" s="152" t="s">
        <v>753</v>
      </c>
      <c r="C15" s="190" t="s">
        <v>104</v>
      </c>
      <c r="E15" s="152">
        <v>2030</v>
      </c>
      <c r="F15" s="30">
        <v>44.8</v>
      </c>
      <c r="G15" s="30">
        <v>52.4</v>
      </c>
      <c r="H15" s="30">
        <v>60.3</v>
      </c>
      <c r="I15" s="9" t="s">
        <v>60</v>
      </c>
      <c r="K15" s="111" t="s">
        <v>114</v>
      </c>
      <c r="L15" s="194" t="s">
        <v>115</v>
      </c>
    </row>
    <row r="16" spans="2:35" x14ac:dyDescent="0.3">
      <c r="B16" s="152" t="s">
        <v>754</v>
      </c>
      <c r="C16" s="190" t="s">
        <v>104</v>
      </c>
      <c r="E16" s="152">
        <v>2030</v>
      </c>
      <c r="F16" s="30">
        <v>178</v>
      </c>
      <c r="G16" s="30">
        <v>184</v>
      </c>
      <c r="H16" s="30">
        <v>185</v>
      </c>
      <c r="I16" s="9" t="s">
        <v>60</v>
      </c>
      <c r="K16" s="111" t="s">
        <v>78</v>
      </c>
      <c r="L16" s="192" t="s">
        <v>118</v>
      </c>
    </row>
    <row r="17" spans="2:12" x14ac:dyDescent="0.3">
      <c r="B17" t="s">
        <v>119</v>
      </c>
      <c r="C17" s="190" t="s">
        <v>120</v>
      </c>
      <c r="D17" s="104"/>
      <c r="E17" s="152">
        <v>2030</v>
      </c>
      <c r="F17" s="241" t="s">
        <v>121</v>
      </c>
      <c r="G17" s="241"/>
      <c r="H17" s="241"/>
      <c r="I17" s="9" t="s">
        <v>122</v>
      </c>
    </row>
    <row r="18" spans="2:12" x14ac:dyDescent="0.3">
      <c r="B18" t="s">
        <v>123</v>
      </c>
      <c r="C18" s="190" t="s">
        <v>120</v>
      </c>
      <c r="D18" s="195"/>
      <c r="E18" s="152">
        <v>2030</v>
      </c>
      <c r="F18" s="241"/>
      <c r="G18" s="241"/>
      <c r="H18" s="241"/>
      <c r="I18" s="9" t="s">
        <v>122</v>
      </c>
    </row>
    <row r="19" spans="2:12" x14ac:dyDescent="0.3">
      <c r="B19" s="148" t="s">
        <v>124</v>
      </c>
      <c r="C19" s="190" t="s">
        <v>120</v>
      </c>
      <c r="D19" s="195"/>
      <c r="E19" s="152">
        <v>2030</v>
      </c>
      <c r="F19" s="241"/>
      <c r="G19" s="241"/>
      <c r="H19" s="241"/>
      <c r="I19" s="9" t="s">
        <v>122</v>
      </c>
    </row>
    <row r="20" spans="2:12" ht="22.2" customHeight="1" x14ac:dyDescent="0.3">
      <c r="B20" s="190" t="s">
        <v>125</v>
      </c>
      <c r="C20" s="190" t="s">
        <v>104</v>
      </c>
      <c r="D20" t="s">
        <v>126</v>
      </c>
      <c r="E20" s="152">
        <v>2030</v>
      </c>
      <c r="F20" s="196">
        <f>0.2*15%</f>
        <v>0.03</v>
      </c>
      <c r="G20" s="197">
        <f>0.2*15%</f>
        <v>0.03</v>
      </c>
      <c r="H20" s="197">
        <f>0.2*17.5%</f>
        <v>3.4999999999999996E-2</v>
      </c>
      <c r="I20" s="9" t="s">
        <v>127</v>
      </c>
      <c r="L20" s="8" t="s">
        <v>755</v>
      </c>
    </row>
    <row r="21" spans="2:12" x14ac:dyDescent="0.3">
      <c r="B21" s="190" t="s">
        <v>129</v>
      </c>
      <c r="C21" s="190" t="s">
        <v>104</v>
      </c>
      <c r="D21" t="s">
        <v>130</v>
      </c>
      <c r="E21" s="152">
        <v>2030</v>
      </c>
      <c r="F21" s="197">
        <f>F20</f>
        <v>0.03</v>
      </c>
      <c r="G21" s="197">
        <f>G20</f>
        <v>0.03</v>
      </c>
      <c r="H21" s="197">
        <f>H20</f>
        <v>3.4999999999999996E-2</v>
      </c>
      <c r="I21" s="9" t="s">
        <v>127</v>
      </c>
    </row>
    <row r="22" spans="2:12" x14ac:dyDescent="0.3">
      <c r="B22" s="190" t="s">
        <v>131</v>
      </c>
      <c r="C22" s="190" t="s">
        <v>104</v>
      </c>
      <c r="D22" t="s">
        <v>126</v>
      </c>
      <c r="E22" s="152">
        <v>2030</v>
      </c>
      <c r="F22" s="196">
        <f>0.2*20%</f>
        <v>4.0000000000000008E-2</v>
      </c>
      <c r="G22" s="196">
        <f>0.2*44%</f>
        <v>8.8000000000000009E-2</v>
      </c>
      <c r="H22" s="196">
        <f>0.2*55%</f>
        <v>0.11000000000000001</v>
      </c>
      <c r="I22" s="9" t="s">
        <v>127</v>
      </c>
      <c r="J22" s="196"/>
      <c r="K22" s="196"/>
      <c r="L22" s="196"/>
    </row>
    <row r="23" spans="2:12" x14ac:dyDescent="0.3">
      <c r="B23" s="190" t="s">
        <v>132</v>
      </c>
      <c r="C23" s="190" t="s">
        <v>104</v>
      </c>
      <c r="D23" t="s">
        <v>130</v>
      </c>
      <c r="E23" s="152">
        <v>2030</v>
      </c>
      <c r="F23" s="196">
        <f>F22</f>
        <v>4.0000000000000008E-2</v>
      </c>
      <c r="G23" s="196">
        <f t="shared" ref="G23:H23" si="0">G22</f>
        <v>8.8000000000000009E-2</v>
      </c>
      <c r="H23" s="196">
        <f t="shared" si="0"/>
        <v>0.11000000000000001</v>
      </c>
      <c r="I23" s="9" t="s">
        <v>127</v>
      </c>
    </row>
    <row r="24" spans="2:12" x14ac:dyDescent="0.3">
      <c r="B24" s="190" t="s">
        <v>133</v>
      </c>
      <c r="C24" s="190" t="s">
        <v>104</v>
      </c>
      <c r="D24" t="s">
        <v>126</v>
      </c>
      <c r="E24" s="152">
        <v>2030</v>
      </c>
      <c r="F24" s="196">
        <f>0.2*15%</f>
        <v>0.03</v>
      </c>
      <c r="G24" s="196">
        <f>0.2*30%</f>
        <v>0.06</v>
      </c>
      <c r="H24" s="196">
        <f>0.2*40%</f>
        <v>8.0000000000000016E-2</v>
      </c>
      <c r="I24" s="9" t="s">
        <v>127</v>
      </c>
      <c r="J24" s="196"/>
      <c r="K24" s="196"/>
      <c r="L24" s="196"/>
    </row>
    <row r="25" spans="2:12" x14ac:dyDescent="0.3">
      <c r="B25" s="190" t="s">
        <v>134</v>
      </c>
      <c r="C25" s="190" t="s">
        <v>104</v>
      </c>
      <c r="D25" t="s">
        <v>130</v>
      </c>
      <c r="E25" s="152">
        <v>2030</v>
      </c>
      <c r="F25" s="196">
        <f>F24</f>
        <v>0.03</v>
      </c>
      <c r="G25" s="196">
        <f t="shared" ref="G25:H25" si="1">G24</f>
        <v>0.06</v>
      </c>
      <c r="H25" s="196">
        <f t="shared" si="1"/>
        <v>8.0000000000000016E-2</v>
      </c>
      <c r="I25" s="9" t="s">
        <v>127</v>
      </c>
    </row>
    <row r="26" spans="2:12" x14ac:dyDescent="0.3">
      <c r="B26" s="190" t="s">
        <v>756</v>
      </c>
      <c r="C26" s="190" t="s">
        <v>65</v>
      </c>
      <c r="E26" s="152">
        <v>2030</v>
      </c>
      <c r="F26" s="9">
        <v>90</v>
      </c>
      <c r="G26" s="9">
        <v>135</v>
      </c>
      <c r="H26" s="9">
        <v>140</v>
      </c>
      <c r="I26" s="9" t="s">
        <v>60</v>
      </c>
    </row>
    <row r="27" spans="2:12" x14ac:dyDescent="0.3">
      <c r="B27" s="175" t="s">
        <v>221</v>
      </c>
      <c r="C27" s="190"/>
      <c r="D27" t="s">
        <v>137</v>
      </c>
      <c r="E27" s="152">
        <v>2030</v>
      </c>
      <c r="F27" s="196">
        <v>0.1</v>
      </c>
      <c r="G27" s="196">
        <v>0.3</v>
      </c>
      <c r="H27" s="196">
        <v>0.6</v>
      </c>
      <c r="I27" s="9" t="s">
        <v>138</v>
      </c>
    </row>
    <row r="28" spans="2:12" x14ac:dyDescent="0.3">
      <c r="B28" s="190" t="s">
        <v>139</v>
      </c>
      <c r="C28" s="190"/>
      <c r="E28" s="152">
        <v>2030</v>
      </c>
      <c r="F28" s="196">
        <v>0</v>
      </c>
      <c r="G28" s="196">
        <v>0.15</v>
      </c>
      <c r="H28" s="196">
        <v>0.3</v>
      </c>
      <c r="I28" s="9" t="s">
        <v>138</v>
      </c>
    </row>
    <row r="29" spans="2:12" x14ac:dyDescent="0.3">
      <c r="B29" s="190" t="s">
        <v>140</v>
      </c>
      <c r="C29" s="190"/>
      <c r="D29" t="s">
        <v>141</v>
      </c>
      <c r="E29" s="152">
        <v>2030</v>
      </c>
      <c r="F29" s="197">
        <f t="shared" ref="F29:H30" si="2">F22</f>
        <v>4.0000000000000008E-2</v>
      </c>
      <c r="G29" s="197">
        <f t="shared" si="2"/>
        <v>8.8000000000000009E-2</v>
      </c>
      <c r="H29" s="197">
        <f t="shared" si="2"/>
        <v>0.11000000000000001</v>
      </c>
      <c r="I29" s="9" t="s">
        <v>127</v>
      </c>
    </row>
    <row r="30" spans="2:12" x14ac:dyDescent="0.3">
      <c r="B30" s="190" t="s">
        <v>142</v>
      </c>
      <c r="C30" s="190"/>
      <c r="D30" t="s">
        <v>141</v>
      </c>
      <c r="E30" s="152">
        <v>2030</v>
      </c>
      <c r="F30" s="197">
        <f t="shared" si="2"/>
        <v>4.0000000000000008E-2</v>
      </c>
      <c r="G30" s="197">
        <f t="shared" si="2"/>
        <v>8.8000000000000009E-2</v>
      </c>
      <c r="H30" s="197">
        <f t="shared" si="2"/>
        <v>0.11000000000000001</v>
      </c>
      <c r="I30" s="9" t="s">
        <v>127</v>
      </c>
    </row>
    <row r="31" spans="2:12" x14ac:dyDescent="0.3">
      <c r="B31" s="239" t="s">
        <v>757</v>
      </c>
      <c r="C31" s="152" t="s">
        <v>65</v>
      </c>
      <c r="D31" s="148" t="s">
        <v>145</v>
      </c>
      <c r="E31" s="152">
        <v>2030</v>
      </c>
      <c r="F31" s="30">
        <v>5100</v>
      </c>
      <c r="G31" s="30">
        <v>5100</v>
      </c>
      <c r="H31" s="30">
        <v>5100</v>
      </c>
      <c r="I31" s="9" t="s">
        <v>60</v>
      </c>
    </row>
    <row r="32" spans="2:12" x14ac:dyDescent="0.3">
      <c r="B32" s="239"/>
      <c r="C32" s="152" t="s">
        <v>65</v>
      </c>
      <c r="D32" s="148" t="s">
        <v>146</v>
      </c>
      <c r="E32" s="152">
        <v>2030</v>
      </c>
      <c r="F32" s="30">
        <v>2000</v>
      </c>
      <c r="G32" s="30">
        <v>2000</v>
      </c>
      <c r="H32" s="30">
        <v>2000</v>
      </c>
      <c r="I32" s="9" t="s">
        <v>60</v>
      </c>
    </row>
    <row r="33" spans="2:9" x14ac:dyDescent="0.3">
      <c r="B33" s="239"/>
      <c r="C33" s="152" t="s">
        <v>65</v>
      </c>
      <c r="D33" s="148" t="s">
        <v>147</v>
      </c>
      <c r="E33" s="152">
        <v>2030</v>
      </c>
      <c r="F33" s="30">
        <v>1000</v>
      </c>
      <c r="G33" s="30">
        <v>1000</v>
      </c>
      <c r="H33" s="30">
        <v>1000</v>
      </c>
      <c r="I33" s="9" t="s">
        <v>60</v>
      </c>
    </row>
    <row r="34" spans="2:9" x14ac:dyDescent="0.3">
      <c r="B34" s="239"/>
      <c r="C34" s="152" t="s">
        <v>65</v>
      </c>
      <c r="D34" s="148" t="s">
        <v>148</v>
      </c>
      <c r="E34" s="152">
        <v>2030</v>
      </c>
      <c r="F34" s="30">
        <v>470</v>
      </c>
      <c r="G34" s="30">
        <v>510</v>
      </c>
      <c r="H34" s="30">
        <v>530</v>
      </c>
      <c r="I34" s="9" t="s">
        <v>60</v>
      </c>
    </row>
    <row r="35" spans="2:9" x14ac:dyDescent="0.3">
      <c r="B35" s="239"/>
      <c r="C35" s="152" t="s">
        <v>65</v>
      </c>
      <c r="D35" t="s">
        <v>149</v>
      </c>
      <c r="E35" s="152">
        <v>2030</v>
      </c>
      <c r="F35" s="30">
        <v>1470</v>
      </c>
      <c r="G35" s="30">
        <v>1490</v>
      </c>
      <c r="H35" s="30">
        <v>1510</v>
      </c>
      <c r="I35" s="9" t="s">
        <v>60</v>
      </c>
    </row>
    <row r="36" spans="2:9" x14ac:dyDescent="0.3">
      <c r="B36" s="239"/>
      <c r="C36" s="152" t="s">
        <v>65</v>
      </c>
      <c r="D36" t="s">
        <v>150</v>
      </c>
      <c r="E36" s="152">
        <v>2030</v>
      </c>
      <c r="F36" s="30">
        <v>1800</v>
      </c>
      <c r="G36" s="30">
        <v>1920</v>
      </c>
      <c r="H36" s="30">
        <v>2000</v>
      </c>
      <c r="I36" s="9" t="s">
        <v>60</v>
      </c>
    </row>
    <row r="37" spans="2:9" x14ac:dyDescent="0.3">
      <c r="B37" s="239" t="s">
        <v>151</v>
      </c>
      <c r="C37" s="152" t="s">
        <v>65</v>
      </c>
      <c r="D37" s="148" t="s">
        <v>145</v>
      </c>
      <c r="E37" s="152">
        <v>2030</v>
      </c>
      <c r="F37" s="30">
        <v>80</v>
      </c>
      <c r="G37" s="30">
        <v>80</v>
      </c>
      <c r="H37" s="30">
        <v>80</v>
      </c>
      <c r="I37" s="9" t="s">
        <v>60</v>
      </c>
    </row>
    <row r="38" spans="2:9" x14ac:dyDescent="0.3">
      <c r="B38" s="239"/>
      <c r="C38" s="152" t="s">
        <v>65</v>
      </c>
      <c r="D38" s="148" t="s">
        <v>146</v>
      </c>
      <c r="E38" s="152">
        <v>2030</v>
      </c>
      <c r="F38" s="30" t="s">
        <v>152</v>
      </c>
      <c r="G38" s="30" t="s">
        <v>152</v>
      </c>
      <c r="H38" s="30">
        <v>20</v>
      </c>
      <c r="I38" s="9" t="s">
        <v>60</v>
      </c>
    </row>
    <row r="39" spans="2:9" x14ac:dyDescent="0.3">
      <c r="B39" s="239"/>
      <c r="C39" s="152" t="s">
        <v>65</v>
      </c>
      <c r="D39" s="148" t="s">
        <v>147</v>
      </c>
      <c r="E39" s="152">
        <v>2030</v>
      </c>
      <c r="F39" s="30">
        <v>15</v>
      </c>
      <c r="G39" s="30">
        <v>10</v>
      </c>
      <c r="H39" s="30">
        <v>10</v>
      </c>
      <c r="I39" s="9" t="s">
        <v>60</v>
      </c>
    </row>
    <row r="40" spans="2:9" x14ac:dyDescent="0.3">
      <c r="B40" s="239"/>
      <c r="C40" s="152" t="s">
        <v>65</v>
      </c>
      <c r="D40" s="148" t="s">
        <v>148</v>
      </c>
      <c r="E40" s="152">
        <v>2030</v>
      </c>
      <c r="F40" s="30">
        <v>14</v>
      </c>
      <c r="G40" s="30">
        <v>14</v>
      </c>
      <c r="H40" s="30">
        <v>14</v>
      </c>
      <c r="I40" s="9" t="s">
        <v>60</v>
      </c>
    </row>
    <row r="41" spans="2:9" x14ac:dyDescent="0.3">
      <c r="B41" s="239"/>
      <c r="C41" s="152" t="s">
        <v>65</v>
      </c>
      <c r="D41" t="s">
        <v>149</v>
      </c>
      <c r="E41" s="152">
        <v>2030</v>
      </c>
      <c r="F41" s="30">
        <v>30</v>
      </c>
      <c r="G41" s="30">
        <v>30</v>
      </c>
      <c r="H41" s="30">
        <v>30</v>
      </c>
      <c r="I41" s="9" t="s">
        <v>60</v>
      </c>
    </row>
    <row r="42" spans="2:9" x14ac:dyDescent="0.3">
      <c r="B42" s="239"/>
      <c r="C42" s="152" t="s">
        <v>65</v>
      </c>
      <c r="D42" t="s">
        <v>150</v>
      </c>
      <c r="E42" s="152">
        <v>2030</v>
      </c>
      <c r="F42" s="30">
        <v>56</v>
      </c>
      <c r="G42" s="30">
        <v>56</v>
      </c>
      <c r="H42" s="30">
        <v>56</v>
      </c>
      <c r="I42" s="9" t="s">
        <v>60</v>
      </c>
    </row>
    <row r="43" spans="2:9" x14ac:dyDescent="0.3">
      <c r="B43" s="239" t="s">
        <v>758</v>
      </c>
      <c r="C43" s="152" t="s">
        <v>65</v>
      </c>
      <c r="D43" s="148" t="s">
        <v>145</v>
      </c>
      <c r="E43" s="152">
        <v>2030</v>
      </c>
      <c r="F43" s="30">
        <v>35</v>
      </c>
      <c r="G43" s="30">
        <v>35</v>
      </c>
      <c r="H43" s="30">
        <v>35</v>
      </c>
      <c r="I43" s="9" t="s">
        <v>60</v>
      </c>
    </row>
    <row r="44" spans="2:9" x14ac:dyDescent="0.3">
      <c r="B44" s="239"/>
      <c r="C44" s="152" t="s">
        <v>65</v>
      </c>
      <c r="D44" s="148" t="s">
        <v>146</v>
      </c>
      <c r="E44" s="152">
        <v>2030</v>
      </c>
      <c r="F44" s="30">
        <v>185</v>
      </c>
      <c r="G44" s="30">
        <v>175</v>
      </c>
      <c r="H44" s="30">
        <v>130</v>
      </c>
      <c r="I44" s="9" t="s">
        <v>60</v>
      </c>
    </row>
    <row r="45" spans="2:9" x14ac:dyDescent="0.3">
      <c r="B45" s="239"/>
      <c r="C45" s="152" t="s">
        <v>65</v>
      </c>
      <c r="D45" s="148" t="s">
        <v>147</v>
      </c>
      <c r="E45" s="152">
        <v>2030</v>
      </c>
      <c r="F45" s="30">
        <v>115</v>
      </c>
      <c r="G45" s="30">
        <v>130</v>
      </c>
      <c r="H45" s="30">
        <v>120</v>
      </c>
      <c r="I45" s="9" t="s">
        <v>60</v>
      </c>
    </row>
    <row r="46" spans="2:9" x14ac:dyDescent="0.3">
      <c r="B46" s="239"/>
      <c r="C46" s="152" t="s">
        <v>65</v>
      </c>
      <c r="D46" s="148" t="s">
        <v>148</v>
      </c>
      <c r="E46" s="152">
        <v>2030</v>
      </c>
      <c r="F46" s="30">
        <v>10</v>
      </c>
      <c r="G46" s="30">
        <v>10</v>
      </c>
      <c r="H46" s="30">
        <v>10</v>
      </c>
      <c r="I46" s="9" t="s">
        <v>60</v>
      </c>
    </row>
    <row r="47" spans="2:9" x14ac:dyDescent="0.3">
      <c r="B47" s="239"/>
      <c r="C47" s="152" t="s">
        <v>65</v>
      </c>
      <c r="D47" t="s">
        <v>149</v>
      </c>
      <c r="E47" s="152">
        <v>2030</v>
      </c>
      <c r="F47" s="30">
        <v>15</v>
      </c>
      <c r="G47" s="30">
        <v>15</v>
      </c>
      <c r="H47" s="30">
        <v>15</v>
      </c>
      <c r="I47" s="9" t="s">
        <v>60</v>
      </c>
    </row>
    <row r="48" spans="2:9" x14ac:dyDescent="0.3">
      <c r="B48" s="239"/>
      <c r="C48" s="152" t="s">
        <v>65</v>
      </c>
      <c r="D48" t="s">
        <v>150</v>
      </c>
      <c r="E48" s="152">
        <v>2030</v>
      </c>
      <c r="F48" s="30">
        <v>10</v>
      </c>
      <c r="G48" s="30">
        <v>10</v>
      </c>
      <c r="H48" s="30">
        <v>10</v>
      </c>
      <c r="I48" s="9" t="s">
        <v>60</v>
      </c>
    </row>
    <row r="49" spans="2:9" x14ac:dyDescent="0.3">
      <c r="B49" s="239" t="s">
        <v>759</v>
      </c>
      <c r="C49" s="152" t="s">
        <v>65</v>
      </c>
      <c r="D49" s="148" t="s">
        <v>145</v>
      </c>
      <c r="E49" s="152">
        <v>2030</v>
      </c>
      <c r="F49" s="30">
        <v>115</v>
      </c>
      <c r="G49" s="30">
        <v>115</v>
      </c>
      <c r="H49" s="30">
        <v>120</v>
      </c>
      <c r="I49" s="9" t="s">
        <v>60</v>
      </c>
    </row>
    <row r="50" spans="2:9" x14ac:dyDescent="0.3">
      <c r="B50" s="239"/>
      <c r="C50" s="152" t="s">
        <v>65</v>
      </c>
      <c r="D50" s="148" t="s">
        <v>146</v>
      </c>
      <c r="E50" s="152">
        <v>2030</v>
      </c>
      <c r="F50" s="30" t="s">
        <v>152</v>
      </c>
      <c r="G50" s="30" t="s">
        <v>152</v>
      </c>
      <c r="H50" s="30">
        <v>255</v>
      </c>
      <c r="I50" s="9" t="s">
        <v>60</v>
      </c>
    </row>
    <row r="51" spans="2:9" x14ac:dyDescent="0.3">
      <c r="B51" s="239"/>
      <c r="C51" s="152" t="s">
        <v>65</v>
      </c>
      <c r="D51" s="148" t="s">
        <v>147</v>
      </c>
      <c r="E51" s="152">
        <v>2030</v>
      </c>
      <c r="F51" s="30">
        <v>195</v>
      </c>
      <c r="G51" s="30">
        <v>240</v>
      </c>
      <c r="H51" s="30">
        <v>270</v>
      </c>
      <c r="I51" s="9" t="s">
        <v>60</v>
      </c>
    </row>
    <row r="52" spans="2:9" x14ac:dyDescent="0.3">
      <c r="B52" s="239"/>
      <c r="C52" s="152" t="s">
        <v>65</v>
      </c>
      <c r="D52" s="148" t="s">
        <v>148</v>
      </c>
      <c r="E52" s="152">
        <v>2030</v>
      </c>
      <c r="F52" s="30">
        <v>35</v>
      </c>
      <c r="G52" s="30">
        <v>35</v>
      </c>
      <c r="H52" s="30">
        <v>35</v>
      </c>
      <c r="I52" s="9" t="s">
        <v>60</v>
      </c>
    </row>
    <row r="53" spans="2:9" x14ac:dyDescent="0.3">
      <c r="B53" s="239"/>
      <c r="C53" s="152" t="s">
        <v>65</v>
      </c>
      <c r="D53" t="s">
        <v>149</v>
      </c>
      <c r="E53" s="152">
        <v>2030</v>
      </c>
      <c r="F53" s="30">
        <v>50</v>
      </c>
      <c r="G53" s="30">
        <v>50</v>
      </c>
      <c r="H53" s="30">
        <v>50</v>
      </c>
      <c r="I53" s="9" t="s">
        <v>60</v>
      </c>
    </row>
    <row r="54" spans="2:9" x14ac:dyDescent="0.3">
      <c r="B54" s="239"/>
      <c r="C54" s="152" t="s">
        <v>65</v>
      </c>
      <c r="D54" t="s">
        <v>150</v>
      </c>
      <c r="E54" s="152">
        <v>2030</v>
      </c>
      <c r="F54" s="30">
        <v>35</v>
      </c>
      <c r="G54" s="30">
        <v>35</v>
      </c>
      <c r="H54" s="30">
        <v>40</v>
      </c>
      <c r="I54" s="9" t="s">
        <v>60</v>
      </c>
    </row>
    <row r="55" spans="2:9" x14ac:dyDescent="0.3">
      <c r="B55" s="239" t="s">
        <v>760</v>
      </c>
      <c r="C55" s="152" t="s">
        <v>65</v>
      </c>
      <c r="D55" s="148" t="s">
        <v>145</v>
      </c>
      <c r="E55" s="152">
        <v>2030</v>
      </c>
      <c r="F55" s="198"/>
      <c r="G55" s="198"/>
      <c r="H55" s="30">
        <v>120</v>
      </c>
      <c r="I55" s="9" t="s">
        <v>60</v>
      </c>
    </row>
    <row r="56" spans="2:9" x14ac:dyDescent="0.3">
      <c r="B56" s="239"/>
      <c r="C56" s="152" t="s">
        <v>65</v>
      </c>
      <c r="D56" s="148" t="s">
        <v>146</v>
      </c>
      <c r="E56" s="152">
        <v>2030</v>
      </c>
      <c r="F56" s="198"/>
      <c r="G56" s="198"/>
      <c r="H56" s="30">
        <v>215</v>
      </c>
      <c r="I56" s="9" t="s">
        <v>60</v>
      </c>
    </row>
    <row r="57" spans="2:9" x14ac:dyDescent="0.3">
      <c r="B57" s="239"/>
      <c r="C57" s="152" t="s">
        <v>65</v>
      </c>
      <c r="D57" s="148" t="s">
        <v>147</v>
      </c>
      <c r="E57" s="152">
        <v>2030</v>
      </c>
      <c r="F57" s="198"/>
      <c r="G57" s="198"/>
      <c r="H57" s="30">
        <v>220</v>
      </c>
      <c r="I57" s="9" t="s">
        <v>60</v>
      </c>
    </row>
    <row r="58" spans="2:9" x14ac:dyDescent="0.3">
      <c r="B58" s="239"/>
      <c r="C58" s="152" t="s">
        <v>65</v>
      </c>
      <c r="D58" s="148" t="s">
        <v>148</v>
      </c>
      <c r="E58" s="152">
        <v>2030</v>
      </c>
      <c r="F58" s="198"/>
      <c r="G58" s="198"/>
      <c r="H58" s="30">
        <v>80</v>
      </c>
      <c r="I58" s="9" t="s">
        <v>60</v>
      </c>
    </row>
    <row r="59" spans="2:9" x14ac:dyDescent="0.3">
      <c r="B59" s="239"/>
      <c r="C59" s="152" t="s">
        <v>65</v>
      </c>
      <c r="D59" t="s">
        <v>149</v>
      </c>
      <c r="E59" s="152">
        <v>2030</v>
      </c>
      <c r="F59" s="198"/>
      <c r="G59" s="198"/>
      <c r="H59" s="30">
        <v>60</v>
      </c>
      <c r="I59" s="9" t="s">
        <v>60</v>
      </c>
    </row>
    <row r="60" spans="2:9" x14ac:dyDescent="0.3">
      <c r="B60" s="239"/>
      <c r="C60" s="152" t="s">
        <v>65</v>
      </c>
      <c r="D60" t="s">
        <v>150</v>
      </c>
      <c r="E60" s="152">
        <v>2030</v>
      </c>
      <c r="F60" s="198"/>
      <c r="G60" s="198"/>
      <c r="H60" s="30">
        <v>45</v>
      </c>
      <c r="I60" s="9" t="s">
        <v>60</v>
      </c>
    </row>
    <row r="61" spans="2:9" x14ac:dyDescent="0.3">
      <c r="B61" s="148" t="s">
        <v>741</v>
      </c>
      <c r="C61" s="148" t="s">
        <v>59</v>
      </c>
      <c r="D61" s="148"/>
      <c r="E61" s="152">
        <v>2050</v>
      </c>
      <c r="F61" s="30">
        <v>24</v>
      </c>
      <c r="G61" s="30">
        <v>60</v>
      </c>
      <c r="H61" s="30">
        <v>95</v>
      </c>
      <c r="I61" s="9" t="s">
        <v>60</v>
      </c>
    </row>
    <row r="62" spans="2:9" x14ac:dyDescent="0.3">
      <c r="B62" s="148" t="s">
        <v>742</v>
      </c>
      <c r="C62" s="148" t="s">
        <v>65</v>
      </c>
      <c r="D62" s="148"/>
      <c r="E62" s="152">
        <v>2050</v>
      </c>
      <c r="F62" s="30">
        <v>3.8</v>
      </c>
      <c r="G62" s="30">
        <v>6.3</v>
      </c>
      <c r="H62" s="30">
        <v>9.1999999999999993</v>
      </c>
      <c r="I62" s="9" t="s">
        <v>60</v>
      </c>
    </row>
    <row r="63" spans="2:9" x14ac:dyDescent="0.3">
      <c r="B63" s="148" t="s">
        <v>743</v>
      </c>
      <c r="C63" s="148" t="s">
        <v>65</v>
      </c>
      <c r="D63" s="148"/>
      <c r="E63" s="152">
        <v>2050</v>
      </c>
      <c r="F63" s="30">
        <v>42</v>
      </c>
      <c r="G63" s="30">
        <v>53</v>
      </c>
      <c r="H63" s="30">
        <v>64</v>
      </c>
      <c r="I63" s="9" t="s">
        <v>60</v>
      </c>
    </row>
    <row r="64" spans="2:9" x14ac:dyDescent="0.3">
      <c r="B64" s="148" t="s">
        <v>744</v>
      </c>
      <c r="C64" s="148" t="s">
        <v>76</v>
      </c>
      <c r="D64" s="148"/>
      <c r="E64" s="152">
        <v>2050</v>
      </c>
      <c r="F64" s="240" t="s">
        <v>77</v>
      </c>
      <c r="G64" s="240"/>
      <c r="H64" s="240"/>
      <c r="I64" s="111" t="s">
        <v>78</v>
      </c>
    </row>
    <row r="65" spans="2:12" x14ac:dyDescent="0.3">
      <c r="B65" s="148" t="s">
        <v>745</v>
      </c>
      <c r="C65" s="148" t="s">
        <v>84</v>
      </c>
      <c r="D65" s="190"/>
      <c r="E65" s="152">
        <v>2050</v>
      </c>
      <c r="F65" s="191">
        <f>'Price of Peat'!O27</f>
        <v>53.881578947368418</v>
      </c>
      <c r="G65" s="191">
        <f>'Price of Peat'!R27</f>
        <v>67.993421052631575</v>
      </c>
      <c r="H65" s="191">
        <f>'Price of Peat'!U27</f>
        <v>82.105263157894726</v>
      </c>
      <c r="I65" s="9" t="s">
        <v>85</v>
      </c>
    </row>
    <row r="66" spans="2:12" x14ac:dyDescent="0.3">
      <c r="B66" s="148" t="s">
        <v>746</v>
      </c>
      <c r="C66" s="148" t="s">
        <v>84</v>
      </c>
      <c r="D66" s="190"/>
      <c r="E66" s="152">
        <v>2050</v>
      </c>
      <c r="F66" s="191">
        <f>'Price of Biofuels'!L9</f>
        <v>48.75</v>
      </c>
      <c r="G66" s="191">
        <f>'Price of Biofuels'!M9</f>
        <v>65</v>
      </c>
      <c r="H66" s="191">
        <f>'Price of Biofuels'!N9</f>
        <v>81.25</v>
      </c>
      <c r="I66" s="111" t="s">
        <v>91</v>
      </c>
    </row>
    <row r="67" spans="2:12" x14ac:dyDescent="0.3">
      <c r="B67" s="148" t="s">
        <v>747</v>
      </c>
      <c r="C67" s="148" t="s">
        <v>84</v>
      </c>
      <c r="D67" s="190"/>
      <c r="E67" s="152">
        <v>2050</v>
      </c>
      <c r="F67" s="191">
        <f>'Price of Biofuels'!L10</f>
        <v>81</v>
      </c>
      <c r="G67" s="191">
        <f>'Price of Biofuels'!M10</f>
        <v>108</v>
      </c>
      <c r="H67" s="191">
        <f>'Price of Biofuels'!N10</f>
        <v>135</v>
      </c>
      <c r="I67" s="111" t="s">
        <v>91</v>
      </c>
    </row>
    <row r="68" spans="2:12" x14ac:dyDescent="0.3">
      <c r="B68" s="148" t="s">
        <v>748</v>
      </c>
      <c r="C68" s="148" t="s">
        <v>84</v>
      </c>
      <c r="D68" s="190"/>
      <c r="E68" s="152">
        <v>2050</v>
      </c>
      <c r="F68" s="191">
        <f>'Price of Solid biomass'!P13</f>
        <v>6.236999995010402</v>
      </c>
      <c r="G68" s="191">
        <f>'Price of Solid biomass'!Q13</f>
        <v>8.3159999933472033</v>
      </c>
      <c r="H68" s="191">
        <f>'Price of Solid biomass'!R13</f>
        <v>10.394999991684005</v>
      </c>
      <c r="I68" s="111" t="s">
        <v>99</v>
      </c>
    </row>
    <row r="69" spans="2:12" x14ac:dyDescent="0.3">
      <c r="B69" s="148" t="s">
        <v>749</v>
      </c>
      <c r="C69" s="148" t="s">
        <v>84</v>
      </c>
      <c r="E69" s="152">
        <v>2050</v>
      </c>
      <c r="F69" s="191">
        <f>'Price of Solid biomass'!P14</f>
        <v>4.4549999964360003</v>
      </c>
      <c r="G69" s="191">
        <f>'Price of Solid biomass'!Q14</f>
        <v>5.9399999952480007</v>
      </c>
      <c r="H69" s="191">
        <f>'Price of Solid biomass'!R14</f>
        <v>7.4249999940600011</v>
      </c>
      <c r="I69" s="111" t="s">
        <v>99</v>
      </c>
    </row>
    <row r="70" spans="2:12" x14ac:dyDescent="0.3">
      <c r="B70" s="152" t="s">
        <v>750</v>
      </c>
      <c r="C70" s="190" t="s">
        <v>104</v>
      </c>
      <c r="E70" s="152">
        <v>2050</v>
      </c>
      <c r="F70" s="30">
        <v>14638</v>
      </c>
      <c r="G70" s="30">
        <v>14718</v>
      </c>
      <c r="H70" s="30">
        <v>14861</v>
      </c>
      <c r="I70" s="9" t="s">
        <v>60</v>
      </c>
    </row>
    <row r="71" spans="2:12" x14ac:dyDescent="0.3">
      <c r="B71" s="152" t="s">
        <v>751</v>
      </c>
      <c r="C71" s="190" t="s">
        <v>104</v>
      </c>
      <c r="E71" s="152">
        <v>2050</v>
      </c>
      <c r="F71" s="30">
        <v>13251</v>
      </c>
      <c r="G71" s="30">
        <v>13618</v>
      </c>
      <c r="H71" s="30">
        <v>14185</v>
      </c>
      <c r="I71" s="9" t="s">
        <v>60</v>
      </c>
    </row>
    <row r="72" spans="2:12" x14ac:dyDescent="0.3">
      <c r="B72" s="152" t="s">
        <v>752</v>
      </c>
      <c r="C72" s="190" t="s">
        <v>104</v>
      </c>
      <c r="E72" s="152">
        <v>2050</v>
      </c>
      <c r="F72" s="30">
        <v>230</v>
      </c>
      <c r="G72" s="30">
        <v>265</v>
      </c>
      <c r="H72" s="30">
        <v>445</v>
      </c>
      <c r="I72" s="9" t="s">
        <v>60</v>
      </c>
    </row>
    <row r="73" spans="2:12" x14ac:dyDescent="0.3">
      <c r="B73" s="152" t="s">
        <v>753</v>
      </c>
      <c r="C73" s="190" t="s">
        <v>104</v>
      </c>
      <c r="E73" s="152">
        <v>2050</v>
      </c>
      <c r="F73" s="30">
        <v>29.3</v>
      </c>
      <c r="G73" s="30">
        <v>33.200000000000003</v>
      </c>
      <c r="H73" s="30">
        <v>40.4</v>
      </c>
      <c r="I73" s="9" t="s">
        <v>60</v>
      </c>
    </row>
    <row r="74" spans="2:12" x14ac:dyDescent="0.3">
      <c r="B74" s="152" t="s">
        <v>754</v>
      </c>
      <c r="C74" s="190" t="s">
        <v>104</v>
      </c>
      <c r="E74" s="152">
        <v>2050</v>
      </c>
      <c r="F74" s="30">
        <v>134</v>
      </c>
      <c r="G74" s="30">
        <v>135</v>
      </c>
      <c r="H74" s="30">
        <v>137</v>
      </c>
      <c r="I74" s="9" t="s">
        <v>60</v>
      </c>
    </row>
    <row r="75" spans="2:12" x14ac:dyDescent="0.3">
      <c r="B75" t="s">
        <v>119</v>
      </c>
      <c r="C75" s="190" t="s">
        <v>120</v>
      </c>
      <c r="D75" s="104"/>
      <c r="E75" s="152">
        <v>2050</v>
      </c>
      <c r="F75" s="241" t="s">
        <v>121</v>
      </c>
      <c r="G75" s="241"/>
      <c r="H75" s="241"/>
      <c r="I75" s="9" t="s">
        <v>122</v>
      </c>
    </row>
    <row r="76" spans="2:12" x14ac:dyDescent="0.3">
      <c r="B76" t="s">
        <v>123</v>
      </c>
      <c r="C76" s="190" t="s">
        <v>120</v>
      </c>
      <c r="D76" s="195"/>
      <c r="E76" s="152">
        <v>2050</v>
      </c>
      <c r="F76" s="241"/>
      <c r="G76" s="241"/>
      <c r="H76" s="241"/>
      <c r="I76" s="9" t="s">
        <v>122</v>
      </c>
    </row>
    <row r="77" spans="2:12" x14ac:dyDescent="0.3">
      <c r="B77" s="148" t="s">
        <v>124</v>
      </c>
      <c r="C77" s="190" t="s">
        <v>120</v>
      </c>
      <c r="D77" s="195"/>
      <c r="E77" s="152">
        <v>2050</v>
      </c>
      <c r="F77" s="241"/>
      <c r="G77" s="241"/>
      <c r="H77" s="241"/>
      <c r="I77" s="9" t="s">
        <v>122</v>
      </c>
    </row>
    <row r="78" spans="2:12" x14ac:dyDescent="0.3">
      <c r="B78" s="190" t="s">
        <v>761</v>
      </c>
      <c r="C78" s="190" t="s">
        <v>104</v>
      </c>
      <c r="D78" t="s">
        <v>126</v>
      </c>
      <c r="E78" s="152">
        <v>2050</v>
      </c>
      <c r="F78" s="197">
        <f>0.75*15%</f>
        <v>0.11249999999999999</v>
      </c>
      <c r="G78" s="197">
        <f>0.75*15%</f>
        <v>0.11249999999999999</v>
      </c>
      <c r="H78" s="197">
        <f>0.75*17.5%</f>
        <v>0.13124999999999998</v>
      </c>
      <c r="I78" s="9" t="s">
        <v>127</v>
      </c>
      <c r="J78" s="197"/>
      <c r="K78" s="197"/>
      <c r="L78" s="197"/>
    </row>
    <row r="79" spans="2:12" x14ac:dyDescent="0.3">
      <c r="B79" s="190" t="s">
        <v>762</v>
      </c>
      <c r="C79" s="190" t="s">
        <v>104</v>
      </c>
      <c r="D79" t="s">
        <v>130</v>
      </c>
      <c r="E79" s="152">
        <v>2050</v>
      </c>
      <c r="F79" s="197">
        <f>F78</f>
        <v>0.11249999999999999</v>
      </c>
      <c r="G79" s="197">
        <f t="shared" ref="G79:H79" si="3">G78</f>
        <v>0.11249999999999999</v>
      </c>
      <c r="H79" s="197">
        <f t="shared" si="3"/>
        <v>0.13124999999999998</v>
      </c>
      <c r="I79" s="9" t="s">
        <v>127</v>
      </c>
    </row>
    <row r="80" spans="2:12" x14ac:dyDescent="0.3">
      <c r="B80" s="190" t="s">
        <v>763</v>
      </c>
      <c r="C80" s="190" t="s">
        <v>104</v>
      </c>
      <c r="D80" t="s">
        <v>126</v>
      </c>
      <c r="E80" s="152">
        <v>2050</v>
      </c>
      <c r="F80" s="196">
        <f>0.75*20%</f>
        <v>0.15000000000000002</v>
      </c>
      <c r="G80" s="196">
        <f>0.75*15%</f>
        <v>0.11249999999999999</v>
      </c>
      <c r="H80" s="196">
        <f>0.75*55%</f>
        <v>0.41250000000000003</v>
      </c>
      <c r="I80" s="9" t="s">
        <v>127</v>
      </c>
      <c r="J80" s="196"/>
      <c r="K80" s="196"/>
      <c r="L80" s="196"/>
    </row>
    <row r="81" spans="2:12" x14ac:dyDescent="0.3">
      <c r="B81" s="190" t="s">
        <v>764</v>
      </c>
      <c r="C81" s="190" t="s">
        <v>104</v>
      </c>
      <c r="D81" t="s">
        <v>130</v>
      </c>
      <c r="E81" s="152">
        <v>2050</v>
      </c>
      <c r="F81" s="196">
        <f>F80</f>
        <v>0.15000000000000002</v>
      </c>
      <c r="G81" s="196">
        <f t="shared" ref="G81:H81" si="4">G80</f>
        <v>0.11249999999999999</v>
      </c>
      <c r="H81" s="196">
        <f t="shared" si="4"/>
        <v>0.41250000000000003</v>
      </c>
      <c r="I81" s="9" t="s">
        <v>127</v>
      </c>
    </row>
    <row r="82" spans="2:12" x14ac:dyDescent="0.3">
      <c r="B82" s="190" t="s">
        <v>214</v>
      </c>
      <c r="C82" s="190" t="s">
        <v>104</v>
      </c>
      <c r="D82" t="s">
        <v>126</v>
      </c>
      <c r="E82" s="152">
        <v>2050</v>
      </c>
      <c r="F82" s="196">
        <f>0.75*15%</f>
        <v>0.11249999999999999</v>
      </c>
      <c r="G82" s="196">
        <f>0.75*30%</f>
        <v>0.22499999999999998</v>
      </c>
      <c r="H82" s="196">
        <f>0.75*40%</f>
        <v>0.30000000000000004</v>
      </c>
      <c r="I82" s="9" t="s">
        <v>127</v>
      </c>
      <c r="J82" s="196"/>
      <c r="K82" s="196"/>
      <c r="L82" s="196"/>
    </row>
    <row r="83" spans="2:12" x14ac:dyDescent="0.3">
      <c r="B83" s="190" t="s">
        <v>216</v>
      </c>
      <c r="C83" s="190" t="s">
        <v>104</v>
      </c>
      <c r="D83" t="s">
        <v>130</v>
      </c>
      <c r="E83" s="152">
        <v>2050</v>
      </c>
      <c r="F83" s="196">
        <f>F82</f>
        <v>0.11249999999999999</v>
      </c>
      <c r="G83" s="196">
        <f t="shared" ref="G83:H83" si="5">G82</f>
        <v>0.22499999999999998</v>
      </c>
      <c r="H83" s="196">
        <f t="shared" si="5"/>
        <v>0.30000000000000004</v>
      </c>
      <c r="I83" s="9" t="s">
        <v>127</v>
      </c>
    </row>
    <row r="84" spans="2:12" x14ac:dyDescent="0.3">
      <c r="B84" s="190" t="s">
        <v>756</v>
      </c>
      <c r="C84" s="190" t="s">
        <v>65</v>
      </c>
      <c r="E84" s="152">
        <v>2050</v>
      </c>
      <c r="F84" s="9">
        <v>113</v>
      </c>
      <c r="G84" s="9">
        <v>200</v>
      </c>
      <c r="H84" s="9">
        <v>250</v>
      </c>
      <c r="I84" s="9" t="s">
        <v>60</v>
      </c>
    </row>
    <row r="85" spans="2:12" x14ac:dyDescent="0.3">
      <c r="B85" s="175" t="s">
        <v>221</v>
      </c>
      <c r="C85" s="190"/>
      <c r="D85" t="s">
        <v>137</v>
      </c>
      <c r="E85" s="152">
        <v>2050</v>
      </c>
      <c r="F85" s="196">
        <v>0.3</v>
      </c>
      <c r="G85" s="196">
        <f>G27*2</f>
        <v>0.6</v>
      </c>
      <c r="H85" s="196">
        <f>1</f>
        <v>1</v>
      </c>
      <c r="I85" s="9" t="s">
        <v>138</v>
      </c>
    </row>
    <row r="86" spans="2:12" x14ac:dyDescent="0.3">
      <c r="B86" s="190" t="s">
        <v>139</v>
      </c>
      <c r="C86" s="190"/>
      <c r="E86" s="152">
        <v>2050</v>
      </c>
      <c r="F86" s="196">
        <f>F28</f>
        <v>0</v>
      </c>
      <c r="G86" s="196">
        <v>0.1</v>
      </c>
      <c r="H86" s="196">
        <v>0.2</v>
      </c>
      <c r="I86" s="9" t="s">
        <v>138</v>
      </c>
    </row>
    <row r="87" spans="2:12" x14ac:dyDescent="0.3">
      <c r="B87" s="190" t="s">
        <v>140</v>
      </c>
      <c r="C87" s="190"/>
      <c r="D87" t="s">
        <v>141</v>
      </c>
      <c r="E87" s="152">
        <v>2050</v>
      </c>
      <c r="F87" s="197">
        <f>F80</f>
        <v>0.15000000000000002</v>
      </c>
      <c r="G87" s="197">
        <f t="shared" ref="G87:H88" si="6">G80</f>
        <v>0.11249999999999999</v>
      </c>
      <c r="H87" s="197">
        <f t="shared" si="6"/>
        <v>0.41250000000000003</v>
      </c>
      <c r="I87" s="9" t="s">
        <v>127</v>
      </c>
    </row>
    <row r="88" spans="2:12" x14ac:dyDescent="0.3">
      <c r="B88" s="190" t="s">
        <v>142</v>
      </c>
      <c r="C88" s="190"/>
      <c r="D88" t="s">
        <v>141</v>
      </c>
      <c r="E88" s="152">
        <v>2050</v>
      </c>
      <c r="F88" s="197">
        <f>F81</f>
        <v>0.15000000000000002</v>
      </c>
      <c r="G88" s="197">
        <f t="shared" si="6"/>
        <v>0.11249999999999999</v>
      </c>
      <c r="H88" s="197">
        <f t="shared" si="6"/>
        <v>0.41250000000000003</v>
      </c>
      <c r="I88" s="9" t="s">
        <v>127</v>
      </c>
    </row>
    <row r="89" spans="2:12" x14ac:dyDescent="0.3">
      <c r="B89" s="239" t="s">
        <v>757</v>
      </c>
      <c r="C89" s="152" t="s">
        <v>65</v>
      </c>
      <c r="D89" s="148" t="s">
        <v>145</v>
      </c>
      <c r="E89" s="152">
        <v>2050</v>
      </c>
      <c r="F89" s="30">
        <v>4500</v>
      </c>
      <c r="G89" s="30">
        <v>4500</v>
      </c>
      <c r="H89" s="30">
        <v>4500</v>
      </c>
      <c r="I89" s="9" t="s">
        <v>60</v>
      </c>
    </row>
    <row r="90" spans="2:12" x14ac:dyDescent="0.3">
      <c r="B90" s="239"/>
      <c r="C90" s="152" t="s">
        <v>65</v>
      </c>
      <c r="D90" s="148" t="s">
        <v>146</v>
      </c>
      <c r="E90" s="152">
        <v>2050</v>
      </c>
      <c r="F90" s="30">
        <v>2000</v>
      </c>
      <c r="G90" s="30">
        <v>2000</v>
      </c>
      <c r="H90" s="30">
        <v>2000</v>
      </c>
      <c r="I90" s="9" t="s">
        <v>60</v>
      </c>
    </row>
    <row r="91" spans="2:12" x14ac:dyDescent="0.3">
      <c r="B91" s="239"/>
      <c r="C91" s="152" t="s">
        <v>65</v>
      </c>
      <c r="D91" s="148" t="s">
        <v>147</v>
      </c>
      <c r="E91" s="152">
        <v>2050</v>
      </c>
      <c r="F91" s="30">
        <v>1000</v>
      </c>
      <c r="G91" s="30">
        <v>1000</v>
      </c>
      <c r="H91" s="30">
        <v>1000</v>
      </c>
      <c r="I91" s="9" t="s">
        <v>60</v>
      </c>
    </row>
    <row r="92" spans="2:12" x14ac:dyDescent="0.3">
      <c r="B92" s="239"/>
      <c r="C92" s="152" t="s">
        <v>65</v>
      </c>
      <c r="D92" s="148" t="s">
        <v>148</v>
      </c>
      <c r="E92" s="152">
        <v>2050</v>
      </c>
      <c r="F92" s="30">
        <v>340</v>
      </c>
      <c r="G92" s="30">
        <v>360</v>
      </c>
      <c r="H92" s="30">
        <v>410</v>
      </c>
      <c r="I92" s="9" t="s">
        <v>60</v>
      </c>
    </row>
    <row r="93" spans="2:12" x14ac:dyDescent="0.3">
      <c r="B93" s="239"/>
      <c r="C93" s="152" t="s">
        <v>65</v>
      </c>
      <c r="D93" t="s">
        <v>149</v>
      </c>
      <c r="E93" s="152">
        <v>2050</v>
      </c>
      <c r="F93" s="30">
        <v>1380</v>
      </c>
      <c r="G93" s="30">
        <v>1410</v>
      </c>
      <c r="H93" s="30">
        <v>1450</v>
      </c>
      <c r="I93" s="9" t="s">
        <v>60</v>
      </c>
    </row>
    <row r="94" spans="2:12" x14ac:dyDescent="0.3">
      <c r="B94" s="239"/>
      <c r="C94" s="152" t="s">
        <v>65</v>
      </c>
      <c r="D94" t="s">
        <v>150</v>
      </c>
      <c r="E94" s="152">
        <v>2050</v>
      </c>
      <c r="F94" s="30">
        <v>1240</v>
      </c>
      <c r="G94" s="30">
        <v>1320</v>
      </c>
      <c r="H94" s="30">
        <v>1500</v>
      </c>
      <c r="I94" s="9" t="s">
        <v>60</v>
      </c>
    </row>
    <row r="95" spans="2:12" x14ac:dyDescent="0.3">
      <c r="B95" s="239" t="s">
        <v>151</v>
      </c>
      <c r="C95" s="152" t="s">
        <v>65</v>
      </c>
      <c r="D95" s="148" t="s">
        <v>145</v>
      </c>
      <c r="E95" s="152">
        <v>2050</v>
      </c>
      <c r="F95" s="30">
        <v>70</v>
      </c>
      <c r="G95" s="30">
        <v>70</v>
      </c>
      <c r="H95" s="30">
        <v>80</v>
      </c>
      <c r="I95" s="9" t="s">
        <v>60</v>
      </c>
    </row>
    <row r="96" spans="2:12" x14ac:dyDescent="0.3">
      <c r="B96" s="239"/>
      <c r="C96" s="152" t="s">
        <v>65</v>
      </c>
      <c r="D96" s="148" t="s">
        <v>146</v>
      </c>
      <c r="E96" s="152">
        <v>2050</v>
      </c>
      <c r="F96" s="30" t="s">
        <v>152</v>
      </c>
      <c r="G96" s="30" t="s">
        <v>152</v>
      </c>
      <c r="H96" s="30" t="s">
        <v>152</v>
      </c>
      <c r="I96" s="9" t="s">
        <v>60</v>
      </c>
    </row>
    <row r="97" spans="2:9" x14ac:dyDescent="0.3">
      <c r="B97" s="239"/>
      <c r="C97" s="152" t="s">
        <v>65</v>
      </c>
      <c r="D97" s="148" t="s">
        <v>147</v>
      </c>
      <c r="E97" s="152">
        <v>2050</v>
      </c>
      <c r="F97" s="30" t="s">
        <v>152</v>
      </c>
      <c r="G97" s="30" t="s">
        <v>152</v>
      </c>
      <c r="H97" s="30" t="s">
        <v>152</v>
      </c>
      <c r="I97" s="9" t="s">
        <v>60</v>
      </c>
    </row>
    <row r="98" spans="2:9" x14ac:dyDescent="0.3">
      <c r="B98" s="239"/>
      <c r="C98" s="152" t="s">
        <v>65</v>
      </c>
      <c r="D98" s="148" t="s">
        <v>148</v>
      </c>
      <c r="E98" s="152">
        <v>2050</v>
      </c>
      <c r="F98" s="30">
        <v>14</v>
      </c>
      <c r="G98" s="30">
        <v>14</v>
      </c>
      <c r="H98" s="30">
        <v>14</v>
      </c>
      <c r="I98" s="9" t="s">
        <v>60</v>
      </c>
    </row>
    <row r="99" spans="2:9" x14ac:dyDescent="0.3">
      <c r="B99" s="239"/>
      <c r="C99" s="152" t="s">
        <v>65</v>
      </c>
      <c r="D99" t="s">
        <v>149</v>
      </c>
      <c r="E99" s="152">
        <v>2050</v>
      </c>
      <c r="F99" s="30">
        <v>30</v>
      </c>
      <c r="G99" s="30">
        <v>30</v>
      </c>
      <c r="H99" s="30">
        <v>30</v>
      </c>
      <c r="I99" s="9" t="s">
        <v>60</v>
      </c>
    </row>
    <row r="100" spans="2:9" x14ac:dyDescent="0.3">
      <c r="B100" s="239"/>
      <c r="C100" s="152" t="s">
        <v>65</v>
      </c>
      <c r="D100" t="s">
        <v>150</v>
      </c>
      <c r="E100" s="152">
        <v>2050</v>
      </c>
      <c r="F100" s="30">
        <v>59</v>
      </c>
      <c r="G100" s="30">
        <v>59</v>
      </c>
      <c r="H100" s="30">
        <v>59</v>
      </c>
      <c r="I100" s="9" t="s">
        <v>60</v>
      </c>
    </row>
    <row r="101" spans="2:9" x14ac:dyDescent="0.3">
      <c r="B101" s="239" t="s">
        <v>758</v>
      </c>
      <c r="C101" s="152" t="s">
        <v>65</v>
      </c>
      <c r="D101" s="148" t="s">
        <v>145</v>
      </c>
      <c r="E101" s="152">
        <v>2050</v>
      </c>
      <c r="F101" s="30">
        <v>35</v>
      </c>
      <c r="G101" s="30">
        <v>35</v>
      </c>
      <c r="H101" s="30">
        <v>35</v>
      </c>
      <c r="I101" s="9" t="s">
        <v>60</v>
      </c>
    </row>
    <row r="102" spans="2:9" x14ac:dyDescent="0.3">
      <c r="B102" s="239"/>
      <c r="C102" s="152" t="s">
        <v>65</v>
      </c>
      <c r="D102" s="148" t="s">
        <v>146</v>
      </c>
      <c r="E102" s="152">
        <v>2050</v>
      </c>
      <c r="F102" s="30">
        <v>250</v>
      </c>
      <c r="G102" s="30">
        <v>210</v>
      </c>
      <c r="H102" s="30">
        <v>140</v>
      </c>
      <c r="I102" s="9" t="s">
        <v>60</v>
      </c>
    </row>
    <row r="103" spans="2:9" x14ac:dyDescent="0.3">
      <c r="B103" s="239"/>
      <c r="C103" s="152" t="s">
        <v>65</v>
      </c>
      <c r="D103" s="148" t="s">
        <v>147</v>
      </c>
      <c r="E103" s="152">
        <v>2050</v>
      </c>
      <c r="F103" s="30">
        <v>135</v>
      </c>
      <c r="G103" s="30">
        <v>135</v>
      </c>
      <c r="H103" s="30">
        <v>130</v>
      </c>
      <c r="I103" s="9" t="s">
        <v>60</v>
      </c>
    </row>
    <row r="104" spans="2:9" x14ac:dyDescent="0.3">
      <c r="B104" s="239"/>
      <c r="C104" s="152" t="s">
        <v>65</v>
      </c>
      <c r="D104" s="148" t="s">
        <v>148</v>
      </c>
      <c r="E104" s="152">
        <v>2050</v>
      </c>
      <c r="F104" s="30">
        <v>10</v>
      </c>
      <c r="G104" s="30">
        <v>10</v>
      </c>
      <c r="H104" s="30">
        <v>10</v>
      </c>
      <c r="I104" s="9" t="s">
        <v>60</v>
      </c>
    </row>
    <row r="105" spans="2:9" x14ac:dyDescent="0.3">
      <c r="B105" s="239"/>
      <c r="C105" s="152" t="s">
        <v>65</v>
      </c>
      <c r="D105" t="s">
        <v>149</v>
      </c>
      <c r="E105" s="152">
        <v>2050</v>
      </c>
      <c r="F105" s="30">
        <v>15</v>
      </c>
      <c r="G105" s="30">
        <v>15</v>
      </c>
      <c r="H105" s="30">
        <v>15</v>
      </c>
      <c r="I105" s="9" t="s">
        <v>60</v>
      </c>
    </row>
    <row r="106" spans="2:9" x14ac:dyDescent="0.3">
      <c r="B106" s="239"/>
      <c r="C106" s="152" t="s">
        <v>65</v>
      </c>
      <c r="D106" t="s">
        <v>150</v>
      </c>
      <c r="E106" s="152">
        <v>2050</v>
      </c>
      <c r="F106" s="30">
        <v>5</v>
      </c>
      <c r="G106" s="30">
        <v>5</v>
      </c>
      <c r="H106" s="30">
        <v>10</v>
      </c>
      <c r="I106" s="9" t="s">
        <v>60</v>
      </c>
    </row>
    <row r="107" spans="2:9" x14ac:dyDescent="0.3">
      <c r="B107" s="239" t="s">
        <v>759</v>
      </c>
      <c r="C107" s="152" t="s">
        <v>65</v>
      </c>
      <c r="D107" s="148" t="s">
        <v>145</v>
      </c>
      <c r="E107" s="152">
        <v>2050</v>
      </c>
      <c r="F107" s="30">
        <v>115</v>
      </c>
      <c r="G107" s="30">
        <v>115</v>
      </c>
      <c r="H107" s="30">
        <v>105</v>
      </c>
      <c r="I107" s="9" t="s">
        <v>60</v>
      </c>
    </row>
    <row r="108" spans="2:9" x14ac:dyDescent="0.3">
      <c r="B108" s="239"/>
      <c r="C108" s="152" t="s">
        <v>65</v>
      </c>
      <c r="D108" s="148" t="s">
        <v>146</v>
      </c>
      <c r="E108" s="152">
        <v>2050</v>
      </c>
      <c r="F108" s="30" t="s">
        <v>152</v>
      </c>
      <c r="G108" s="30" t="s">
        <v>152</v>
      </c>
      <c r="H108" s="30" t="s">
        <v>152</v>
      </c>
      <c r="I108" s="9" t="s">
        <v>60</v>
      </c>
    </row>
    <row r="109" spans="2:9" x14ac:dyDescent="0.3">
      <c r="B109" s="239"/>
      <c r="C109" s="152" t="s">
        <v>65</v>
      </c>
      <c r="D109" s="148" t="s">
        <v>147</v>
      </c>
      <c r="E109" s="152">
        <v>2050</v>
      </c>
      <c r="F109" s="30" t="s">
        <v>152</v>
      </c>
      <c r="G109" s="30" t="s">
        <v>152</v>
      </c>
      <c r="H109" s="30" t="s">
        <v>152</v>
      </c>
      <c r="I109" s="9" t="s">
        <v>60</v>
      </c>
    </row>
    <row r="110" spans="2:9" x14ac:dyDescent="0.3">
      <c r="B110" s="239"/>
      <c r="C110" s="152" t="s">
        <v>65</v>
      </c>
      <c r="D110" s="148" t="s">
        <v>148</v>
      </c>
      <c r="E110" s="152">
        <v>2050</v>
      </c>
      <c r="F110" s="30">
        <v>25</v>
      </c>
      <c r="G110" s="30">
        <v>25</v>
      </c>
      <c r="H110" s="30">
        <v>30</v>
      </c>
      <c r="I110" s="9" t="s">
        <v>60</v>
      </c>
    </row>
    <row r="111" spans="2:9" x14ac:dyDescent="0.3">
      <c r="B111" s="239"/>
      <c r="C111" s="152" t="s">
        <v>65</v>
      </c>
      <c r="D111" t="s">
        <v>149</v>
      </c>
      <c r="E111" s="152">
        <v>2050</v>
      </c>
      <c r="F111" s="30">
        <v>45</v>
      </c>
      <c r="G111" s="30">
        <v>45</v>
      </c>
      <c r="H111" s="30">
        <v>45</v>
      </c>
      <c r="I111" s="9" t="s">
        <v>60</v>
      </c>
    </row>
    <row r="112" spans="2:9" x14ac:dyDescent="0.3">
      <c r="B112" s="239"/>
      <c r="C112" s="152" t="s">
        <v>65</v>
      </c>
      <c r="D112" t="s">
        <v>150</v>
      </c>
      <c r="E112" s="152">
        <v>2050</v>
      </c>
      <c r="F112" s="30">
        <v>25</v>
      </c>
      <c r="G112" s="30">
        <v>25</v>
      </c>
      <c r="H112" s="30">
        <v>30</v>
      </c>
      <c r="I112" s="9" t="s">
        <v>60</v>
      </c>
    </row>
    <row r="113" spans="2:9" x14ac:dyDescent="0.3">
      <c r="B113" s="239" t="s">
        <v>760</v>
      </c>
      <c r="C113" s="152" t="s">
        <v>65</v>
      </c>
      <c r="D113" s="148" t="s">
        <v>145</v>
      </c>
      <c r="E113" s="152">
        <v>2050</v>
      </c>
      <c r="F113" s="30"/>
      <c r="G113" s="30"/>
      <c r="H113" s="30">
        <v>105</v>
      </c>
      <c r="I113" s="9" t="s">
        <v>60</v>
      </c>
    </row>
    <row r="114" spans="2:9" x14ac:dyDescent="0.3">
      <c r="B114" s="239"/>
      <c r="C114" s="152" t="s">
        <v>65</v>
      </c>
      <c r="D114" s="148" t="s">
        <v>146</v>
      </c>
      <c r="E114" s="152">
        <v>2050</v>
      </c>
      <c r="F114" s="30"/>
      <c r="G114" s="30"/>
      <c r="H114" s="30" t="s">
        <v>152</v>
      </c>
      <c r="I114" s="9" t="s">
        <v>60</v>
      </c>
    </row>
    <row r="115" spans="2:9" x14ac:dyDescent="0.3">
      <c r="B115" s="239"/>
      <c r="C115" s="152" t="s">
        <v>65</v>
      </c>
      <c r="D115" s="148" t="s">
        <v>147</v>
      </c>
      <c r="E115" s="152">
        <v>2050</v>
      </c>
      <c r="F115" s="30"/>
      <c r="G115" s="30"/>
      <c r="H115" s="30" t="s">
        <v>152</v>
      </c>
      <c r="I115" s="9" t="s">
        <v>60</v>
      </c>
    </row>
    <row r="116" spans="2:9" x14ac:dyDescent="0.3">
      <c r="B116" s="239"/>
      <c r="C116" s="152" t="s">
        <v>65</v>
      </c>
      <c r="D116" s="148" t="s">
        <v>148</v>
      </c>
      <c r="E116" s="152">
        <v>2050</v>
      </c>
      <c r="F116" s="30"/>
      <c r="G116" s="30"/>
      <c r="H116" s="30">
        <v>80</v>
      </c>
      <c r="I116" s="9" t="s">
        <v>60</v>
      </c>
    </row>
    <row r="117" spans="2:9" x14ac:dyDescent="0.3">
      <c r="B117" s="239"/>
      <c r="C117" s="152" t="s">
        <v>65</v>
      </c>
      <c r="D117" t="s">
        <v>149</v>
      </c>
      <c r="E117" s="152">
        <v>2050</v>
      </c>
      <c r="F117" s="30"/>
      <c r="G117" s="30"/>
      <c r="H117" s="30">
        <v>60</v>
      </c>
      <c r="I117" s="9" t="s">
        <v>60</v>
      </c>
    </row>
    <row r="118" spans="2:9" x14ac:dyDescent="0.3">
      <c r="B118" s="239"/>
      <c r="C118" s="152" t="s">
        <v>65</v>
      </c>
      <c r="D118" t="s">
        <v>150</v>
      </c>
      <c r="E118" s="152">
        <v>2050</v>
      </c>
      <c r="F118" s="30"/>
      <c r="G118" s="30"/>
      <c r="H118" s="30">
        <v>40</v>
      </c>
      <c r="I118" s="9" t="s">
        <v>60</v>
      </c>
    </row>
  </sheetData>
  <mergeCells count="14">
    <mergeCell ref="B49:B54"/>
    <mergeCell ref="F6:H6"/>
    <mergeCell ref="F17:H19"/>
    <mergeCell ref="B31:B36"/>
    <mergeCell ref="B37:B42"/>
    <mergeCell ref="B43:B48"/>
    <mergeCell ref="B107:B112"/>
    <mergeCell ref="B113:B118"/>
    <mergeCell ref="B55:B60"/>
    <mergeCell ref="F64:H64"/>
    <mergeCell ref="F75:H77"/>
    <mergeCell ref="B89:B94"/>
    <mergeCell ref="B95:B100"/>
    <mergeCell ref="B101:B106"/>
  </mergeCells>
  <hyperlinks>
    <hyperlink ref="L14" r:id="rId1" xr:uid="{B383BE3F-0FE3-401A-BEE4-21151D258445}"/>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1:CD33"/>
  <sheetViews>
    <sheetView zoomScale="60" zoomScaleNormal="60" workbookViewId="0">
      <selection activeCell="J65" sqref="J65"/>
    </sheetView>
  </sheetViews>
  <sheetFormatPr defaultColWidth="25.77734375" defaultRowHeight="14.4" x14ac:dyDescent="0.3"/>
  <cols>
    <col min="1" max="1" width="4" style="162" customWidth="1"/>
    <col min="2" max="2" width="18" style="162" customWidth="1"/>
    <col min="3" max="3" width="47.109375" style="162" customWidth="1"/>
    <col min="4" max="4" width="31.21875" style="162" customWidth="1"/>
    <col min="5" max="5" width="35.5546875" style="162" customWidth="1"/>
    <col min="6" max="6" width="35.77734375" style="162" customWidth="1"/>
    <col min="7" max="7" width="11.88671875" style="162" customWidth="1"/>
    <col min="8" max="36" width="25.77734375" style="162"/>
    <col min="37" max="37" width="34.44140625" style="162" customWidth="1"/>
    <col min="38" max="38" width="11.88671875" style="162" customWidth="1"/>
    <col min="39" max="68" width="30.77734375" style="162" customWidth="1"/>
    <col min="69" max="16384" width="25.77734375" style="162"/>
  </cols>
  <sheetData>
    <row r="1" spans="2:82" ht="18" x14ac:dyDescent="0.3">
      <c r="AM1" s="163"/>
      <c r="BT1" s="164"/>
      <c r="BU1" s="164"/>
      <c r="BV1" s="164"/>
      <c r="BW1" s="164"/>
      <c r="BX1" s="164"/>
      <c r="BY1" s="164"/>
      <c r="BZ1" s="164"/>
      <c r="CA1" s="164"/>
    </row>
    <row r="2" spans="2:82" s="165" customFormat="1" x14ac:dyDescent="0.3">
      <c r="D2" s="166"/>
    </row>
    <row r="3" spans="2:82" ht="46.2" customHeight="1" x14ac:dyDescent="0.3">
      <c r="C3" s="167" t="s">
        <v>158</v>
      </c>
      <c r="D3" s="167" t="s">
        <v>159</v>
      </c>
      <c r="E3" s="167" t="s">
        <v>160</v>
      </c>
      <c r="F3" s="167" t="s">
        <v>161</v>
      </c>
      <c r="G3" s="168"/>
      <c r="H3" s="169" t="str">
        <f>AM3</f>
        <v>SSP1.SL.CB</v>
      </c>
      <c r="I3" s="169" t="str">
        <f t="shared" ref="I3:AK14" si="0">AN3</f>
        <v>SSP1.SL.MT</v>
      </c>
      <c r="J3" s="169" t="str">
        <f t="shared" si="0"/>
        <v>SSP1.SL.LST</v>
      </c>
      <c r="K3" s="169" t="str">
        <f t="shared" si="0"/>
        <v>SSP1.FIFO.CB</v>
      </c>
      <c r="L3" s="169" t="str">
        <f t="shared" si="0"/>
        <v>SSP1.FIFO.MT</v>
      </c>
      <c r="M3" s="169" t="str">
        <f t="shared" si="0"/>
        <v>SSP1.FIFO.LST</v>
      </c>
      <c r="N3" s="169" t="str">
        <f t="shared" si="0"/>
        <v>SSP2.SL.CB</v>
      </c>
      <c r="O3" s="169" t="str">
        <f t="shared" si="0"/>
        <v>SSP2.SL.MT</v>
      </c>
      <c r="P3" s="169" t="str">
        <f t="shared" si="0"/>
        <v>SSP2.SL.LST</v>
      </c>
      <c r="Q3" s="169" t="str">
        <f t="shared" si="0"/>
        <v>SSP2.FIFO.CB</v>
      </c>
      <c r="R3" s="169" t="str">
        <f t="shared" si="0"/>
        <v>SSP2.FIFO.MT</v>
      </c>
      <c r="S3" s="169" t="str">
        <f t="shared" si="0"/>
        <v>SSP2.FIFO.LST</v>
      </c>
      <c r="T3" s="169" t="str">
        <f t="shared" si="0"/>
        <v>SSP3.SL.CB</v>
      </c>
      <c r="U3" s="169" t="str">
        <f t="shared" si="0"/>
        <v>SSP3.SL.MT</v>
      </c>
      <c r="V3" s="169" t="str">
        <f t="shared" si="0"/>
        <v>SSP3.SL.LST</v>
      </c>
      <c r="W3" s="169" t="str">
        <f t="shared" si="0"/>
        <v>SSP3.FIFO.CB</v>
      </c>
      <c r="X3" s="169" t="str">
        <f t="shared" si="0"/>
        <v>SSP3.FIFO.MT</v>
      </c>
      <c r="Y3" s="169" t="str">
        <f t="shared" si="0"/>
        <v>SSP3.FIFO.LST</v>
      </c>
      <c r="Z3" s="169" t="str">
        <f t="shared" si="0"/>
        <v>SSP4.SL.CB</v>
      </c>
      <c r="AA3" s="169" t="str">
        <f t="shared" si="0"/>
        <v>SSP4.SL.MT</v>
      </c>
      <c r="AB3" s="169" t="str">
        <f t="shared" si="0"/>
        <v>SSP4.SL.LST</v>
      </c>
      <c r="AC3" s="169" t="str">
        <f t="shared" si="0"/>
        <v>SSP4.FIFO.CB</v>
      </c>
      <c r="AD3" s="169" t="str">
        <f t="shared" si="0"/>
        <v>SSP4.FIFO.MT</v>
      </c>
      <c r="AE3" s="169" t="str">
        <f t="shared" si="0"/>
        <v>SSP4.FIFO.LST</v>
      </c>
      <c r="AF3" s="169" t="str">
        <f t="shared" si="0"/>
        <v>SSP5.SL.CB</v>
      </c>
      <c r="AG3" s="169" t="str">
        <f t="shared" si="0"/>
        <v>SSP5.SL.MT</v>
      </c>
      <c r="AH3" s="169" t="str">
        <f t="shared" si="0"/>
        <v>SSP5.SL.LST</v>
      </c>
      <c r="AI3" s="169" t="str">
        <f t="shared" si="0"/>
        <v>SSP5.FIFO.CB</v>
      </c>
      <c r="AJ3" s="169" t="str">
        <f t="shared" si="0"/>
        <v>SSP5.FIFO.MT</v>
      </c>
      <c r="AK3" s="169" t="str">
        <f t="shared" si="0"/>
        <v>SSP5.FIFO.LST</v>
      </c>
      <c r="AL3" s="168"/>
      <c r="AM3" s="170" t="s">
        <v>16</v>
      </c>
      <c r="AN3" s="170" t="s">
        <v>17</v>
      </c>
      <c r="AO3" s="170" t="s">
        <v>18</v>
      </c>
      <c r="AP3" s="170" t="s">
        <v>19</v>
      </c>
      <c r="AQ3" s="170" t="s">
        <v>20</v>
      </c>
      <c r="AR3" s="170" t="s">
        <v>21</v>
      </c>
      <c r="AS3" s="170" t="s">
        <v>22</v>
      </c>
      <c r="AT3" s="170" t="s">
        <v>23</v>
      </c>
      <c r="AU3" s="170" t="s">
        <v>24</v>
      </c>
      <c r="AV3" s="170" t="s">
        <v>25</v>
      </c>
      <c r="AW3" s="170" t="s">
        <v>26</v>
      </c>
      <c r="AX3" s="170" t="s">
        <v>27</v>
      </c>
      <c r="AY3" s="170" t="s">
        <v>28</v>
      </c>
      <c r="AZ3" s="170" t="s">
        <v>29</v>
      </c>
      <c r="BA3" s="170" t="s">
        <v>30</v>
      </c>
      <c r="BB3" s="170" t="s">
        <v>31</v>
      </c>
      <c r="BC3" s="170" t="s">
        <v>32</v>
      </c>
      <c r="BD3" s="170" t="s">
        <v>33</v>
      </c>
      <c r="BE3" s="170" t="s">
        <v>34</v>
      </c>
      <c r="BF3" s="170" t="s">
        <v>35</v>
      </c>
      <c r="BG3" s="170" t="s">
        <v>36</v>
      </c>
      <c r="BH3" s="170" t="s">
        <v>37</v>
      </c>
      <c r="BI3" s="170" t="s">
        <v>38</v>
      </c>
      <c r="BJ3" s="170" t="s">
        <v>39</v>
      </c>
      <c r="BK3" s="170" t="s">
        <v>40</v>
      </c>
      <c r="BL3" s="170" t="s">
        <v>41</v>
      </c>
      <c r="BM3" s="170" t="s">
        <v>42</v>
      </c>
      <c r="BN3" s="170" t="s">
        <v>43</v>
      </c>
      <c r="BO3" s="170" t="s">
        <v>44</v>
      </c>
      <c r="BP3" s="170" t="s">
        <v>45</v>
      </c>
      <c r="BQ3" s="165"/>
      <c r="BR3" s="165"/>
      <c r="BS3" s="165"/>
      <c r="BT3" s="244"/>
      <c r="BU3" s="244"/>
      <c r="BV3" s="171"/>
      <c r="BW3" s="171"/>
      <c r="BX3" s="172"/>
      <c r="BY3" s="172"/>
      <c r="BZ3" s="173"/>
      <c r="CA3" s="173"/>
      <c r="CB3" s="165"/>
      <c r="CC3" s="165"/>
      <c r="CD3" s="165"/>
    </row>
    <row r="4" spans="2:82" x14ac:dyDescent="0.3">
      <c r="B4" s="243" t="s">
        <v>162</v>
      </c>
      <c r="C4" s="175" t="s">
        <v>56</v>
      </c>
      <c r="D4" s="175" t="s">
        <v>163</v>
      </c>
      <c r="E4" s="175" t="s">
        <v>164</v>
      </c>
      <c r="F4" s="176" t="s">
        <v>165</v>
      </c>
      <c r="G4" s="176"/>
      <c r="H4" s="175" t="str">
        <f>AM4</f>
        <v>Low</v>
      </c>
      <c r="I4" s="175" t="str">
        <f t="shared" si="0"/>
        <v>Low</v>
      </c>
      <c r="J4" s="175" t="str">
        <f t="shared" si="0"/>
        <v>Low</v>
      </c>
      <c r="K4" s="175" t="str">
        <f t="shared" si="0"/>
        <v>Low</v>
      </c>
      <c r="L4" s="175" t="str">
        <f t="shared" si="0"/>
        <v>Low</v>
      </c>
      <c r="M4" s="175" t="str">
        <f t="shared" si="0"/>
        <v>Low</v>
      </c>
      <c r="N4" s="175" t="str">
        <f t="shared" si="0"/>
        <v>Medium</v>
      </c>
      <c r="O4" s="175" t="str">
        <f t="shared" si="0"/>
        <v>Medium</v>
      </c>
      <c r="P4" s="175" t="str">
        <f t="shared" si="0"/>
        <v>Medium</v>
      </c>
      <c r="Q4" s="175" t="str">
        <f t="shared" si="0"/>
        <v>Medium</v>
      </c>
      <c r="R4" s="175" t="str">
        <f t="shared" si="0"/>
        <v>Medium</v>
      </c>
      <c r="S4" s="175" t="str">
        <f t="shared" si="0"/>
        <v>Medium</v>
      </c>
      <c r="T4" s="175" t="str">
        <f t="shared" si="0"/>
        <v>High</v>
      </c>
      <c r="U4" s="175" t="str">
        <f t="shared" si="0"/>
        <v>High</v>
      </c>
      <c r="V4" s="175" t="str">
        <f t="shared" si="0"/>
        <v>High</v>
      </c>
      <c r="W4" s="175" t="str">
        <f t="shared" si="0"/>
        <v>High</v>
      </c>
      <c r="X4" s="175" t="str">
        <f t="shared" si="0"/>
        <v>High</v>
      </c>
      <c r="Y4" s="175" t="str">
        <f t="shared" si="0"/>
        <v>High</v>
      </c>
      <c r="Z4" s="175" t="str">
        <f t="shared" si="0"/>
        <v>Medium</v>
      </c>
      <c r="AA4" s="175" t="str">
        <f t="shared" si="0"/>
        <v>Medium</v>
      </c>
      <c r="AB4" s="175" t="str">
        <f t="shared" si="0"/>
        <v>Medium</v>
      </c>
      <c r="AC4" s="175" t="str">
        <f t="shared" si="0"/>
        <v>Medium</v>
      </c>
      <c r="AD4" s="175" t="str">
        <f t="shared" si="0"/>
        <v>Medium</v>
      </c>
      <c r="AE4" s="175" t="str">
        <f t="shared" si="0"/>
        <v>Medium</v>
      </c>
      <c r="AF4" s="175" t="str">
        <f t="shared" si="0"/>
        <v>High</v>
      </c>
      <c r="AG4" s="175" t="str">
        <f t="shared" si="0"/>
        <v>High</v>
      </c>
      <c r="AH4" s="175" t="str">
        <f t="shared" si="0"/>
        <v>High</v>
      </c>
      <c r="AI4" s="175" t="str">
        <f t="shared" si="0"/>
        <v>High</v>
      </c>
      <c r="AJ4" s="175" t="str">
        <f t="shared" si="0"/>
        <v>High</v>
      </c>
      <c r="AK4" s="175" t="str">
        <f t="shared" si="0"/>
        <v>High</v>
      </c>
      <c r="AL4" s="176"/>
      <c r="AM4" s="177" t="str">
        <f>IF(AND(HLOOKUP(MID(AM$3,FIND(".",AM$3)+1,FIND(".",AM$3,FIND(".",AM$3)+1)-FIND(".",AM$3)-1),Gällivare!$B$6:$J$36,MATCH($C4,Gällivare!$B$6:$B$36,0),FALSE)="No Impact",HLOOKUP(RIGHT(AM$3,LEN(AM$3)-FIND(".",AM$3,FIND(".",AM$3)+1)),Gällivare!$B$6:$J$36,MATCH($C4,Gällivare!$B$6:$B$36,0),FALSE)="No Impact"),HLOOKUP(LEFT(AM$3,4),Global!$B$6:$J$36,MATCH($C4,Global!$B$6:$B$36,0),FALSE),IF(AND(HLOOKUP(MID(AM$3,FIND(".",AM$3)+1,FIND(".",AM$3,FIND(".",AM$3)+1)-FIND(".",AM$3)-1),Gällivare!$B$6:$J$36,MATCH($C4,Gällivare!$B$6:$B$36,0),FALSE)="No Impact",HLOOKUP(LEFT(AM$3,4),Global!$B$6:$J$36,MATCH($C4,Global!$B$6:$B$36,0),FALSE)="No Impact"),HLOOKUP(RIGHT(AM$3,LEN(AM$3)-FIND(".",AM$3,FIND(".",AM$3)+1)),Gällivare!$B$6:$J$36,MATCH($C4,Gällivare!$B$6:$B$36,0),FALSE),"Global: "&amp;HLOOKUP(LEFT(AM$3,4),Global!$B$6:$J$36,MATCH($C4,Global!$B$6:$B$36,0),FALSE)&amp;CHAR(10)&amp;"Local Trend: "&amp;HLOOKUP(MID(AM$3,FIND(".",AM$3)+1,FIND(".",AM$3,FIND(".",AM$3)+1)-FIND(".",AM$3)-1),Gällivare!$B$6:$J$36,MATCH($C4,Gällivare!$B$6:$B$36,0),FALSE)&amp;CHAR(10)&amp;"Local Target: "&amp;HLOOKUP(RIGHT(AM$3,LEN(AM$3)-FIND(".",AM$3,FIND(".",AM$3)+1)),Gällivare!$B$6:$J$36,MATCH($C4,Gällivare!$B$6:$B$36,0),FALSE)))</f>
        <v>Low</v>
      </c>
      <c r="AN4" s="177" t="str">
        <f>IF(AND(HLOOKUP(MID(AN$3,FIND(".",AN$3)+1,FIND(".",AN$3,FIND(".",AN$3)+1)-FIND(".",AN$3)-1),Gällivare!$B$6:$J$36,MATCH($C4,Gällivare!$B$6:$B$36,0),FALSE)="No Impact",HLOOKUP(RIGHT(AN$3,LEN(AN$3)-FIND(".",AN$3,FIND(".",AN$3)+1)),Gällivare!$B$6:$J$36,MATCH($C4,Gällivare!$B$6:$B$36,0),FALSE)="No Impact"),HLOOKUP(LEFT(AN$3,4),Global!$B$6:$J$36,MATCH($C4,Global!$B$6:$B$36,0),FALSE),IF(AND(HLOOKUP(MID(AN$3,FIND(".",AN$3)+1,FIND(".",AN$3,FIND(".",AN$3)+1)-FIND(".",AN$3)-1),Gällivare!$B$6:$J$36,MATCH($C4,Gällivare!$B$6:$B$36,0),FALSE)="No Impact",HLOOKUP(LEFT(AN$3,4),Global!$B$6:$J$36,MATCH($C4,Global!$B$6:$B$36,0),FALSE)="No Impact"),HLOOKUP(RIGHT(AN$3,LEN(AN$3)-FIND(".",AN$3,FIND(".",AN$3)+1)),Gällivare!$B$6:$J$36,MATCH($C4,Gällivare!$B$6:$B$36,0),FALSE),"Global: "&amp;HLOOKUP(LEFT(AN$3,4),Global!$B$6:$J$36,MATCH($C4,Global!$B$6:$B$36,0),FALSE)&amp;CHAR(10)&amp;"Local Trend: "&amp;HLOOKUP(MID(AN$3,FIND(".",AN$3)+1,FIND(".",AN$3,FIND(".",AN$3)+1)-FIND(".",AN$3)-1),Gällivare!$B$6:$J$36,MATCH($C4,Gällivare!$B$6:$B$36,0),FALSE)&amp;CHAR(10)&amp;"Local Target: "&amp;HLOOKUP(RIGHT(AN$3,LEN(AN$3)-FIND(".",AN$3,FIND(".",AN$3)+1)),Gällivare!$B$6:$J$36,MATCH($C4,Gällivare!$B$6:$B$36,0),FALSE)))</f>
        <v>Low</v>
      </c>
      <c r="AO4" s="177" t="str">
        <f>IF(AND(HLOOKUP(MID(AO$3,FIND(".",AO$3)+1,FIND(".",AO$3,FIND(".",AO$3)+1)-FIND(".",AO$3)-1),Gällivare!$B$6:$J$36,MATCH($C4,Gällivare!$B$6:$B$36,0),FALSE)="No Impact",HLOOKUP(RIGHT(AO$3,LEN(AO$3)-FIND(".",AO$3,FIND(".",AO$3)+1)),Gällivare!$B$6:$J$36,MATCH($C4,Gällivare!$B$6:$B$36,0),FALSE)="No Impact"),HLOOKUP(LEFT(AO$3,4),Global!$B$6:$J$36,MATCH($C4,Global!$B$6:$B$36,0),FALSE),IF(AND(HLOOKUP(MID(AO$3,FIND(".",AO$3)+1,FIND(".",AO$3,FIND(".",AO$3)+1)-FIND(".",AO$3)-1),Gällivare!$B$6:$J$36,MATCH($C4,Gällivare!$B$6:$B$36,0),FALSE)="No Impact",HLOOKUP(LEFT(AO$3,4),Global!$B$6:$J$36,MATCH($C4,Global!$B$6:$B$36,0),FALSE)="No Impact"),HLOOKUP(RIGHT(AO$3,LEN(AO$3)-FIND(".",AO$3,FIND(".",AO$3)+1)),Gällivare!$B$6:$J$36,MATCH($C4,Gällivare!$B$6:$B$36,0),FALSE),"Global: "&amp;HLOOKUP(LEFT(AO$3,4),Global!$B$6:$J$36,MATCH($C4,Global!$B$6:$B$36,0),FALSE)&amp;CHAR(10)&amp;"Local Trend: "&amp;HLOOKUP(MID(AO$3,FIND(".",AO$3)+1,FIND(".",AO$3,FIND(".",AO$3)+1)-FIND(".",AO$3)-1),Gällivare!$B$6:$J$36,MATCH($C4,Gällivare!$B$6:$B$36,0),FALSE)&amp;CHAR(10)&amp;"Local Target: "&amp;HLOOKUP(RIGHT(AO$3,LEN(AO$3)-FIND(".",AO$3,FIND(".",AO$3)+1)),Gällivare!$B$6:$J$36,MATCH($C4,Gällivare!$B$6:$B$36,0),FALSE)))</f>
        <v>Low</v>
      </c>
      <c r="AP4" s="177" t="str">
        <f>IF(AND(HLOOKUP(MID(AP$3,FIND(".",AP$3)+1,FIND(".",AP$3,FIND(".",AP$3)+1)-FIND(".",AP$3)-1),Gällivare!$B$6:$J$36,MATCH($C4,Gällivare!$B$6:$B$36,0),FALSE)="No Impact",HLOOKUP(RIGHT(AP$3,LEN(AP$3)-FIND(".",AP$3,FIND(".",AP$3)+1)),Gällivare!$B$6:$J$36,MATCH($C4,Gällivare!$B$6:$B$36,0),FALSE)="No Impact"),HLOOKUP(LEFT(AP$3,4),Global!$B$6:$J$36,MATCH($C4,Global!$B$6:$B$36,0),FALSE),IF(AND(HLOOKUP(MID(AP$3,FIND(".",AP$3)+1,FIND(".",AP$3,FIND(".",AP$3)+1)-FIND(".",AP$3)-1),Gällivare!$B$6:$J$36,MATCH($C4,Gällivare!$B$6:$B$36,0),FALSE)="No Impact",HLOOKUP(LEFT(AP$3,4),Global!$B$6:$J$36,MATCH($C4,Global!$B$6:$B$36,0),FALSE)="No Impact"),HLOOKUP(RIGHT(AP$3,LEN(AP$3)-FIND(".",AP$3,FIND(".",AP$3)+1)),Gällivare!$B$6:$J$36,MATCH($C4,Gällivare!$B$6:$B$36,0),FALSE),"Global: "&amp;HLOOKUP(LEFT(AP$3,4),Global!$B$6:$J$36,MATCH($C4,Global!$B$6:$B$36,0),FALSE)&amp;CHAR(10)&amp;"Local Trend: "&amp;HLOOKUP(MID(AP$3,FIND(".",AP$3)+1,FIND(".",AP$3,FIND(".",AP$3)+1)-FIND(".",AP$3)-1),Gällivare!$B$6:$J$36,MATCH($C4,Gällivare!$B$6:$B$36,0),FALSE)&amp;CHAR(10)&amp;"Local Target: "&amp;HLOOKUP(RIGHT(AP$3,LEN(AP$3)-FIND(".",AP$3,FIND(".",AP$3)+1)),Gällivare!$B$6:$J$36,MATCH($C4,Gällivare!$B$6:$B$36,0),FALSE)))</f>
        <v>Low</v>
      </c>
      <c r="AQ4" s="177" t="str">
        <f>IF(AND(HLOOKUP(MID(AQ$3,FIND(".",AQ$3)+1,FIND(".",AQ$3,FIND(".",AQ$3)+1)-FIND(".",AQ$3)-1),Gällivare!$B$6:$J$36,MATCH($C4,Gällivare!$B$6:$B$36,0),FALSE)="No Impact",HLOOKUP(RIGHT(AQ$3,LEN(AQ$3)-FIND(".",AQ$3,FIND(".",AQ$3)+1)),Gällivare!$B$6:$J$36,MATCH($C4,Gällivare!$B$6:$B$36,0),FALSE)="No Impact"),HLOOKUP(LEFT(AQ$3,4),Global!$B$6:$J$36,MATCH($C4,Global!$B$6:$B$36,0),FALSE),IF(AND(HLOOKUP(MID(AQ$3,FIND(".",AQ$3)+1,FIND(".",AQ$3,FIND(".",AQ$3)+1)-FIND(".",AQ$3)-1),Gällivare!$B$6:$J$36,MATCH($C4,Gällivare!$B$6:$B$36,0),FALSE)="No Impact",HLOOKUP(LEFT(AQ$3,4),Global!$B$6:$J$36,MATCH($C4,Global!$B$6:$B$36,0),FALSE)="No Impact"),HLOOKUP(RIGHT(AQ$3,LEN(AQ$3)-FIND(".",AQ$3,FIND(".",AQ$3)+1)),Gällivare!$B$6:$J$36,MATCH($C4,Gällivare!$B$6:$B$36,0),FALSE),"Global: "&amp;HLOOKUP(LEFT(AQ$3,4),Global!$B$6:$J$36,MATCH($C4,Global!$B$6:$B$36,0),FALSE)&amp;CHAR(10)&amp;"Local Trend: "&amp;HLOOKUP(MID(AQ$3,FIND(".",AQ$3)+1,FIND(".",AQ$3,FIND(".",AQ$3)+1)-FIND(".",AQ$3)-1),Gällivare!$B$6:$J$36,MATCH($C4,Gällivare!$B$6:$B$36,0),FALSE)&amp;CHAR(10)&amp;"Local Target: "&amp;HLOOKUP(RIGHT(AQ$3,LEN(AQ$3)-FIND(".",AQ$3,FIND(".",AQ$3)+1)),Gällivare!$B$6:$J$36,MATCH($C4,Gällivare!$B$6:$B$36,0),FALSE)))</f>
        <v>Low</v>
      </c>
      <c r="AR4" s="177" t="str">
        <f>IF(AND(HLOOKUP(MID(AR$3,FIND(".",AR$3)+1,FIND(".",AR$3,FIND(".",AR$3)+1)-FIND(".",AR$3)-1),Gällivare!$B$6:$J$36,MATCH($C4,Gällivare!$B$6:$B$36,0),FALSE)="No Impact",HLOOKUP(RIGHT(AR$3,LEN(AR$3)-FIND(".",AR$3,FIND(".",AR$3)+1)),Gällivare!$B$6:$J$36,MATCH($C4,Gällivare!$B$6:$B$36,0),FALSE)="No Impact"),HLOOKUP(LEFT(AR$3,4),Global!$B$6:$J$36,MATCH($C4,Global!$B$6:$B$36,0),FALSE),IF(AND(HLOOKUP(MID(AR$3,FIND(".",AR$3)+1,FIND(".",AR$3,FIND(".",AR$3)+1)-FIND(".",AR$3)-1),Gällivare!$B$6:$J$36,MATCH($C4,Gällivare!$B$6:$B$36,0),FALSE)="No Impact",HLOOKUP(LEFT(AR$3,4),Global!$B$6:$J$36,MATCH($C4,Global!$B$6:$B$36,0),FALSE)="No Impact"),HLOOKUP(RIGHT(AR$3,LEN(AR$3)-FIND(".",AR$3,FIND(".",AR$3)+1)),Gällivare!$B$6:$J$36,MATCH($C4,Gällivare!$B$6:$B$36,0),FALSE),"Global: "&amp;HLOOKUP(LEFT(AR$3,4),Global!$B$6:$J$36,MATCH($C4,Global!$B$6:$B$36,0),FALSE)&amp;CHAR(10)&amp;"Local Trend: "&amp;HLOOKUP(MID(AR$3,FIND(".",AR$3)+1,FIND(".",AR$3,FIND(".",AR$3)+1)-FIND(".",AR$3)-1),Gällivare!$B$6:$J$36,MATCH($C4,Gällivare!$B$6:$B$36,0),FALSE)&amp;CHAR(10)&amp;"Local Target: "&amp;HLOOKUP(RIGHT(AR$3,LEN(AR$3)-FIND(".",AR$3,FIND(".",AR$3)+1)),Gällivare!$B$6:$J$36,MATCH($C4,Gällivare!$B$6:$B$36,0),FALSE)))</f>
        <v>Low</v>
      </c>
      <c r="AS4" s="177" t="str">
        <f>IF(AND(HLOOKUP(MID(AS$3,FIND(".",AS$3)+1,FIND(".",AS$3,FIND(".",AS$3)+1)-FIND(".",AS$3)-1),Gällivare!$B$6:$J$36,MATCH($C4,Gällivare!$B$6:$B$36,0),FALSE)="No Impact",HLOOKUP(RIGHT(AS$3,LEN(AS$3)-FIND(".",AS$3,FIND(".",AS$3)+1)),Gällivare!$B$6:$J$36,MATCH($C4,Gällivare!$B$6:$B$36,0),FALSE)="No Impact"),HLOOKUP(LEFT(AS$3,4),Global!$B$6:$J$36,MATCH($C4,Global!$B$6:$B$36,0),FALSE),IF(AND(HLOOKUP(MID(AS$3,FIND(".",AS$3)+1,FIND(".",AS$3,FIND(".",AS$3)+1)-FIND(".",AS$3)-1),Gällivare!$B$6:$J$36,MATCH($C4,Gällivare!$B$6:$B$36,0),FALSE)="No Impact",HLOOKUP(LEFT(AS$3,4),Global!$B$6:$J$36,MATCH($C4,Global!$B$6:$B$36,0),FALSE)="No Impact"),HLOOKUP(RIGHT(AS$3,LEN(AS$3)-FIND(".",AS$3,FIND(".",AS$3)+1)),Gällivare!$B$6:$J$36,MATCH($C4,Gällivare!$B$6:$B$36,0),FALSE),"Global: "&amp;HLOOKUP(LEFT(AS$3,4),Global!$B$6:$J$36,MATCH($C4,Global!$B$6:$B$36,0),FALSE)&amp;CHAR(10)&amp;"Local Trend: "&amp;HLOOKUP(MID(AS$3,FIND(".",AS$3)+1,FIND(".",AS$3,FIND(".",AS$3)+1)-FIND(".",AS$3)-1),Gällivare!$B$6:$J$36,MATCH($C4,Gällivare!$B$6:$B$36,0),FALSE)&amp;CHAR(10)&amp;"Local Target: "&amp;HLOOKUP(RIGHT(AS$3,LEN(AS$3)-FIND(".",AS$3,FIND(".",AS$3)+1)),Gällivare!$B$6:$J$36,MATCH($C4,Gällivare!$B$6:$B$36,0),FALSE)))</f>
        <v>Medium</v>
      </c>
      <c r="AT4" s="177" t="str">
        <f>IF(AND(HLOOKUP(MID(AT$3,FIND(".",AT$3)+1,FIND(".",AT$3,FIND(".",AT$3)+1)-FIND(".",AT$3)-1),Gällivare!$B$6:$J$36,MATCH($C4,Gällivare!$B$6:$B$36,0),FALSE)="No Impact",HLOOKUP(RIGHT(AT$3,LEN(AT$3)-FIND(".",AT$3,FIND(".",AT$3)+1)),Gällivare!$B$6:$J$36,MATCH($C4,Gällivare!$B$6:$B$36,0),FALSE)="No Impact"),HLOOKUP(LEFT(AT$3,4),Global!$B$6:$J$36,MATCH($C4,Global!$B$6:$B$36,0),FALSE),IF(AND(HLOOKUP(MID(AT$3,FIND(".",AT$3)+1,FIND(".",AT$3,FIND(".",AT$3)+1)-FIND(".",AT$3)-1),Gällivare!$B$6:$J$36,MATCH($C4,Gällivare!$B$6:$B$36,0),FALSE)="No Impact",HLOOKUP(LEFT(AT$3,4),Global!$B$6:$J$36,MATCH($C4,Global!$B$6:$B$36,0),FALSE)="No Impact"),HLOOKUP(RIGHT(AT$3,LEN(AT$3)-FIND(".",AT$3,FIND(".",AT$3)+1)),Gällivare!$B$6:$J$36,MATCH($C4,Gällivare!$B$6:$B$36,0),FALSE),"Global: "&amp;HLOOKUP(LEFT(AT$3,4),Global!$B$6:$J$36,MATCH($C4,Global!$B$6:$B$36,0),FALSE)&amp;CHAR(10)&amp;"Local Trend: "&amp;HLOOKUP(MID(AT$3,FIND(".",AT$3)+1,FIND(".",AT$3,FIND(".",AT$3)+1)-FIND(".",AT$3)-1),Gällivare!$B$6:$J$36,MATCH($C4,Gällivare!$B$6:$B$36,0),FALSE)&amp;CHAR(10)&amp;"Local Target: "&amp;HLOOKUP(RIGHT(AT$3,LEN(AT$3)-FIND(".",AT$3,FIND(".",AT$3)+1)),Gällivare!$B$6:$J$36,MATCH($C4,Gällivare!$B$6:$B$36,0),FALSE)))</f>
        <v>Medium</v>
      </c>
      <c r="AU4" s="177" t="str">
        <f>IF(AND(HLOOKUP(MID(AU$3,FIND(".",AU$3)+1,FIND(".",AU$3,FIND(".",AU$3)+1)-FIND(".",AU$3)-1),Gällivare!$B$6:$J$36,MATCH($C4,Gällivare!$B$6:$B$36,0),FALSE)="No Impact",HLOOKUP(RIGHT(AU$3,LEN(AU$3)-FIND(".",AU$3,FIND(".",AU$3)+1)),Gällivare!$B$6:$J$36,MATCH($C4,Gällivare!$B$6:$B$36,0),FALSE)="No Impact"),HLOOKUP(LEFT(AU$3,4),Global!$B$6:$J$36,MATCH($C4,Global!$B$6:$B$36,0),FALSE),IF(AND(HLOOKUP(MID(AU$3,FIND(".",AU$3)+1,FIND(".",AU$3,FIND(".",AU$3)+1)-FIND(".",AU$3)-1),Gällivare!$B$6:$J$36,MATCH($C4,Gällivare!$B$6:$B$36,0),FALSE)="No Impact",HLOOKUP(LEFT(AU$3,4),Global!$B$6:$J$36,MATCH($C4,Global!$B$6:$B$36,0),FALSE)="No Impact"),HLOOKUP(RIGHT(AU$3,LEN(AU$3)-FIND(".",AU$3,FIND(".",AU$3)+1)),Gällivare!$B$6:$J$36,MATCH($C4,Gällivare!$B$6:$B$36,0),FALSE),"Global: "&amp;HLOOKUP(LEFT(AU$3,4),Global!$B$6:$J$36,MATCH($C4,Global!$B$6:$B$36,0),FALSE)&amp;CHAR(10)&amp;"Local Trend: "&amp;HLOOKUP(MID(AU$3,FIND(".",AU$3)+1,FIND(".",AU$3,FIND(".",AU$3)+1)-FIND(".",AU$3)-1),Gällivare!$B$6:$J$36,MATCH($C4,Gällivare!$B$6:$B$36,0),FALSE)&amp;CHAR(10)&amp;"Local Target: "&amp;HLOOKUP(RIGHT(AU$3,LEN(AU$3)-FIND(".",AU$3,FIND(".",AU$3)+1)),Gällivare!$B$6:$J$36,MATCH($C4,Gällivare!$B$6:$B$36,0),FALSE)))</f>
        <v>Medium</v>
      </c>
      <c r="AV4" s="177" t="str">
        <f>IF(AND(HLOOKUP(MID(AV$3,FIND(".",AV$3)+1,FIND(".",AV$3,FIND(".",AV$3)+1)-FIND(".",AV$3)-1),Gällivare!$B$6:$J$36,MATCH($C4,Gällivare!$B$6:$B$36,0),FALSE)="No Impact",HLOOKUP(RIGHT(AV$3,LEN(AV$3)-FIND(".",AV$3,FIND(".",AV$3)+1)),Gällivare!$B$6:$J$36,MATCH($C4,Gällivare!$B$6:$B$36,0),FALSE)="No Impact"),HLOOKUP(LEFT(AV$3,4),Global!$B$6:$J$36,MATCH($C4,Global!$B$6:$B$36,0),FALSE),IF(AND(HLOOKUP(MID(AV$3,FIND(".",AV$3)+1,FIND(".",AV$3,FIND(".",AV$3)+1)-FIND(".",AV$3)-1),Gällivare!$B$6:$J$36,MATCH($C4,Gällivare!$B$6:$B$36,0),FALSE)="No Impact",HLOOKUP(LEFT(AV$3,4),Global!$B$6:$J$36,MATCH($C4,Global!$B$6:$B$36,0),FALSE)="No Impact"),HLOOKUP(RIGHT(AV$3,LEN(AV$3)-FIND(".",AV$3,FIND(".",AV$3)+1)),Gällivare!$B$6:$J$36,MATCH($C4,Gällivare!$B$6:$B$36,0),FALSE),"Global: "&amp;HLOOKUP(LEFT(AV$3,4),Global!$B$6:$J$36,MATCH($C4,Global!$B$6:$B$36,0),FALSE)&amp;CHAR(10)&amp;"Local Trend: "&amp;HLOOKUP(MID(AV$3,FIND(".",AV$3)+1,FIND(".",AV$3,FIND(".",AV$3)+1)-FIND(".",AV$3)-1),Gällivare!$B$6:$J$36,MATCH($C4,Gällivare!$B$6:$B$36,0),FALSE)&amp;CHAR(10)&amp;"Local Target: "&amp;HLOOKUP(RIGHT(AV$3,LEN(AV$3)-FIND(".",AV$3,FIND(".",AV$3)+1)),Gällivare!$B$6:$J$36,MATCH($C4,Gällivare!$B$6:$B$36,0),FALSE)))</f>
        <v>Medium</v>
      </c>
      <c r="AW4" s="177" t="str">
        <f>IF(AND(HLOOKUP(MID(AW$3,FIND(".",AW$3)+1,FIND(".",AW$3,FIND(".",AW$3)+1)-FIND(".",AW$3)-1),Gällivare!$B$6:$J$36,MATCH($C4,Gällivare!$B$6:$B$36,0),FALSE)="No Impact",HLOOKUP(RIGHT(AW$3,LEN(AW$3)-FIND(".",AW$3,FIND(".",AW$3)+1)),Gällivare!$B$6:$J$36,MATCH($C4,Gällivare!$B$6:$B$36,0),FALSE)="No Impact"),HLOOKUP(LEFT(AW$3,4),Global!$B$6:$J$36,MATCH($C4,Global!$B$6:$B$36,0),FALSE),IF(AND(HLOOKUP(MID(AW$3,FIND(".",AW$3)+1,FIND(".",AW$3,FIND(".",AW$3)+1)-FIND(".",AW$3)-1),Gällivare!$B$6:$J$36,MATCH($C4,Gällivare!$B$6:$B$36,0),FALSE)="No Impact",HLOOKUP(LEFT(AW$3,4),Global!$B$6:$J$36,MATCH($C4,Global!$B$6:$B$36,0),FALSE)="No Impact"),HLOOKUP(RIGHT(AW$3,LEN(AW$3)-FIND(".",AW$3,FIND(".",AW$3)+1)),Gällivare!$B$6:$J$36,MATCH($C4,Gällivare!$B$6:$B$36,0),FALSE),"Global: "&amp;HLOOKUP(LEFT(AW$3,4),Global!$B$6:$J$36,MATCH($C4,Global!$B$6:$B$36,0),FALSE)&amp;CHAR(10)&amp;"Local Trend: "&amp;HLOOKUP(MID(AW$3,FIND(".",AW$3)+1,FIND(".",AW$3,FIND(".",AW$3)+1)-FIND(".",AW$3)-1),Gällivare!$B$6:$J$36,MATCH($C4,Gällivare!$B$6:$B$36,0),FALSE)&amp;CHAR(10)&amp;"Local Target: "&amp;HLOOKUP(RIGHT(AW$3,LEN(AW$3)-FIND(".",AW$3,FIND(".",AW$3)+1)),Gällivare!$B$6:$J$36,MATCH($C4,Gällivare!$B$6:$B$36,0),FALSE)))</f>
        <v>Medium</v>
      </c>
      <c r="AX4" s="177" t="str">
        <f>IF(AND(HLOOKUP(MID(AX$3,FIND(".",AX$3)+1,FIND(".",AX$3,FIND(".",AX$3)+1)-FIND(".",AX$3)-1),Gällivare!$B$6:$J$36,MATCH($C4,Gällivare!$B$6:$B$36,0),FALSE)="No Impact",HLOOKUP(RIGHT(AX$3,LEN(AX$3)-FIND(".",AX$3,FIND(".",AX$3)+1)),Gällivare!$B$6:$J$36,MATCH($C4,Gällivare!$B$6:$B$36,0),FALSE)="No Impact"),HLOOKUP(LEFT(AX$3,4),Global!$B$6:$J$36,MATCH($C4,Global!$B$6:$B$36,0),FALSE),IF(AND(HLOOKUP(MID(AX$3,FIND(".",AX$3)+1,FIND(".",AX$3,FIND(".",AX$3)+1)-FIND(".",AX$3)-1),Gällivare!$B$6:$J$36,MATCH($C4,Gällivare!$B$6:$B$36,0),FALSE)="No Impact",HLOOKUP(LEFT(AX$3,4),Global!$B$6:$J$36,MATCH($C4,Global!$B$6:$B$36,0),FALSE)="No Impact"),HLOOKUP(RIGHT(AX$3,LEN(AX$3)-FIND(".",AX$3,FIND(".",AX$3)+1)),Gällivare!$B$6:$J$36,MATCH($C4,Gällivare!$B$6:$B$36,0),FALSE),"Global: "&amp;HLOOKUP(LEFT(AX$3,4),Global!$B$6:$J$36,MATCH($C4,Global!$B$6:$B$36,0),FALSE)&amp;CHAR(10)&amp;"Local Trend: "&amp;HLOOKUP(MID(AX$3,FIND(".",AX$3)+1,FIND(".",AX$3,FIND(".",AX$3)+1)-FIND(".",AX$3)-1),Gällivare!$B$6:$J$36,MATCH($C4,Gällivare!$B$6:$B$36,0),FALSE)&amp;CHAR(10)&amp;"Local Target: "&amp;HLOOKUP(RIGHT(AX$3,LEN(AX$3)-FIND(".",AX$3,FIND(".",AX$3)+1)),Gällivare!$B$6:$J$36,MATCH($C4,Gällivare!$B$6:$B$36,0),FALSE)))</f>
        <v>Medium</v>
      </c>
      <c r="AY4" s="177" t="str">
        <f>IF(AND(HLOOKUP(MID(AY$3,FIND(".",AY$3)+1,FIND(".",AY$3,FIND(".",AY$3)+1)-FIND(".",AY$3)-1),Gällivare!$B$6:$J$36,MATCH($C4,Gällivare!$B$6:$B$36,0),FALSE)="No Impact",HLOOKUP(RIGHT(AY$3,LEN(AY$3)-FIND(".",AY$3,FIND(".",AY$3)+1)),Gällivare!$B$6:$J$36,MATCH($C4,Gällivare!$B$6:$B$36,0),FALSE)="No Impact"),HLOOKUP(LEFT(AY$3,4),Global!$B$6:$J$36,MATCH($C4,Global!$B$6:$B$36,0),FALSE),IF(AND(HLOOKUP(MID(AY$3,FIND(".",AY$3)+1,FIND(".",AY$3,FIND(".",AY$3)+1)-FIND(".",AY$3)-1),Gällivare!$B$6:$J$36,MATCH($C4,Gällivare!$B$6:$B$36,0),FALSE)="No Impact",HLOOKUP(LEFT(AY$3,4),Global!$B$6:$J$36,MATCH($C4,Global!$B$6:$B$36,0),FALSE)="No Impact"),HLOOKUP(RIGHT(AY$3,LEN(AY$3)-FIND(".",AY$3,FIND(".",AY$3)+1)),Gällivare!$B$6:$J$36,MATCH($C4,Gällivare!$B$6:$B$36,0),FALSE),"Global: "&amp;HLOOKUP(LEFT(AY$3,4),Global!$B$6:$J$36,MATCH($C4,Global!$B$6:$B$36,0),FALSE)&amp;CHAR(10)&amp;"Local Trend: "&amp;HLOOKUP(MID(AY$3,FIND(".",AY$3)+1,FIND(".",AY$3,FIND(".",AY$3)+1)-FIND(".",AY$3)-1),Gällivare!$B$6:$J$36,MATCH($C4,Gällivare!$B$6:$B$36,0),FALSE)&amp;CHAR(10)&amp;"Local Target: "&amp;HLOOKUP(RIGHT(AY$3,LEN(AY$3)-FIND(".",AY$3,FIND(".",AY$3)+1)),Gällivare!$B$6:$J$36,MATCH($C4,Gällivare!$B$6:$B$36,0),FALSE)))</f>
        <v>High</v>
      </c>
      <c r="AZ4" s="177" t="str">
        <f>IF(AND(HLOOKUP(MID(AZ$3,FIND(".",AZ$3)+1,FIND(".",AZ$3,FIND(".",AZ$3)+1)-FIND(".",AZ$3)-1),Gällivare!$B$6:$J$36,MATCH($C4,Gällivare!$B$6:$B$36,0),FALSE)="No Impact",HLOOKUP(RIGHT(AZ$3,LEN(AZ$3)-FIND(".",AZ$3,FIND(".",AZ$3)+1)),Gällivare!$B$6:$J$36,MATCH($C4,Gällivare!$B$6:$B$36,0),FALSE)="No Impact"),HLOOKUP(LEFT(AZ$3,4),Global!$B$6:$J$36,MATCH($C4,Global!$B$6:$B$36,0),FALSE),IF(AND(HLOOKUP(MID(AZ$3,FIND(".",AZ$3)+1,FIND(".",AZ$3,FIND(".",AZ$3)+1)-FIND(".",AZ$3)-1),Gällivare!$B$6:$J$36,MATCH($C4,Gällivare!$B$6:$B$36,0),FALSE)="No Impact",HLOOKUP(LEFT(AZ$3,4),Global!$B$6:$J$36,MATCH($C4,Global!$B$6:$B$36,0),FALSE)="No Impact"),HLOOKUP(RIGHT(AZ$3,LEN(AZ$3)-FIND(".",AZ$3,FIND(".",AZ$3)+1)),Gällivare!$B$6:$J$36,MATCH($C4,Gällivare!$B$6:$B$36,0),FALSE),"Global: "&amp;HLOOKUP(LEFT(AZ$3,4),Global!$B$6:$J$36,MATCH($C4,Global!$B$6:$B$36,0),FALSE)&amp;CHAR(10)&amp;"Local Trend: "&amp;HLOOKUP(MID(AZ$3,FIND(".",AZ$3)+1,FIND(".",AZ$3,FIND(".",AZ$3)+1)-FIND(".",AZ$3)-1),Gällivare!$B$6:$J$36,MATCH($C4,Gällivare!$B$6:$B$36,0),FALSE)&amp;CHAR(10)&amp;"Local Target: "&amp;HLOOKUP(RIGHT(AZ$3,LEN(AZ$3)-FIND(".",AZ$3,FIND(".",AZ$3)+1)),Gällivare!$B$6:$J$36,MATCH($C4,Gällivare!$B$6:$B$36,0),FALSE)))</f>
        <v>High</v>
      </c>
      <c r="BA4" s="177" t="str">
        <f>IF(AND(HLOOKUP(MID(BA$3,FIND(".",BA$3)+1,FIND(".",BA$3,FIND(".",BA$3)+1)-FIND(".",BA$3)-1),Gällivare!$B$6:$J$36,MATCH($C4,Gällivare!$B$6:$B$36,0),FALSE)="No Impact",HLOOKUP(RIGHT(BA$3,LEN(BA$3)-FIND(".",BA$3,FIND(".",BA$3)+1)),Gällivare!$B$6:$J$36,MATCH($C4,Gällivare!$B$6:$B$36,0),FALSE)="No Impact"),HLOOKUP(LEFT(BA$3,4),Global!$B$6:$J$36,MATCH($C4,Global!$B$6:$B$36,0),FALSE),IF(AND(HLOOKUP(MID(BA$3,FIND(".",BA$3)+1,FIND(".",BA$3,FIND(".",BA$3)+1)-FIND(".",BA$3)-1),Gällivare!$B$6:$J$36,MATCH($C4,Gällivare!$B$6:$B$36,0),FALSE)="No Impact",HLOOKUP(LEFT(BA$3,4),Global!$B$6:$J$36,MATCH($C4,Global!$B$6:$B$36,0),FALSE)="No Impact"),HLOOKUP(RIGHT(BA$3,LEN(BA$3)-FIND(".",BA$3,FIND(".",BA$3)+1)),Gällivare!$B$6:$J$36,MATCH($C4,Gällivare!$B$6:$B$36,0),FALSE),"Global: "&amp;HLOOKUP(LEFT(BA$3,4),Global!$B$6:$J$36,MATCH($C4,Global!$B$6:$B$36,0),FALSE)&amp;CHAR(10)&amp;"Local Trend: "&amp;HLOOKUP(MID(BA$3,FIND(".",BA$3)+1,FIND(".",BA$3,FIND(".",BA$3)+1)-FIND(".",BA$3)-1),Gällivare!$B$6:$J$36,MATCH($C4,Gällivare!$B$6:$B$36,0),FALSE)&amp;CHAR(10)&amp;"Local Target: "&amp;HLOOKUP(RIGHT(BA$3,LEN(BA$3)-FIND(".",BA$3,FIND(".",BA$3)+1)),Gällivare!$B$6:$J$36,MATCH($C4,Gällivare!$B$6:$B$36,0),FALSE)))</f>
        <v>High</v>
      </c>
      <c r="BB4" s="177" t="str">
        <f>IF(AND(HLOOKUP(MID(BB$3,FIND(".",BB$3)+1,FIND(".",BB$3,FIND(".",BB$3)+1)-FIND(".",BB$3)-1),Gällivare!$B$6:$J$36,MATCH($C4,Gällivare!$B$6:$B$36,0),FALSE)="No Impact",HLOOKUP(RIGHT(BB$3,LEN(BB$3)-FIND(".",BB$3,FIND(".",BB$3)+1)),Gällivare!$B$6:$J$36,MATCH($C4,Gällivare!$B$6:$B$36,0),FALSE)="No Impact"),HLOOKUP(LEFT(BB$3,4),Global!$B$6:$J$36,MATCH($C4,Global!$B$6:$B$36,0),FALSE),IF(AND(HLOOKUP(MID(BB$3,FIND(".",BB$3)+1,FIND(".",BB$3,FIND(".",BB$3)+1)-FIND(".",BB$3)-1),Gällivare!$B$6:$J$36,MATCH($C4,Gällivare!$B$6:$B$36,0),FALSE)="No Impact",HLOOKUP(LEFT(BB$3,4),Global!$B$6:$J$36,MATCH($C4,Global!$B$6:$B$36,0),FALSE)="No Impact"),HLOOKUP(RIGHT(BB$3,LEN(BB$3)-FIND(".",BB$3,FIND(".",BB$3)+1)),Gällivare!$B$6:$J$36,MATCH($C4,Gällivare!$B$6:$B$36,0),FALSE),"Global: "&amp;HLOOKUP(LEFT(BB$3,4),Global!$B$6:$J$36,MATCH($C4,Global!$B$6:$B$36,0),FALSE)&amp;CHAR(10)&amp;"Local Trend: "&amp;HLOOKUP(MID(BB$3,FIND(".",BB$3)+1,FIND(".",BB$3,FIND(".",BB$3)+1)-FIND(".",BB$3)-1),Gällivare!$B$6:$J$36,MATCH($C4,Gällivare!$B$6:$B$36,0),FALSE)&amp;CHAR(10)&amp;"Local Target: "&amp;HLOOKUP(RIGHT(BB$3,LEN(BB$3)-FIND(".",BB$3,FIND(".",BB$3)+1)),Gällivare!$B$6:$J$36,MATCH($C4,Gällivare!$B$6:$B$36,0),FALSE)))</f>
        <v>High</v>
      </c>
      <c r="BC4" s="177" t="str">
        <f>IF(AND(HLOOKUP(MID(BC$3,FIND(".",BC$3)+1,FIND(".",BC$3,FIND(".",BC$3)+1)-FIND(".",BC$3)-1),Gällivare!$B$6:$J$36,MATCH($C4,Gällivare!$B$6:$B$36,0),FALSE)="No Impact",HLOOKUP(RIGHT(BC$3,LEN(BC$3)-FIND(".",BC$3,FIND(".",BC$3)+1)),Gällivare!$B$6:$J$36,MATCH($C4,Gällivare!$B$6:$B$36,0),FALSE)="No Impact"),HLOOKUP(LEFT(BC$3,4),Global!$B$6:$J$36,MATCH($C4,Global!$B$6:$B$36,0),FALSE),IF(AND(HLOOKUP(MID(BC$3,FIND(".",BC$3)+1,FIND(".",BC$3,FIND(".",BC$3)+1)-FIND(".",BC$3)-1),Gällivare!$B$6:$J$36,MATCH($C4,Gällivare!$B$6:$B$36,0),FALSE)="No Impact",HLOOKUP(LEFT(BC$3,4),Global!$B$6:$J$36,MATCH($C4,Global!$B$6:$B$36,0),FALSE)="No Impact"),HLOOKUP(RIGHT(BC$3,LEN(BC$3)-FIND(".",BC$3,FIND(".",BC$3)+1)),Gällivare!$B$6:$J$36,MATCH($C4,Gällivare!$B$6:$B$36,0),FALSE),"Global: "&amp;HLOOKUP(LEFT(BC$3,4),Global!$B$6:$J$36,MATCH($C4,Global!$B$6:$B$36,0),FALSE)&amp;CHAR(10)&amp;"Local Trend: "&amp;HLOOKUP(MID(BC$3,FIND(".",BC$3)+1,FIND(".",BC$3,FIND(".",BC$3)+1)-FIND(".",BC$3)-1),Gällivare!$B$6:$J$36,MATCH($C4,Gällivare!$B$6:$B$36,0),FALSE)&amp;CHAR(10)&amp;"Local Target: "&amp;HLOOKUP(RIGHT(BC$3,LEN(BC$3)-FIND(".",BC$3,FIND(".",BC$3)+1)),Gällivare!$B$6:$J$36,MATCH($C4,Gällivare!$B$6:$B$36,0),FALSE)))</f>
        <v>High</v>
      </c>
      <c r="BD4" s="177" t="str">
        <f>IF(AND(HLOOKUP(MID(BD$3,FIND(".",BD$3)+1,FIND(".",BD$3,FIND(".",BD$3)+1)-FIND(".",BD$3)-1),Gällivare!$B$6:$J$36,MATCH($C4,Gällivare!$B$6:$B$36,0),FALSE)="No Impact",HLOOKUP(RIGHT(BD$3,LEN(BD$3)-FIND(".",BD$3,FIND(".",BD$3)+1)),Gällivare!$B$6:$J$36,MATCH($C4,Gällivare!$B$6:$B$36,0),FALSE)="No Impact"),HLOOKUP(LEFT(BD$3,4),Global!$B$6:$J$36,MATCH($C4,Global!$B$6:$B$36,0),FALSE),IF(AND(HLOOKUP(MID(BD$3,FIND(".",BD$3)+1,FIND(".",BD$3,FIND(".",BD$3)+1)-FIND(".",BD$3)-1),Gällivare!$B$6:$J$36,MATCH($C4,Gällivare!$B$6:$B$36,0),FALSE)="No Impact",HLOOKUP(LEFT(BD$3,4),Global!$B$6:$J$36,MATCH($C4,Global!$B$6:$B$36,0),FALSE)="No Impact"),HLOOKUP(RIGHT(BD$3,LEN(BD$3)-FIND(".",BD$3,FIND(".",BD$3)+1)),Gällivare!$B$6:$J$36,MATCH($C4,Gällivare!$B$6:$B$36,0),FALSE),"Global: "&amp;HLOOKUP(LEFT(BD$3,4),Global!$B$6:$J$36,MATCH($C4,Global!$B$6:$B$36,0),FALSE)&amp;CHAR(10)&amp;"Local Trend: "&amp;HLOOKUP(MID(BD$3,FIND(".",BD$3)+1,FIND(".",BD$3,FIND(".",BD$3)+1)-FIND(".",BD$3)-1),Gällivare!$B$6:$J$36,MATCH($C4,Gällivare!$B$6:$B$36,0),FALSE)&amp;CHAR(10)&amp;"Local Target: "&amp;HLOOKUP(RIGHT(BD$3,LEN(BD$3)-FIND(".",BD$3,FIND(".",BD$3)+1)),Gällivare!$B$6:$J$36,MATCH($C4,Gällivare!$B$6:$B$36,0),FALSE)))</f>
        <v>High</v>
      </c>
      <c r="BE4" s="177" t="str">
        <f>IF(AND(HLOOKUP(MID(BE$3,FIND(".",BE$3)+1,FIND(".",BE$3,FIND(".",BE$3)+1)-FIND(".",BE$3)-1),Gällivare!$B$6:$J$36,MATCH($C4,Gällivare!$B$6:$B$36,0),FALSE)="No Impact",HLOOKUP(RIGHT(BE$3,LEN(BE$3)-FIND(".",BE$3,FIND(".",BE$3)+1)),Gällivare!$B$6:$J$36,MATCH($C4,Gällivare!$B$6:$B$36,0),FALSE)="No Impact"),HLOOKUP(LEFT(BE$3,4),Global!$B$6:$J$36,MATCH($C4,Global!$B$6:$B$36,0),FALSE),IF(AND(HLOOKUP(MID(BE$3,FIND(".",BE$3)+1,FIND(".",BE$3,FIND(".",BE$3)+1)-FIND(".",BE$3)-1),Gällivare!$B$6:$J$36,MATCH($C4,Gällivare!$B$6:$B$36,0),FALSE)="No Impact",HLOOKUP(LEFT(BE$3,4),Global!$B$6:$J$36,MATCH($C4,Global!$B$6:$B$36,0),FALSE)="No Impact"),HLOOKUP(RIGHT(BE$3,LEN(BE$3)-FIND(".",BE$3,FIND(".",BE$3)+1)),Gällivare!$B$6:$J$36,MATCH($C4,Gällivare!$B$6:$B$36,0),FALSE),"Global: "&amp;HLOOKUP(LEFT(BE$3,4),Global!$B$6:$J$36,MATCH($C4,Global!$B$6:$B$36,0),FALSE)&amp;CHAR(10)&amp;"Local Trend: "&amp;HLOOKUP(MID(BE$3,FIND(".",BE$3)+1,FIND(".",BE$3,FIND(".",BE$3)+1)-FIND(".",BE$3)-1),Gällivare!$B$6:$J$36,MATCH($C4,Gällivare!$B$6:$B$36,0),FALSE)&amp;CHAR(10)&amp;"Local Target: "&amp;HLOOKUP(RIGHT(BE$3,LEN(BE$3)-FIND(".",BE$3,FIND(".",BE$3)+1)),Gällivare!$B$6:$J$36,MATCH($C4,Gällivare!$B$6:$B$36,0),FALSE)))</f>
        <v>Medium</v>
      </c>
      <c r="BF4" s="177" t="str">
        <f>IF(AND(HLOOKUP(MID(BF$3,FIND(".",BF$3)+1,FIND(".",BF$3,FIND(".",BF$3)+1)-FIND(".",BF$3)-1),Gällivare!$B$6:$J$36,MATCH($C4,Gällivare!$B$6:$B$36,0),FALSE)="No Impact",HLOOKUP(RIGHT(BF$3,LEN(BF$3)-FIND(".",BF$3,FIND(".",BF$3)+1)),Gällivare!$B$6:$J$36,MATCH($C4,Gällivare!$B$6:$B$36,0),FALSE)="No Impact"),HLOOKUP(LEFT(BF$3,4),Global!$B$6:$J$36,MATCH($C4,Global!$B$6:$B$36,0),FALSE),IF(AND(HLOOKUP(MID(BF$3,FIND(".",BF$3)+1,FIND(".",BF$3,FIND(".",BF$3)+1)-FIND(".",BF$3)-1),Gällivare!$B$6:$J$36,MATCH($C4,Gällivare!$B$6:$B$36,0),FALSE)="No Impact",HLOOKUP(LEFT(BF$3,4),Global!$B$6:$J$36,MATCH($C4,Global!$B$6:$B$36,0),FALSE)="No Impact"),HLOOKUP(RIGHT(BF$3,LEN(BF$3)-FIND(".",BF$3,FIND(".",BF$3)+1)),Gällivare!$B$6:$J$36,MATCH($C4,Gällivare!$B$6:$B$36,0),FALSE),"Global: "&amp;HLOOKUP(LEFT(BF$3,4),Global!$B$6:$J$36,MATCH($C4,Global!$B$6:$B$36,0),FALSE)&amp;CHAR(10)&amp;"Local Trend: "&amp;HLOOKUP(MID(BF$3,FIND(".",BF$3)+1,FIND(".",BF$3,FIND(".",BF$3)+1)-FIND(".",BF$3)-1),Gällivare!$B$6:$J$36,MATCH($C4,Gällivare!$B$6:$B$36,0),FALSE)&amp;CHAR(10)&amp;"Local Target: "&amp;HLOOKUP(RIGHT(BF$3,LEN(BF$3)-FIND(".",BF$3,FIND(".",BF$3)+1)),Gällivare!$B$6:$J$36,MATCH($C4,Gällivare!$B$6:$B$36,0),FALSE)))</f>
        <v>Medium</v>
      </c>
      <c r="BG4" s="177" t="str">
        <f>IF(AND(HLOOKUP(MID(BG$3,FIND(".",BG$3)+1,FIND(".",BG$3,FIND(".",BG$3)+1)-FIND(".",BG$3)-1),Gällivare!$B$6:$J$36,MATCH($C4,Gällivare!$B$6:$B$36,0),FALSE)="No Impact",HLOOKUP(RIGHT(BG$3,LEN(BG$3)-FIND(".",BG$3,FIND(".",BG$3)+1)),Gällivare!$B$6:$J$36,MATCH($C4,Gällivare!$B$6:$B$36,0),FALSE)="No Impact"),HLOOKUP(LEFT(BG$3,4),Global!$B$6:$J$36,MATCH($C4,Global!$B$6:$B$36,0),FALSE),IF(AND(HLOOKUP(MID(BG$3,FIND(".",BG$3)+1,FIND(".",BG$3,FIND(".",BG$3)+1)-FIND(".",BG$3)-1),Gällivare!$B$6:$J$36,MATCH($C4,Gällivare!$B$6:$B$36,0),FALSE)="No Impact",HLOOKUP(LEFT(BG$3,4),Global!$B$6:$J$36,MATCH($C4,Global!$B$6:$B$36,0),FALSE)="No Impact"),HLOOKUP(RIGHT(BG$3,LEN(BG$3)-FIND(".",BG$3,FIND(".",BG$3)+1)),Gällivare!$B$6:$J$36,MATCH($C4,Gällivare!$B$6:$B$36,0),FALSE),"Global: "&amp;HLOOKUP(LEFT(BG$3,4),Global!$B$6:$J$36,MATCH($C4,Global!$B$6:$B$36,0),FALSE)&amp;CHAR(10)&amp;"Local Trend: "&amp;HLOOKUP(MID(BG$3,FIND(".",BG$3)+1,FIND(".",BG$3,FIND(".",BG$3)+1)-FIND(".",BG$3)-1),Gällivare!$B$6:$J$36,MATCH($C4,Gällivare!$B$6:$B$36,0),FALSE)&amp;CHAR(10)&amp;"Local Target: "&amp;HLOOKUP(RIGHT(BG$3,LEN(BG$3)-FIND(".",BG$3,FIND(".",BG$3)+1)),Gällivare!$B$6:$J$36,MATCH($C4,Gällivare!$B$6:$B$36,0),FALSE)))</f>
        <v>Medium</v>
      </c>
      <c r="BH4" s="177" t="str">
        <f>IF(AND(HLOOKUP(MID(BH$3,FIND(".",BH$3)+1,FIND(".",BH$3,FIND(".",BH$3)+1)-FIND(".",BH$3)-1),Gällivare!$B$6:$J$36,MATCH($C4,Gällivare!$B$6:$B$36,0),FALSE)="No Impact",HLOOKUP(RIGHT(BH$3,LEN(BH$3)-FIND(".",BH$3,FIND(".",BH$3)+1)),Gällivare!$B$6:$J$36,MATCH($C4,Gällivare!$B$6:$B$36,0),FALSE)="No Impact"),HLOOKUP(LEFT(BH$3,4),Global!$B$6:$J$36,MATCH($C4,Global!$B$6:$B$36,0),FALSE),IF(AND(HLOOKUP(MID(BH$3,FIND(".",BH$3)+1,FIND(".",BH$3,FIND(".",BH$3)+1)-FIND(".",BH$3)-1),Gällivare!$B$6:$J$36,MATCH($C4,Gällivare!$B$6:$B$36,0),FALSE)="No Impact",HLOOKUP(LEFT(BH$3,4),Global!$B$6:$J$36,MATCH($C4,Global!$B$6:$B$36,0),FALSE)="No Impact"),HLOOKUP(RIGHT(BH$3,LEN(BH$3)-FIND(".",BH$3,FIND(".",BH$3)+1)),Gällivare!$B$6:$J$36,MATCH($C4,Gällivare!$B$6:$B$36,0),FALSE),"Global: "&amp;HLOOKUP(LEFT(BH$3,4),Global!$B$6:$J$36,MATCH($C4,Global!$B$6:$B$36,0),FALSE)&amp;CHAR(10)&amp;"Local Trend: "&amp;HLOOKUP(MID(BH$3,FIND(".",BH$3)+1,FIND(".",BH$3,FIND(".",BH$3)+1)-FIND(".",BH$3)-1),Gällivare!$B$6:$J$36,MATCH($C4,Gällivare!$B$6:$B$36,0),FALSE)&amp;CHAR(10)&amp;"Local Target: "&amp;HLOOKUP(RIGHT(BH$3,LEN(BH$3)-FIND(".",BH$3,FIND(".",BH$3)+1)),Gällivare!$B$6:$J$36,MATCH($C4,Gällivare!$B$6:$B$36,0),FALSE)))</f>
        <v>Medium</v>
      </c>
      <c r="BI4" s="177" t="str">
        <f>IF(AND(HLOOKUP(MID(BI$3,FIND(".",BI$3)+1,FIND(".",BI$3,FIND(".",BI$3)+1)-FIND(".",BI$3)-1),Gällivare!$B$6:$J$36,MATCH($C4,Gällivare!$B$6:$B$36,0),FALSE)="No Impact",HLOOKUP(RIGHT(BI$3,LEN(BI$3)-FIND(".",BI$3,FIND(".",BI$3)+1)),Gällivare!$B$6:$J$36,MATCH($C4,Gällivare!$B$6:$B$36,0),FALSE)="No Impact"),HLOOKUP(LEFT(BI$3,4),Global!$B$6:$J$36,MATCH($C4,Global!$B$6:$B$36,0),FALSE),IF(AND(HLOOKUP(MID(BI$3,FIND(".",BI$3)+1,FIND(".",BI$3,FIND(".",BI$3)+1)-FIND(".",BI$3)-1),Gällivare!$B$6:$J$36,MATCH($C4,Gällivare!$B$6:$B$36,0),FALSE)="No Impact",HLOOKUP(LEFT(BI$3,4),Global!$B$6:$J$36,MATCH($C4,Global!$B$6:$B$36,0),FALSE)="No Impact"),HLOOKUP(RIGHT(BI$3,LEN(BI$3)-FIND(".",BI$3,FIND(".",BI$3)+1)),Gällivare!$B$6:$J$36,MATCH($C4,Gällivare!$B$6:$B$36,0),FALSE),"Global: "&amp;HLOOKUP(LEFT(BI$3,4),Global!$B$6:$J$36,MATCH($C4,Global!$B$6:$B$36,0),FALSE)&amp;CHAR(10)&amp;"Local Trend: "&amp;HLOOKUP(MID(BI$3,FIND(".",BI$3)+1,FIND(".",BI$3,FIND(".",BI$3)+1)-FIND(".",BI$3)-1),Gällivare!$B$6:$J$36,MATCH($C4,Gällivare!$B$6:$B$36,0),FALSE)&amp;CHAR(10)&amp;"Local Target: "&amp;HLOOKUP(RIGHT(BI$3,LEN(BI$3)-FIND(".",BI$3,FIND(".",BI$3)+1)),Gällivare!$B$6:$J$36,MATCH($C4,Gällivare!$B$6:$B$36,0),FALSE)))</f>
        <v>Medium</v>
      </c>
      <c r="BJ4" s="177" t="str">
        <f>IF(AND(HLOOKUP(MID(BJ$3,FIND(".",BJ$3)+1,FIND(".",BJ$3,FIND(".",BJ$3)+1)-FIND(".",BJ$3)-1),Gällivare!$B$6:$J$36,MATCH($C4,Gällivare!$B$6:$B$36,0),FALSE)="No Impact",HLOOKUP(RIGHT(BJ$3,LEN(BJ$3)-FIND(".",BJ$3,FIND(".",BJ$3)+1)),Gällivare!$B$6:$J$36,MATCH($C4,Gällivare!$B$6:$B$36,0),FALSE)="No Impact"),HLOOKUP(LEFT(BJ$3,4),Global!$B$6:$J$36,MATCH($C4,Global!$B$6:$B$36,0),FALSE),IF(AND(HLOOKUP(MID(BJ$3,FIND(".",BJ$3)+1,FIND(".",BJ$3,FIND(".",BJ$3)+1)-FIND(".",BJ$3)-1),Gällivare!$B$6:$J$36,MATCH($C4,Gällivare!$B$6:$B$36,0),FALSE)="No Impact",HLOOKUP(LEFT(BJ$3,4),Global!$B$6:$J$36,MATCH($C4,Global!$B$6:$B$36,0),FALSE)="No Impact"),HLOOKUP(RIGHT(BJ$3,LEN(BJ$3)-FIND(".",BJ$3,FIND(".",BJ$3)+1)),Gällivare!$B$6:$J$36,MATCH($C4,Gällivare!$B$6:$B$36,0),FALSE),"Global: "&amp;HLOOKUP(LEFT(BJ$3,4),Global!$B$6:$J$36,MATCH($C4,Global!$B$6:$B$36,0),FALSE)&amp;CHAR(10)&amp;"Local Trend: "&amp;HLOOKUP(MID(BJ$3,FIND(".",BJ$3)+1,FIND(".",BJ$3,FIND(".",BJ$3)+1)-FIND(".",BJ$3)-1),Gällivare!$B$6:$J$36,MATCH($C4,Gällivare!$B$6:$B$36,0),FALSE)&amp;CHAR(10)&amp;"Local Target: "&amp;HLOOKUP(RIGHT(BJ$3,LEN(BJ$3)-FIND(".",BJ$3,FIND(".",BJ$3)+1)),Gällivare!$B$6:$J$36,MATCH($C4,Gällivare!$B$6:$B$36,0),FALSE)))</f>
        <v>Medium</v>
      </c>
      <c r="BK4" s="177" t="str">
        <f>IF(AND(HLOOKUP(MID(BK$3,FIND(".",BK$3)+1,FIND(".",BK$3,FIND(".",BK$3)+1)-FIND(".",BK$3)-1),Gällivare!$B$6:$J$36,MATCH($C4,Gällivare!$B$6:$B$36,0),FALSE)="No Impact",HLOOKUP(RIGHT(BK$3,LEN(BK$3)-FIND(".",BK$3,FIND(".",BK$3)+1)),Gällivare!$B$6:$J$36,MATCH($C4,Gällivare!$B$6:$B$36,0),FALSE)="No Impact"),HLOOKUP(LEFT(BK$3,4),Global!$B$6:$J$36,MATCH($C4,Global!$B$6:$B$36,0),FALSE),IF(AND(HLOOKUP(MID(BK$3,FIND(".",BK$3)+1,FIND(".",BK$3,FIND(".",BK$3)+1)-FIND(".",BK$3)-1),Gällivare!$B$6:$J$36,MATCH($C4,Gällivare!$B$6:$B$36,0),FALSE)="No Impact",HLOOKUP(LEFT(BK$3,4),Global!$B$6:$J$36,MATCH($C4,Global!$B$6:$B$36,0),FALSE)="No Impact"),HLOOKUP(RIGHT(BK$3,LEN(BK$3)-FIND(".",BK$3,FIND(".",BK$3)+1)),Gällivare!$B$6:$J$36,MATCH($C4,Gällivare!$B$6:$B$36,0),FALSE),"Global: "&amp;HLOOKUP(LEFT(BK$3,4),Global!$B$6:$J$36,MATCH($C4,Global!$B$6:$B$36,0),FALSE)&amp;CHAR(10)&amp;"Local Trend: "&amp;HLOOKUP(MID(BK$3,FIND(".",BK$3)+1,FIND(".",BK$3,FIND(".",BK$3)+1)-FIND(".",BK$3)-1),Gällivare!$B$6:$J$36,MATCH($C4,Gällivare!$B$6:$B$36,0),FALSE)&amp;CHAR(10)&amp;"Local Target: "&amp;HLOOKUP(RIGHT(BK$3,LEN(BK$3)-FIND(".",BK$3,FIND(".",BK$3)+1)),Gällivare!$B$6:$J$36,MATCH($C4,Gällivare!$B$6:$B$36,0),FALSE)))</f>
        <v>High</v>
      </c>
      <c r="BL4" s="177" t="str">
        <f>IF(AND(HLOOKUP(MID(BL$3,FIND(".",BL$3)+1,FIND(".",BL$3,FIND(".",BL$3)+1)-FIND(".",BL$3)-1),Gällivare!$B$6:$J$36,MATCH($C4,Gällivare!$B$6:$B$36,0),FALSE)="No Impact",HLOOKUP(RIGHT(BL$3,LEN(BL$3)-FIND(".",BL$3,FIND(".",BL$3)+1)),Gällivare!$B$6:$J$36,MATCH($C4,Gällivare!$B$6:$B$36,0),FALSE)="No Impact"),HLOOKUP(LEFT(BL$3,4),Global!$B$6:$J$36,MATCH($C4,Global!$B$6:$B$36,0),FALSE),IF(AND(HLOOKUP(MID(BL$3,FIND(".",BL$3)+1,FIND(".",BL$3,FIND(".",BL$3)+1)-FIND(".",BL$3)-1),Gällivare!$B$6:$J$36,MATCH($C4,Gällivare!$B$6:$B$36,0),FALSE)="No Impact",HLOOKUP(LEFT(BL$3,4),Global!$B$6:$J$36,MATCH($C4,Global!$B$6:$B$36,0),FALSE)="No Impact"),HLOOKUP(RIGHT(BL$3,LEN(BL$3)-FIND(".",BL$3,FIND(".",BL$3)+1)),Gällivare!$B$6:$J$36,MATCH($C4,Gällivare!$B$6:$B$36,0),FALSE),"Global: "&amp;HLOOKUP(LEFT(BL$3,4),Global!$B$6:$J$36,MATCH($C4,Global!$B$6:$B$36,0),FALSE)&amp;CHAR(10)&amp;"Local Trend: "&amp;HLOOKUP(MID(BL$3,FIND(".",BL$3)+1,FIND(".",BL$3,FIND(".",BL$3)+1)-FIND(".",BL$3)-1),Gällivare!$B$6:$J$36,MATCH($C4,Gällivare!$B$6:$B$36,0),FALSE)&amp;CHAR(10)&amp;"Local Target: "&amp;HLOOKUP(RIGHT(BL$3,LEN(BL$3)-FIND(".",BL$3,FIND(".",BL$3)+1)),Gällivare!$B$6:$J$36,MATCH($C4,Gällivare!$B$6:$B$36,0),FALSE)))</f>
        <v>High</v>
      </c>
      <c r="BM4" s="177" t="str">
        <f>IF(AND(HLOOKUP(MID(BM$3,FIND(".",BM$3)+1,FIND(".",BM$3,FIND(".",BM$3)+1)-FIND(".",BM$3)-1),Gällivare!$B$6:$J$36,MATCH($C4,Gällivare!$B$6:$B$36,0),FALSE)="No Impact",HLOOKUP(RIGHT(BM$3,LEN(BM$3)-FIND(".",BM$3,FIND(".",BM$3)+1)),Gällivare!$B$6:$J$36,MATCH($C4,Gällivare!$B$6:$B$36,0),FALSE)="No Impact"),HLOOKUP(LEFT(BM$3,4),Global!$B$6:$J$36,MATCH($C4,Global!$B$6:$B$36,0),FALSE),IF(AND(HLOOKUP(MID(BM$3,FIND(".",BM$3)+1,FIND(".",BM$3,FIND(".",BM$3)+1)-FIND(".",BM$3)-1),Gällivare!$B$6:$J$36,MATCH($C4,Gällivare!$B$6:$B$36,0),FALSE)="No Impact",HLOOKUP(LEFT(BM$3,4),Global!$B$6:$J$36,MATCH($C4,Global!$B$6:$B$36,0),FALSE)="No Impact"),HLOOKUP(RIGHT(BM$3,LEN(BM$3)-FIND(".",BM$3,FIND(".",BM$3)+1)),Gällivare!$B$6:$J$36,MATCH($C4,Gällivare!$B$6:$B$36,0),FALSE),"Global: "&amp;HLOOKUP(LEFT(BM$3,4),Global!$B$6:$J$36,MATCH($C4,Global!$B$6:$B$36,0),FALSE)&amp;CHAR(10)&amp;"Local Trend: "&amp;HLOOKUP(MID(BM$3,FIND(".",BM$3)+1,FIND(".",BM$3,FIND(".",BM$3)+1)-FIND(".",BM$3)-1),Gällivare!$B$6:$J$36,MATCH($C4,Gällivare!$B$6:$B$36,0),FALSE)&amp;CHAR(10)&amp;"Local Target: "&amp;HLOOKUP(RIGHT(BM$3,LEN(BM$3)-FIND(".",BM$3,FIND(".",BM$3)+1)),Gällivare!$B$6:$J$36,MATCH($C4,Gällivare!$B$6:$B$36,0),FALSE)))</f>
        <v>High</v>
      </c>
      <c r="BN4" s="177" t="str">
        <f>IF(AND(HLOOKUP(MID(BN$3,FIND(".",BN$3)+1,FIND(".",BN$3,FIND(".",BN$3)+1)-FIND(".",BN$3)-1),Gällivare!$B$6:$J$36,MATCH($C4,Gällivare!$B$6:$B$36,0),FALSE)="No Impact",HLOOKUP(RIGHT(BN$3,LEN(BN$3)-FIND(".",BN$3,FIND(".",BN$3)+1)),Gällivare!$B$6:$J$36,MATCH($C4,Gällivare!$B$6:$B$36,0),FALSE)="No Impact"),HLOOKUP(LEFT(BN$3,4),Global!$B$6:$J$36,MATCH($C4,Global!$B$6:$B$36,0),FALSE),IF(AND(HLOOKUP(MID(BN$3,FIND(".",BN$3)+1,FIND(".",BN$3,FIND(".",BN$3)+1)-FIND(".",BN$3)-1),Gällivare!$B$6:$J$36,MATCH($C4,Gällivare!$B$6:$B$36,0),FALSE)="No Impact",HLOOKUP(LEFT(BN$3,4),Global!$B$6:$J$36,MATCH($C4,Global!$B$6:$B$36,0),FALSE)="No Impact"),HLOOKUP(RIGHT(BN$3,LEN(BN$3)-FIND(".",BN$3,FIND(".",BN$3)+1)),Gällivare!$B$6:$J$36,MATCH($C4,Gällivare!$B$6:$B$36,0),FALSE),"Global: "&amp;HLOOKUP(LEFT(BN$3,4),Global!$B$6:$J$36,MATCH($C4,Global!$B$6:$B$36,0),FALSE)&amp;CHAR(10)&amp;"Local Trend: "&amp;HLOOKUP(MID(BN$3,FIND(".",BN$3)+1,FIND(".",BN$3,FIND(".",BN$3)+1)-FIND(".",BN$3)-1),Gällivare!$B$6:$J$36,MATCH($C4,Gällivare!$B$6:$B$36,0),FALSE)&amp;CHAR(10)&amp;"Local Target: "&amp;HLOOKUP(RIGHT(BN$3,LEN(BN$3)-FIND(".",BN$3,FIND(".",BN$3)+1)),Gällivare!$B$6:$J$36,MATCH($C4,Gällivare!$B$6:$B$36,0),FALSE)))</f>
        <v>High</v>
      </c>
      <c r="BO4" s="177" t="str">
        <f>IF(AND(HLOOKUP(MID(BO$3,FIND(".",BO$3)+1,FIND(".",BO$3,FIND(".",BO$3)+1)-FIND(".",BO$3)-1),Gällivare!$B$6:$J$36,MATCH($C4,Gällivare!$B$6:$B$36,0),FALSE)="No Impact",HLOOKUP(RIGHT(BO$3,LEN(BO$3)-FIND(".",BO$3,FIND(".",BO$3)+1)),Gällivare!$B$6:$J$36,MATCH($C4,Gällivare!$B$6:$B$36,0),FALSE)="No Impact"),HLOOKUP(LEFT(BO$3,4),Global!$B$6:$J$36,MATCH($C4,Global!$B$6:$B$36,0),FALSE),IF(AND(HLOOKUP(MID(BO$3,FIND(".",BO$3)+1,FIND(".",BO$3,FIND(".",BO$3)+1)-FIND(".",BO$3)-1),Gällivare!$B$6:$J$36,MATCH($C4,Gällivare!$B$6:$B$36,0),FALSE)="No Impact",HLOOKUP(LEFT(BO$3,4),Global!$B$6:$J$36,MATCH($C4,Global!$B$6:$B$36,0),FALSE)="No Impact"),HLOOKUP(RIGHT(BO$3,LEN(BO$3)-FIND(".",BO$3,FIND(".",BO$3)+1)),Gällivare!$B$6:$J$36,MATCH($C4,Gällivare!$B$6:$B$36,0),FALSE),"Global: "&amp;HLOOKUP(LEFT(BO$3,4),Global!$B$6:$J$36,MATCH($C4,Global!$B$6:$B$36,0),FALSE)&amp;CHAR(10)&amp;"Local Trend: "&amp;HLOOKUP(MID(BO$3,FIND(".",BO$3)+1,FIND(".",BO$3,FIND(".",BO$3)+1)-FIND(".",BO$3)-1),Gällivare!$B$6:$J$36,MATCH($C4,Gällivare!$B$6:$B$36,0),FALSE)&amp;CHAR(10)&amp;"Local Target: "&amp;HLOOKUP(RIGHT(BO$3,LEN(BO$3)-FIND(".",BO$3,FIND(".",BO$3)+1)),Gällivare!$B$6:$J$36,MATCH($C4,Gällivare!$B$6:$B$36,0),FALSE)))</f>
        <v>High</v>
      </c>
      <c r="BP4" s="177" t="str">
        <f>IF(AND(HLOOKUP(MID(BP$3,FIND(".",BP$3)+1,FIND(".",BP$3,FIND(".",BP$3)+1)-FIND(".",BP$3)-1),Gällivare!$B$6:$J$36,MATCH($C4,Gällivare!$B$6:$B$36,0),FALSE)="No Impact",HLOOKUP(RIGHT(BP$3,LEN(BP$3)-FIND(".",BP$3,FIND(".",BP$3)+1)),Gällivare!$B$6:$J$36,MATCH($C4,Gällivare!$B$6:$B$36,0),FALSE)="No Impact"),HLOOKUP(LEFT(BP$3,4),Global!$B$6:$J$36,MATCH($C4,Global!$B$6:$B$36,0),FALSE),IF(AND(HLOOKUP(MID(BP$3,FIND(".",BP$3)+1,FIND(".",BP$3,FIND(".",BP$3)+1)-FIND(".",BP$3)-1),Gällivare!$B$6:$J$36,MATCH($C4,Gällivare!$B$6:$B$36,0),FALSE)="No Impact",HLOOKUP(LEFT(BP$3,4),Global!$B$6:$J$36,MATCH($C4,Global!$B$6:$B$36,0),FALSE)="No Impact"),HLOOKUP(RIGHT(BP$3,LEN(BP$3)-FIND(".",BP$3,FIND(".",BP$3)+1)),Gällivare!$B$6:$J$36,MATCH($C4,Gällivare!$B$6:$B$36,0),FALSE),"Global: "&amp;HLOOKUP(LEFT(BP$3,4),Global!$B$6:$J$36,MATCH($C4,Global!$B$6:$B$36,0),FALSE)&amp;CHAR(10)&amp;"Local Trend: "&amp;HLOOKUP(MID(BP$3,FIND(".",BP$3)+1,FIND(".",BP$3,FIND(".",BP$3)+1)-FIND(".",BP$3)-1),Gällivare!$B$6:$J$36,MATCH($C4,Gällivare!$B$6:$B$36,0),FALSE)&amp;CHAR(10)&amp;"Local Target: "&amp;HLOOKUP(RIGHT(BP$3,LEN(BP$3)-FIND(".",BP$3,FIND(".",BP$3)+1)),Gällivare!$B$6:$J$36,MATCH($C4,Gällivare!$B$6:$B$36,0),FALSE)))</f>
        <v>High</v>
      </c>
      <c r="BS4" s="175"/>
      <c r="BT4" s="178"/>
      <c r="BU4" s="178"/>
      <c r="BV4" s="178"/>
      <c r="BW4" s="178"/>
      <c r="BX4" s="178"/>
      <c r="BY4" s="178"/>
      <c r="BZ4" s="178"/>
      <c r="CA4" s="178"/>
    </row>
    <row r="5" spans="2:82" x14ac:dyDescent="0.3">
      <c r="B5" s="243"/>
      <c r="C5" s="175" t="s">
        <v>63</v>
      </c>
      <c r="D5" s="175" t="s">
        <v>163</v>
      </c>
      <c r="E5" s="175" t="s">
        <v>166</v>
      </c>
      <c r="F5" s="176" t="s">
        <v>165</v>
      </c>
      <c r="G5" s="176"/>
      <c r="H5" s="175" t="str">
        <f t="shared" ref="H5:W31" si="1">AM5</f>
        <v>Low</v>
      </c>
      <c r="I5" s="175" t="str">
        <f t="shared" si="0"/>
        <v>Low</v>
      </c>
      <c r="J5" s="175" t="str">
        <f t="shared" si="0"/>
        <v>Low</v>
      </c>
      <c r="K5" s="175" t="str">
        <f t="shared" si="0"/>
        <v>Low</v>
      </c>
      <c r="L5" s="175" t="str">
        <f t="shared" si="0"/>
        <v>Low</v>
      </c>
      <c r="M5" s="175" t="str">
        <f t="shared" si="0"/>
        <v>Low</v>
      </c>
      <c r="N5" s="175" t="str">
        <f t="shared" si="0"/>
        <v>Medium</v>
      </c>
      <c r="O5" s="175" t="str">
        <f t="shared" si="0"/>
        <v>Medium</v>
      </c>
      <c r="P5" s="175" t="str">
        <f t="shared" si="0"/>
        <v>Medium</v>
      </c>
      <c r="Q5" s="175" t="str">
        <f t="shared" si="0"/>
        <v>Medium</v>
      </c>
      <c r="R5" s="175" t="str">
        <f t="shared" si="0"/>
        <v>Medium</v>
      </c>
      <c r="S5" s="175" t="str">
        <f t="shared" si="0"/>
        <v>Medium</v>
      </c>
      <c r="T5" s="175" t="str">
        <f t="shared" si="0"/>
        <v>High</v>
      </c>
      <c r="U5" s="175" t="str">
        <f t="shared" si="0"/>
        <v>High</v>
      </c>
      <c r="V5" s="175" t="str">
        <f t="shared" si="0"/>
        <v>High</v>
      </c>
      <c r="W5" s="175" t="str">
        <f t="shared" si="0"/>
        <v>High</v>
      </c>
      <c r="X5" s="175" t="str">
        <f t="shared" si="0"/>
        <v>High</v>
      </c>
      <c r="Y5" s="175" t="str">
        <f t="shared" si="0"/>
        <v>High</v>
      </c>
      <c r="Z5" s="175" t="str">
        <f t="shared" si="0"/>
        <v>Medium</v>
      </c>
      <c r="AA5" s="175" t="str">
        <f t="shared" si="0"/>
        <v>Medium</v>
      </c>
      <c r="AB5" s="175" t="str">
        <f t="shared" si="0"/>
        <v>Medium</v>
      </c>
      <c r="AC5" s="175" t="str">
        <f t="shared" si="0"/>
        <v>Medium</v>
      </c>
      <c r="AD5" s="175" t="str">
        <f t="shared" si="0"/>
        <v>Medium</v>
      </c>
      <c r="AE5" s="175" t="str">
        <f t="shared" si="0"/>
        <v>Medium</v>
      </c>
      <c r="AF5" s="175" t="str">
        <f t="shared" si="0"/>
        <v>High</v>
      </c>
      <c r="AG5" s="175" t="str">
        <f t="shared" si="0"/>
        <v>High</v>
      </c>
      <c r="AH5" s="175" t="str">
        <f t="shared" si="0"/>
        <v>High</v>
      </c>
      <c r="AI5" s="175" t="str">
        <f t="shared" si="0"/>
        <v>High</v>
      </c>
      <c r="AJ5" s="175" t="str">
        <f t="shared" si="0"/>
        <v>High</v>
      </c>
      <c r="AK5" s="175" t="str">
        <f t="shared" si="0"/>
        <v>High</v>
      </c>
      <c r="AL5" s="176"/>
      <c r="AM5" s="177" t="str">
        <f>IF(AND(HLOOKUP(MID(AM$3,FIND(".",AM$3)+1,FIND(".",AM$3,FIND(".",AM$3)+1)-FIND(".",AM$3)-1),Gällivare!$B$6:$J$36,MATCH($C5,Gällivare!$B$6:$B$36,0),FALSE)="No Impact",HLOOKUP(RIGHT(AM$3,LEN(AM$3)-FIND(".",AM$3,FIND(".",AM$3)+1)),Gällivare!$B$6:$J$36,MATCH($C5,Gällivare!$B$6:$B$36,0),FALSE)="No Impact"),HLOOKUP(LEFT(AM$3,4),Global!$B$6:$J$36,MATCH($C5,Global!$B$6:$B$36,0),FALSE),IF(AND(HLOOKUP(MID(AM$3,FIND(".",AM$3)+1,FIND(".",AM$3,FIND(".",AM$3)+1)-FIND(".",AM$3)-1),Gällivare!$B$6:$J$36,MATCH($C5,Gällivare!$B$6:$B$36,0),FALSE)="No Impact",HLOOKUP(LEFT(AM$3,4),Global!$B$6:$J$36,MATCH($C5,Global!$B$6:$B$36,0),FALSE)="No Impact"),HLOOKUP(RIGHT(AM$3,LEN(AM$3)-FIND(".",AM$3,FIND(".",AM$3)+1)),Gällivare!$B$6:$J$36,MATCH($C5,Gällivare!$B$6:$B$36,0),FALSE),"Global: "&amp;HLOOKUP(LEFT(AM$3,4),Global!$B$6:$J$36,MATCH($C5,Global!$B$6:$B$36,0),FALSE)&amp;CHAR(10)&amp;"Local Trend: "&amp;HLOOKUP(MID(AM$3,FIND(".",AM$3)+1,FIND(".",AM$3,FIND(".",AM$3)+1)-FIND(".",AM$3)-1),Gällivare!$B$6:$J$36,MATCH($C5,Gällivare!$B$6:$B$36,0),FALSE)&amp;CHAR(10)&amp;"Local Target: "&amp;HLOOKUP(RIGHT(AM$3,LEN(AM$3)-FIND(".",AM$3,FIND(".",AM$3)+1)),Gällivare!$B$6:$J$36,MATCH($C5,Gällivare!$B$6:$B$36,0),FALSE)))</f>
        <v>Low</v>
      </c>
      <c r="AN5" s="177" t="str">
        <f>IF(AND(HLOOKUP(MID(AN$3,FIND(".",AN$3)+1,FIND(".",AN$3,FIND(".",AN$3)+1)-FIND(".",AN$3)-1),Gällivare!$B$6:$J$36,MATCH($C5,Gällivare!$B$6:$B$36,0),FALSE)="No Impact",HLOOKUP(RIGHT(AN$3,LEN(AN$3)-FIND(".",AN$3,FIND(".",AN$3)+1)),Gällivare!$B$6:$J$36,MATCH($C5,Gällivare!$B$6:$B$36,0),FALSE)="No Impact"),HLOOKUP(LEFT(AN$3,4),Global!$B$6:$J$36,MATCH($C5,Global!$B$6:$B$36,0),FALSE),IF(AND(HLOOKUP(MID(AN$3,FIND(".",AN$3)+1,FIND(".",AN$3,FIND(".",AN$3)+1)-FIND(".",AN$3)-1),Gällivare!$B$6:$J$36,MATCH($C5,Gällivare!$B$6:$B$36,0),FALSE)="No Impact",HLOOKUP(LEFT(AN$3,4),Global!$B$6:$J$36,MATCH($C5,Global!$B$6:$B$36,0),FALSE)="No Impact"),HLOOKUP(RIGHT(AN$3,LEN(AN$3)-FIND(".",AN$3,FIND(".",AN$3)+1)),Gällivare!$B$6:$J$36,MATCH($C5,Gällivare!$B$6:$B$36,0),FALSE),"Global: "&amp;HLOOKUP(LEFT(AN$3,4),Global!$B$6:$J$36,MATCH($C5,Global!$B$6:$B$36,0),FALSE)&amp;CHAR(10)&amp;"Local Trend: "&amp;HLOOKUP(MID(AN$3,FIND(".",AN$3)+1,FIND(".",AN$3,FIND(".",AN$3)+1)-FIND(".",AN$3)-1),Gällivare!$B$6:$J$36,MATCH($C5,Gällivare!$B$6:$B$36,0),FALSE)&amp;CHAR(10)&amp;"Local Target: "&amp;HLOOKUP(RIGHT(AN$3,LEN(AN$3)-FIND(".",AN$3,FIND(".",AN$3)+1)),Gällivare!$B$6:$J$36,MATCH($C5,Gällivare!$B$6:$B$36,0),FALSE)))</f>
        <v>Low</v>
      </c>
      <c r="AO5" s="177" t="str">
        <f>IF(AND(HLOOKUP(MID(AO$3,FIND(".",AO$3)+1,FIND(".",AO$3,FIND(".",AO$3)+1)-FIND(".",AO$3)-1),Gällivare!$B$6:$J$36,MATCH($C5,Gällivare!$B$6:$B$36,0),FALSE)="No Impact",HLOOKUP(RIGHT(AO$3,LEN(AO$3)-FIND(".",AO$3,FIND(".",AO$3)+1)),Gällivare!$B$6:$J$36,MATCH($C5,Gällivare!$B$6:$B$36,0),FALSE)="No Impact"),HLOOKUP(LEFT(AO$3,4),Global!$B$6:$J$36,MATCH($C5,Global!$B$6:$B$36,0),FALSE),IF(AND(HLOOKUP(MID(AO$3,FIND(".",AO$3)+1,FIND(".",AO$3,FIND(".",AO$3)+1)-FIND(".",AO$3)-1),Gällivare!$B$6:$J$36,MATCH($C5,Gällivare!$B$6:$B$36,0),FALSE)="No Impact",HLOOKUP(LEFT(AO$3,4),Global!$B$6:$J$36,MATCH($C5,Global!$B$6:$B$36,0),FALSE)="No Impact"),HLOOKUP(RIGHT(AO$3,LEN(AO$3)-FIND(".",AO$3,FIND(".",AO$3)+1)),Gällivare!$B$6:$J$36,MATCH($C5,Gällivare!$B$6:$B$36,0),FALSE),"Global: "&amp;HLOOKUP(LEFT(AO$3,4),Global!$B$6:$J$36,MATCH($C5,Global!$B$6:$B$36,0),FALSE)&amp;CHAR(10)&amp;"Local Trend: "&amp;HLOOKUP(MID(AO$3,FIND(".",AO$3)+1,FIND(".",AO$3,FIND(".",AO$3)+1)-FIND(".",AO$3)-1),Gällivare!$B$6:$J$36,MATCH($C5,Gällivare!$B$6:$B$36,0),FALSE)&amp;CHAR(10)&amp;"Local Target: "&amp;HLOOKUP(RIGHT(AO$3,LEN(AO$3)-FIND(".",AO$3,FIND(".",AO$3)+1)),Gällivare!$B$6:$J$36,MATCH($C5,Gällivare!$B$6:$B$36,0),FALSE)))</f>
        <v>Low</v>
      </c>
      <c r="AP5" s="177" t="str">
        <f>IF(AND(HLOOKUP(MID(AP$3,FIND(".",AP$3)+1,FIND(".",AP$3,FIND(".",AP$3)+1)-FIND(".",AP$3)-1),Gällivare!$B$6:$J$36,MATCH($C5,Gällivare!$B$6:$B$36,0),FALSE)="No Impact",HLOOKUP(RIGHT(AP$3,LEN(AP$3)-FIND(".",AP$3,FIND(".",AP$3)+1)),Gällivare!$B$6:$J$36,MATCH($C5,Gällivare!$B$6:$B$36,0),FALSE)="No Impact"),HLOOKUP(LEFT(AP$3,4),Global!$B$6:$J$36,MATCH($C5,Global!$B$6:$B$36,0),FALSE),IF(AND(HLOOKUP(MID(AP$3,FIND(".",AP$3)+1,FIND(".",AP$3,FIND(".",AP$3)+1)-FIND(".",AP$3)-1),Gällivare!$B$6:$J$36,MATCH($C5,Gällivare!$B$6:$B$36,0),FALSE)="No Impact",HLOOKUP(LEFT(AP$3,4),Global!$B$6:$J$36,MATCH($C5,Global!$B$6:$B$36,0),FALSE)="No Impact"),HLOOKUP(RIGHT(AP$3,LEN(AP$3)-FIND(".",AP$3,FIND(".",AP$3)+1)),Gällivare!$B$6:$J$36,MATCH($C5,Gällivare!$B$6:$B$36,0),FALSE),"Global: "&amp;HLOOKUP(LEFT(AP$3,4),Global!$B$6:$J$36,MATCH($C5,Global!$B$6:$B$36,0),FALSE)&amp;CHAR(10)&amp;"Local Trend: "&amp;HLOOKUP(MID(AP$3,FIND(".",AP$3)+1,FIND(".",AP$3,FIND(".",AP$3)+1)-FIND(".",AP$3)-1),Gällivare!$B$6:$J$36,MATCH($C5,Gällivare!$B$6:$B$36,0),FALSE)&amp;CHAR(10)&amp;"Local Target: "&amp;HLOOKUP(RIGHT(AP$3,LEN(AP$3)-FIND(".",AP$3,FIND(".",AP$3)+1)),Gällivare!$B$6:$J$36,MATCH($C5,Gällivare!$B$6:$B$36,0),FALSE)))</f>
        <v>Low</v>
      </c>
      <c r="AQ5" s="177" t="str">
        <f>IF(AND(HLOOKUP(MID(AQ$3,FIND(".",AQ$3)+1,FIND(".",AQ$3,FIND(".",AQ$3)+1)-FIND(".",AQ$3)-1),Gällivare!$B$6:$J$36,MATCH($C5,Gällivare!$B$6:$B$36,0),FALSE)="No Impact",HLOOKUP(RIGHT(AQ$3,LEN(AQ$3)-FIND(".",AQ$3,FIND(".",AQ$3)+1)),Gällivare!$B$6:$J$36,MATCH($C5,Gällivare!$B$6:$B$36,0),FALSE)="No Impact"),HLOOKUP(LEFT(AQ$3,4),Global!$B$6:$J$36,MATCH($C5,Global!$B$6:$B$36,0),FALSE),IF(AND(HLOOKUP(MID(AQ$3,FIND(".",AQ$3)+1,FIND(".",AQ$3,FIND(".",AQ$3)+1)-FIND(".",AQ$3)-1),Gällivare!$B$6:$J$36,MATCH($C5,Gällivare!$B$6:$B$36,0),FALSE)="No Impact",HLOOKUP(LEFT(AQ$3,4),Global!$B$6:$J$36,MATCH($C5,Global!$B$6:$B$36,0),FALSE)="No Impact"),HLOOKUP(RIGHT(AQ$3,LEN(AQ$3)-FIND(".",AQ$3,FIND(".",AQ$3)+1)),Gällivare!$B$6:$J$36,MATCH($C5,Gällivare!$B$6:$B$36,0),FALSE),"Global: "&amp;HLOOKUP(LEFT(AQ$3,4),Global!$B$6:$J$36,MATCH($C5,Global!$B$6:$B$36,0),FALSE)&amp;CHAR(10)&amp;"Local Trend: "&amp;HLOOKUP(MID(AQ$3,FIND(".",AQ$3)+1,FIND(".",AQ$3,FIND(".",AQ$3)+1)-FIND(".",AQ$3)-1),Gällivare!$B$6:$J$36,MATCH($C5,Gällivare!$B$6:$B$36,0),FALSE)&amp;CHAR(10)&amp;"Local Target: "&amp;HLOOKUP(RIGHT(AQ$3,LEN(AQ$3)-FIND(".",AQ$3,FIND(".",AQ$3)+1)),Gällivare!$B$6:$J$36,MATCH($C5,Gällivare!$B$6:$B$36,0),FALSE)))</f>
        <v>Low</v>
      </c>
      <c r="AR5" s="177" t="str">
        <f>IF(AND(HLOOKUP(MID(AR$3,FIND(".",AR$3)+1,FIND(".",AR$3,FIND(".",AR$3)+1)-FIND(".",AR$3)-1),Gällivare!$B$6:$J$36,MATCH($C5,Gällivare!$B$6:$B$36,0),FALSE)="No Impact",HLOOKUP(RIGHT(AR$3,LEN(AR$3)-FIND(".",AR$3,FIND(".",AR$3)+1)),Gällivare!$B$6:$J$36,MATCH($C5,Gällivare!$B$6:$B$36,0),FALSE)="No Impact"),HLOOKUP(LEFT(AR$3,4),Global!$B$6:$J$36,MATCH($C5,Global!$B$6:$B$36,0),FALSE),IF(AND(HLOOKUP(MID(AR$3,FIND(".",AR$3)+1,FIND(".",AR$3,FIND(".",AR$3)+1)-FIND(".",AR$3)-1),Gällivare!$B$6:$J$36,MATCH($C5,Gällivare!$B$6:$B$36,0),FALSE)="No Impact",HLOOKUP(LEFT(AR$3,4),Global!$B$6:$J$36,MATCH($C5,Global!$B$6:$B$36,0),FALSE)="No Impact"),HLOOKUP(RIGHT(AR$3,LEN(AR$3)-FIND(".",AR$3,FIND(".",AR$3)+1)),Gällivare!$B$6:$J$36,MATCH($C5,Gällivare!$B$6:$B$36,0),FALSE),"Global: "&amp;HLOOKUP(LEFT(AR$3,4),Global!$B$6:$J$36,MATCH($C5,Global!$B$6:$B$36,0),FALSE)&amp;CHAR(10)&amp;"Local Trend: "&amp;HLOOKUP(MID(AR$3,FIND(".",AR$3)+1,FIND(".",AR$3,FIND(".",AR$3)+1)-FIND(".",AR$3)-1),Gällivare!$B$6:$J$36,MATCH($C5,Gällivare!$B$6:$B$36,0),FALSE)&amp;CHAR(10)&amp;"Local Target: "&amp;HLOOKUP(RIGHT(AR$3,LEN(AR$3)-FIND(".",AR$3,FIND(".",AR$3)+1)),Gällivare!$B$6:$J$36,MATCH($C5,Gällivare!$B$6:$B$36,0),FALSE)))</f>
        <v>Low</v>
      </c>
      <c r="AS5" s="177" t="str">
        <f>IF(AND(HLOOKUP(MID(AS$3,FIND(".",AS$3)+1,FIND(".",AS$3,FIND(".",AS$3)+1)-FIND(".",AS$3)-1),Gällivare!$B$6:$J$36,MATCH($C5,Gällivare!$B$6:$B$36,0),FALSE)="No Impact",HLOOKUP(RIGHT(AS$3,LEN(AS$3)-FIND(".",AS$3,FIND(".",AS$3)+1)),Gällivare!$B$6:$J$36,MATCH($C5,Gällivare!$B$6:$B$36,0),FALSE)="No Impact"),HLOOKUP(LEFT(AS$3,4),Global!$B$6:$J$36,MATCH($C5,Global!$B$6:$B$36,0),FALSE),IF(AND(HLOOKUP(MID(AS$3,FIND(".",AS$3)+1,FIND(".",AS$3,FIND(".",AS$3)+1)-FIND(".",AS$3)-1),Gällivare!$B$6:$J$36,MATCH($C5,Gällivare!$B$6:$B$36,0),FALSE)="No Impact",HLOOKUP(LEFT(AS$3,4),Global!$B$6:$J$36,MATCH($C5,Global!$B$6:$B$36,0),FALSE)="No Impact"),HLOOKUP(RIGHT(AS$3,LEN(AS$3)-FIND(".",AS$3,FIND(".",AS$3)+1)),Gällivare!$B$6:$J$36,MATCH($C5,Gällivare!$B$6:$B$36,0),FALSE),"Global: "&amp;HLOOKUP(LEFT(AS$3,4),Global!$B$6:$J$36,MATCH($C5,Global!$B$6:$B$36,0),FALSE)&amp;CHAR(10)&amp;"Local Trend: "&amp;HLOOKUP(MID(AS$3,FIND(".",AS$3)+1,FIND(".",AS$3,FIND(".",AS$3)+1)-FIND(".",AS$3)-1),Gällivare!$B$6:$J$36,MATCH($C5,Gällivare!$B$6:$B$36,0),FALSE)&amp;CHAR(10)&amp;"Local Target: "&amp;HLOOKUP(RIGHT(AS$3,LEN(AS$3)-FIND(".",AS$3,FIND(".",AS$3)+1)),Gällivare!$B$6:$J$36,MATCH($C5,Gällivare!$B$6:$B$36,0),FALSE)))</f>
        <v>Medium</v>
      </c>
      <c r="AT5" s="177" t="str">
        <f>IF(AND(HLOOKUP(MID(AT$3,FIND(".",AT$3)+1,FIND(".",AT$3,FIND(".",AT$3)+1)-FIND(".",AT$3)-1),Gällivare!$B$6:$J$36,MATCH($C5,Gällivare!$B$6:$B$36,0),FALSE)="No Impact",HLOOKUP(RIGHT(AT$3,LEN(AT$3)-FIND(".",AT$3,FIND(".",AT$3)+1)),Gällivare!$B$6:$J$36,MATCH($C5,Gällivare!$B$6:$B$36,0),FALSE)="No Impact"),HLOOKUP(LEFT(AT$3,4),Global!$B$6:$J$36,MATCH($C5,Global!$B$6:$B$36,0),FALSE),IF(AND(HLOOKUP(MID(AT$3,FIND(".",AT$3)+1,FIND(".",AT$3,FIND(".",AT$3)+1)-FIND(".",AT$3)-1),Gällivare!$B$6:$J$36,MATCH($C5,Gällivare!$B$6:$B$36,0),FALSE)="No Impact",HLOOKUP(LEFT(AT$3,4),Global!$B$6:$J$36,MATCH($C5,Global!$B$6:$B$36,0),FALSE)="No Impact"),HLOOKUP(RIGHT(AT$3,LEN(AT$3)-FIND(".",AT$3,FIND(".",AT$3)+1)),Gällivare!$B$6:$J$36,MATCH($C5,Gällivare!$B$6:$B$36,0),FALSE),"Global: "&amp;HLOOKUP(LEFT(AT$3,4),Global!$B$6:$J$36,MATCH($C5,Global!$B$6:$B$36,0),FALSE)&amp;CHAR(10)&amp;"Local Trend: "&amp;HLOOKUP(MID(AT$3,FIND(".",AT$3)+1,FIND(".",AT$3,FIND(".",AT$3)+1)-FIND(".",AT$3)-1),Gällivare!$B$6:$J$36,MATCH($C5,Gällivare!$B$6:$B$36,0),FALSE)&amp;CHAR(10)&amp;"Local Target: "&amp;HLOOKUP(RIGHT(AT$3,LEN(AT$3)-FIND(".",AT$3,FIND(".",AT$3)+1)),Gällivare!$B$6:$J$36,MATCH($C5,Gällivare!$B$6:$B$36,0),FALSE)))</f>
        <v>Medium</v>
      </c>
      <c r="AU5" s="177" t="str">
        <f>IF(AND(HLOOKUP(MID(AU$3,FIND(".",AU$3)+1,FIND(".",AU$3,FIND(".",AU$3)+1)-FIND(".",AU$3)-1),Gällivare!$B$6:$J$36,MATCH($C5,Gällivare!$B$6:$B$36,0),FALSE)="No Impact",HLOOKUP(RIGHT(AU$3,LEN(AU$3)-FIND(".",AU$3,FIND(".",AU$3)+1)),Gällivare!$B$6:$J$36,MATCH($C5,Gällivare!$B$6:$B$36,0),FALSE)="No Impact"),HLOOKUP(LEFT(AU$3,4),Global!$B$6:$J$36,MATCH($C5,Global!$B$6:$B$36,0),FALSE),IF(AND(HLOOKUP(MID(AU$3,FIND(".",AU$3)+1,FIND(".",AU$3,FIND(".",AU$3)+1)-FIND(".",AU$3)-1),Gällivare!$B$6:$J$36,MATCH($C5,Gällivare!$B$6:$B$36,0),FALSE)="No Impact",HLOOKUP(LEFT(AU$3,4),Global!$B$6:$J$36,MATCH($C5,Global!$B$6:$B$36,0),FALSE)="No Impact"),HLOOKUP(RIGHT(AU$3,LEN(AU$3)-FIND(".",AU$3,FIND(".",AU$3)+1)),Gällivare!$B$6:$J$36,MATCH($C5,Gällivare!$B$6:$B$36,0),FALSE),"Global: "&amp;HLOOKUP(LEFT(AU$3,4),Global!$B$6:$J$36,MATCH($C5,Global!$B$6:$B$36,0),FALSE)&amp;CHAR(10)&amp;"Local Trend: "&amp;HLOOKUP(MID(AU$3,FIND(".",AU$3)+1,FIND(".",AU$3,FIND(".",AU$3)+1)-FIND(".",AU$3)-1),Gällivare!$B$6:$J$36,MATCH($C5,Gällivare!$B$6:$B$36,0),FALSE)&amp;CHAR(10)&amp;"Local Target: "&amp;HLOOKUP(RIGHT(AU$3,LEN(AU$3)-FIND(".",AU$3,FIND(".",AU$3)+1)),Gällivare!$B$6:$J$36,MATCH($C5,Gällivare!$B$6:$B$36,0),FALSE)))</f>
        <v>Medium</v>
      </c>
      <c r="AV5" s="177" t="str">
        <f>IF(AND(HLOOKUP(MID(AV$3,FIND(".",AV$3)+1,FIND(".",AV$3,FIND(".",AV$3)+1)-FIND(".",AV$3)-1),Gällivare!$B$6:$J$36,MATCH($C5,Gällivare!$B$6:$B$36,0),FALSE)="No Impact",HLOOKUP(RIGHT(AV$3,LEN(AV$3)-FIND(".",AV$3,FIND(".",AV$3)+1)),Gällivare!$B$6:$J$36,MATCH($C5,Gällivare!$B$6:$B$36,0),FALSE)="No Impact"),HLOOKUP(LEFT(AV$3,4),Global!$B$6:$J$36,MATCH($C5,Global!$B$6:$B$36,0),FALSE),IF(AND(HLOOKUP(MID(AV$3,FIND(".",AV$3)+1,FIND(".",AV$3,FIND(".",AV$3)+1)-FIND(".",AV$3)-1),Gällivare!$B$6:$J$36,MATCH($C5,Gällivare!$B$6:$B$36,0),FALSE)="No Impact",HLOOKUP(LEFT(AV$3,4),Global!$B$6:$J$36,MATCH($C5,Global!$B$6:$B$36,0),FALSE)="No Impact"),HLOOKUP(RIGHT(AV$3,LEN(AV$3)-FIND(".",AV$3,FIND(".",AV$3)+1)),Gällivare!$B$6:$J$36,MATCH($C5,Gällivare!$B$6:$B$36,0),FALSE),"Global: "&amp;HLOOKUP(LEFT(AV$3,4),Global!$B$6:$J$36,MATCH($C5,Global!$B$6:$B$36,0),FALSE)&amp;CHAR(10)&amp;"Local Trend: "&amp;HLOOKUP(MID(AV$3,FIND(".",AV$3)+1,FIND(".",AV$3,FIND(".",AV$3)+1)-FIND(".",AV$3)-1),Gällivare!$B$6:$J$36,MATCH($C5,Gällivare!$B$6:$B$36,0),FALSE)&amp;CHAR(10)&amp;"Local Target: "&amp;HLOOKUP(RIGHT(AV$3,LEN(AV$3)-FIND(".",AV$3,FIND(".",AV$3)+1)),Gällivare!$B$6:$J$36,MATCH($C5,Gällivare!$B$6:$B$36,0),FALSE)))</f>
        <v>Medium</v>
      </c>
      <c r="AW5" s="177" t="str">
        <f>IF(AND(HLOOKUP(MID(AW$3,FIND(".",AW$3)+1,FIND(".",AW$3,FIND(".",AW$3)+1)-FIND(".",AW$3)-1),Gällivare!$B$6:$J$36,MATCH($C5,Gällivare!$B$6:$B$36,0),FALSE)="No Impact",HLOOKUP(RIGHT(AW$3,LEN(AW$3)-FIND(".",AW$3,FIND(".",AW$3)+1)),Gällivare!$B$6:$J$36,MATCH($C5,Gällivare!$B$6:$B$36,0),FALSE)="No Impact"),HLOOKUP(LEFT(AW$3,4),Global!$B$6:$J$36,MATCH($C5,Global!$B$6:$B$36,0),FALSE),IF(AND(HLOOKUP(MID(AW$3,FIND(".",AW$3)+1,FIND(".",AW$3,FIND(".",AW$3)+1)-FIND(".",AW$3)-1),Gällivare!$B$6:$J$36,MATCH($C5,Gällivare!$B$6:$B$36,0),FALSE)="No Impact",HLOOKUP(LEFT(AW$3,4),Global!$B$6:$J$36,MATCH($C5,Global!$B$6:$B$36,0),FALSE)="No Impact"),HLOOKUP(RIGHT(AW$3,LEN(AW$3)-FIND(".",AW$3,FIND(".",AW$3)+1)),Gällivare!$B$6:$J$36,MATCH($C5,Gällivare!$B$6:$B$36,0),FALSE),"Global: "&amp;HLOOKUP(LEFT(AW$3,4),Global!$B$6:$J$36,MATCH($C5,Global!$B$6:$B$36,0),FALSE)&amp;CHAR(10)&amp;"Local Trend: "&amp;HLOOKUP(MID(AW$3,FIND(".",AW$3)+1,FIND(".",AW$3,FIND(".",AW$3)+1)-FIND(".",AW$3)-1),Gällivare!$B$6:$J$36,MATCH($C5,Gällivare!$B$6:$B$36,0),FALSE)&amp;CHAR(10)&amp;"Local Target: "&amp;HLOOKUP(RIGHT(AW$3,LEN(AW$3)-FIND(".",AW$3,FIND(".",AW$3)+1)),Gällivare!$B$6:$J$36,MATCH($C5,Gällivare!$B$6:$B$36,0),FALSE)))</f>
        <v>Medium</v>
      </c>
      <c r="AX5" s="177" t="str">
        <f>IF(AND(HLOOKUP(MID(AX$3,FIND(".",AX$3)+1,FIND(".",AX$3,FIND(".",AX$3)+1)-FIND(".",AX$3)-1),Gällivare!$B$6:$J$36,MATCH($C5,Gällivare!$B$6:$B$36,0),FALSE)="No Impact",HLOOKUP(RIGHT(AX$3,LEN(AX$3)-FIND(".",AX$3,FIND(".",AX$3)+1)),Gällivare!$B$6:$J$36,MATCH($C5,Gällivare!$B$6:$B$36,0),FALSE)="No Impact"),HLOOKUP(LEFT(AX$3,4),Global!$B$6:$J$36,MATCH($C5,Global!$B$6:$B$36,0),FALSE),IF(AND(HLOOKUP(MID(AX$3,FIND(".",AX$3)+1,FIND(".",AX$3,FIND(".",AX$3)+1)-FIND(".",AX$3)-1),Gällivare!$B$6:$J$36,MATCH($C5,Gällivare!$B$6:$B$36,0),FALSE)="No Impact",HLOOKUP(LEFT(AX$3,4),Global!$B$6:$J$36,MATCH($C5,Global!$B$6:$B$36,0),FALSE)="No Impact"),HLOOKUP(RIGHT(AX$3,LEN(AX$3)-FIND(".",AX$3,FIND(".",AX$3)+1)),Gällivare!$B$6:$J$36,MATCH($C5,Gällivare!$B$6:$B$36,0),FALSE),"Global: "&amp;HLOOKUP(LEFT(AX$3,4),Global!$B$6:$J$36,MATCH($C5,Global!$B$6:$B$36,0),FALSE)&amp;CHAR(10)&amp;"Local Trend: "&amp;HLOOKUP(MID(AX$3,FIND(".",AX$3)+1,FIND(".",AX$3,FIND(".",AX$3)+1)-FIND(".",AX$3)-1),Gällivare!$B$6:$J$36,MATCH($C5,Gällivare!$B$6:$B$36,0),FALSE)&amp;CHAR(10)&amp;"Local Target: "&amp;HLOOKUP(RIGHT(AX$3,LEN(AX$3)-FIND(".",AX$3,FIND(".",AX$3)+1)),Gällivare!$B$6:$J$36,MATCH($C5,Gällivare!$B$6:$B$36,0),FALSE)))</f>
        <v>Medium</v>
      </c>
      <c r="AY5" s="177" t="str">
        <f>IF(AND(HLOOKUP(MID(AY$3,FIND(".",AY$3)+1,FIND(".",AY$3,FIND(".",AY$3)+1)-FIND(".",AY$3)-1),Gällivare!$B$6:$J$36,MATCH($C5,Gällivare!$B$6:$B$36,0),FALSE)="No Impact",HLOOKUP(RIGHT(AY$3,LEN(AY$3)-FIND(".",AY$3,FIND(".",AY$3)+1)),Gällivare!$B$6:$J$36,MATCH($C5,Gällivare!$B$6:$B$36,0),FALSE)="No Impact"),HLOOKUP(LEFT(AY$3,4),Global!$B$6:$J$36,MATCH($C5,Global!$B$6:$B$36,0),FALSE),IF(AND(HLOOKUP(MID(AY$3,FIND(".",AY$3)+1,FIND(".",AY$3,FIND(".",AY$3)+1)-FIND(".",AY$3)-1),Gällivare!$B$6:$J$36,MATCH($C5,Gällivare!$B$6:$B$36,0),FALSE)="No Impact",HLOOKUP(LEFT(AY$3,4),Global!$B$6:$J$36,MATCH($C5,Global!$B$6:$B$36,0),FALSE)="No Impact"),HLOOKUP(RIGHT(AY$3,LEN(AY$3)-FIND(".",AY$3,FIND(".",AY$3)+1)),Gällivare!$B$6:$J$36,MATCH($C5,Gällivare!$B$6:$B$36,0),FALSE),"Global: "&amp;HLOOKUP(LEFT(AY$3,4),Global!$B$6:$J$36,MATCH($C5,Global!$B$6:$B$36,0),FALSE)&amp;CHAR(10)&amp;"Local Trend: "&amp;HLOOKUP(MID(AY$3,FIND(".",AY$3)+1,FIND(".",AY$3,FIND(".",AY$3)+1)-FIND(".",AY$3)-1),Gällivare!$B$6:$J$36,MATCH($C5,Gällivare!$B$6:$B$36,0),FALSE)&amp;CHAR(10)&amp;"Local Target: "&amp;HLOOKUP(RIGHT(AY$3,LEN(AY$3)-FIND(".",AY$3,FIND(".",AY$3)+1)),Gällivare!$B$6:$J$36,MATCH($C5,Gällivare!$B$6:$B$36,0),FALSE)))</f>
        <v>High</v>
      </c>
      <c r="AZ5" s="177" t="str">
        <f>IF(AND(HLOOKUP(MID(AZ$3,FIND(".",AZ$3)+1,FIND(".",AZ$3,FIND(".",AZ$3)+1)-FIND(".",AZ$3)-1),Gällivare!$B$6:$J$36,MATCH($C5,Gällivare!$B$6:$B$36,0),FALSE)="No Impact",HLOOKUP(RIGHT(AZ$3,LEN(AZ$3)-FIND(".",AZ$3,FIND(".",AZ$3)+1)),Gällivare!$B$6:$J$36,MATCH($C5,Gällivare!$B$6:$B$36,0),FALSE)="No Impact"),HLOOKUP(LEFT(AZ$3,4),Global!$B$6:$J$36,MATCH($C5,Global!$B$6:$B$36,0),FALSE),IF(AND(HLOOKUP(MID(AZ$3,FIND(".",AZ$3)+1,FIND(".",AZ$3,FIND(".",AZ$3)+1)-FIND(".",AZ$3)-1),Gällivare!$B$6:$J$36,MATCH($C5,Gällivare!$B$6:$B$36,0),FALSE)="No Impact",HLOOKUP(LEFT(AZ$3,4),Global!$B$6:$J$36,MATCH($C5,Global!$B$6:$B$36,0),FALSE)="No Impact"),HLOOKUP(RIGHT(AZ$3,LEN(AZ$3)-FIND(".",AZ$3,FIND(".",AZ$3)+1)),Gällivare!$B$6:$J$36,MATCH($C5,Gällivare!$B$6:$B$36,0),FALSE),"Global: "&amp;HLOOKUP(LEFT(AZ$3,4),Global!$B$6:$J$36,MATCH($C5,Global!$B$6:$B$36,0),FALSE)&amp;CHAR(10)&amp;"Local Trend: "&amp;HLOOKUP(MID(AZ$3,FIND(".",AZ$3)+1,FIND(".",AZ$3,FIND(".",AZ$3)+1)-FIND(".",AZ$3)-1),Gällivare!$B$6:$J$36,MATCH($C5,Gällivare!$B$6:$B$36,0),FALSE)&amp;CHAR(10)&amp;"Local Target: "&amp;HLOOKUP(RIGHT(AZ$3,LEN(AZ$3)-FIND(".",AZ$3,FIND(".",AZ$3)+1)),Gällivare!$B$6:$J$36,MATCH($C5,Gällivare!$B$6:$B$36,0),FALSE)))</f>
        <v>High</v>
      </c>
      <c r="BA5" s="177" t="str">
        <f>IF(AND(HLOOKUP(MID(BA$3,FIND(".",BA$3)+1,FIND(".",BA$3,FIND(".",BA$3)+1)-FIND(".",BA$3)-1),Gällivare!$B$6:$J$36,MATCH($C5,Gällivare!$B$6:$B$36,0),FALSE)="No Impact",HLOOKUP(RIGHT(BA$3,LEN(BA$3)-FIND(".",BA$3,FIND(".",BA$3)+1)),Gällivare!$B$6:$J$36,MATCH($C5,Gällivare!$B$6:$B$36,0),FALSE)="No Impact"),HLOOKUP(LEFT(BA$3,4),Global!$B$6:$J$36,MATCH($C5,Global!$B$6:$B$36,0),FALSE),IF(AND(HLOOKUP(MID(BA$3,FIND(".",BA$3)+1,FIND(".",BA$3,FIND(".",BA$3)+1)-FIND(".",BA$3)-1),Gällivare!$B$6:$J$36,MATCH($C5,Gällivare!$B$6:$B$36,0),FALSE)="No Impact",HLOOKUP(LEFT(BA$3,4),Global!$B$6:$J$36,MATCH($C5,Global!$B$6:$B$36,0),FALSE)="No Impact"),HLOOKUP(RIGHT(BA$3,LEN(BA$3)-FIND(".",BA$3,FIND(".",BA$3)+1)),Gällivare!$B$6:$J$36,MATCH($C5,Gällivare!$B$6:$B$36,0),FALSE),"Global: "&amp;HLOOKUP(LEFT(BA$3,4),Global!$B$6:$J$36,MATCH($C5,Global!$B$6:$B$36,0),FALSE)&amp;CHAR(10)&amp;"Local Trend: "&amp;HLOOKUP(MID(BA$3,FIND(".",BA$3)+1,FIND(".",BA$3,FIND(".",BA$3)+1)-FIND(".",BA$3)-1),Gällivare!$B$6:$J$36,MATCH($C5,Gällivare!$B$6:$B$36,0),FALSE)&amp;CHAR(10)&amp;"Local Target: "&amp;HLOOKUP(RIGHT(BA$3,LEN(BA$3)-FIND(".",BA$3,FIND(".",BA$3)+1)),Gällivare!$B$6:$J$36,MATCH($C5,Gällivare!$B$6:$B$36,0),FALSE)))</f>
        <v>High</v>
      </c>
      <c r="BB5" s="177" t="str">
        <f>IF(AND(HLOOKUP(MID(BB$3,FIND(".",BB$3)+1,FIND(".",BB$3,FIND(".",BB$3)+1)-FIND(".",BB$3)-1),Gällivare!$B$6:$J$36,MATCH($C5,Gällivare!$B$6:$B$36,0),FALSE)="No Impact",HLOOKUP(RIGHT(BB$3,LEN(BB$3)-FIND(".",BB$3,FIND(".",BB$3)+1)),Gällivare!$B$6:$J$36,MATCH($C5,Gällivare!$B$6:$B$36,0),FALSE)="No Impact"),HLOOKUP(LEFT(BB$3,4),Global!$B$6:$J$36,MATCH($C5,Global!$B$6:$B$36,0),FALSE),IF(AND(HLOOKUP(MID(BB$3,FIND(".",BB$3)+1,FIND(".",BB$3,FIND(".",BB$3)+1)-FIND(".",BB$3)-1),Gällivare!$B$6:$J$36,MATCH($C5,Gällivare!$B$6:$B$36,0),FALSE)="No Impact",HLOOKUP(LEFT(BB$3,4),Global!$B$6:$J$36,MATCH($C5,Global!$B$6:$B$36,0),FALSE)="No Impact"),HLOOKUP(RIGHT(BB$3,LEN(BB$3)-FIND(".",BB$3,FIND(".",BB$3)+1)),Gällivare!$B$6:$J$36,MATCH($C5,Gällivare!$B$6:$B$36,0),FALSE),"Global: "&amp;HLOOKUP(LEFT(BB$3,4),Global!$B$6:$J$36,MATCH($C5,Global!$B$6:$B$36,0),FALSE)&amp;CHAR(10)&amp;"Local Trend: "&amp;HLOOKUP(MID(BB$3,FIND(".",BB$3)+1,FIND(".",BB$3,FIND(".",BB$3)+1)-FIND(".",BB$3)-1),Gällivare!$B$6:$J$36,MATCH($C5,Gällivare!$B$6:$B$36,0),FALSE)&amp;CHAR(10)&amp;"Local Target: "&amp;HLOOKUP(RIGHT(BB$3,LEN(BB$3)-FIND(".",BB$3,FIND(".",BB$3)+1)),Gällivare!$B$6:$J$36,MATCH($C5,Gällivare!$B$6:$B$36,0),FALSE)))</f>
        <v>High</v>
      </c>
      <c r="BC5" s="177" t="str">
        <f>IF(AND(HLOOKUP(MID(BC$3,FIND(".",BC$3)+1,FIND(".",BC$3,FIND(".",BC$3)+1)-FIND(".",BC$3)-1),Gällivare!$B$6:$J$36,MATCH($C5,Gällivare!$B$6:$B$36,0),FALSE)="No Impact",HLOOKUP(RIGHT(BC$3,LEN(BC$3)-FIND(".",BC$3,FIND(".",BC$3)+1)),Gällivare!$B$6:$J$36,MATCH($C5,Gällivare!$B$6:$B$36,0),FALSE)="No Impact"),HLOOKUP(LEFT(BC$3,4),Global!$B$6:$J$36,MATCH($C5,Global!$B$6:$B$36,0),FALSE),IF(AND(HLOOKUP(MID(BC$3,FIND(".",BC$3)+1,FIND(".",BC$3,FIND(".",BC$3)+1)-FIND(".",BC$3)-1),Gällivare!$B$6:$J$36,MATCH($C5,Gällivare!$B$6:$B$36,0),FALSE)="No Impact",HLOOKUP(LEFT(BC$3,4),Global!$B$6:$J$36,MATCH($C5,Global!$B$6:$B$36,0),FALSE)="No Impact"),HLOOKUP(RIGHT(BC$3,LEN(BC$3)-FIND(".",BC$3,FIND(".",BC$3)+1)),Gällivare!$B$6:$J$36,MATCH($C5,Gällivare!$B$6:$B$36,0),FALSE),"Global: "&amp;HLOOKUP(LEFT(BC$3,4),Global!$B$6:$J$36,MATCH($C5,Global!$B$6:$B$36,0),FALSE)&amp;CHAR(10)&amp;"Local Trend: "&amp;HLOOKUP(MID(BC$3,FIND(".",BC$3)+1,FIND(".",BC$3,FIND(".",BC$3)+1)-FIND(".",BC$3)-1),Gällivare!$B$6:$J$36,MATCH($C5,Gällivare!$B$6:$B$36,0),FALSE)&amp;CHAR(10)&amp;"Local Target: "&amp;HLOOKUP(RIGHT(BC$3,LEN(BC$3)-FIND(".",BC$3,FIND(".",BC$3)+1)),Gällivare!$B$6:$J$36,MATCH($C5,Gällivare!$B$6:$B$36,0),FALSE)))</f>
        <v>High</v>
      </c>
      <c r="BD5" s="177" t="str">
        <f>IF(AND(HLOOKUP(MID(BD$3,FIND(".",BD$3)+1,FIND(".",BD$3,FIND(".",BD$3)+1)-FIND(".",BD$3)-1),Gällivare!$B$6:$J$36,MATCH($C5,Gällivare!$B$6:$B$36,0),FALSE)="No Impact",HLOOKUP(RIGHT(BD$3,LEN(BD$3)-FIND(".",BD$3,FIND(".",BD$3)+1)),Gällivare!$B$6:$J$36,MATCH($C5,Gällivare!$B$6:$B$36,0),FALSE)="No Impact"),HLOOKUP(LEFT(BD$3,4),Global!$B$6:$J$36,MATCH($C5,Global!$B$6:$B$36,0),FALSE),IF(AND(HLOOKUP(MID(BD$3,FIND(".",BD$3)+1,FIND(".",BD$3,FIND(".",BD$3)+1)-FIND(".",BD$3)-1),Gällivare!$B$6:$J$36,MATCH($C5,Gällivare!$B$6:$B$36,0),FALSE)="No Impact",HLOOKUP(LEFT(BD$3,4),Global!$B$6:$J$36,MATCH($C5,Global!$B$6:$B$36,0),FALSE)="No Impact"),HLOOKUP(RIGHT(BD$3,LEN(BD$3)-FIND(".",BD$3,FIND(".",BD$3)+1)),Gällivare!$B$6:$J$36,MATCH($C5,Gällivare!$B$6:$B$36,0),FALSE),"Global: "&amp;HLOOKUP(LEFT(BD$3,4),Global!$B$6:$J$36,MATCH($C5,Global!$B$6:$B$36,0),FALSE)&amp;CHAR(10)&amp;"Local Trend: "&amp;HLOOKUP(MID(BD$3,FIND(".",BD$3)+1,FIND(".",BD$3,FIND(".",BD$3)+1)-FIND(".",BD$3)-1),Gällivare!$B$6:$J$36,MATCH($C5,Gällivare!$B$6:$B$36,0),FALSE)&amp;CHAR(10)&amp;"Local Target: "&amp;HLOOKUP(RIGHT(BD$3,LEN(BD$3)-FIND(".",BD$3,FIND(".",BD$3)+1)),Gällivare!$B$6:$J$36,MATCH($C5,Gällivare!$B$6:$B$36,0),FALSE)))</f>
        <v>High</v>
      </c>
      <c r="BE5" s="177" t="str">
        <f>IF(AND(HLOOKUP(MID(BE$3,FIND(".",BE$3)+1,FIND(".",BE$3,FIND(".",BE$3)+1)-FIND(".",BE$3)-1),Gällivare!$B$6:$J$36,MATCH($C5,Gällivare!$B$6:$B$36,0),FALSE)="No Impact",HLOOKUP(RIGHT(BE$3,LEN(BE$3)-FIND(".",BE$3,FIND(".",BE$3)+1)),Gällivare!$B$6:$J$36,MATCH($C5,Gällivare!$B$6:$B$36,0),FALSE)="No Impact"),HLOOKUP(LEFT(BE$3,4),Global!$B$6:$J$36,MATCH($C5,Global!$B$6:$B$36,0),FALSE),IF(AND(HLOOKUP(MID(BE$3,FIND(".",BE$3)+1,FIND(".",BE$3,FIND(".",BE$3)+1)-FIND(".",BE$3)-1),Gällivare!$B$6:$J$36,MATCH($C5,Gällivare!$B$6:$B$36,0),FALSE)="No Impact",HLOOKUP(LEFT(BE$3,4),Global!$B$6:$J$36,MATCH($C5,Global!$B$6:$B$36,0),FALSE)="No Impact"),HLOOKUP(RIGHT(BE$3,LEN(BE$3)-FIND(".",BE$3,FIND(".",BE$3)+1)),Gällivare!$B$6:$J$36,MATCH($C5,Gällivare!$B$6:$B$36,0),FALSE),"Global: "&amp;HLOOKUP(LEFT(BE$3,4),Global!$B$6:$J$36,MATCH($C5,Global!$B$6:$B$36,0),FALSE)&amp;CHAR(10)&amp;"Local Trend: "&amp;HLOOKUP(MID(BE$3,FIND(".",BE$3)+1,FIND(".",BE$3,FIND(".",BE$3)+1)-FIND(".",BE$3)-1),Gällivare!$B$6:$J$36,MATCH($C5,Gällivare!$B$6:$B$36,0),FALSE)&amp;CHAR(10)&amp;"Local Target: "&amp;HLOOKUP(RIGHT(BE$3,LEN(BE$3)-FIND(".",BE$3,FIND(".",BE$3)+1)),Gällivare!$B$6:$J$36,MATCH($C5,Gällivare!$B$6:$B$36,0),FALSE)))</f>
        <v>Medium</v>
      </c>
      <c r="BF5" s="177" t="str">
        <f>IF(AND(HLOOKUP(MID(BF$3,FIND(".",BF$3)+1,FIND(".",BF$3,FIND(".",BF$3)+1)-FIND(".",BF$3)-1),Gällivare!$B$6:$J$36,MATCH($C5,Gällivare!$B$6:$B$36,0),FALSE)="No Impact",HLOOKUP(RIGHT(BF$3,LEN(BF$3)-FIND(".",BF$3,FIND(".",BF$3)+1)),Gällivare!$B$6:$J$36,MATCH($C5,Gällivare!$B$6:$B$36,0),FALSE)="No Impact"),HLOOKUP(LEFT(BF$3,4),Global!$B$6:$J$36,MATCH($C5,Global!$B$6:$B$36,0),FALSE),IF(AND(HLOOKUP(MID(BF$3,FIND(".",BF$3)+1,FIND(".",BF$3,FIND(".",BF$3)+1)-FIND(".",BF$3)-1),Gällivare!$B$6:$J$36,MATCH($C5,Gällivare!$B$6:$B$36,0),FALSE)="No Impact",HLOOKUP(LEFT(BF$3,4),Global!$B$6:$J$36,MATCH($C5,Global!$B$6:$B$36,0),FALSE)="No Impact"),HLOOKUP(RIGHT(BF$3,LEN(BF$3)-FIND(".",BF$3,FIND(".",BF$3)+1)),Gällivare!$B$6:$J$36,MATCH($C5,Gällivare!$B$6:$B$36,0),FALSE),"Global: "&amp;HLOOKUP(LEFT(BF$3,4),Global!$B$6:$J$36,MATCH($C5,Global!$B$6:$B$36,0),FALSE)&amp;CHAR(10)&amp;"Local Trend: "&amp;HLOOKUP(MID(BF$3,FIND(".",BF$3)+1,FIND(".",BF$3,FIND(".",BF$3)+1)-FIND(".",BF$3)-1),Gällivare!$B$6:$J$36,MATCH($C5,Gällivare!$B$6:$B$36,0),FALSE)&amp;CHAR(10)&amp;"Local Target: "&amp;HLOOKUP(RIGHT(BF$3,LEN(BF$3)-FIND(".",BF$3,FIND(".",BF$3)+1)),Gällivare!$B$6:$J$36,MATCH($C5,Gällivare!$B$6:$B$36,0),FALSE)))</f>
        <v>Medium</v>
      </c>
      <c r="BG5" s="177" t="str">
        <f>IF(AND(HLOOKUP(MID(BG$3,FIND(".",BG$3)+1,FIND(".",BG$3,FIND(".",BG$3)+1)-FIND(".",BG$3)-1),Gällivare!$B$6:$J$36,MATCH($C5,Gällivare!$B$6:$B$36,0),FALSE)="No Impact",HLOOKUP(RIGHT(BG$3,LEN(BG$3)-FIND(".",BG$3,FIND(".",BG$3)+1)),Gällivare!$B$6:$J$36,MATCH($C5,Gällivare!$B$6:$B$36,0),FALSE)="No Impact"),HLOOKUP(LEFT(BG$3,4),Global!$B$6:$J$36,MATCH($C5,Global!$B$6:$B$36,0),FALSE),IF(AND(HLOOKUP(MID(BG$3,FIND(".",BG$3)+1,FIND(".",BG$3,FIND(".",BG$3)+1)-FIND(".",BG$3)-1),Gällivare!$B$6:$J$36,MATCH($C5,Gällivare!$B$6:$B$36,0),FALSE)="No Impact",HLOOKUP(LEFT(BG$3,4),Global!$B$6:$J$36,MATCH($C5,Global!$B$6:$B$36,0),FALSE)="No Impact"),HLOOKUP(RIGHT(BG$3,LEN(BG$3)-FIND(".",BG$3,FIND(".",BG$3)+1)),Gällivare!$B$6:$J$36,MATCH($C5,Gällivare!$B$6:$B$36,0),FALSE),"Global: "&amp;HLOOKUP(LEFT(BG$3,4),Global!$B$6:$J$36,MATCH($C5,Global!$B$6:$B$36,0),FALSE)&amp;CHAR(10)&amp;"Local Trend: "&amp;HLOOKUP(MID(BG$3,FIND(".",BG$3)+1,FIND(".",BG$3,FIND(".",BG$3)+1)-FIND(".",BG$3)-1),Gällivare!$B$6:$J$36,MATCH($C5,Gällivare!$B$6:$B$36,0),FALSE)&amp;CHAR(10)&amp;"Local Target: "&amp;HLOOKUP(RIGHT(BG$3,LEN(BG$3)-FIND(".",BG$3,FIND(".",BG$3)+1)),Gällivare!$B$6:$J$36,MATCH($C5,Gällivare!$B$6:$B$36,0),FALSE)))</f>
        <v>Medium</v>
      </c>
      <c r="BH5" s="177" t="str">
        <f>IF(AND(HLOOKUP(MID(BH$3,FIND(".",BH$3)+1,FIND(".",BH$3,FIND(".",BH$3)+1)-FIND(".",BH$3)-1),Gällivare!$B$6:$J$36,MATCH($C5,Gällivare!$B$6:$B$36,0),FALSE)="No Impact",HLOOKUP(RIGHT(BH$3,LEN(BH$3)-FIND(".",BH$3,FIND(".",BH$3)+1)),Gällivare!$B$6:$J$36,MATCH($C5,Gällivare!$B$6:$B$36,0),FALSE)="No Impact"),HLOOKUP(LEFT(BH$3,4),Global!$B$6:$J$36,MATCH($C5,Global!$B$6:$B$36,0),FALSE),IF(AND(HLOOKUP(MID(BH$3,FIND(".",BH$3)+1,FIND(".",BH$3,FIND(".",BH$3)+1)-FIND(".",BH$3)-1),Gällivare!$B$6:$J$36,MATCH($C5,Gällivare!$B$6:$B$36,0),FALSE)="No Impact",HLOOKUP(LEFT(BH$3,4),Global!$B$6:$J$36,MATCH($C5,Global!$B$6:$B$36,0),FALSE)="No Impact"),HLOOKUP(RIGHT(BH$3,LEN(BH$3)-FIND(".",BH$3,FIND(".",BH$3)+1)),Gällivare!$B$6:$J$36,MATCH($C5,Gällivare!$B$6:$B$36,0),FALSE),"Global: "&amp;HLOOKUP(LEFT(BH$3,4),Global!$B$6:$J$36,MATCH($C5,Global!$B$6:$B$36,0),FALSE)&amp;CHAR(10)&amp;"Local Trend: "&amp;HLOOKUP(MID(BH$3,FIND(".",BH$3)+1,FIND(".",BH$3,FIND(".",BH$3)+1)-FIND(".",BH$3)-1),Gällivare!$B$6:$J$36,MATCH($C5,Gällivare!$B$6:$B$36,0),FALSE)&amp;CHAR(10)&amp;"Local Target: "&amp;HLOOKUP(RIGHT(BH$3,LEN(BH$3)-FIND(".",BH$3,FIND(".",BH$3)+1)),Gällivare!$B$6:$J$36,MATCH($C5,Gällivare!$B$6:$B$36,0),FALSE)))</f>
        <v>Medium</v>
      </c>
      <c r="BI5" s="177" t="str">
        <f>IF(AND(HLOOKUP(MID(BI$3,FIND(".",BI$3)+1,FIND(".",BI$3,FIND(".",BI$3)+1)-FIND(".",BI$3)-1),Gällivare!$B$6:$J$36,MATCH($C5,Gällivare!$B$6:$B$36,0),FALSE)="No Impact",HLOOKUP(RIGHT(BI$3,LEN(BI$3)-FIND(".",BI$3,FIND(".",BI$3)+1)),Gällivare!$B$6:$J$36,MATCH($C5,Gällivare!$B$6:$B$36,0),FALSE)="No Impact"),HLOOKUP(LEFT(BI$3,4),Global!$B$6:$J$36,MATCH($C5,Global!$B$6:$B$36,0),FALSE),IF(AND(HLOOKUP(MID(BI$3,FIND(".",BI$3)+1,FIND(".",BI$3,FIND(".",BI$3)+1)-FIND(".",BI$3)-1),Gällivare!$B$6:$J$36,MATCH($C5,Gällivare!$B$6:$B$36,0),FALSE)="No Impact",HLOOKUP(LEFT(BI$3,4),Global!$B$6:$J$36,MATCH($C5,Global!$B$6:$B$36,0),FALSE)="No Impact"),HLOOKUP(RIGHT(BI$3,LEN(BI$3)-FIND(".",BI$3,FIND(".",BI$3)+1)),Gällivare!$B$6:$J$36,MATCH($C5,Gällivare!$B$6:$B$36,0),FALSE),"Global: "&amp;HLOOKUP(LEFT(BI$3,4),Global!$B$6:$J$36,MATCH($C5,Global!$B$6:$B$36,0),FALSE)&amp;CHAR(10)&amp;"Local Trend: "&amp;HLOOKUP(MID(BI$3,FIND(".",BI$3)+1,FIND(".",BI$3,FIND(".",BI$3)+1)-FIND(".",BI$3)-1),Gällivare!$B$6:$J$36,MATCH($C5,Gällivare!$B$6:$B$36,0),FALSE)&amp;CHAR(10)&amp;"Local Target: "&amp;HLOOKUP(RIGHT(BI$3,LEN(BI$3)-FIND(".",BI$3,FIND(".",BI$3)+1)),Gällivare!$B$6:$J$36,MATCH($C5,Gällivare!$B$6:$B$36,0),FALSE)))</f>
        <v>Medium</v>
      </c>
      <c r="BJ5" s="177" t="str">
        <f>IF(AND(HLOOKUP(MID(BJ$3,FIND(".",BJ$3)+1,FIND(".",BJ$3,FIND(".",BJ$3)+1)-FIND(".",BJ$3)-1),Gällivare!$B$6:$J$36,MATCH($C5,Gällivare!$B$6:$B$36,0),FALSE)="No Impact",HLOOKUP(RIGHT(BJ$3,LEN(BJ$3)-FIND(".",BJ$3,FIND(".",BJ$3)+1)),Gällivare!$B$6:$J$36,MATCH($C5,Gällivare!$B$6:$B$36,0),FALSE)="No Impact"),HLOOKUP(LEFT(BJ$3,4),Global!$B$6:$J$36,MATCH($C5,Global!$B$6:$B$36,0),FALSE),IF(AND(HLOOKUP(MID(BJ$3,FIND(".",BJ$3)+1,FIND(".",BJ$3,FIND(".",BJ$3)+1)-FIND(".",BJ$3)-1),Gällivare!$B$6:$J$36,MATCH($C5,Gällivare!$B$6:$B$36,0),FALSE)="No Impact",HLOOKUP(LEFT(BJ$3,4),Global!$B$6:$J$36,MATCH($C5,Global!$B$6:$B$36,0),FALSE)="No Impact"),HLOOKUP(RIGHT(BJ$3,LEN(BJ$3)-FIND(".",BJ$3,FIND(".",BJ$3)+1)),Gällivare!$B$6:$J$36,MATCH($C5,Gällivare!$B$6:$B$36,0),FALSE),"Global: "&amp;HLOOKUP(LEFT(BJ$3,4),Global!$B$6:$J$36,MATCH($C5,Global!$B$6:$B$36,0),FALSE)&amp;CHAR(10)&amp;"Local Trend: "&amp;HLOOKUP(MID(BJ$3,FIND(".",BJ$3)+1,FIND(".",BJ$3,FIND(".",BJ$3)+1)-FIND(".",BJ$3)-1),Gällivare!$B$6:$J$36,MATCH($C5,Gällivare!$B$6:$B$36,0),FALSE)&amp;CHAR(10)&amp;"Local Target: "&amp;HLOOKUP(RIGHT(BJ$3,LEN(BJ$3)-FIND(".",BJ$3,FIND(".",BJ$3)+1)),Gällivare!$B$6:$J$36,MATCH($C5,Gällivare!$B$6:$B$36,0),FALSE)))</f>
        <v>Medium</v>
      </c>
      <c r="BK5" s="177" t="str">
        <f>IF(AND(HLOOKUP(MID(BK$3,FIND(".",BK$3)+1,FIND(".",BK$3,FIND(".",BK$3)+1)-FIND(".",BK$3)-1),Gällivare!$B$6:$J$36,MATCH($C5,Gällivare!$B$6:$B$36,0),FALSE)="No Impact",HLOOKUP(RIGHT(BK$3,LEN(BK$3)-FIND(".",BK$3,FIND(".",BK$3)+1)),Gällivare!$B$6:$J$36,MATCH($C5,Gällivare!$B$6:$B$36,0),FALSE)="No Impact"),HLOOKUP(LEFT(BK$3,4),Global!$B$6:$J$36,MATCH($C5,Global!$B$6:$B$36,0),FALSE),IF(AND(HLOOKUP(MID(BK$3,FIND(".",BK$3)+1,FIND(".",BK$3,FIND(".",BK$3)+1)-FIND(".",BK$3)-1),Gällivare!$B$6:$J$36,MATCH($C5,Gällivare!$B$6:$B$36,0),FALSE)="No Impact",HLOOKUP(LEFT(BK$3,4),Global!$B$6:$J$36,MATCH($C5,Global!$B$6:$B$36,0),FALSE)="No Impact"),HLOOKUP(RIGHT(BK$3,LEN(BK$3)-FIND(".",BK$3,FIND(".",BK$3)+1)),Gällivare!$B$6:$J$36,MATCH($C5,Gällivare!$B$6:$B$36,0),FALSE),"Global: "&amp;HLOOKUP(LEFT(BK$3,4),Global!$B$6:$J$36,MATCH($C5,Global!$B$6:$B$36,0),FALSE)&amp;CHAR(10)&amp;"Local Trend: "&amp;HLOOKUP(MID(BK$3,FIND(".",BK$3)+1,FIND(".",BK$3,FIND(".",BK$3)+1)-FIND(".",BK$3)-1),Gällivare!$B$6:$J$36,MATCH($C5,Gällivare!$B$6:$B$36,0),FALSE)&amp;CHAR(10)&amp;"Local Target: "&amp;HLOOKUP(RIGHT(BK$3,LEN(BK$3)-FIND(".",BK$3,FIND(".",BK$3)+1)),Gällivare!$B$6:$J$36,MATCH($C5,Gällivare!$B$6:$B$36,0),FALSE)))</f>
        <v>High</v>
      </c>
      <c r="BL5" s="177" t="str">
        <f>IF(AND(HLOOKUP(MID(BL$3,FIND(".",BL$3)+1,FIND(".",BL$3,FIND(".",BL$3)+1)-FIND(".",BL$3)-1),Gällivare!$B$6:$J$36,MATCH($C5,Gällivare!$B$6:$B$36,0),FALSE)="No Impact",HLOOKUP(RIGHT(BL$3,LEN(BL$3)-FIND(".",BL$3,FIND(".",BL$3)+1)),Gällivare!$B$6:$J$36,MATCH($C5,Gällivare!$B$6:$B$36,0),FALSE)="No Impact"),HLOOKUP(LEFT(BL$3,4),Global!$B$6:$J$36,MATCH($C5,Global!$B$6:$B$36,0),FALSE),IF(AND(HLOOKUP(MID(BL$3,FIND(".",BL$3)+1,FIND(".",BL$3,FIND(".",BL$3)+1)-FIND(".",BL$3)-1),Gällivare!$B$6:$J$36,MATCH($C5,Gällivare!$B$6:$B$36,0),FALSE)="No Impact",HLOOKUP(LEFT(BL$3,4),Global!$B$6:$J$36,MATCH($C5,Global!$B$6:$B$36,0),FALSE)="No Impact"),HLOOKUP(RIGHT(BL$3,LEN(BL$3)-FIND(".",BL$3,FIND(".",BL$3)+1)),Gällivare!$B$6:$J$36,MATCH($C5,Gällivare!$B$6:$B$36,0),FALSE),"Global: "&amp;HLOOKUP(LEFT(BL$3,4),Global!$B$6:$J$36,MATCH($C5,Global!$B$6:$B$36,0),FALSE)&amp;CHAR(10)&amp;"Local Trend: "&amp;HLOOKUP(MID(BL$3,FIND(".",BL$3)+1,FIND(".",BL$3,FIND(".",BL$3)+1)-FIND(".",BL$3)-1),Gällivare!$B$6:$J$36,MATCH($C5,Gällivare!$B$6:$B$36,0),FALSE)&amp;CHAR(10)&amp;"Local Target: "&amp;HLOOKUP(RIGHT(BL$3,LEN(BL$3)-FIND(".",BL$3,FIND(".",BL$3)+1)),Gällivare!$B$6:$J$36,MATCH($C5,Gällivare!$B$6:$B$36,0),FALSE)))</f>
        <v>High</v>
      </c>
      <c r="BM5" s="177" t="str">
        <f>IF(AND(HLOOKUP(MID(BM$3,FIND(".",BM$3)+1,FIND(".",BM$3,FIND(".",BM$3)+1)-FIND(".",BM$3)-1),Gällivare!$B$6:$J$36,MATCH($C5,Gällivare!$B$6:$B$36,0),FALSE)="No Impact",HLOOKUP(RIGHT(BM$3,LEN(BM$3)-FIND(".",BM$3,FIND(".",BM$3)+1)),Gällivare!$B$6:$J$36,MATCH($C5,Gällivare!$B$6:$B$36,0),FALSE)="No Impact"),HLOOKUP(LEFT(BM$3,4),Global!$B$6:$J$36,MATCH($C5,Global!$B$6:$B$36,0),FALSE),IF(AND(HLOOKUP(MID(BM$3,FIND(".",BM$3)+1,FIND(".",BM$3,FIND(".",BM$3)+1)-FIND(".",BM$3)-1),Gällivare!$B$6:$J$36,MATCH($C5,Gällivare!$B$6:$B$36,0),FALSE)="No Impact",HLOOKUP(LEFT(BM$3,4),Global!$B$6:$J$36,MATCH($C5,Global!$B$6:$B$36,0),FALSE)="No Impact"),HLOOKUP(RIGHT(BM$3,LEN(BM$3)-FIND(".",BM$3,FIND(".",BM$3)+1)),Gällivare!$B$6:$J$36,MATCH($C5,Gällivare!$B$6:$B$36,0),FALSE),"Global: "&amp;HLOOKUP(LEFT(BM$3,4),Global!$B$6:$J$36,MATCH($C5,Global!$B$6:$B$36,0),FALSE)&amp;CHAR(10)&amp;"Local Trend: "&amp;HLOOKUP(MID(BM$3,FIND(".",BM$3)+1,FIND(".",BM$3,FIND(".",BM$3)+1)-FIND(".",BM$3)-1),Gällivare!$B$6:$J$36,MATCH($C5,Gällivare!$B$6:$B$36,0),FALSE)&amp;CHAR(10)&amp;"Local Target: "&amp;HLOOKUP(RIGHT(BM$3,LEN(BM$3)-FIND(".",BM$3,FIND(".",BM$3)+1)),Gällivare!$B$6:$J$36,MATCH($C5,Gällivare!$B$6:$B$36,0),FALSE)))</f>
        <v>High</v>
      </c>
      <c r="BN5" s="177" t="str">
        <f>IF(AND(HLOOKUP(MID(BN$3,FIND(".",BN$3)+1,FIND(".",BN$3,FIND(".",BN$3)+1)-FIND(".",BN$3)-1),Gällivare!$B$6:$J$36,MATCH($C5,Gällivare!$B$6:$B$36,0),FALSE)="No Impact",HLOOKUP(RIGHT(BN$3,LEN(BN$3)-FIND(".",BN$3,FIND(".",BN$3)+1)),Gällivare!$B$6:$J$36,MATCH($C5,Gällivare!$B$6:$B$36,0),FALSE)="No Impact"),HLOOKUP(LEFT(BN$3,4),Global!$B$6:$J$36,MATCH($C5,Global!$B$6:$B$36,0),FALSE),IF(AND(HLOOKUP(MID(BN$3,FIND(".",BN$3)+1,FIND(".",BN$3,FIND(".",BN$3)+1)-FIND(".",BN$3)-1),Gällivare!$B$6:$J$36,MATCH($C5,Gällivare!$B$6:$B$36,0),FALSE)="No Impact",HLOOKUP(LEFT(BN$3,4),Global!$B$6:$J$36,MATCH($C5,Global!$B$6:$B$36,0),FALSE)="No Impact"),HLOOKUP(RIGHT(BN$3,LEN(BN$3)-FIND(".",BN$3,FIND(".",BN$3)+1)),Gällivare!$B$6:$J$36,MATCH($C5,Gällivare!$B$6:$B$36,0),FALSE),"Global: "&amp;HLOOKUP(LEFT(BN$3,4),Global!$B$6:$J$36,MATCH($C5,Global!$B$6:$B$36,0),FALSE)&amp;CHAR(10)&amp;"Local Trend: "&amp;HLOOKUP(MID(BN$3,FIND(".",BN$3)+1,FIND(".",BN$3,FIND(".",BN$3)+1)-FIND(".",BN$3)-1),Gällivare!$B$6:$J$36,MATCH($C5,Gällivare!$B$6:$B$36,0),FALSE)&amp;CHAR(10)&amp;"Local Target: "&amp;HLOOKUP(RIGHT(BN$3,LEN(BN$3)-FIND(".",BN$3,FIND(".",BN$3)+1)),Gällivare!$B$6:$J$36,MATCH($C5,Gällivare!$B$6:$B$36,0),FALSE)))</f>
        <v>High</v>
      </c>
      <c r="BO5" s="177" t="str">
        <f>IF(AND(HLOOKUP(MID(BO$3,FIND(".",BO$3)+1,FIND(".",BO$3,FIND(".",BO$3)+1)-FIND(".",BO$3)-1),Gällivare!$B$6:$J$36,MATCH($C5,Gällivare!$B$6:$B$36,0),FALSE)="No Impact",HLOOKUP(RIGHT(BO$3,LEN(BO$3)-FIND(".",BO$3,FIND(".",BO$3)+1)),Gällivare!$B$6:$J$36,MATCH($C5,Gällivare!$B$6:$B$36,0),FALSE)="No Impact"),HLOOKUP(LEFT(BO$3,4),Global!$B$6:$J$36,MATCH($C5,Global!$B$6:$B$36,0),FALSE),IF(AND(HLOOKUP(MID(BO$3,FIND(".",BO$3)+1,FIND(".",BO$3,FIND(".",BO$3)+1)-FIND(".",BO$3)-1),Gällivare!$B$6:$J$36,MATCH($C5,Gällivare!$B$6:$B$36,0),FALSE)="No Impact",HLOOKUP(LEFT(BO$3,4),Global!$B$6:$J$36,MATCH($C5,Global!$B$6:$B$36,0),FALSE)="No Impact"),HLOOKUP(RIGHT(BO$3,LEN(BO$3)-FIND(".",BO$3,FIND(".",BO$3)+1)),Gällivare!$B$6:$J$36,MATCH($C5,Gällivare!$B$6:$B$36,0),FALSE),"Global: "&amp;HLOOKUP(LEFT(BO$3,4),Global!$B$6:$J$36,MATCH($C5,Global!$B$6:$B$36,0),FALSE)&amp;CHAR(10)&amp;"Local Trend: "&amp;HLOOKUP(MID(BO$3,FIND(".",BO$3)+1,FIND(".",BO$3,FIND(".",BO$3)+1)-FIND(".",BO$3)-1),Gällivare!$B$6:$J$36,MATCH($C5,Gällivare!$B$6:$B$36,0),FALSE)&amp;CHAR(10)&amp;"Local Target: "&amp;HLOOKUP(RIGHT(BO$3,LEN(BO$3)-FIND(".",BO$3,FIND(".",BO$3)+1)),Gällivare!$B$6:$J$36,MATCH($C5,Gällivare!$B$6:$B$36,0),FALSE)))</f>
        <v>High</v>
      </c>
      <c r="BP5" s="177" t="str">
        <f>IF(AND(HLOOKUP(MID(BP$3,FIND(".",BP$3)+1,FIND(".",BP$3,FIND(".",BP$3)+1)-FIND(".",BP$3)-1),Gällivare!$B$6:$J$36,MATCH($C5,Gällivare!$B$6:$B$36,0),FALSE)="No Impact",HLOOKUP(RIGHT(BP$3,LEN(BP$3)-FIND(".",BP$3,FIND(".",BP$3)+1)),Gällivare!$B$6:$J$36,MATCH($C5,Gällivare!$B$6:$B$36,0),FALSE)="No Impact"),HLOOKUP(LEFT(BP$3,4),Global!$B$6:$J$36,MATCH($C5,Global!$B$6:$B$36,0),FALSE),IF(AND(HLOOKUP(MID(BP$3,FIND(".",BP$3)+1,FIND(".",BP$3,FIND(".",BP$3)+1)-FIND(".",BP$3)-1),Gällivare!$B$6:$J$36,MATCH($C5,Gällivare!$B$6:$B$36,0),FALSE)="No Impact",HLOOKUP(LEFT(BP$3,4),Global!$B$6:$J$36,MATCH($C5,Global!$B$6:$B$36,0),FALSE)="No Impact"),HLOOKUP(RIGHT(BP$3,LEN(BP$3)-FIND(".",BP$3,FIND(".",BP$3)+1)),Gällivare!$B$6:$J$36,MATCH($C5,Gällivare!$B$6:$B$36,0),FALSE),"Global: "&amp;HLOOKUP(LEFT(BP$3,4),Global!$B$6:$J$36,MATCH($C5,Global!$B$6:$B$36,0),FALSE)&amp;CHAR(10)&amp;"Local Trend: "&amp;HLOOKUP(MID(BP$3,FIND(".",BP$3)+1,FIND(".",BP$3,FIND(".",BP$3)+1)-FIND(".",BP$3)-1),Gällivare!$B$6:$J$36,MATCH($C5,Gällivare!$B$6:$B$36,0),FALSE)&amp;CHAR(10)&amp;"Local Target: "&amp;HLOOKUP(RIGHT(BP$3,LEN(BP$3)-FIND(".",BP$3,FIND(".",BP$3)+1)),Gällivare!$B$6:$J$36,MATCH($C5,Gällivare!$B$6:$B$36,0),FALSE)))</f>
        <v>High</v>
      </c>
      <c r="BS5" s="176"/>
      <c r="BT5" s="178"/>
      <c r="BU5" s="178"/>
      <c r="BV5" s="178"/>
      <c r="BW5" s="178"/>
      <c r="BX5" s="178"/>
      <c r="BY5" s="178"/>
      <c r="BZ5" s="178"/>
      <c r="CA5" s="178"/>
    </row>
    <row r="6" spans="2:82" ht="28.8" x14ac:dyDescent="0.3">
      <c r="B6" s="243"/>
      <c r="C6" s="175" t="s">
        <v>69</v>
      </c>
      <c r="D6" s="175" t="s">
        <v>163</v>
      </c>
      <c r="E6" s="175" t="s">
        <v>167</v>
      </c>
      <c r="F6" s="176" t="s">
        <v>165</v>
      </c>
      <c r="G6" s="176"/>
      <c r="H6" s="175" t="str">
        <f t="shared" si="1"/>
        <v>Low</v>
      </c>
      <c r="I6" s="175" t="str">
        <f t="shared" si="0"/>
        <v>Low</v>
      </c>
      <c r="J6" s="175" t="str">
        <f t="shared" si="0"/>
        <v>Low</v>
      </c>
      <c r="K6" s="175" t="str">
        <f t="shared" si="0"/>
        <v>Low</v>
      </c>
      <c r="L6" s="175" t="str">
        <f t="shared" si="0"/>
        <v>Low</v>
      </c>
      <c r="M6" s="175" t="str">
        <f t="shared" si="0"/>
        <v>Low</v>
      </c>
      <c r="N6" s="175" t="str">
        <f t="shared" si="0"/>
        <v>Medium</v>
      </c>
      <c r="O6" s="175" t="str">
        <f t="shared" si="0"/>
        <v>Medium</v>
      </c>
      <c r="P6" s="175" t="str">
        <f t="shared" si="0"/>
        <v>Medium</v>
      </c>
      <c r="Q6" s="175" t="str">
        <f t="shared" si="0"/>
        <v>Medium</v>
      </c>
      <c r="R6" s="175" t="str">
        <f t="shared" si="0"/>
        <v>Medium</v>
      </c>
      <c r="S6" s="175" t="str">
        <f t="shared" si="0"/>
        <v>Medium</v>
      </c>
      <c r="T6" s="175" t="str">
        <f t="shared" si="0"/>
        <v>High</v>
      </c>
      <c r="U6" s="175" t="str">
        <f t="shared" si="0"/>
        <v>High</v>
      </c>
      <c r="V6" s="175" t="str">
        <f t="shared" si="0"/>
        <v>High</v>
      </c>
      <c r="W6" s="175" t="str">
        <f t="shared" si="0"/>
        <v>High</v>
      </c>
      <c r="X6" s="175" t="str">
        <f t="shared" si="0"/>
        <v>High</v>
      </c>
      <c r="Y6" s="175" t="str">
        <f t="shared" si="0"/>
        <v>High</v>
      </c>
      <c r="Z6" s="175" t="str">
        <f t="shared" si="0"/>
        <v>Medium</v>
      </c>
      <c r="AA6" s="175" t="str">
        <f t="shared" si="0"/>
        <v>Medium</v>
      </c>
      <c r="AB6" s="175" t="str">
        <f t="shared" si="0"/>
        <v>Medium</v>
      </c>
      <c r="AC6" s="175" t="str">
        <f t="shared" si="0"/>
        <v>Medium</v>
      </c>
      <c r="AD6" s="175" t="str">
        <f t="shared" si="0"/>
        <v>Medium</v>
      </c>
      <c r="AE6" s="175" t="str">
        <f t="shared" si="0"/>
        <v>Medium</v>
      </c>
      <c r="AF6" s="175" t="str">
        <f t="shared" si="0"/>
        <v>High</v>
      </c>
      <c r="AG6" s="175" t="str">
        <f t="shared" si="0"/>
        <v>High</v>
      </c>
      <c r="AH6" s="175" t="str">
        <f t="shared" si="0"/>
        <v>High</v>
      </c>
      <c r="AI6" s="175" t="str">
        <f t="shared" si="0"/>
        <v>High</v>
      </c>
      <c r="AJ6" s="175" t="str">
        <f t="shared" si="0"/>
        <v>High</v>
      </c>
      <c r="AK6" s="175" t="str">
        <f t="shared" si="0"/>
        <v>High</v>
      </c>
      <c r="AL6" s="176"/>
      <c r="AM6" s="177" t="str">
        <f>IF(AND(HLOOKUP(MID(AM$3,FIND(".",AM$3)+1,FIND(".",AM$3,FIND(".",AM$3)+1)-FIND(".",AM$3)-1),Gällivare!$B$6:$J$36,MATCH($C6,Gällivare!$B$6:$B$36,0),FALSE)="No Impact",HLOOKUP(RIGHT(AM$3,LEN(AM$3)-FIND(".",AM$3,FIND(".",AM$3)+1)),Gällivare!$B$6:$J$36,MATCH($C6,Gällivare!$B$6:$B$36,0),FALSE)="No Impact"),HLOOKUP(LEFT(AM$3,4),Global!$B$6:$J$36,MATCH($C6,Global!$B$6:$B$36,0),FALSE),IF(AND(HLOOKUP(MID(AM$3,FIND(".",AM$3)+1,FIND(".",AM$3,FIND(".",AM$3)+1)-FIND(".",AM$3)-1),Gällivare!$B$6:$J$36,MATCH($C6,Gällivare!$B$6:$B$36,0),FALSE)="No Impact",HLOOKUP(LEFT(AM$3,4),Global!$B$6:$J$36,MATCH($C6,Global!$B$6:$B$36,0),FALSE)="No Impact"),HLOOKUP(RIGHT(AM$3,LEN(AM$3)-FIND(".",AM$3,FIND(".",AM$3)+1)),Gällivare!$B$6:$J$36,MATCH($C6,Gällivare!$B$6:$B$36,0),FALSE),"Global: "&amp;HLOOKUP(LEFT(AM$3,4),Global!$B$6:$J$36,MATCH($C6,Global!$B$6:$B$36,0),FALSE)&amp;CHAR(10)&amp;"Local Trend: "&amp;HLOOKUP(MID(AM$3,FIND(".",AM$3)+1,FIND(".",AM$3,FIND(".",AM$3)+1)-FIND(".",AM$3)-1),Gällivare!$B$6:$J$36,MATCH($C6,Gällivare!$B$6:$B$36,0),FALSE)&amp;CHAR(10)&amp;"Local Target: "&amp;HLOOKUP(RIGHT(AM$3,LEN(AM$3)-FIND(".",AM$3,FIND(".",AM$3)+1)),Gällivare!$B$6:$J$36,MATCH($C6,Gällivare!$B$6:$B$36,0),FALSE)))</f>
        <v>Low</v>
      </c>
      <c r="AN6" s="177" t="str">
        <f>IF(AND(HLOOKUP(MID(AN$3,FIND(".",AN$3)+1,FIND(".",AN$3,FIND(".",AN$3)+1)-FIND(".",AN$3)-1),Gällivare!$B$6:$J$36,MATCH($C6,Gällivare!$B$6:$B$36,0),FALSE)="No Impact",HLOOKUP(RIGHT(AN$3,LEN(AN$3)-FIND(".",AN$3,FIND(".",AN$3)+1)),Gällivare!$B$6:$J$36,MATCH($C6,Gällivare!$B$6:$B$36,0),FALSE)="No Impact"),HLOOKUP(LEFT(AN$3,4),Global!$B$6:$J$36,MATCH($C6,Global!$B$6:$B$36,0),FALSE),IF(AND(HLOOKUP(MID(AN$3,FIND(".",AN$3)+1,FIND(".",AN$3,FIND(".",AN$3)+1)-FIND(".",AN$3)-1),Gällivare!$B$6:$J$36,MATCH($C6,Gällivare!$B$6:$B$36,0),FALSE)="No Impact",HLOOKUP(LEFT(AN$3,4),Global!$B$6:$J$36,MATCH($C6,Global!$B$6:$B$36,0),FALSE)="No Impact"),HLOOKUP(RIGHT(AN$3,LEN(AN$3)-FIND(".",AN$3,FIND(".",AN$3)+1)),Gällivare!$B$6:$J$36,MATCH($C6,Gällivare!$B$6:$B$36,0),FALSE),"Global: "&amp;HLOOKUP(LEFT(AN$3,4),Global!$B$6:$J$36,MATCH($C6,Global!$B$6:$B$36,0),FALSE)&amp;CHAR(10)&amp;"Local Trend: "&amp;HLOOKUP(MID(AN$3,FIND(".",AN$3)+1,FIND(".",AN$3,FIND(".",AN$3)+1)-FIND(".",AN$3)-1),Gällivare!$B$6:$J$36,MATCH($C6,Gällivare!$B$6:$B$36,0),FALSE)&amp;CHAR(10)&amp;"Local Target: "&amp;HLOOKUP(RIGHT(AN$3,LEN(AN$3)-FIND(".",AN$3,FIND(".",AN$3)+1)),Gällivare!$B$6:$J$36,MATCH($C6,Gällivare!$B$6:$B$36,0),FALSE)))</f>
        <v>Low</v>
      </c>
      <c r="AO6" s="177" t="str">
        <f>IF(AND(HLOOKUP(MID(AO$3,FIND(".",AO$3)+1,FIND(".",AO$3,FIND(".",AO$3)+1)-FIND(".",AO$3)-1),Gällivare!$B$6:$J$36,MATCH($C6,Gällivare!$B$6:$B$36,0),FALSE)="No Impact",HLOOKUP(RIGHT(AO$3,LEN(AO$3)-FIND(".",AO$3,FIND(".",AO$3)+1)),Gällivare!$B$6:$J$36,MATCH($C6,Gällivare!$B$6:$B$36,0),FALSE)="No Impact"),HLOOKUP(LEFT(AO$3,4),Global!$B$6:$J$36,MATCH($C6,Global!$B$6:$B$36,0),FALSE),IF(AND(HLOOKUP(MID(AO$3,FIND(".",AO$3)+1,FIND(".",AO$3,FIND(".",AO$3)+1)-FIND(".",AO$3)-1),Gällivare!$B$6:$J$36,MATCH($C6,Gällivare!$B$6:$B$36,0),FALSE)="No Impact",HLOOKUP(LEFT(AO$3,4),Global!$B$6:$J$36,MATCH($C6,Global!$B$6:$B$36,0),FALSE)="No Impact"),HLOOKUP(RIGHT(AO$3,LEN(AO$3)-FIND(".",AO$3,FIND(".",AO$3)+1)),Gällivare!$B$6:$J$36,MATCH($C6,Gällivare!$B$6:$B$36,0),FALSE),"Global: "&amp;HLOOKUP(LEFT(AO$3,4),Global!$B$6:$J$36,MATCH($C6,Global!$B$6:$B$36,0),FALSE)&amp;CHAR(10)&amp;"Local Trend: "&amp;HLOOKUP(MID(AO$3,FIND(".",AO$3)+1,FIND(".",AO$3,FIND(".",AO$3)+1)-FIND(".",AO$3)-1),Gällivare!$B$6:$J$36,MATCH($C6,Gällivare!$B$6:$B$36,0),FALSE)&amp;CHAR(10)&amp;"Local Target: "&amp;HLOOKUP(RIGHT(AO$3,LEN(AO$3)-FIND(".",AO$3,FIND(".",AO$3)+1)),Gällivare!$B$6:$J$36,MATCH($C6,Gällivare!$B$6:$B$36,0),FALSE)))</f>
        <v>Low</v>
      </c>
      <c r="AP6" s="177" t="str">
        <f>IF(AND(HLOOKUP(MID(AP$3,FIND(".",AP$3)+1,FIND(".",AP$3,FIND(".",AP$3)+1)-FIND(".",AP$3)-1),Gällivare!$B$6:$J$36,MATCH($C6,Gällivare!$B$6:$B$36,0),FALSE)="No Impact",HLOOKUP(RIGHT(AP$3,LEN(AP$3)-FIND(".",AP$3,FIND(".",AP$3)+1)),Gällivare!$B$6:$J$36,MATCH($C6,Gällivare!$B$6:$B$36,0),FALSE)="No Impact"),HLOOKUP(LEFT(AP$3,4),Global!$B$6:$J$36,MATCH($C6,Global!$B$6:$B$36,0),FALSE),IF(AND(HLOOKUP(MID(AP$3,FIND(".",AP$3)+1,FIND(".",AP$3,FIND(".",AP$3)+1)-FIND(".",AP$3)-1),Gällivare!$B$6:$J$36,MATCH($C6,Gällivare!$B$6:$B$36,0),FALSE)="No Impact",HLOOKUP(LEFT(AP$3,4),Global!$B$6:$J$36,MATCH($C6,Global!$B$6:$B$36,0),FALSE)="No Impact"),HLOOKUP(RIGHT(AP$3,LEN(AP$3)-FIND(".",AP$3,FIND(".",AP$3)+1)),Gällivare!$B$6:$J$36,MATCH($C6,Gällivare!$B$6:$B$36,0),FALSE),"Global: "&amp;HLOOKUP(LEFT(AP$3,4),Global!$B$6:$J$36,MATCH($C6,Global!$B$6:$B$36,0),FALSE)&amp;CHAR(10)&amp;"Local Trend: "&amp;HLOOKUP(MID(AP$3,FIND(".",AP$3)+1,FIND(".",AP$3,FIND(".",AP$3)+1)-FIND(".",AP$3)-1),Gällivare!$B$6:$J$36,MATCH($C6,Gällivare!$B$6:$B$36,0),FALSE)&amp;CHAR(10)&amp;"Local Target: "&amp;HLOOKUP(RIGHT(AP$3,LEN(AP$3)-FIND(".",AP$3,FIND(".",AP$3)+1)),Gällivare!$B$6:$J$36,MATCH($C6,Gällivare!$B$6:$B$36,0),FALSE)))</f>
        <v>Low</v>
      </c>
      <c r="AQ6" s="177" t="str">
        <f>IF(AND(HLOOKUP(MID(AQ$3,FIND(".",AQ$3)+1,FIND(".",AQ$3,FIND(".",AQ$3)+1)-FIND(".",AQ$3)-1),Gällivare!$B$6:$J$36,MATCH($C6,Gällivare!$B$6:$B$36,0),FALSE)="No Impact",HLOOKUP(RIGHT(AQ$3,LEN(AQ$3)-FIND(".",AQ$3,FIND(".",AQ$3)+1)),Gällivare!$B$6:$J$36,MATCH($C6,Gällivare!$B$6:$B$36,0),FALSE)="No Impact"),HLOOKUP(LEFT(AQ$3,4),Global!$B$6:$J$36,MATCH($C6,Global!$B$6:$B$36,0),FALSE),IF(AND(HLOOKUP(MID(AQ$3,FIND(".",AQ$3)+1,FIND(".",AQ$3,FIND(".",AQ$3)+1)-FIND(".",AQ$3)-1),Gällivare!$B$6:$J$36,MATCH($C6,Gällivare!$B$6:$B$36,0),FALSE)="No Impact",HLOOKUP(LEFT(AQ$3,4),Global!$B$6:$J$36,MATCH($C6,Global!$B$6:$B$36,0),FALSE)="No Impact"),HLOOKUP(RIGHT(AQ$3,LEN(AQ$3)-FIND(".",AQ$3,FIND(".",AQ$3)+1)),Gällivare!$B$6:$J$36,MATCH($C6,Gällivare!$B$6:$B$36,0),FALSE),"Global: "&amp;HLOOKUP(LEFT(AQ$3,4),Global!$B$6:$J$36,MATCH($C6,Global!$B$6:$B$36,0),FALSE)&amp;CHAR(10)&amp;"Local Trend: "&amp;HLOOKUP(MID(AQ$3,FIND(".",AQ$3)+1,FIND(".",AQ$3,FIND(".",AQ$3)+1)-FIND(".",AQ$3)-1),Gällivare!$B$6:$J$36,MATCH($C6,Gällivare!$B$6:$B$36,0),FALSE)&amp;CHAR(10)&amp;"Local Target: "&amp;HLOOKUP(RIGHT(AQ$3,LEN(AQ$3)-FIND(".",AQ$3,FIND(".",AQ$3)+1)),Gällivare!$B$6:$J$36,MATCH($C6,Gällivare!$B$6:$B$36,0),FALSE)))</f>
        <v>Low</v>
      </c>
      <c r="AR6" s="177" t="str">
        <f>IF(AND(HLOOKUP(MID(AR$3,FIND(".",AR$3)+1,FIND(".",AR$3,FIND(".",AR$3)+1)-FIND(".",AR$3)-1),Gällivare!$B$6:$J$36,MATCH($C6,Gällivare!$B$6:$B$36,0),FALSE)="No Impact",HLOOKUP(RIGHT(AR$3,LEN(AR$3)-FIND(".",AR$3,FIND(".",AR$3)+1)),Gällivare!$B$6:$J$36,MATCH($C6,Gällivare!$B$6:$B$36,0),FALSE)="No Impact"),HLOOKUP(LEFT(AR$3,4),Global!$B$6:$J$36,MATCH($C6,Global!$B$6:$B$36,0),FALSE),IF(AND(HLOOKUP(MID(AR$3,FIND(".",AR$3)+1,FIND(".",AR$3,FIND(".",AR$3)+1)-FIND(".",AR$3)-1),Gällivare!$B$6:$J$36,MATCH($C6,Gällivare!$B$6:$B$36,0),FALSE)="No Impact",HLOOKUP(LEFT(AR$3,4),Global!$B$6:$J$36,MATCH($C6,Global!$B$6:$B$36,0),FALSE)="No Impact"),HLOOKUP(RIGHT(AR$3,LEN(AR$3)-FIND(".",AR$3,FIND(".",AR$3)+1)),Gällivare!$B$6:$J$36,MATCH($C6,Gällivare!$B$6:$B$36,0),FALSE),"Global: "&amp;HLOOKUP(LEFT(AR$3,4),Global!$B$6:$J$36,MATCH($C6,Global!$B$6:$B$36,0),FALSE)&amp;CHAR(10)&amp;"Local Trend: "&amp;HLOOKUP(MID(AR$3,FIND(".",AR$3)+1,FIND(".",AR$3,FIND(".",AR$3)+1)-FIND(".",AR$3)-1),Gällivare!$B$6:$J$36,MATCH($C6,Gällivare!$B$6:$B$36,0),FALSE)&amp;CHAR(10)&amp;"Local Target: "&amp;HLOOKUP(RIGHT(AR$3,LEN(AR$3)-FIND(".",AR$3,FIND(".",AR$3)+1)),Gällivare!$B$6:$J$36,MATCH($C6,Gällivare!$B$6:$B$36,0),FALSE)))</f>
        <v>Low</v>
      </c>
      <c r="AS6" s="177" t="str">
        <f>IF(AND(HLOOKUP(MID(AS$3,FIND(".",AS$3)+1,FIND(".",AS$3,FIND(".",AS$3)+1)-FIND(".",AS$3)-1),Gällivare!$B$6:$J$36,MATCH($C6,Gällivare!$B$6:$B$36,0),FALSE)="No Impact",HLOOKUP(RIGHT(AS$3,LEN(AS$3)-FIND(".",AS$3,FIND(".",AS$3)+1)),Gällivare!$B$6:$J$36,MATCH($C6,Gällivare!$B$6:$B$36,0),FALSE)="No Impact"),HLOOKUP(LEFT(AS$3,4),Global!$B$6:$J$36,MATCH($C6,Global!$B$6:$B$36,0),FALSE),IF(AND(HLOOKUP(MID(AS$3,FIND(".",AS$3)+1,FIND(".",AS$3,FIND(".",AS$3)+1)-FIND(".",AS$3)-1),Gällivare!$B$6:$J$36,MATCH($C6,Gällivare!$B$6:$B$36,0),FALSE)="No Impact",HLOOKUP(LEFT(AS$3,4),Global!$B$6:$J$36,MATCH($C6,Global!$B$6:$B$36,0),FALSE)="No Impact"),HLOOKUP(RIGHT(AS$3,LEN(AS$3)-FIND(".",AS$3,FIND(".",AS$3)+1)),Gällivare!$B$6:$J$36,MATCH($C6,Gällivare!$B$6:$B$36,0),FALSE),"Global: "&amp;HLOOKUP(LEFT(AS$3,4),Global!$B$6:$J$36,MATCH($C6,Global!$B$6:$B$36,0),FALSE)&amp;CHAR(10)&amp;"Local Trend: "&amp;HLOOKUP(MID(AS$3,FIND(".",AS$3)+1,FIND(".",AS$3,FIND(".",AS$3)+1)-FIND(".",AS$3)-1),Gällivare!$B$6:$J$36,MATCH($C6,Gällivare!$B$6:$B$36,0),FALSE)&amp;CHAR(10)&amp;"Local Target: "&amp;HLOOKUP(RIGHT(AS$3,LEN(AS$3)-FIND(".",AS$3,FIND(".",AS$3)+1)),Gällivare!$B$6:$J$36,MATCH($C6,Gällivare!$B$6:$B$36,0),FALSE)))</f>
        <v>Medium</v>
      </c>
      <c r="AT6" s="177" t="str">
        <f>IF(AND(HLOOKUP(MID(AT$3,FIND(".",AT$3)+1,FIND(".",AT$3,FIND(".",AT$3)+1)-FIND(".",AT$3)-1),Gällivare!$B$6:$J$36,MATCH($C6,Gällivare!$B$6:$B$36,0),FALSE)="No Impact",HLOOKUP(RIGHT(AT$3,LEN(AT$3)-FIND(".",AT$3,FIND(".",AT$3)+1)),Gällivare!$B$6:$J$36,MATCH($C6,Gällivare!$B$6:$B$36,0),FALSE)="No Impact"),HLOOKUP(LEFT(AT$3,4),Global!$B$6:$J$36,MATCH($C6,Global!$B$6:$B$36,0),FALSE),IF(AND(HLOOKUP(MID(AT$3,FIND(".",AT$3)+1,FIND(".",AT$3,FIND(".",AT$3)+1)-FIND(".",AT$3)-1),Gällivare!$B$6:$J$36,MATCH($C6,Gällivare!$B$6:$B$36,0),FALSE)="No Impact",HLOOKUP(LEFT(AT$3,4),Global!$B$6:$J$36,MATCH($C6,Global!$B$6:$B$36,0),FALSE)="No Impact"),HLOOKUP(RIGHT(AT$3,LEN(AT$3)-FIND(".",AT$3,FIND(".",AT$3)+1)),Gällivare!$B$6:$J$36,MATCH($C6,Gällivare!$B$6:$B$36,0),FALSE),"Global: "&amp;HLOOKUP(LEFT(AT$3,4),Global!$B$6:$J$36,MATCH($C6,Global!$B$6:$B$36,0),FALSE)&amp;CHAR(10)&amp;"Local Trend: "&amp;HLOOKUP(MID(AT$3,FIND(".",AT$3)+1,FIND(".",AT$3,FIND(".",AT$3)+1)-FIND(".",AT$3)-1),Gällivare!$B$6:$J$36,MATCH($C6,Gällivare!$B$6:$B$36,0),FALSE)&amp;CHAR(10)&amp;"Local Target: "&amp;HLOOKUP(RIGHT(AT$3,LEN(AT$3)-FIND(".",AT$3,FIND(".",AT$3)+1)),Gällivare!$B$6:$J$36,MATCH($C6,Gällivare!$B$6:$B$36,0),FALSE)))</f>
        <v>Medium</v>
      </c>
      <c r="AU6" s="177" t="str">
        <f>IF(AND(HLOOKUP(MID(AU$3,FIND(".",AU$3)+1,FIND(".",AU$3,FIND(".",AU$3)+1)-FIND(".",AU$3)-1),Gällivare!$B$6:$J$36,MATCH($C6,Gällivare!$B$6:$B$36,0),FALSE)="No Impact",HLOOKUP(RIGHT(AU$3,LEN(AU$3)-FIND(".",AU$3,FIND(".",AU$3)+1)),Gällivare!$B$6:$J$36,MATCH($C6,Gällivare!$B$6:$B$36,0),FALSE)="No Impact"),HLOOKUP(LEFT(AU$3,4),Global!$B$6:$J$36,MATCH($C6,Global!$B$6:$B$36,0),FALSE),IF(AND(HLOOKUP(MID(AU$3,FIND(".",AU$3)+1,FIND(".",AU$3,FIND(".",AU$3)+1)-FIND(".",AU$3)-1),Gällivare!$B$6:$J$36,MATCH($C6,Gällivare!$B$6:$B$36,0),FALSE)="No Impact",HLOOKUP(LEFT(AU$3,4),Global!$B$6:$J$36,MATCH($C6,Global!$B$6:$B$36,0),FALSE)="No Impact"),HLOOKUP(RIGHT(AU$3,LEN(AU$3)-FIND(".",AU$3,FIND(".",AU$3)+1)),Gällivare!$B$6:$J$36,MATCH($C6,Gällivare!$B$6:$B$36,0),FALSE),"Global: "&amp;HLOOKUP(LEFT(AU$3,4),Global!$B$6:$J$36,MATCH($C6,Global!$B$6:$B$36,0),FALSE)&amp;CHAR(10)&amp;"Local Trend: "&amp;HLOOKUP(MID(AU$3,FIND(".",AU$3)+1,FIND(".",AU$3,FIND(".",AU$3)+1)-FIND(".",AU$3)-1),Gällivare!$B$6:$J$36,MATCH($C6,Gällivare!$B$6:$B$36,0),FALSE)&amp;CHAR(10)&amp;"Local Target: "&amp;HLOOKUP(RIGHT(AU$3,LEN(AU$3)-FIND(".",AU$3,FIND(".",AU$3)+1)),Gällivare!$B$6:$J$36,MATCH($C6,Gällivare!$B$6:$B$36,0),FALSE)))</f>
        <v>Medium</v>
      </c>
      <c r="AV6" s="177" t="str">
        <f>IF(AND(HLOOKUP(MID(AV$3,FIND(".",AV$3)+1,FIND(".",AV$3,FIND(".",AV$3)+1)-FIND(".",AV$3)-1),Gällivare!$B$6:$J$36,MATCH($C6,Gällivare!$B$6:$B$36,0),FALSE)="No Impact",HLOOKUP(RIGHT(AV$3,LEN(AV$3)-FIND(".",AV$3,FIND(".",AV$3)+1)),Gällivare!$B$6:$J$36,MATCH($C6,Gällivare!$B$6:$B$36,0),FALSE)="No Impact"),HLOOKUP(LEFT(AV$3,4),Global!$B$6:$J$36,MATCH($C6,Global!$B$6:$B$36,0),FALSE),IF(AND(HLOOKUP(MID(AV$3,FIND(".",AV$3)+1,FIND(".",AV$3,FIND(".",AV$3)+1)-FIND(".",AV$3)-1),Gällivare!$B$6:$J$36,MATCH($C6,Gällivare!$B$6:$B$36,0),FALSE)="No Impact",HLOOKUP(LEFT(AV$3,4),Global!$B$6:$J$36,MATCH($C6,Global!$B$6:$B$36,0),FALSE)="No Impact"),HLOOKUP(RIGHT(AV$3,LEN(AV$3)-FIND(".",AV$3,FIND(".",AV$3)+1)),Gällivare!$B$6:$J$36,MATCH($C6,Gällivare!$B$6:$B$36,0),FALSE),"Global: "&amp;HLOOKUP(LEFT(AV$3,4),Global!$B$6:$J$36,MATCH($C6,Global!$B$6:$B$36,0),FALSE)&amp;CHAR(10)&amp;"Local Trend: "&amp;HLOOKUP(MID(AV$3,FIND(".",AV$3)+1,FIND(".",AV$3,FIND(".",AV$3)+1)-FIND(".",AV$3)-1),Gällivare!$B$6:$J$36,MATCH($C6,Gällivare!$B$6:$B$36,0),FALSE)&amp;CHAR(10)&amp;"Local Target: "&amp;HLOOKUP(RIGHT(AV$3,LEN(AV$3)-FIND(".",AV$3,FIND(".",AV$3)+1)),Gällivare!$B$6:$J$36,MATCH($C6,Gällivare!$B$6:$B$36,0),FALSE)))</f>
        <v>Medium</v>
      </c>
      <c r="AW6" s="177" t="str">
        <f>IF(AND(HLOOKUP(MID(AW$3,FIND(".",AW$3)+1,FIND(".",AW$3,FIND(".",AW$3)+1)-FIND(".",AW$3)-1),Gällivare!$B$6:$J$36,MATCH($C6,Gällivare!$B$6:$B$36,0),FALSE)="No Impact",HLOOKUP(RIGHT(AW$3,LEN(AW$3)-FIND(".",AW$3,FIND(".",AW$3)+1)),Gällivare!$B$6:$J$36,MATCH($C6,Gällivare!$B$6:$B$36,0),FALSE)="No Impact"),HLOOKUP(LEFT(AW$3,4),Global!$B$6:$J$36,MATCH($C6,Global!$B$6:$B$36,0),FALSE),IF(AND(HLOOKUP(MID(AW$3,FIND(".",AW$3)+1,FIND(".",AW$3,FIND(".",AW$3)+1)-FIND(".",AW$3)-1),Gällivare!$B$6:$J$36,MATCH($C6,Gällivare!$B$6:$B$36,0),FALSE)="No Impact",HLOOKUP(LEFT(AW$3,4),Global!$B$6:$J$36,MATCH($C6,Global!$B$6:$B$36,0),FALSE)="No Impact"),HLOOKUP(RIGHT(AW$3,LEN(AW$3)-FIND(".",AW$3,FIND(".",AW$3)+1)),Gällivare!$B$6:$J$36,MATCH($C6,Gällivare!$B$6:$B$36,0),FALSE),"Global: "&amp;HLOOKUP(LEFT(AW$3,4),Global!$B$6:$J$36,MATCH($C6,Global!$B$6:$B$36,0),FALSE)&amp;CHAR(10)&amp;"Local Trend: "&amp;HLOOKUP(MID(AW$3,FIND(".",AW$3)+1,FIND(".",AW$3,FIND(".",AW$3)+1)-FIND(".",AW$3)-1),Gällivare!$B$6:$J$36,MATCH($C6,Gällivare!$B$6:$B$36,0),FALSE)&amp;CHAR(10)&amp;"Local Target: "&amp;HLOOKUP(RIGHT(AW$3,LEN(AW$3)-FIND(".",AW$3,FIND(".",AW$3)+1)),Gällivare!$B$6:$J$36,MATCH($C6,Gällivare!$B$6:$B$36,0),FALSE)))</f>
        <v>Medium</v>
      </c>
      <c r="AX6" s="177" t="str">
        <f>IF(AND(HLOOKUP(MID(AX$3,FIND(".",AX$3)+1,FIND(".",AX$3,FIND(".",AX$3)+1)-FIND(".",AX$3)-1),Gällivare!$B$6:$J$36,MATCH($C6,Gällivare!$B$6:$B$36,0),FALSE)="No Impact",HLOOKUP(RIGHT(AX$3,LEN(AX$3)-FIND(".",AX$3,FIND(".",AX$3)+1)),Gällivare!$B$6:$J$36,MATCH($C6,Gällivare!$B$6:$B$36,0),FALSE)="No Impact"),HLOOKUP(LEFT(AX$3,4),Global!$B$6:$J$36,MATCH($C6,Global!$B$6:$B$36,0),FALSE),IF(AND(HLOOKUP(MID(AX$3,FIND(".",AX$3)+1,FIND(".",AX$3,FIND(".",AX$3)+1)-FIND(".",AX$3)-1),Gällivare!$B$6:$J$36,MATCH($C6,Gällivare!$B$6:$B$36,0),FALSE)="No Impact",HLOOKUP(LEFT(AX$3,4),Global!$B$6:$J$36,MATCH($C6,Global!$B$6:$B$36,0),FALSE)="No Impact"),HLOOKUP(RIGHT(AX$3,LEN(AX$3)-FIND(".",AX$3,FIND(".",AX$3)+1)),Gällivare!$B$6:$J$36,MATCH($C6,Gällivare!$B$6:$B$36,0),FALSE),"Global: "&amp;HLOOKUP(LEFT(AX$3,4),Global!$B$6:$J$36,MATCH($C6,Global!$B$6:$B$36,0),FALSE)&amp;CHAR(10)&amp;"Local Trend: "&amp;HLOOKUP(MID(AX$3,FIND(".",AX$3)+1,FIND(".",AX$3,FIND(".",AX$3)+1)-FIND(".",AX$3)-1),Gällivare!$B$6:$J$36,MATCH($C6,Gällivare!$B$6:$B$36,0),FALSE)&amp;CHAR(10)&amp;"Local Target: "&amp;HLOOKUP(RIGHT(AX$3,LEN(AX$3)-FIND(".",AX$3,FIND(".",AX$3)+1)),Gällivare!$B$6:$J$36,MATCH($C6,Gällivare!$B$6:$B$36,0),FALSE)))</f>
        <v>Medium</v>
      </c>
      <c r="AY6" s="177" t="str">
        <f>IF(AND(HLOOKUP(MID(AY$3,FIND(".",AY$3)+1,FIND(".",AY$3,FIND(".",AY$3)+1)-FIND(".",AY$3)-1),Gällivare!$B$6:$J$36,MATCH($C6,Gällivare!$B$6:$B$36,0),FALSE)="No Impact",HLOOKUP(RIGHT(AY$3,LEN(AY$3)-FIND(".",AY$3,FIND(".",AY$3)+1)),Gällivare!$B$6:$J$36,MATCH($C6,Gällivare!$B$6:$B$36,0),FALSE)="No Impact"),HLOOKUP(LEFT(AY$3,4),Global!$B$6:$J$36,MATCH($C6,Global!$B$6:$B$36,0),FALSE),IF(AND(HLOOKUP(MID(AY$3,FIND(".",AY$3)+1,FIND(".",AY$3,FIND(".",AY$3)+1)-FIND(".",AY$3)-1),Gällivare!$B$6:$J$36,MATCH($C6,Gällivare!$B$6:$B$36,0),FALSE)="No Impact",HLOOKUP(LEFT(AY$3,4),Global!$B$6:$J$36,MATCH($C6,Global!$B$6:$B$36,0),FALSE)="No Impact"),HLOOKUP(RIGHT(AY$3,LEN(AY$3)-FIND(".",AY$3,FIND(".",AY$3)+1)),Gällivare!$B$6:$J$36,MATCH($C6,Gällivare!$B$6:$B$36,0),FALSE),"Global: "&amp;HLOOKUP(LEFT(AY$3,4),Global!$B$6:$J$36,MATCH($C6,Global!$B$6:$B$36,0),FALSE)&amp;CHAR(10)&amp;"Local Trend: "&amp;HLOOKUP(MID(AY$3,FIND(".",AY$3)+1,FIND(".",AY$3,FIND(".",AY$3)+1)-FIND(".",AY$3)-1),Gällivare!$B$6:$J$36,MATCH($C6,Gällivare!$B$6:$B$36,0),FALSE)&amp;CHAR(10)&amp;"Local Target: "&amp;HLOOKUP(RIGHT(AY$3,LEN(AY$3)-FIND(".",AY$3,FIND(".",AY$3)+1)),Gällivare!$B$6:$J$36,MATCH($C6,Gällivare!$B$6:$B$36,0),FALSE)))</f>
        <v>High</v>
      </c>
      <c r="AZ6" s="177" t="str">
        <f>IF(AND(HLOOKUP(MID(AZ$3,FIND(".",AZ$3)+1,FIND(".",AZ$3,FIND(".",AZ$3)+1)-FIND(".",AZ$3)-1),Gällivare!$B$6:$J$36,MATCH($C6,Gällivare!$B$6:$B$36,0),FALSE)="No Impact",HLOOKUP(RIGHT(AZ$3,LEN(AZ$3)-FIND(".",AZ$3,FIND(".",AZ$3)+1)),Gällivare!$B$6:$J$36,MATCH($C6,Gällivare!$B$6:$B$36,0),FALSE)="No Impact"),HLOOKUP(LEFT(AZ$3,4),Global!$B$6:$J$36,MATCH($C6,Global!$B$6:$B$36,0),FALSE),IF(AND(HLOOKUP(MID(AZ$3,FIND(".",AZ$3)+1,FIND(".",AZ$3,FIND(".",AZ$3)+1)-FIND(".",AZ$3)-1),Gällivare!$B$6:$J$36,MATCH($C6,Gällivare!$B$6:$B$36,0),FALSE)="No Impact",HLOOKUP(LEFT(AZ$3,4),Global!$B$6:$J$36,MATCH($C6,Global!$B$6:$B$36,0),FALSE)="No Impact"),HLOOKUP(RIGHT(AZ$3,LEN(AZ$3)-FIND(".",AZ$3,FIND(".",AZ$3)+1)),Gällivare!$B$6:$J$36,MATCH($C6,Gällivare!$B$6:$B$36,0),FALSE),"Global: "&amp;HLOOKUP(LEFT(AZ$3,4),Global!$B$6:$J$36,MATCH($C6,Global!$B$6:$B$36,0),FALSE)&amp;CHAR(10)&amp;"Local Trend: "&amp;HLOOKUP(MID(AZ$3,FIND(".",AZ$3)+1,FIND(".",AZ$3,FIND(".",AZ$3)+1)-FIND(".",AZ$3)-1),Gällivare!$B$6:$J$36,MATCH($C6,Gällivare!$B$6:$B$36,0),FALSE)&amp;CHAR(10)&amp;"Local Target: "&amp;HLOOKUP(RIGHT(AZ$3,LEN(AZ$3)-FIND(".",AZ$3,FIND(".",AZ$3)+1)),Gällivare!$B$6:$J$36,MATCH($C6,Gällivare!$B$6:$B$36,0),FALSE)))</f>
        <v>High</v>
      </c>
      <c r="BA6" s="177" t="str">
        <f>IF(AND(HLOOKUP(MID(BA$3,FIND(".",BA$3)+1,FIND(".",BA$3,FIND(".",BA$3)+1)-FIND(".",BA$3)-1),Gällivare!$B$6:$J$36,MATCH($C6,Gällivare!$B$6:$B$36,0),FALSE)="No Impact",HLOOKUP(RIGHT(BA$3,LEN(BA$3)-FIND(".",BA$3,FIND(".",BA$3)+1)),Gällivare!$B$6:$J$36,MATCH($C6,Gällivare!$B$6:$B$36,0),FALSE)="No Impact"),HLOOKUP(LEFT(BA$3,4),Global!$B$6:$J$36,MATCH($C6,Global!$B$6:$B$36,0),FALSE),IF(AND(HLOOKUP(MID(BA$3,FIND(".",BA$3)+1,FIND(".",BA$3,FIND(".",BA$3)+1)-FIND(".",BA$3)-1),Gällivare!$B$6:$J$36,MATCH($C6,Gällivare!$B$6:$B$36,0),FALSE)="No Impact",HLOOKUP(LEFT(BA$3,4),Global!$B$6:$J$36,MATCH($C6,Global!$B$6:$B$36,0),FALSE)="No Impact"),HLOOKUP(RIGHT(BA$3,LEN(BA$3)-FIND(".",BA$3,FIND(".",BA$3)+1)),Gällivare!$B$6:$J$36,MATCH($C6,Gällivare!$B$6:$B$36,0),FALSE),"Global: "&amp;HLOOKUP(LEFT(BA$3,4),Global!$B$6:$J$36,MATCH($C6,Global!$B$6:$B$36,0),FALSE)&amp;CHAR(10)&amp;"Local Trend: "&amp;HLOOKUP(MID(BA$3,FIND(".",BA$3)+1,FIND(".",BA$3,FIND(".",BA$3)+1)-FIND(".",BA$3)-1),Gällivare!$B$6:$J$36,MATCH($C6,Gällivare!$B$6:$B$36,0),FALSE)&amp;CHAR(10)&amp;"Local Target: "&amp;HLOOKUP(RIGHT(BA$3,LEN(BA$3)-FIND(".",BA$3,FIND(".",BA$3)+1)),Gällivare!$B$6:$J$36,MATCH($C6,Gällivare!$B$6:$B$36,0),FALSE)))</f>
        <v>High</v>
      </c>
      <c r="BB6" s="177" t="str">
        <f>IF(AND(HLOOKUP(MID(BB$3,FIND(".",BB$3)+1,FIND(".",BB$3,FIND(".",BB$3)+1)-FIND(".",BB$3)-1),Gällivare!$B$6:$J$36,MATCH($C6,Gällivare!$B$6:$B$36,0),FALSE)="No Impact",HLOOKUP(RIGHT(BB$3,LEN(BB$3)-FIND(".",BB$3,FIND(".",BB$3)+1)),Gällivare!$B$6:$J$36,MATCH($C6,Gällivare!$B$6:$B$36,0),FALSE)="No Impact"),HLOOKUP(LEFT(BB$3,4),Global!$B$6:$J$36,MATCH($C6,Global!$B$6:$B$36,0),FALSE),IF(AND(HLOOKUP(MID(BB$3,FIND(".",BB$3)+1,FIND(".",BB$3,FIND(".",BB$3)+1)-FIND(".",BB$3)-1),Gällivare!$B$6:$J$36,MATCH($C6,Gällivare!$B$6:$B$36,0),FALSE)="No Impact",HLOOKUP(LEFT(BB$3,4),Global!$B$6:$J$36,MATCH($C6,Global!$B$6:$B$36,0),FALSE)="No Impact"),HLOOKUP(RIGHT(BB$3,LEN(BB$3)-FIND(".",BB$3,FIND(".",BB$3)+1)),Gällivare!$B$6:$J$36,MATCH($C6,Gällivare!$B$6:$B$36,0),FALSE),"Global: "&amp;HLOOKUP(LEFT(BB$3,4),Global!$B$6:$J$36,MATCH($C6,Global!$B$6:$B$36,0),FALSE)&amp;CHAR(10)&amp;"Local Trend: "&amp;HLOOKUP(MID(BB$3,FIND(".",BB$3)+1,FIND(".",BB$3,FIND(".",BB$3)+1)-FIND(".",BB$3)-1),Gällivare!$B$6:$J$36,MATCH($C6,Gällivare!$B$6:$B$36,0),FALSE)&amp;CHAR(10)&amp;"Local Target: "&amp;HLOOKUP(RIGHT(BB$3,LEN(BB$3)-FIND(".",BB$3,FIND(".",BB$3)+1)),Gällivare!$B$6:$J$36,MATCH($C6,Gällivare!$B$6:$B$36,0),FALSE)))</f>
        <v>High</v>
      </c>
      <c r="BC6" s="177" t="str">
        <f>IF(AND(HLOOKUP(MID(BC$3,FIND(".",BC$3)+1,FIND(".",BC$3,FIND(".",BC$3)+1)-FIND(".",BC$3)-1),Gällivare!$B$6:$J$36,MATCH($C6,Gällivare!$B$6:$B$36,0),FALSE)="No Impact",HLOOKUP(RIGHT(BC$3,LEN(BC$3)-FIND(".",BC$3,FIND(".",BC$3)+1)),Gällivare!$B$6:$J$36,MATCH($C6,Gällivare!$B$6:$B$36,0),FALSE)="No Impact"),HLOOKUP(LEFT(BC$3,4),Global!$B$6:$J$36,MATCH($C6,Global!$B$6:$B$36,0),FALSE),IF(AND(HLOOKUP(MID(BC$3,FIND(".",BC$3)+1,FIND(".",BC$3,FIND(".",BC$3)+1)-FIND(".",BC$3)-1),Gällivare!$B$6:$J$36,MATCH($C6,Gällivare!$B$6:$B$36,0),FALSE)="No Impact",HLOOKUP(LEFT(BC$3,4),Global!$B$6:$J$36,MATCH($C6,Global!$B$6:$B$36,0),FALSE)="No Impact"),HLOOKUP(RIGHT(BC$3,LEN(BC$3)-FIND(".",BC$3,FIND(".",BC$3)+1)),Gällivare!$B$6:$J$36,MATCH($C6,Gällivare!$B$6:$B$36,0),FALSE),"Global: "&amp;HLOOKUP(LEFT(BC$3,4),Global!$B$6:$J$36,MATCH($C6,Global!$B$6:$B$36,0),FALSE)&amp;CHAR(10)&amp;"Local Trend: "&amp;HLOOKUP(MID(BC$3,FIND(".",BC$3)+1,FIND(".",BC$3,FIND(".",BC$3)+1)-FIND(".",BC$3)-1),Gällivare!$B$6:$J$36,MATCH($C6,Gällivare!$B$6:$B$36,0),FALSE)&amp;CHAR(10)&amp;"Local Target: "&amp;HLOOKUP(RIGHT(BC$3,LEN(BC$3)-FIND(".",BC$3,FIND(".",BC$3)+1)),Gällivare!$B$6:$J$36,MATCH($C6,Gällivare!$B$6:$B$36,0),FALSE)))</f>
        <v>High</v>
      </c>
      <c r="BD6" s="177" t="str">
        <f>IF(AND(HLOOKUP(MID(BD$3,FIND(".",BD$3)+1,FIND(".",BD$3,FIND(".",BD$3)+1)-FIND(".",BD$3)-1),Gällivare!$B$6:$J$36,MATCH($C6,Gällivare!$B$6:$B$36,0),FALSE)="No Impact",HLOOKUP(RIGHT(BD$3,LEN(BD$3)-FIND(".",BD$3,FIND(".",BD$3)+1)),Gällivare!$B$6:$J$36,MATCH($C6,Gällivare!$B$6:$B$36,0),FALSE)="No Impact"),HLOOKUP(LEFT(BD$3,4),Global!$B$6:$J$36,MATCH($C6,Global!$B$6:$B$36,0),FALSE),IF(AND(HLOOKUP(MID(BD$3,FIND(".",BD$3)+1,FIND(".",BD$3,FIND(".",BD$3)+1)-FIND(".",BD$3)-1),Gällivare!$B$6:$J$36,MATCH($C6,Gällivare!$B$6:$B$36,0),FALSE)="No Impact",HLOOKUP(LEFT(BD$3,4),Global!$B$6:$J$36,MATCH($C6,Global!$B$6:$B$36,0),FALSE)="No Impact"),HLOOKUP(RIGHT(BD$3,LEN(BD$3)-FIND(".",BD$3,FIND(".",BD$3)+1)),Gällivare!$B$6:$J$36,MATCH($C6,Gällivare!$B$6:$B$36,0),FALSE),"Global: "&amp;HLOOKUP(LEFT(BD$3,4),Global!$B$6:$J$36,MATCH($C6,Global!$B$6:$B$36,0),FALSE)&amp;CHAR(10)&amp;"Local Trend: "&amp;HLOOKUP(MID(BD$3,FIND(".",BD$3)+1,FIND(".",BD$3,FIND(".",BD$3)+1)-FIND(".",BD$3)-1),Gällivare!$B$6:$J$36,MATCH($C6,Gällivare!$B$6:$B$36,0),FALSE)&amp;CHAR(10)&amp;"Local Target: "&amp;HLOOKUP(RIGHT(BD$3,LEN(BD$3)-FIND(".",BD$3,FIND(".",BD$3)+1)),Gällivare!$B$6:$J$36,MATCH($C6,Gällivare!$B$6:$B$36,0),FALSE)))</f>
        <v>High</v>
      </c>
      <c r="BE6" s="177" t="str">
        <f>IF(AND(HLOOKUP(MID(BE$3,FIND(".",BE$3)+1,FIND(".",BE$3,FIND(".",BE$3)+1)-FIND(".",BE$3)-1),Gällivare!$B$6:$J$36,MATCH($C6,Gällivare!$B$6:$B$36,0),FALSE)="No Impact",HLOOKUP(RIGHT(BE$3,LEN(BE$3)-FIND(".",BE$3,FIND(".",BE$3)+1)),Gällivare!$B$6:$J$36,MATCH($C6,Gällivare!$B$6:$B$36,0),FALSE)="No Impact"),HLOOKUP(LEFT(BE$3,4),Global!$B$6:$J$36,MATCH($C6,Global!$B$6:$B$36,0),FALSE),IF(AND(HLOOKUP(MID(BE$3,FIND(".",BE$3)+1,FIND(".",BE$3,FIND(".",BE$3)+1)-FIND(".",BE$3)-1),Gällivare!$B$6:$J$36,MATCH($C6,Gällivare!$B$6:$B$36,0),FALSE)="No Impact",HLOOKUP(LEFT(BE$3,4),Global!$B$6:$J$36,MATCH($C6,Global!$B$6:$B$36,0),FALSE)="No Impact"),HLOOKUP(RIGHT(BE$3,LEN(BE$3)-FIND(".",BE$3,FIND(".",BE$3)+1)),Gällivare!$B$6:$J$36,MATCH($C6,Gällivare!$B$6:$B$36,0),FALSE),"Global: "&amp;HLOOKUP(LEFT(BE$3,4),Global!$B$6:$J$36,MATCH($C6,Global!$B$6:$B$36,0),FALSE)&amp;CHAR(10)&amp;"Local Trend: "&amp;HLOOKUP(MID(BE$3,FIND(".",BE$3)+1,FIND(".",BE$3,FIND(".",BE$3)+1)-FIND(".",BE$3)-1),Gällivare!$B$6:$J$36,MATCH($C6,Gällivare!$B$6:$B$36,0),FALSE)&amp;CHAR(10)&amp;"Local Target: "&amp;HLOOKUP(RIGHT(BE$3,LEN(BE$3)-FIND(".",BE$3,FIND(".",BE$3)+1)),Gällivare!$B$6:$J$36,MATCH($C6,Gällivare!$B$6:$B$36,0),FALSE)))</f>
        <v>Medium</v>
      </c>
      <c r="BF6" s="177" t="str">
        <f>IF(AND(HLOOKUP(MID(BF$3,FIND(".",BF$3)+1,FIND(".",BF$3,FIND(".",BF$3)+1)-FIND(".",BF$3)-1),Gällivare!$B$6:$J$36,MATCH($C6,Gällivare!$B$6:$B$36,0),FALSE)="No Impact",HLOOKUP(RIGHT(BF$3,LEN(BF$3)-FIND(".",BF$3,FIND(".",BF$3)+1)),Gällivare!$B$6:$J$36,MATCH($C6,Gällivare!$B$6:$B$36,0),FALSE)="No Impact"),HLOOKUP(LEFT(BF$3,4),Global!$B$6:$J$36,MATCH($C6,Global!$B$6:$B$36,0),FALSE),IF(AND(HLOOKUP(MID(BF$3,FIND(".",BF$3)+1,FIND(".",BF$3,FIND(".",BF$3)+1)-FIND(".",BF$3)-1),Gällivare!$B$6:$J$36,MATCH($C6,Gällivare!$B$6:$B$36,0),FALSE)="No Impact",HLOOKUP(LEFT(BF$3,4),Global!$B$6:$J$36,MATCH($C6,Global!$B$6:$B$36,0),FALSE)="No Impact"),HLOOKUP(RIGHT(BF$3,LEN(BF$3)-FIND(".",BF$3,FIND(".",BF$3)+1)),Gällivare!$B$6:$J$36,MATCH($C6,Gällivare!$B$6:$B$36,0),FALSE),"Global: "&amp;HLOOKUP(LEFT(BF$3,4),Global!$B$6:$J$36,MATCH($C6,Global!$B$6:$B$36,0),FALSE)&amp;CHAR(10)&amp;"Local Trend: "&amp;HLOOKUP(MID(BF$3,FIND(".",BF$3)+1,FIND(".",BF$3,FIND(".",BF$3)+1)-FIND(".",BF$3)-1),Gällivare!$B$6:$J$36,MATCH($C6,Gällivare!$B$6:$B$36,0),FALSE)&amp;CHAR(10)&amp;"Local Target: "&amp;HLOOKUP(RIGHT(BF$3,LEN(BF$3)-FIND(".",BF$3,FIND(".",BF$3)+1)),Gällivare!$B$6:$J$36,MATCH($C6,Gällivare!$B$6:$B$36,0),FALSE)))</f>
        <v>Medium</v>
      </c>
      <c r="BG6" s="177" t="str">
        <f>IF(AND(HLOOKUP(MID(BG$3,FIND(".",BG$3)+1,FIND(".",BG$3,FIND(".",BG$3)+1)-FIND(".",BG$3)-1),Gällivare!$B$6:$J$36,MATCH($C6,Gällivare!$B$6:$B$36,0),FALSE)="No Impact",HLOOKUP(RIGHT(BG$3,LEN(BG$3)-FIND(".",BG$3,FIND(".",BG$3)+1)),Gällivare!$B$6:$J$36,MATCH($C6,Gällivare!$B$6:$B$36,0),FALSE)="No Impact"),HLOOKUP(LEFT(BG$3,4),Global!$B$6:$J$36,MATCH($C6,Global!$B$6:$B$36,0),FALSE),IF(AND(HLOOKUP(MID(BG$3,FIND(".",BG$3)+1,FIND(".",BG$3,FIND(".",BG$3)+1)-FIND(".",BG$3)-1),Gällivare!$B$6:$J$36,MATCH($C6,Gällivare!$B$6:$B$36,0),FALSE)="No Impact",HLOOKUP(LEFT(BG$3,4),Global!$B$6:$J$36,MATCH($C6,Global!$B$6:$B$36,0),FALSE)="No Impact"),HLOOKUP(RIGHT(BG$3,LEN(BG$3)-FIND(".",BG$3,FIND(".",BG$3)+1)),Gällivare!$B$6:$J$36,MATCH($C6,Gällivare!$B$6:$B$36,0),FALSE),"Global: "&amp;HLOOKUP(LEFT(BG$3,4),Global!$B$6:$J$36,MATCH($C6,Global!$B$6:$B$36,0),FALSE)&amp;CHAR(10)&amp;"Local Trend: "&amp;HLOOKUP(MID(BG$3,FIND(".",BG$3)+1,FIND(".",BG$3,FIND(".",BG$3)+1)-FIND(".",BG$3)-1),Gällivare!$B$6:$J$36,MATCH($C6,Gällivare!$B$6:$B$36,0),FALSE)&amp;CHAR(10)&amp;"Local Target: "&amp;HLOOKUP(RIGHT(BG$3,LEN(BG$3)-FIND(".",BG$3,FIND(".",BG$3)+1)),Gällivare!$B$6:$J$36,MATCH($C6,Gällivare!$B$6:$B$36,0),FALSE)))</f>
        <v>Medium</v>
      </c>
      <c r="BH6" s="177" t="str">
        <f>IF(AND(HLOOKUP(MID(BH$3,FIND(".",BH$3)+1,FIND(".",BH$3,FIND(".",BH$3)+1)-FIND(".",BH$3)-1),Gällivare!$B$6:$J$36,MATCH($C6,Gällivare!$B$6:$B$36,0),FALSE)="No Impact",HLOOKUP(RIGHT(BH$3,LEN(BH$3)-FIND(".",BH$3,FIND(".",BH$3)+1)),Gällivare!$B$6:$J$36,MATCH($C6,Gällivare!$B$6:$B$36,0),FALSE)="No Impact"),HLOOKUP(LEFT(BH$3,4),Global!$B$6:$J$36,MATCH($C6,Global!$B$6:$B$36,0),FALSE),IF(AND(HLOOKUP(MID(BH$3,FIND(".",BH$3)+1,FIND(".",BH$3,FIND(".",BH$3)+1)-FIND(".",BH$3)-1),Gällivare!$B$6:$J$36,MATCH($C6,Gällivare!$B$6:$B$36,0),FALSE)="No Impact",HLOOKUP(LEFT(BH$3,4),Global!$B$6:$J$36,MATCH($C6,Global!$B$6:$B$36,0),FALSE)="No Impact"),HLOOKUP(RIGHT(BH$3,LEN(BH$3)-FIND(".",BH$3,FIND(".",BH$3)+1)),Gällivare!$B$6:$J$36,MATCH($C6,Gällivare!$B$6:$B$36,0),FALSE),"Global: "&amp;HLOOKUP(LEFT(BH$3,4),Global!$B$6:$J$36,MATCH($C6,Global!$B$6:$B$36,0),FALSE)&amp;CHAR(10)&amp;"Local Trend: "&amp;HLOOKUP(MID(BH$3,FIND(".",BH$3)+1,FIND(".",BH$3,FIND(".",BH$3)+1)-FIND(".",BH$3)-1),Gällivare!$B$6:$J$36,MATCH($C6,Gällivare!$B$6:$B$36,0),FALSE)&amp;CHAR(10)&amp;"Local Target: "&amp;HLOOKUP(RIGHT(BH$3,LEN(BH$3)-FIND(".",BH$3,FIND(".",BH$3)+1)),Gällivare!$B$6:$J$36,MATCH($C6,Gällivare!$B$6:$B$36,0),FALSE)))</f>
        <v>Medium</v>
      </c>
      <c r="BI6" s="177" t="str">
        <f>IF(AND(HLOOKUP(MID(BI$3,FIND(".",BI$3)+1,FIND(".",BI$3,FIND(".",BI$3)+1)-FIND(".",BI$3)-1),Gällivare!$B$6:$J$36,MATCH($C6,Gällivare!$B$6:$B$36,0),FALSE)="No Impact",HLOOKUP(RIGHT(BI$3,LEN(BI$3)-FIND(".",BI$3,FIND(".",BI$3)+1)),Gällivare!$B$6:$J$36,MATCH($C6,Gällivare!$B$6:$B$36,0),FALSE)="No Impact"),HLOOKUP(LEFT(BI$3,4),Global!$B$6:$J$36,MATCH($C6,Global!$B$6:$B$36,0),FALSE),IF(AND(HLOOKUP(MID(BI$3,FIND(".",BI$3)+1,FIND(".",BI$3,FIND(".",BI$3)+1)-FIND(".",BI$3)-1),Gällivare!$B$6:$J$36,MATCH($C6,Gällivare!$B$6:$B$36,0),FALSE)="No Impact",HLOOKUP(LEFT(BI$3,4),Global!$B$6:$J$36,MATCH($C6,Global!$B$6:$B$36,0),FALSE)="No Impact"),HLOOKUP(RIGHT(BI$3,LEN(BI$3)-FIND(".",BI$3,FIND(".",BI$3)+1)),Gällivare!$B$6:$J$36,MATCH($C6,Gällivare!$B$6:$B$36,0),FALSE),"Global: "&amp;HLOOKUP(LEFT(BI$3,4),Global!$B$6:$J$36,MATCH($C6,Global!$B$6:$B$36,0),FALSE)&amp;CHAR(10)&amp;"Local Trend: "&amp;HLOOKUP(MID(BI$3,FIND(".",BI$3)+1,FIND(".",BI$3,FIND(".",BI$3)+1)-FIND(".",BI$3)-1),Gällivare!$B$6:$J$36,MATCH($C6,Gällivare!$B$6:$B$36,0),FALSE)&amp;CHAR(10)&amp;"Local Target: "&amp;HLOOKUP(RIGHT(BI$3,LEN(BI$3)-FIND(".",BI$3,FIND(".",BI$3)+1)),Gällivare!$B$6:$J$36,MATCH($C6,Gällivare!$B$6:$B$36,0),FALSE)))</f>
        <v>Medium</v>
      </c>
      <c r="BJ6" s="177" t="str">
        <f>IF(AND(HLOOKUP(MID(BJ$3,FIND(".",BJ$3)+1,FIND(".",BJ$3,FIND(".",BJ$3)+1)-FIND(".",BJ$3)-1),Gällivare!$B$6:$J$36,MATCH($C6,Gällivare!$B$6:$B$36,0),FALSE)="No Impact",HLOOKUP(RIGHT(BJ$3,LEN(BJ$3)-FIND(".",BJ$3,FIND(".",BJ$3)+1)),Gällivare!$B$6:$J$36,MATCH($C6,Gällivare!$B$6:$B$36,0),FALSE)="No Impact"),HLOOKUP(LEFT(BJ$3,4),Global!$B$6:$J$36,MATCH($C6,Global!$B$6:$B$36,0),FALSE),IF(AND(HLOOKUP(MID(BJ$3,FIND(".",BJ$3)+1,FIND(".",BJ$3,FIND(".",BJ$3)+1)-FIND(".",BJ$3)-1),Gällivare!$B$6:$J$36,MATCH($C6,Gällivare!$B$6:$B$36,0),FALSE)="No Impact",HLOOKUP(LEFT(BJ$3,4),Global!$B$6:$J$36,MATCH($C6,Global!$B$6:$B$36,0),FALSE)="No Impact"),HLOOKUP(RIGHT(BJ$3,LEN(BJ$3)-FIND(".",BJ$3,FIND(".",BJ$3)+1)),Gällivare!$B$6:$J$36,MATCH($C6,Gällivare!$B$6:$B$36,0),FALSE),"Global: "&amp;HLOOKUP(LEFT(BJ$3,4),Global!$B$6:$J$36,MATCH($C6,Global!$B$6:$B$36,0),FALSE)&amp;CHAR(10)&amp;"Local Trend: "&amp;HLOOKUP(MID(BJ$3,FIND(".",BJ$3)+1,FIND(".",BJ$3,FIND(".",BJ$3)+1)-FIND(".",BJ$3)-1),Gällivare!$B$6:$J$36,MATCH($C6,Gällivare!$B$6:$B$36,0),FALSE)&amp;CHAR(10)&amp;"Local Target: "&amp;HLOOKUP(RIGHT(BJ$3,LEN(BJ$3)-FIND(".",BJ$3,FIND(".",BJ$3)+1)),Gällivare!$B$6:$J$36,MATCH($C6,Gällivare!$B$6:$B$36,0),FALSE)))</f>
        <v>Medium</v>
      </c>
      <c r="BK6" s="177" t="str">
        <f>IF(AND(HLOOKUP(MID(BK$3,FIND(".",BK$3)+1,FIND(".",BK$3,FIND(".",BK$3)+1)-FIND(".",BK$3)-1),Gällivare!$B$6:$J$36,MATCH($C6,Gällivare!$B$6:$B$36,0),FALSE)="No Impact",HLOOKUP(RIGHT(BK$3,LEN(BK$3)-FIND(".",BK$3,FIND(".",BK$3)+1)),Gällivare!$B$6:$J$36,MATCH($C6,Gällivare!$B$6:$B$36,0),FALSE)="No Impact"),HLOOKUP(LEFT(BK$3,4),Global!$B$6:$J$36,MATCH($C6,Global!$B$6:$B$36,0),FALSE),IF(AND(HLOOKUP(MID(BK$3,FIND(".",BK$3)+1,FIND(".",BK$3,FIND(".",BK$3)+1)-FIND(".",BK$3)-1),Gällivare!$B$6:$J$36,MATCH($C6,Gällivare!$B$6:$B$36,0),FALSE)="No Impact",HLOOKUP(LEFT(BK$3,4),Global!$B$6:$J$36,MATCH($C6,Global!$B$6:$B$36,0),FALSE)="No Impact"),HLOOKUP(RIGHT(BK$3,LEN(BK$3)-FIND(".",BK$3,FIND(".",BK$3)+1)),Gällivare!$B$6:$J$36,MATCH($C6,Gällivare!$B$6:$B$36,0),FALSE),"Global: "&amp;HLOOKUP(LEFT(BK$3,4),Global!$B$6:$J$36,MATCH($C6,Global!$B$6:$B$36,0),FALSE)&amp;CHAR(10)&amp;"Local Trend: "&amp;HLOOKUP(MID(BK$3,FIND(".",BK$3)+1,FIND(".",BK$3,FIND(".",BK$3)+1)-FIND(".",BK$3)-1),Gällivare!$B$6:$J$36,MATCH($C6,Gällivare!$B$6:$B$36,0),FALSE)&amp;CHAR(10)&amp;"Local Target: "&amp;HLOOKUP(RIGHT(BK$3,LEN(BK$3)-FIND(".",BK$3,FIND(".",BK$3)+1)),Gällivare!$B$6:$J$36,MATCH($C6,Gällivare!$B$6:$B$36,0),FALSE)))</f>
        <v>High</v>
      </c>
      <c r="BL6" s="177" t="str">
        <f>IF(AND(HLOOKUP(MID(BL$3,FIND(".",BL$3)+1,FIND(".",BL$3,FIND(".",BL$3)+1)-FIND(".",BL$3)-1),Gällivare!$B$6:$J$36,MATCH($C6,Gällivare!$B$6:$B$36,0),FALSE)="No Impact",HLOOKUP(RIGHT(BL$3,LEN(BL$3)-FIND(".",BL$3,FIND(".",BL$3)+1)),Gällivare!$B$6:$J$36,MATCH($C6,Gällivare!$B$6:$B$36,0),FALSE)="No Impact"),HLOOKUP(LEFT(BL$3,4),Global!$B$6:$J$36,MATCH($C6,Global!$B$6:$B$36,0),FALSE),IF(AND(HLOOKUP(MID(BL$3,FIND(".",BL$3)+1,FIND(".",BL$3,FIND(".",BL$3)+1)-FIND(".",BL$3)-1),Gällivare!$B$6:$J$36,MATCH($C6,Gällivare!$B$6:$B$36,0),FALSE)="No Impact",HLOOKUP(LEFT(BL$3,4),Global!$B$6:$J$36,MATCH($C6,Global!$B$6:$B$36,0),FALSE)="No Impact"),HLOOKUP(RIGHT(BL$3,LEN(BL$3)-FIND(".",BL$3,FIND(".",BL$3)+1)),Gällivare!$B$6:$J$36,MATCH($C6,Gällivare!$B$6:$B$36,0),FALSE),"Global: "&amp;HLOOKUP(LEFT(BL$3,4),Global!$B$6:$J$36,MATCH($C6,Global!$B$6:$B$36,0),FALSE)&amp;CHAR(10)&amp;"Local Trend: "&amp;HLOOKUP(MID(BL$3,FIND(".",BL$3)+1,FIND(".",BL$3,FIND(".",BL$3)+1)-FIND(".",BL$3)-1),Gällivare!$B$6:$J$36,MATCH($C6,Gällivare!$B$6:$B$36,0),FALSE)&amp;CHAR(10)&amp;"Local Target: "&amp;HLOOKUP(RIGHT(BL$3,LEN(BL$3)-FIND(".",BL$3,FIND(".",BL$3)+1)),Gällivare!$B$6:$J$36,MATCH($C6,Gällivare!$B$6:$B$36,0),FALSE)))</f>
        <v>High</v>
      </c>
      <c r="BM6" s="177" t="str">
        <f>IF(AND(HLOOKUP(MID(BM$3,FIND(".",BM$3)+1,FIND(".",BM$3,FIND(".",BM$3)+1)-FIND(".",BM$3)-1),Gällivare!$B$6:$J$36,MATCH($C6,Gällivare!$B$6:$B$36,0),FALSE)="No Impact",HLOOKUP(RIGHT(BM$3,LEN(BM$3)-FIND(".",BM$3,FIND(".",BM$3)+1)),Gällivare!$B$6:$J$36,MATCH($C6,Gällivare!$B$6:$B$36,0),FALSE)="No Impact"),HLOOKUP(LEFT(BM$3,4),Global!$B$6:$J$36,MATCH($C6,Global!$B$6:$B$36,0),FALSE),IF(AND(HLOOKUP(MID(BM$3,FIND(".",BM$3)+1,FIND(".",BM$3,FIND(".",BM$3)+1)-FIND(".",BM$3)-1),Gällivare!$B$6:$J$36,MATCH($C6,Gällivare!$B$6:$B$36,0),FALSE)="No Impact",HLOOKUP(LEFT(BM$3,4),Global!$B$6:$J$36,MATCH($C6,Global!$B$6:$B$36,0),FALSE)="No Impact"),HLOOKUP(RIGHT(BM$3,LEN(BM$3)-FIND(".",BM$3,FIND(".",BM$3)+1)),Gällivare!$B$6:$J$36,MATCH($C6,Gällivare!$B$6:$B$36,0),FALSE),"Global: "&amp;HLOOKUP(LEFT(BM$3,4),Global!$B$6:$J$36,MATCH($C6,Global!$B$6:$B$36,0),FALSE)&amp;CHAR(10)&amp;"Local Trend: "&amp;HLOOKUP(MID(BM$3,FIND(".",BM$3)+1,FIND(".",BM$3,FIND(".",BM$3)+1)-FIND(".",BM$3)-1),Gällivare!$B$6:$J$36,MATCH($C6,Gällivare!$B$6:$B$36,0),FALSE)&amp;CHAR(10)&amp;"Local Target: "&amp;HLOOKUP(RIGHT(BM$3,LEN(BM$3)-FIND(".",BM$3,FIND(".",BM$3)+1)),Gällivare!$B$6:$J$36,MATCH($C6,Gällivare!$B$6:$B$36,0),FALSE)))</f>
        <v>High</v>
      </c>
      <c r="BN6" s="177" t="str">
        <f>IF(AND(HLOOKUP(MID(BN$3,FIND(".",BN$3)+1,FIND(".",BN$3,FIND(".",BN$3)+1)-FIND(".",BN$3)-1),Gällivare!$B$6:$J$36,MATCH($C6,Gällivare!$B$6:$B$36,0),FALSE)="No Impact",HLOOKUP(RIGHT(BN$3,LEN(BN$3)-FIND(".",BN$3,FIND(".",BN$3)+1)),Gällivare!$B$6:$J$36,MATCH($C6,Gällivare!$B$6:$B$36,0),FALSE)="No Impact"),HLOOKUP(LEFT(BN$3,4),Global!$B$6:$J$36,MATCH($C6,Global!$B$6:$B$36,0),FALSE),IF(AND(HLOOKUP(MID(BN$3,FIND(".",BN$3)+1,FIND(".",BN$3,FIND(".",BN$3)+1)-FIND(".",BN$3)-1),Gällivare!$B$6:$J$36,MATCH($C6,Gällivare!$B$6:$B$36,0),FALSE)="No Impact",HLOOKUP(LEFT(BN$3,4),Global!$B$6:$J$36,MATCH($C6,Global!$B$6:$B$36,0),FALSE)="No Impact"),HLOOKUP(RIGHT(BN$3,LEN(BN$3)-FIND(".",BN$3,FIND(".",BN$3)+1)),Gällivare!$B$6:$J$36,MATCH($C6,Gällivare!$B$6:$B$36,0),FALSE),"Global: "&amp;HLOOKUP(LEFT(BN$3,4),Global!$B$6:$J$36,MATCH($C6,Global!$B$6:$B$36,0),FALSE)&amp;CHAR(10)&amp;"Local Trend: "&amp;HLOOKUP(MID(BN$3,FIND(".",BN$3)+1,FIND(".",BN$3,FIND(".",BN$3)+1)-FIND(".",BN$3)-1),Gällivare!$B$6:$J$36,MATCH($C6,Gällivare!$B$6:$B$36,0),FALSE)&amp;CHAR(10)&amp;"Local Target: "&amp;HLOOKUP(RIGHT(BN$3,LEN(BN$3)-FIND(".",BN$3,FIND(".",BN$3)+1)),Gällivare!$B$6:$J$36,MATCH($C6,Gällivare!$B$6:$B$36,0),FALSE)))</f>
        <v>High</v>
      </c>
      <c r="BO6" s="177" t="str">
        <f>IF(AND(HLOOKUP(MID(BO$3,FIND(".",BO$3)+1,FIND(".",BO$3,FIND(".",BO$3)+1)-FIND(".",BO$3)-1),Gällivare!$B$6:$J$36,MATCH($C6,Gällivare!$B$6:$B$36,0),FALSE)="No Impact",HLOOKUP(RIGHT(BO$3,LEN(BO$3)-FIND(".",BO$3,FIND(".",BO$3)+1)),Gällivare!$B$6:$J$36,MATCH($C6,Gällivare!$B$6:$B$36,0),FALSE)="No Impact"),HLOOKUP(LEFT(BO$3,4),Global!$B$6:$J$36,MATCH($C6,Global!$B$6:$B$36,0),FALSE),IF(AND(HLOOKUP(MID(BO$3,FIND(".",BO$3)+1,FIND(".",BO$3,FIND(".",BO$3)+1)-FIND(".",BO$3)-1),Gällivare!$B$6:$J$36,MATCH($C6,Gällivare!$B$6:$B$36,0),FALSE)="No Impact",HLOOKUP(LEFT(BO$3,4),Global!$B$6:$J$36,MATCH($C6,Global!$B$6:$B$36,0),FALSE)="No Impact"),HLOOKUP(RIGHT(BO$3,LEN(BO$3)-FIND(".",BO$3,FIND(".",BO$3)+1)),Gällivare!$B$6:$J$36,MATCH($C6,Gällivare!$B$6:$B$36,0),FALSE),"Global: "&amp;HLOOKUP(LEFT(BO$3,4),Global!$B$6:$J$36,MATCH($C6,Global!$B$6:$B$36,0),FALSE)&amp;CHAR(10)&amp;"Local Trend: "&amp;HLOOKUP(MID(BO$3,FIND(".",BO$3)+1,FIND(".",BO$3,FIND(".",BO$3)+1)-FIND(".",BO$3)-1),Gällivare!$B$6:$J$36,MATCH($C6,Gällivare!$B$6:$B$36,0),FALSE)&amp;CHAR(10)&amp;"Local Target: "&amp;HLOOKUP(RIGHT(BO$3,LEN(BO$3)-FIND(".",BO$3,FIND(".",BO$3)+1)),Gällivare!$B$6:$J$36,MATCH($C6,Gällivare!$B$6:$B$36,0),FALSE)))</f>
        <v>High</v>
      </c>
      <c r="BP6" s="177" t="str">
        <f>IF(AND(HLOOKUP(MID(BP$3,FIND(".",BP$3)+1,FIND(".",BP$3,FIND(".",BP$3)+1)-FIND(".",BP$3)-1),Gällivare!$B$6:$J$36,MATCH($C6,Gällivare!$B$6:$B$36,0),FALSE)="No Impact",HLOOKUP(RIGHT(BP$3,LEN(BP$3)-FIND(".",BP$3,FIND(".",BP$3)+1)),Gällivare!$B$6:$J$36,MATCH($C6,Gällivare!$B$6:$B$36,0),FALSE)="No Impact"),HLOOKUP(LEFT(BP$3,4),Global!$B$6:$J$36,MATCH($C6,Global!$B$6:$B$36,0),FALSE),IF(AND(HLOOKUP(MID(BP$3,FIND(".",BP$3)+1,FIND(".",BP$3,FIND(".",BP$3)+1)-FIND(".",BP$3)-1),Gällivare!$B$6:$J$36,MATCH($C6,Gällivare!$B$6:$B$36,0),FALSE)="No Impact",HLOOKUP(LEFT(BP$3,4),Global!$B$6:$J$36,MATCH($C6,Global!$B$6:$B$36,0),FALSE)="No Impact"),HLOOKUP(RIGHT(BP$3,LEN(BP$3)-FIND(".",BP$3,FIND(".",BP$3)+1)),Gällivare!$B$6:$J$36,MATCH($C6,Gällivare!$B$6:$B$36,0),FALSE),"Global: "&amp;HLOOKUP(LEFT(BP$3,4),Global!$B$6:$J$36,MATCH($C6,Global!$B$6:$B$36,0),FALSE)&amp;CHAR(10)&amp;"Local Trend: "&amp;HLOOKUP(MID(BP$3,FIND(".",BP$3)+1,FIND(".",BP$3,FIND(".",BP$3)+1)-FIND(".",BP$3)-1),Gällivare!$B$6:$J$36,MATCH($C6,Gällivare!$B$6:$B$36,0),FALSE)&amp;CHAR(10)&amp;"Local Target: "&amp;HLOOKUP(RIGHT(BP$3,LEN(BP$3)-FIND(".",BP$3,FIND(".",BP$3)+1)),Gällivare!$B$6:$J$36,MATCH($C6,Gällivare!$B$6:$B$36,0),FALSE)))</f>
        <v>High</v>
      </c>
      <c r="BS6" s="175"/>
      <c r="BT6" s="178"/>
      <c r="BU6" s="178"/>
      <c r="BV6" s="178"/>
      <c r="BW6" s="178"/>
      <c r="BX6" s="178"/>
      <c r="BY6" s="178"/>
      <c r="BZ6" s="178"/>
      <c r="CA6" s="178"/>
    </row>
    <row r="7" spans="2:82" x14ac:dyDescent="0.3">
      <c r="B7" s="243"/>
      <c r="C7" s="175" t="s">
        <v>74</v>
      </c>
      <c r="D7" s="175" t="s">
        <v>168</v>
      </c>
      <c r="E7" s="175" t="s">
        <v>169</v>
      </c>
      <c r="F7" s="176" t="s">
        <v>165</v>
      </c>
      <c r="G7" s="176"/>
      <c r="H7" s="175" t="str">
        <f t="shared" si="1"/>
        <v>Low</v>
      </c>
      <c r="I7" s="175" t="str">
        <f t="shared" si="0"/>
        <v>Low</v>
      </c>
      <c r="J7" s="175" t="str">
        <f t="shared" si="0"/>
        <v>Low</v>
      </c>
      <c r="K7" s="175" t="str">
        <f t="shared" si="0"/>
        <v>Low</v>
      </c>
      <c r="L7" s="175" t="str">
        <f t="shared" si="0"/>
        <v>Low</v>
      </c>
      <c r="M7" s="175" t="str">
        <f t="shared" si="0"/>
        <v>Low</v>
      </c>
      <c r="N7" s="175" t="str">
        <f t="shared" si="0"/>
        <v>Medium</v>
      </c>
      <c r="O7" s="175" t="str">
        <f t="shared" si="0"/>
        <v>Medium</v>
      </c>
      <c r="P7" s="175" t="str">
        <f t="shared" si="0"/>
        <v>Medium</v>
      </c>
      <c r="Q7" s="175" t="str">
        <f t="shared" si="0"/>
        <v>Medium</v>
      </c>
      <c r="R7" s="175" t="str">
        <f t="shared" si="0"/>
        <v>Medium</v>
      </c>
      <c r="S7" s="175" t="str">
        <f t="shared" si="0"/>
        <v>Medium</v>
      </c>
      <c r="T7" s="175" t="str">
        <f t="shared" si="0"/>
        <v>High</v>
      </c>
      <c r="U7" s="175" t="str">
        <f t="shared" si="0"/>
        <v>High</v>
      </c>
      <c r="V7" s="175" t="str">
        <f t="shared" si="0"/>
        <v>High</v>
      </c>
      <c r="W7" s="175" t="str">
        <f t="shared" si="0"/>
        <v>High</v>
      </c>
      <c r="X7" s="175" t="str">
        <f t="shared" si="0"/>
        <v>High</v>
      </c>
      <c r="Y7" s="175" t="str">
        <f t="shared" si="0"/>
        <v>High</v>
      </c>
      <c r="Z7" s="175" t="str">
        <f t="shared" si="0"/>
        <v>Medium</v>
      </c>
      <c r="AA7" s="175" t="str">
        <f t="shared" si="0"/>
        <v>Medium</v>
      </c>
      <c r="AB7" s="175" t="str">
        <f t="shared" si="0"/>
        <v>Medium</v>
      </c>
      <c r="AC7" s="175" t="str">
        <f t="shared" si="0"/>
        <v>Medium</v>
      </c>
      <c r="AD7" s="175" t="str">
        <f t="shared" si="0"/>
        <v>Medium</v>
      </c>
      <c r="AE7" s="175" t="str">
        <f t="shared" si="0"/>
        <v>Medium</v>
      </c>
      <c r="AF7" s="175" t="str">
        <f t="shared" si="0"/>
        <v>High</v>
      </c>
      <c r="AG7" s="175" t="str">
        <f t="shared" si="0"/>
        <v>High</v>
      </c>
      <c r="AH7" s="175" t="str">
        <f t="shared" si="0"/>
        <v>High</v>
      </c>
      <c r="AI7" s="175" t="str">
        <f t="shared" si="0"/>
        <v>High</v>
      </c>
      <c r="AJ7" s="175" t="str">
        <f t="shared" si="0"/>
        <v>High</v>
      </c>
      <c r="AK7" s="175" t="str">
        <f t="shared" si="0"/>
        <v>High</v>
      </c>
      <c r="AL7" s="176"/>
      <c r="AM7" s="177" t="str">
        <f>IF(AND(HLOOKUP(MID(AM$3,FIND(".",AM$3)+1,FIND(".",AM$3,FIND(".",AM$3)+1)-FIND(".",AM$3)-1),Gällivare!$B$6:$J$36,MATCH($C7,Gällivare!$B$6:$B$36,0),FALSE)="No Impact",HLOOKUP(RIGHT(AM$3,LEN(AM$3)-FIND(".",AM$3,FIND(".",AM$3)+1)),Gällivare!$B$6:$J$36,MATCH($C7,Gällivare!$B$6:$B$36,0),FALSE)="No Impact"),HLOOKUP(LEFT(AM$3,4),Global!$B$6:$J$36,MATCH($C7,Global!$B$6:$B$36,0),FALSE),IF(AND(HLOOKUP(MID(AM$3,FIND(".",AM$3)+1,FIND(".",AM$3,FIND(".",AM$3)+1)-FIND(".",AM$3)-1),Gällivare!$B$6:$J$36,MATCH($C7,Gällivare!$B$6:$B$36,0),FALSE)="No Impact",HLOOKUP(LEFT(AM$3,4),Global!$B$6:$J$36,MATCH($C7,Global!$B$6:$B$36,0),FALSE)="No Impact"),HLOOKUP(RIGHT(AM$3,LEN(AM$3)-FIND(".",AM$3,FIND(".",AM$3)+1)),Gällivare!$B$6:$J$36,MATCH($C7,Gällivare!$B$6:$B$36,0),FALSE),"Global: "&amp;HLOOKUP(LEFT(AM$3,4),Global!$B$6:$J$36,MATCH($C7,Global!$B$6:$B$36,0),FALSE)&amp;CHAR(10)&amp;"Local Trend: "&amp;HLOOKUP(MID(AM$3,FIND(".",AM$3)+1,FIND(".",AM$3,FIND(".",AM$3)+1)-FIND(".",AM$3)-1),Gällivare!$B$6:$J$36,MATCH($C7,Gällivare!$B$6:$B$36,0),FALSE)&amp;CHAR(10)&amp;"Local Target: "&amp;HLOOKUP(RIGHT(AM$3,LEN(AM$3)-FIND(".",AM$3,FIND(".",AM$3)+1)),Gällivare!$B$6:$J$36,MATCH($C7,Gällivare!$B$6:$B$36,0),FALSE)))</f>
        <v>Low</v>
      </c>
      <c r="AN7" s="177" t="str">
        <f>IF(AND(HLOOKUP(MID(AN$3,FIND(".",AN$3)+1,FIND(".",AN$3,FIND(".",AN$3)+1)-FIND(".",AN$3)-1),Gällivare!$B$6:$J$36,MATCH($C7,Gällivare!$B$6:$B$36,0),FALSE)="No Impact",HLOOKUP(RIGHT(AN$3,LEN(AN$3)-FIND(".",AN$3,FIND(".",AN$3)+1)),Gällivare!$B$6:$J$36,MATCH($C7,Gällivare!$B$6:$B$36,0),FALSE)="No Impact"),HLOOKUP(LEFT(AN$3,4),Global!$B$6:$J$36,MATCH($C7,Global!$B$6:$B$36,0),FALSE),IF(AND(HLOOKUP(MID(AN$3,FIND(".",AN$3)+1,FIND(".",AN$3,FIND(".",AN$3)+1)-FIND(".",AN$3)-1),Gällivare!$B$6:$J$36,MATCH($C7,Gällivare!$B$6:$B$36,0),FALSE)="No Impact",HLOOKUP(LEFT(AN$3,4),Global!$B$6:$J$36,MATCH($C7,Global!$B$6:$B$36,0),FALSE)="No Impact"),HLOOKUP(RIGHT(AN$3,LEN(AN$3)-FIND(".",AN$3,FIND(".",AN$3)+1)),Gällivare!$B$6:$J$36,MATCH($C7,Gällivare!$B$6:$B$36,0),FALSE),"Global: "&amp;HLOOKUP(LEFT(AN$3,4),Global!$B$6:$J$36,MATCH($C7,Global!$B$6:$B$36,0),FALSE)&amp;CHAR(10)&amp;"Local Trend: "&amp;HLOOKUP(MID(AN$3,FIND(".",AN$3)+1,FIND(".",AN$3,FIND(".",AN$3)+1)-FIND(".",AN$3)-1),Gällivare!$B$6:$J$36,MATCH($C7,Gällivare!$B$6:$B$36,0),FALSE)&amp;CHAR(10)&amp;"Local Target: "&amp;HLOOKUP(RIGHT(AN$3,LEN(AN$3)-FIND(".",AN$3,FIND(".",AN$3)+1)),Gällivare!$B$6:$J$36,MATCH($C7,Gällivare!$B$6:$B$36,0),FALSE)))</f>
        <v>Low</v>
      </c>
      <c r="AO7" s="177" t="str">
        <f>IF(AND(HLOOKUP(MID(AO$3,FIND(".",AO$3)+1,FIND(".",AO$3,FIND(".",AO$3)+1)-FIND(".",AO$3)-1),Gällivare!$B$6:$J$36,MATCH($C7,Gällivare!$B$6:$B$36,0),FALSE)="No Impact",HLOOKUP(RIGHT(AO$3,LEN(AO$3)-FIND(".",AO$3,FIND(".",AO$3)+1)),Gällivare!$B$6:$J$36,MATCH($C7,Gällivare!$B$6:$B$36,0),FALSE)="No Impact"),HLOOKUP(LEFT(AO$3,4),Global!$B$6:$J$36,MATCH($C7,Global!$B$6:$B$36,0),FALSE),IF(AND(HLOOKUP(MID(AO$3,FIND(".",AO$3)+1,FIND(".",AO$3,FIND(".",AO$3)+1)-FIND(".",AO$3)-1),Gällivare!$B$6:$J$36,MATCH($C7,Gällivare!$B$6:$B$36,0),FALSE)="No Impact",HLOOKUP(LEFT(AO$3,4),Global!$B$6:$J$36,MATCH($C7,Global!$B$6:$B$36,0),FALSE)="No Impact"),HLOOKUP(RIGHT(AO$3,LEN(AO$3)-FIND(".",AO$3,FIND(".",AO$3)+1)),Gällivare!$B$6:$J$36,MATCH($C7,Gällivare!$B$6:$B$36,0),FALSE),"Global: "&amp;HLOOKUP(LEFT(AO$3,4),Global!$B$6:$J$36,MATCH($C7,Global!$B$6:$B$36,0),FALSE)&amp;CHAR(10)&amp;"Local Trend: "&amp;HLOOKUP(MID(AO$3,FIND(".",AO$3)+1,FIND(".",AO$3,FIND(".",AO$3)+1)-FIND(".",AO$3)-1),Gällivare!$B$6:$J$36,MATCH($C7,Gällivare!$B$6:$B$36,0),FALSE)&amp;CHAR(10)&amp;"Local Target: "&amp;HLOOKUP(RIGHT(AO$3,LEN(AO$3)-FIND(".",AO$3,FIND(".",AO$3)+1)),Gällivare!$B$6:$J$36,MATCH($C7,Gällivare!$B$6:$B$36,0),FALSE)))</f>
        <v>Low</v>
      </c>
      <c r="AP7" s="177" t="str">
        <f>IF(AND(HLOOKUP(MID(AP$3,FIND(".",AP$3)+1,FIND(".",AP$3,FIND(".",AP$3)+1)-FIND(".",AP$3)-1),Gällivare!$B$6:$J$36,MATCH($C7,Gällivare!$B$6:$B$36,0),FALSE)="No Impact",HLOOKUP(RIGHT(AP$3,LEN(AP$3)-FIND(".",AP$3,FIND(".",AP$3)+1)),Gällivare!$B$6:$J$36,MATCH($C7,Gällivare!$B$6:$B$36,0),FALSE)="No Impact"),HLOOKUP(LEFT(AP$3,4),Global!$B$6:$J$36,MATCH($C7,Global!$B$6:$B$36,0),FALSE),IF(AND(HLOOKUP(MID(AP$3,FIND(".",AP$3)+1,FIND(".",AP$3,FIND(".",AP$3)+1)-FIND(".",AP$3)-1),Gällivare!$B$6:$J$36,MATCH($C7,Gällivare!$B$6:$B$36,0),FALSE)="No Impact",HLOOKUP(LEFT(AP$3,4),Global!$B$6:$J$36,MATCH($C7,Global!$B$6:$B$36,0),FALSE)="No Impact"),HLOOKUP(RIGHT(AP$3,LEN(AP$3)-FIND(".",AP$3,FIND(".",AP$3)+1)),Gällivare!$B$6:$J$36,MATCH($C7,Gällivare!$B$6:$B$36,0),FALSE),"Global: "&amp;HLOOKUP(LEFT(AP$3,4),Global!$B$6:$J$36,MATCH($C7,Global!$B$6:$B$36,0),FALSE)&amp;CHAR(10)&amp;"Local Trend: "&amp;HLOOKUP(MID(AP$3,FIND(".",AP$3)+1,FIND(".",AP$3,FIND(".",AP$3)+1)-FIND(".",AP$3)-1),Gällivare!$B$6:$J$36,MATCH($C7,Gällivare!$B$6:$B$36,0),FALSE)&amp;CHAR(10)&amp;"Local Target: "&amp;HLOOKUP(RIGHT(AP$3,LEN(AP$3)-FIND(".",AP$3,FIND(".",AP$3)+1)),Gällivare!$B$6:$J$36,MATCH($C7,Gällivare!$B$6:$B$36,0),FALSE)))</f>
        <v>Low</v>
      </c>
      <c r="AQ7" s="177" t="str">
        <f>IF(AND(HLOOKUP(MID(AQ$3,FIND(".",AQ$3)+1,FIND(".",AQ$3,FIND(".",AQ$3)+1)-FIND(".",AQ$3)-1),Gällivare!$B$6:$J$36,MATCH($C7,Gällivare!$B$6:$B$36,0),FALSE)="No Impact",HLOOKUP(RIGHT(AQ$3,LEN(AQ$3)-FIND(".",AQ$3,FIND(".",AQ$3)+1)),Gällivare!$B$6:$J$36,MATCH($C7,Gällivare!$B$6:$B$36,0),FALSE)="No Impact"),HLOOKUP(LEFT(AQ$3,4),Global!$B$6:$J$36,MATCH($C7,Global!$B$6:$B$36,0),FALSE),IF(AND(HLOOKUP(MID(AQ$3,FIND(".",AQ$3)+1,FIND(".",AQ$3,FIND(".",AQ$3)+1)-FIND(".",AQ$3)-1),Gällivare!$B$6:$J$36,MATCH($C7,Gällivare!$B$6:$B$36,0),FALSE)="No Impact",HLOOKUP(LEFT(AQ$3,4),Global!$B$6:$J$36,MATCH($C7,Global!$B$6:$B$36,0),FALSE)="No Impact"),HLOOKUP(RIGHT(AQ$3,LEN(AQ$3)-FIND(".",AQ$3,FIND(".",AQ$3)+1)),Gällivare!$B$6:$J$36,MATCH($C7,Gällivare!$B$6:$B$36,0),FALSE),"Global: "&amp;HLOOKUP(LEFT(AQ$3,4),Global!$B$6:$J$36,MATCH($C7,Global!$B$6:$B$36,0),FALSE)&amp;CHAR(10)&amp;"Local Trend: "&amp;HLOOKUP(MID(AQ$3,FIND(".",AQ$3)+1,FIND(".",AQ$3,FIND(".",AQ$3)+1)-FIND(".",AQ$3)-1),Gällivare!$B$6:$J$36,MATCH($C7,Gällivare!$B$6:$B$36,0),FALSE)&amp;CHAR(10)&amp;"Local Target: "&amp;HLOOKUP(RIGHT(AQ$3,LEN(AQ$3)-FIND(".",AQ$3,FIND(".",AQ$3)+1)),Gällivare!$B$6:$J$36,MATCH($C7,Gällivare!$B$6:$B$36,0),FALSE)))</f>
        <v>Low</v>
      </c>
      <c r="AR7" s="177" t="str">
        <f>IF(AND(HLOOKUP(MID(AR$3,FIND(".",AR$3)+1,FIND(".",AR$3,FIND(".",AR$3)+1)-FIND(".",AR$3)-1),Gällivare!$B$6:$J$36,MATCH($C7,Gällivare!$B$6:$B$36,0),FALSE)="No Impact",HLOOKUP(RIGHT(AR$3,LEN(AR$3)-FIND(".",AR$3,FIND(".",AR$3)+1)),Gällivare!$B$6:$J$36,MATCH($C7,Gällivare!$B$6:$B$36,0),FALSE)="No Impact"),HLOOKUP(LEFT(AR$3,4),Global!$B$6:$J$36,MATCH($C7,Global!$B$6:$B$36,0),FALSE),IF(AND(HLOOKUP(MID(AR$3,FIND(".",AR$3)+1,FIND(".",AR$3,FIND(".",AR$3)+1)-FIND(".",AR$3)-1),Gällivare!$B$6:$J$36,MATCH($C7,Gällivare!$B$6:$B$36,0),FALSE)="No Impact",HLOOKUP(LEFT(AR$3,4),Global!$B$6:$J$36,MATCH($C7,Global!$B$6:$B$36,0),FALSE)="No Impact"),HLOOKUP(RIGHT(AR$3,LEN(AR$3)-FIND(".",AR$3,FIND(".",AR$3)+1)),Gällivare!$B$6:$J$36,MATCH($C7,Gällivare!$B$6:$B$36,0),FALSE),"Global: "&amp;HLOOKUP(LEFT(AR$3,4),Global!$B$6:$J$36,MATCH($C7,Global!$B$6:$B$36,0),FALSE)&amp;CHAR(10)&amp;"Local Trend: "&amp;HLOOKUP(MID(AR$3,FIND(".",AR$3)+1,FIND(".",AR$3,FIND(".",AR$3)+1)-FIND(".",AR$3)-1),Gällivare!$B$6:$J$36,MATCH($C7,Gällivare!$B$6:$B$36,0),FALSE)&amp;CHAR(10)&amp;"Local Target: "&amp;HLOOKUP(RIGHT(AR$3,LEN(AR$3)-FIND(".",AR$3,FIND(".",AR$3)+1)),Gällivare!$B$6:$J$36,MATCH($C7,Gällivare!$B$6:$B$36,0),FALSE)))</f>
        <v>Low</v>
      </c>
      <c r="AS7" s="177" t="str">
        <f>IF(AND(HLOOKUP(MID(AS$3,FIND(".",AS$3)+1,FIND(".",AS$3,FIND(".",AS$3)+1)-FIND(".",AS$3)-1),Gällivare!$B$6:$J$36,MATCH($C7,Gällivare!$B$6:$B$36,0),FALSE)="No Impact",HLOOKUP(RIGHT(AS$3,LEN(AS$3)-FIND(".",AS$3,FIND(".",AS$3)+1)),Gällivare!$B$6:$J$36,MATCH($C7,Gällivare!$B$6:$B$36,0),FALSE)="No Impact"),HLOOKUP(LEFT(AS$3,4),Global!$B$6:$J$36,MATCH($C7,Global!$B$6:$B$36,0),FALSE),IF(AND(HLOOKUP(MID(AS$3,FIND(".",AS$3)+1,FIND(".",AS$3,FIND(".",AS$3)+1)-FIND(".",AS$3)-1),Gällivare!$B$6:$J$36,MATCH($C7,Gällivare!$B$6:$B$36,0),FALSE)="No Impact",HLOOKUP(LEFT(AS$3,4),Global!$B$6:$J$36,MATCH($C7,Global!$B$6:$B$36,0),FALSE)="No Impact"),HLOOKUP(RIGHT(AS$3,LEN(AS$3)-FIND(".",AS$3,FIND(".",AS$3)+1)),Gällivare!$B$6:$J$36,MATCH($C7,Gällivare!$B$6:$B$36,0),FALSE),"Global: "&amp;HLOOKUP(LEFT(AS$3,4),Global!$B$6:$J$36,MATCH($C7,Global!$B$6:$B$36,0),FALSE)&amp;CHAR(10)&amp;"Local Trend: "&amp;HLOOKUP(MID(AS$3,FIND(".",AS$3)+1,FIND(".",AS$3,FIND(".",AS$3)+1)-FIND(".",AS$3)-1),Gällivare!$B$6:$J$36,MATCH($C7,Gällivare!$B$6:$B$36,0),FALSE)&amp;CHAR(10)&amp;"Local Target: "&amp;HLOOKUP(RIGHT(AS$3,LEN(AS$3)-FIND(".",AS$3,FIND(".",AS$3)+1)),Gällivare!$B$6:$J$36,MATCH($C7,Gällivare!$B$6:$B$36,0),FALSE)))</f>
        <v>Medium</v>
      </c>
      <c r="AT7" s="177" t="str">
        <f>IF(AND(HLOOKUP(MID(AT$3,FIND(".",AT$3)+1,FIND(".",AT$3,FIND(".",AT$3)+1)-FIND(".",AT$3)-1),Gällivare!$B$6:$J$36,MATCH($C7,Gällivare!$B$6:$B$36,0),FALSE)="No Impact",HLOOKUP(RIGHT(AT$3,LEN(AT$3)-FIND(".",AT$3,FIND(".",AT$3)+1)),Gällivare!$B$6:$J$36,MATCH($C7,Gällivare!$B$6:$B$36,0),FALSE)="No Impact"),HLOOKUP(LEFT(AT$3,4),Global!$B$6:$J$36,MATCH($C7,Global!$B$6:$B$36,0),FALSE),IF(AND(HLOOKUP(MID(AT$3,FIND(".",AT$3)+1,FIND(".",AT$3,FIND(".",AT$3)+1)-FIND(".",AT$3)-1),Gällivare!$B$6:$J$36,MATCH($C7,Gällivare!$B$6:$B$36,0),FALSE)="No Impact",HLOOKUP(LEFT(AT$3,4),Global!$B$6:$J$36,MATCH($C7,Global!$B$6:$B$36,0),FALSE)="No Impact"),HLOOKUP(RIGHT(AT$3,LEN(AT$3)-FIND(".",AT$3,FIND(".",AT$3)+1)),Gällivare!$B$6:$J$36,MATCH($C7,Gällivare!$B$6:$B$36,0),FALSE),"Global: "&amp;HLOOKUP(LEFT(AT$3,4),Global!$B$6:$J$36,MATCH($C7,Global!$B$6:$B$36,0),FALSE)&amp;CHAR(10)&amp;"Local Trend: "&amp;HLOOKUP(MID(AT$3,FIND(".",AT$3)+1,FIND(".",AT$3,FIND(".",AT$3)+1)-FIND(".",AT$3)-1),Gällivare!$B$6:$J$36,MATCH($C7,Gällivare!$B$6:$B$36,0),FALSE)&amp;CHAR(10)&amp;"Local Target: "&amp;HLOOKUP(RIGHT(AT$3,LEN(AT$3)-FIND(".",AT$3,FIND(".",AT$3)+1)),Gällivare!$B$6:$J$36,MATCH($C7,Gällivare!$B$6:$B$36,0),FALSE)))</f>
        <v>Medium</v>
      </c>
      <c r="AU7" s="177" t="str">
        <f>IF(AND(HLOOKUP(MID(AU$3,FIND(".",AU$3)+1,FIND(".",AU$3,FIND(".",AU$3)+1)-FIND(".",AU$3)-1),Gällivare!$B$6:$J$36,MATCH($C7,Gällivare!$B$6:$B$36,0),FALSE)="No Impact",HLOOKUP(RIGHT(AU$3,LEN(AU$3)-FIND(".",AU$3,FIND(".",AU$3)+1)),Gällivare!$B$6:$J$36,MATCH($C7,Gällivare!$B$6:$B$36,0),FALSE)="No Impact"),HLOOKUP(LEFT(AU$3,4),Global!$B$6:$J$36,MATCH($C7,Global!$B$6:$B$36,0),FALSE),IF(AND(HLOOKUP(MID(AU$3,FIND(".",AU$3)+1,FIND(".",AU$3,FIND(".",AU$3)+1)-FIND(".",AU$3)-1),Gällivare!$B$6:$J$36,MATCH($C7,Gällivare!$B$6:$B$36,0),FALSE)="No Impact",HLOOKUP(LEFT(AU$3,4),Global!$B$6:$J$36,MATCH($C7,Global!$B$6:$B$36,0),FALSE)="No Impact"),HLOOKUP(RIGHT(AU$3,LEN(AU$3)-FIND(".",AU$3,FIND(".",AU$3)+1)),Gällivare!$B$6:$J$36,MATCH($C7,Gällivare!$B$6:$B$36,0),FALSE),"Global: "&amp;HLOOKUP(LEFT(AU$3,4),Global!$B$6:$J$36,MATCH($C7,Global!$B$6:$B$36,0),FALSE)&amp;CHAR(10)&amp;"Local Trend: "&amp;HLOOKUP(MID(AU$3,FIND(".",AU$3)+1,FIND(".",AU$3,FIND(".",AU$3)+1)-FIND(".",AU$3)-1),Gällivare!$B$6:$J$36,MATCH($C7,Gällivare!$B$6:$B$36,0),FALSE)&amp;CHAR(10)&amp;"Local Target: "&amp;HLOOKUP(RIGHT(AU$3,LEN(AU$3)-FIND(".",AU$3,FIND(".",AU$3)+1)),Gällivare!$B$6:$J$36,MATCH($C7,Gällivare!$B$6:$B$36,0),FALSE)))</f>
        <v>Medium</v>
      </c>
      <c r="AV7" s="177" t="str">
        <f>IF(AND(HLOOKUP(MID(AV$3,FIND(".",AV$3)+1,FIND(".",AV$3,FIND(".",AV$3)+1)-FIND(".",AV$3)-1),Gällivare!$B$6:$J$36,MATCH($C7,Gällivare!$B$6:$B$36,0),FALSE)="No Impact",HLOOKUP(RIGHT(AV$3,LEN(AV$3)-FIND(".",AV$3,FIND(".",AV$3)+1)),Gällivare!$B$6:$J$36,MATCH($C7,Gällivare!$B$6:$B$36,0),FALSE)="No Impact"),HLOOKUP(LEFT(AV$3,4),Global!$B$6:$J$36,MATCH($C7,Global!$B$6:$B$36,0),FALSE),IF(AND(HLOOKUP(MID(AV$3,FIND(".",AV$3)+1,FIND(".",AV$3,FIND(".",AV$3)+1)-FIND(".",AV$3)-1),Gällivare!$B$6:$J$36,MATCH($C7,Gällivare!$B$6:$B$36,0),FALSE)="No Impact",HLOOKUP(LEFT(AV$3,4),Global!$B$6:$J$36,MATCH($C7,Global!$B$6:$B$36,0),FALSE)="No Impact"),HLOOKUP(RIGHT(AV$3,LEN(AV$3)-FIND(".",AV$3,FIND(".",AV$3)+1)),Gällivare!$B$6:$J$36,MATCH($C7,Gällivare!$B$6:$B$36,0),FALSE),"Global: "&amp;HLOOKUP(LEFT(AV$3,4),Global!$B$6:$J$36,MATCH($C7,Global!$B$6:$B$36,0),FALSE)&amp;CHAR(10)&amp;"Local Trend: "&amp;HLOOKUP(MID(AV$3,FIND(".",AV$3)+1,FIND(".",AV$3,FIND(".",AV$3)+1)-FIND(".",AV$3)-1),Gällivare!$B$6:$J$36,MATCH($C7,Gällivare!$B$6:$B$36,0),FALSE)&amp;CHAR(10)&amp;"Local Target: "&amp;HLOOKUP(RIGHT(AV$3,LEN(AV$3)-FIND(".",AV$3,FIND(".",AV$3)+1)),Gällivare!$B$6:$J$36,MATCH($C7,Gällivare!$B$6:$B$36,0),FALSE)))</f>
        <v>Medium</v>
      </c>
      <c r="AW7" s="177" t="str">
        <f>IF(AND(HLOOKUP(MID(AW$3,FIND(".",AW$3)+1,FIND(".",AW$3,FIND(".",AW$3)+1)-FIND(".",AW$3)-1),Gällivare!$B$6:$J$36,MATCH($C7,Gällivare!$B$6:$B$36,0),FALSE)="No Impact",HLOOKUP(RIGHT(AW$3,LEN(AW$3)-FIND(".",AW$3,FIND(".",AW$3)+1)),Gällivare!$B$6:$J$36,MATCH($C7,Gällivare!$B$6:$B$36,0),FALSE)="No Impact"),HLOOKUP(LEFT(AW$3,4),Global!$B$6:$J$36,MATCH($C7,Global!$B$6:$B$36,0),FALSE),IF(AND(HLOOKUP(MID(AW$3,FIND(".",AW$3)+1,FIND(".",AW$3,FIND(".",AW$3)+1)-FIND(".",AW$3)-1),Gällivare!$B$6:$J$36,MATCH($C7,Gällivare!$B$6:$B$36,0),FALSE)="No Impact",HLOOKUP(LEFT(AW$3,4),Global!$B$6:$J$36,MATCH($C7,Global!$B$6:$B$36,0),FALSE)="No Impact"),HLOOKUP(RIGHT(AW$3,LEN(AW$3)-FIND(".",AW$3,FIND(".",AW$3)+1)),Gällivare!$B$6:$J$36,MATCH($C7,Gällivare!$B$6:$B$36,0),FALSE),"Global: "&amp;HLOOKUP(LEFT(AW$3,4),Global!$B$6:$J$36,MATCH($C7,Global!$B$6:$B$36,0),FALSE)&amp;CHAR(10)&amp;"Local Trend: "&amp;HLOOKUP(MID(AW$3,FIND(".",AW$3)+1,FIND(".",AW$3,FIND(".",AW$3)+1)-FIND(".",AW$3)-1),Gällivare!$B$6:$J$36,MATCH($C7,Gällivare!$B$6:$B$36,0),FALSE)&amp;CHAR(10)&amp;"Local Target: "&amp;HLOOKUP(RIGHT(AW$3,LEN(AW$3)-FIND(".",AW$3,FIND(".",AW$3)+1)),Gällivare!$B$6:$J$36,MATCH($C7,Gällivare!$B$6:$B$36,0),FALSE)))</f>
        <v>Medium</v>
      </c>
      <c r="AX7" s="177" t="str">
        <f>IF(AND(HLOOKUP(MID(AX$3,FIND(".",AX$3)+1,FIND(".",AX$3,FIND(".",AX$3)+1)-FIND(".",AX$3)-1),Gällivare!$B$6:$J$36,MATCH($C7,Gällivare!$B$6:$B$36,0),FALSE)="No Impact",HLOOKUP(RIGHT(AX$3,LEN(AX$3)-FIND(".",AX$3,FIND(".",AX$3)+1)),Gällivare!$B$6:$J$36,MATCH($C7,Gällivare!$B$6:$B$36,0),FALSE)="No Impact"),HLOOKUP(LEFT(AX$3,4),Global!$B$6:$J$36,MATCH($C7,Global!$B$6:$B$36,0),FALSE),IF(AND(HLOOKUP(MID(AX$3,FIND(".",AX$3)+1,FIND(".",AX$3,FIND(".",AX$3)+1)-FIND(".",AX$3)-1),Gällivare!$B$6:$J$36,MATCH($C7,Gällivare!$B$6:$B$36,0),FALSE)="No Impact",HLOOKUP(LEFT(AX$3,4),Global!$B$6:$J$36,MATCH($C7,Global!$B$6:$B$36,0),FALSE)="No Impact"),HLOOKUP(RIGHT(AX$3,LEN(AX$3)-FIND(".",AX$3,FIND(".",AX$3)+1)),Gällivare!$B$6:$J$36,MATCH($C7,Gällivare!$B$6:$B$36,0),FALSE),"Global: "&amp;HLOOKUP(LEFT(AX$3,4),Global!$B$6:$J$36,MATCH($C7,Global!$B$6:$B$36,0),FALSE)&amp;CHAR(10)&amp;"Local Trend: "&amp;HLOOKUP(MID(AX$3,FIND(".",AX$3)+1,FIND(".",AX$3,FIND(".",AX$3)+1)-FIND(".",AX$3)-1),Gällivare!$B$6:$J$36,MATCH($C7,Gällivare!$B$6:$B$36,0),FALSE)&amp;CHAR(10)&amp;"Local Target: "&amp;HLOOKUP(RIGHT(AX$3,LEN(AX$3)-FIND(".",AX$3,FIND(".",AX$3)+1)),Gällivare!$B$6:$J$36,MATCH($C7,Gällivare!$B$6:$B$36,0),FALSE)))</f>
        <v>Medium</v>
      </c>
      <c r="AY7" s="177" t="str">
        <f>IF(AND(HLOOKUP(MID(AY$3,FIND(".",AY$3)+1,FIND(".",AY$3,FIND(".",AY$3)+1)-FIND(".",AY$3)-1),Gällivare!$B$6:$J$36,MATCH($C7,Gällivare!$B$6:$B$36,0),FALSE)="No Impact",HLOOKUP(RIGHT(AY$3,LEN(AY$3)-FIND(".",AY$3,FIND(".",AY$3)+1)),Gällivare!$B$6:$J$36,MATCH($C7,Gällivare!$B$6:$B$36,0),FALSE)="No Impact"),HLOOKUP(LEFT(AY$3,4),Global!$B$6:$J$36,MATCH($C7,Global!$B$6:$B$36,0),FALSE),IF(AND(HLOOKUP(MID(AY$3,FIND(".",AY$3)+1,FIND(".",AY$3,FIND(".",AY$3)+1)-FIND(".",AY$3)-1),Gällivare!$B$6:$J$36,MATCH($C7,Gällivare!$B$6:$B$36,0),FALSE)="No Impact",HLOOKUP(LEFT(AY$3,4),Global!$B$6:$J$36,MATCH($C7,Global!$B$6:$B$36,0),FALSE)="No Impact"),HLOOKUP(RIGHT(AY$3,LEN(AY$3)-FIND(".",AY$3,FIND(".",AY$3)+1)),Gällivare!$B$6:$J$36,MATCH($C7,Gällivare!$B$6:$B$36,0),FALSE),"Global: "&amp;HLOOKUP(LEFT(AY$3,4),Global!$B$6:$J$36,MATCH($C7,Global!$B$6:$B$36,0),FALSE)&amp;CHAR(10)&amp;"Local Trend: "&amp;HLOOKUP(MID(AY$3,FIND(".",AY$3)+1,FIND(".",AY$3,FIND(".",AY$3)+1)-FIND(".",AY$3)-1),Gällivare!$B$6:$J$36,MATCH($C7,Gällivare!$B$6:$B$36,0),FALSE)&amp;CHAR(10)&amp;"Local Target: "&amp;HLOOKUP(RIGHT(AY$3,LEN(AY$3)-FIND(".",AY$3,FIND(".",AY$3)+1)),Gällivare!$B$6:$J$36,MATCH($C7,Gällivare!$B$6:$B$36,0),FALSE)))</f>
        <v>High</v>
      </c>
      <c r="AZ7" s="177" t="str">
        <f>IF(AND(HLOOKUP(MID(AZ$3,FIND(".",AZ$3)+1,FIND(".",AZ$3,FIND(".",AZ$3)+1)-FIND(".",AZ$3)-1),Gällivare!$B$6:$J$36,MATCH($C7,Gällivare!$B$6:$B$36,0),FALSE)="No Impact",HLOOKUP(RIGHT(AZ$3,LEN(AZ$3)-FIND(".",AZ$3,FIND(".",AZ$3)+1)),Gällivare!$B$6:$J$36,MATCH($C7,Gällivare!$B$6:$B$36,0),FALSE)="No Impact"),HLOOKUP(LEFT(AZ$3,4),Global!$B$6:$J$36,MATCH($C7,Global!$B$6:$B$36,0),FALSE),IF(AND(HLOOKUP(MID(AZ$3,FIND(".",AZ$3)+1,FIND(".",AZ$3,FIND(".",AZ$3)+1)-FIND(".",AZ$3)-1),Gällivare!$B$6:$J$36,MATCH($C7,Gällivare!$B$6:$B$36,0),FALSE)="No Impact",HLOOKUP(LEFT(AZ$3,4),Global!$B$6:$J$36,MATCH($C7,Global!$B$6:$B$36,0),FALSE)="No Impact"),HLOOKUP(RIGHT(AZ$3,LEN(AZ$3)-FIND(".",AZ$3,FIND(".",AZ$3)+1)),Gällivare!$B$6:$J$36,MATCH($C7,Gällivare!$B$6:$B$36,0),FALSE),"Global: "&amp;HLOOKUP(LEFT(AZ$3,4),Global!$B$6:$J$36,MATCH($C7,Global!$B$6:$B$36,0),FALSE)&amp;CHAR(10)&amp;"Local Trend: "&amp;HLOOKUP(MID(AZ$3,FIND(".",AZ$3)+1,FIND(".",AZ$3,FIND(".",AZ$3)+1)-FIND(".",AZ$3)-1),Gällivare!$B$6:$J$36,MATCH($C7,Gällivare!$B$6:$B$36,0),FALSE)&amp;CHAR(10)&amp;"Local Target: "&amp;HLOOKUP(RIGHT(AZ$3,LEN(AZ$3)-FIND(".",AZ$3,FIND(".",AZ$3)+1)),Gällivare!$B$6:$J$36,MATCH($C7,Gällivare!$B$6:$B$36,0),FALSE)))</f>
        <v>High</v>
      </c>
      <c r="BA7" s="177" t="str">
        <f>IF(AND(HLOOKUP(MID(BA$3,FIND(".",BA$3)+1,FIND(".",BA$3,FIND(".",BA$3)+1)-FIND(".",BA$3)-1),Gällivare!$B$6:$J$36,MATCH($C7,Gällivare!$B$6:$B$36,0),FALSE)="No Impact",HLOOKUP(RIGHT(BA$3,LEN(BA$3)-FIND(".",BA$3,FIND(".",BA$3)+1)),Gällivare!$B$6:$J$36,MATCH($C7,Gällivare!$B$6:$B$36,0),FALSE)="No Impact"),HLOOKUP(LEFT(BA$3,4),Global!$B$6:$J$36,MATCH($C7,Global!$B$6:$B$36,0),FALSE),IF(AND(HLOOKUP(MID(BA$3,FIND(".",BA$3)+1,FIND(".",BA$3,FIND(".",BA$3)+1)-FIND(".",BA$3)-1),Gällivare!$B$6:$J$36,MATCH($C7,Gällivare!$B$6:$B$36,0),FALSE)="No Impact",HLOOKUP(LEFT(BA$3,4),Global!$B$6:$J$36,MATCH($C7,Global!$B$6:$B$36,0),FALSE)="No Impact"),HLOOKUP(RIGHT(BA$3,LEN(BA$3)-FIND(".",BA$3,FIND(".",BA$3)+1)),Gällivare!$B$6:$J$36,MATCH($C7,Gällivare!$B$6:$B$36,0),FALSE),"Global: "&amp;HLOOKUP(LEFT(BA$3,4),Global!$B$6:$J$36,MATCH($C7,Global!$B$6:$B$36,0),FALSE)&amp;CHAR(10)&amp;"Local Trend: "&amp;HLOOKUP(MID(BA$3,FIND(".",BA$3)+1,FIND(".",BA$3,FIND(".",BA$3)+1)-FIND(".",BA$3)-1),Gällivare!$B$6:$J$36,MATCH($C7,Gällivare!$B$6:$B$36,0),FALSE)&amp;CHAR(10)&amp;"Local Target: "&amp;HLOOKUP(RIGHT(BA$3,LEN(BA$3)-FIND(".",BA$3,FIND(".",BA$3)+1)),Gällivare!$B$6:$J$36,MATCH($C7,Gällivare!$B$6:$B$36,0),FALSE)))</f>
        <v>High</v>
      </c>
      <c r="BB7" s="177" t="str">
        <f>IF(AND(HLOOKUP(MID(BB$3,FIND(".",BB$3)+1,FIND(".",BB$3,FIND(".",BB$3)+1)-FIND(".",BB$3)-1),Gällivare!$B$6:$J$36,MATCH($C7,Gällivare!$B$6:$B$36,0),FALSE)="No Impact",HLOOKUP(RIGHT(BB$3,LEN(BB$3)-FIND(".",BB$3,FIND(".",BB$3)+1)),Gällivare!$B$6:$J$36,MATCH($C7,Gällivare!$B$6:$B$36,0),FALSE)="No Impact"),HLOOKUP(LEFT(BB$3,4),Global!$B$6:$J$36,MATCH($C7,Global!$B$6:$B$36,0),FALSE),IF(AND(HLOOKUP(MID(BB$3,FIND(".",BB$3)+1,FIND(".",BB$3,FIND(".",BB$3)+1)-FIND(".",BB$3)-1),Gällivare!$B$6:$J$36,MATCH($C7,Gällivare!$B$6:$B$36,0),FALSE)="No Impact",HLOOKUP(LEFT(BB$3,4),Global!$B$6:$J$36,MATCH($C7,Global!$B$6:$B$36,0),FALSE)="No Impact"),HLOOKUP(RIGHT(BB$3,LEN(BB$3)-FIND(".",BB$3,FIND(".",BB$3)+1)),Gällivare!$B$6:$J$36,MATCH($C7,Gällivare!$B$6:$B$36,0),FALSE),"Global: "&amp;HLOOKUP(LEFT(BB$3,4),Global!$B$6:$J$36,MATCH($C7,Global!$B$6:$B$36,0),FALSE)&amp;CHAR(10)&amp;"Local Trend: "&amp;HLOOKUP(MID(BB$3,FIND(".",BB$3)+1,FIND(".",BB$3,FIND(".",BB$3)+1)-FIND(".",BB$3)-1),Gällivare!$B$6:$J$36,MATCH($C7,Gällivare!$B$6:$B$36,0),FALSE)&amp;CHAR(10)&amp;"Local Target: "&amp;HLOOKUP(RIGHT(BB$3,LEN(BB$3)-FIND(".",BB$3,FIND(".",BB$3)+1)),Gällivare!$B$6:$J$36,MATCH($C7,Gällivare!$B$6:$B$36,0),FALSE)))</f>
        <v>High</v>
      </c>
      <c r="BC7" s="177" t="str">
        <f>IF(AND(HLOOKUP(MID(BC$3,FIND(".",BC$3)+1,FIND(".",BC$3,FIND(".",BC$3)+1)-FIND(".",BC$3)-1),Gällivare!$B$6:$J$36,MATCH($C7,Gällivare!$B$6:$B$36,0),FALSE)="No Impact",HLOOKUP(RIGHT(BC$3,LEN(BC$3)-FIND(".",BC$3,FIND(".",BC$3)+1)),Gällivare!$B$6:$J$36,MATCH($C7,Gällivare!$B$6:$B$36,0),FALSE)="No Impact"),HLOOKUP(LEFT(BC$3,4),Global!$B$6:$J$36,MATCH($C7,Global!$B$6:$B$36,0),FALSE),IF(AND(HLOOKUP(MID(BC$3,FIND(".",BC$3)+1,FIND(".",BC$3,FIND(".",BC$3)+1)-FIND(".",BC$3)-1),Gällivare!$B$6:$J$36,MATCH($C7,Gällivare!$B$6:$B$36,0),FALSE)="No Impact",HLOOKUP(LEFT(BC$3,4),Global!$B$6:$J$36,MATCH($C7,Global!$B$6:$B$36,0),FALSE)="No Impact"),HLOOKUP(RIGHT(BC$3,LEN(BC$3)-FIND(".",BC$3,FIND(".",BC$3)+1)),Gällivare!$B$6:$J$36,MATCH($C7,Gällivare!$B$6:$B$36,0),FALSE),"Global: "&amp;HLOOKUP(LEFT(BC$3,4),Global!$B$6:$J$36,MATCH($C7,Global!$B$6:$B$36,0),FALSE)&amp;CHAR(10)&amp;"Local Trend: "&amp;HLOOKUP(MID(BC$3,FIND(".",BC$3)+1,FIND(".",BC$3,FIND(".",BC$3)+1)-FIND(".",BC$3)-1),Gällivare!$B$6:$J$36,MATCH($C7,Gällivare!$B$6:$B$36,0),FALSE)&amp;CHAR(10)&amp;"Local Target: "&amp;HLOOKUP(RIGHT(BC$3,LEN(BC$3)-FIND(".",BC$3,FIND(".",BC$3)+1)),Gällivare!$B$6:$J$36,MATCH($C7,Gällivare!$B$6:$B$36,0),FALSE)))</f>
        <v>High</v>
      </c>
      <c r="BD7" s="177" t="str">
        <f>IF(AND(HLOOKUP(MID(BD$3,FIND(".",BD$3)+1,FIND(".",BD$3,FIND(".",BD$3)+1)-FIND(".",BD$3)-1),Gällivare!$B$6:$J$36,MATCH($C7,Gällivare!$B$6:$B$36,0),FALSE)="No Impact",HLOOKUP(RIGHT(BD$3,LEN(BD$3)-FIND(".",BD$3,FIND(".",BD$3)+1)),Gällivare!$B$6:$J$36,MATCH($C7,Gällivare!$B$6:$B$36,0),FALSE)="No Impact"),HLOOKUP(LEFT(BD$3,4),Global!$B$6:$J$36,MATCH($C7,Global!$B$6:$B$36,0),FALSE),IF(AND(HLOOKUP(MID(BD$3,FIND(".",BD$3)+1,FIND(".",BD$3,FIND(".",BD$3)+1)-FIND(".",BD$3)-1),Gällivare!$B$6:$J$36,MATCH($C7,Gällivare!$B$6:$B$36,0),FALSE)="No Impact",HLOOKUP(LEFT(BD$3,4),Global!$B$6:$J$36,MATCH($C7,Global!$B$6:$B$36,0),FALSE)="No Impact"),HLOOKUP(RIGHT(BD$3,LEN(BD$3)-FIND(".",BD$3,FIND(".",BD$3)+1)),Gällivare!$B$6:$J$36,MATCH($C7,Gällivare!$B$6:$B$36,0),FALSE),"Global: "&amp;HLOOKUP(LEFT(BD$3,4),Global!$B$6:$J$36,MATCH($C7,Global!$B$6:$B$36,0),FALSE)&amp;CHAR(10)&amp;"Local Trend: "&amp;HLOOKUP(MID(BD$3,FIND(".",BD$3)+1,FIND(".",BD$3,FIND(".",BD$3)+1)-FIND(".",BD$3)-1),Gällivare!$B$6:$J$36,MATCH($C7,Gällivare!$B$6:$B$36,0),FALSE)&amp;CHAR(10)&amp;"Local Target: "&amp;HLOOKUP(RIGHT(BD$3,LEN(BD$3)-FIND(".",BD$3,FIND(".",BD$3)+1)),Gällivare!$B$6:$J$36,MATCH($C7,Gällivare!$B$6:$B$36,0),FALSE)))</f>
        <v>High</v>
      </c>
      <c r="BE7" s="177" t="str">
        <f>IF(AND(HLOOKUP(MID(BE$3,FIND(".",BE$3)+1,FIND(".",BE$3,FIND(".",BE$3)+1)-FIND(".",BE$3)-1),Gällivare!$B$6:$J$36,MATCH($C7,Gällivare!$B$6:$B$36,0),FALSE)="No Impact",HLOOKUP(RIGHT(BE$3,LEN(BE$3)-FIND(".",BE$3,FIND(".",BE$3)+1)),Gällivare!$B$6:$J$36,MATCH($C7,Gällivare!$B$6:$B$36,0),FALSE)="No Impact"),HLOOKUP(LEFT(BE$3,4),Global!$B$6:$J$36,MATCH($C7,Global!$B$6:$B$36,0),FALSE),IF(AND(HLOOKUP(MID(BE$3,FIND(".",BE$3)+1,FIND(".",BE$3,FIND(".",BE$3)+1)-FIND(".",BE$3)-1),Gällivare!$B$6:$J$36,MATCH($C7,Gällivare!$B$6:$B$36,0),FALSE)="No Impact",HLOOKUP(LEFT(BE$3,4),Global!$B$6:$J$36,MATCH($C7,Global!$B$6:$B$36,0),FALSE)="No Impact"),HLOOKUP(RIGHT(BE$3,LEN(BE$3)-FIND(".",BE$3,FIND(".",BE$3)+1)),Gällivare!$B$6:$J$36,MATCH($C7,Gällivare!$B$6:$B$36,0),FALSE),"Global: "&amp;HLOOKUP(LEFT(BE$3,4),Global!$B$6:$J$36,MATCH($C7,Global!$B$6:$B$36,0),FALSE)&amp;CHAR(10)&amp;"Local Trend: "&amp;HLOOKUP(MID(BE$3,FIND(".",BE$3)+1,FIND(".",BE$3,FIND(".",BE$3)+1)-FIND(".",BE$3)-1),Gällivare!$B$6:$J$36,MATCH($C7,Gällivare!$B$6:$B$36,0),FALSE)&amp;CHAR(10)&amp;"Local Target: "&amp;HLOOKUP(RIGHT(BE$3,LEN(BE$3)-FIND(".",BE$3,FIND(".",BE$3)+1)),Gällivare!$B$6:$J$36,MATCH($C7,Gällivare!$B$6:$B$36,0),FALSE)))</f>
        <v>Medium</v>
      </c>
      <c r="BF7" s="177" t="str">
        <f>IF(AND(HLOOKUP(MID(BF$3,FIND(".",BF$3)+1,FIND(".",BF$3,FIND(".",BF$3)+1)-FIND(".",BF$3)-1),Gällivare!$B$6:$J$36,MATCH($C7,Gällivare!$B$6:$B$36,0),FALSE)="No Impact",HLOOKUP(RIGHT(BF$3,LEN(BF$3)-FIND(".",BF$3,FIND(".",BF$3)+1)),Gällivare!$B$6:$J$36,MATCH($C7,Gällivare!$B$6:$B$36,0),FALSE)="No Impact"),HLOOKUP(LEFT(BF$3,4),Global!$B$6:$J$36,MATCH($C7,Global!$B$6:$B$36,0),FALSE),IF(AND(HLOOKUP(MID(BF$3,FIND(".",BF$3)+1,FIND(".",BF$3,FIND(".",BF$3)+1)-FIND(".",BF$3)-1),Gällivare!$B$6:$J$36,MATCH($C7,Gällivare!$B$6:$B$36,0),FALSE)="No Impact",HLOOKUP(LEFT(BF$3,4),Global!$B$6:$J$36,MATCH($C7,Global!$B$6:$B$36,0),FALSE)="No Impact"),HLOOKUP(RIGHT(BF$3,LEN(BF$3)-FIND(".",BF$3,FIND(".",BF$3)+1)),Gällivare!$B$6:$J$36,MATCH($C7,Gällivare!$B$6:$B$36,0),FALSE),"Global: "&amp;HLOOKUP(LEFT(BF$3,4),Global!$B$6:$J$36,MATCH($C7,Global!$B$6:$B$36,0),FALSE)&amp;CHAR(10)&amp;"Local Trend: "&amp;HLOOKUP(MID(BF$3,FIND(".",BF$3)+1,FIND(".",BF$3,FIND(".",BF$3)+1)-FIND(".",BF$3)-1),Gällivare!$B$6:$J$36,MATCH($C7,Gällivare!$B$6:$B$36,0),FALSE)&amp;CHAR(10)&amp;"Local Target: "&amp;HLOOKUP(RIGHT(BF$3,LEN(BF$3)-FIND(".",BF$3,FIND(".",BF$3)+1)),Gällivare!$B$6:$J$36,MATCH($C7,Gällivare!$B$6:$B$36,0),FALSE)))</f>
        <v>Medium</v>
      </c>
      <c r="BG7" s="177" t="str">
        <f>IF(AND(HLOOKUP(MID(BG$3,FIND(".",BG$3)+1,FIND(".",BG$3,FIND(".",BG$3)+1)-FIND(".",BG$3)-1),Gällivare!$B$6:$J$36,MATCH($C7,Gällivare!$B$6:$B$36,0),FALSE)="No Impact",HLOOKUP(RIGHT(BG$3,LEN(BG$3)-FIND(".",BG$3,FIND(".",BG$3)+1)),Gällivare!$B$6:$J$36,MATCH($C7,Gällivare!$B$6:$B$36,0),FALSE)="No Impact"),HLOOKUP(LEFT(BG$3,4),Global!$B$6:$J$36,MATCH($C7,Global!$B$6:$B$36,0),FALSE),IF(AND(HLOOKUP(MID(BG$3,FIND(".",BG$3)+1,FIND(".",BG$3,FIND(".",BG$3)+1)-FIND(".",BG$3)-1),Gällivare!$B$6:$J$36,MATCH($C7,Gällivare!$B$6:$B$36,0),FALSE)="No Impact",HLOOKUP(LEFT(BG$3,4),Global!$B$6:$J$36,MATCH($C7,Global!$B$6:$B$36,0),FALSE)="No Impact"),HLOOKUP(RIGHT(BG$3,LEN(BG$3)-FIND(".",BG$3,FIND(".",BG$3)+1)),Gällivare!$B$6:$J$36,MATCH($C7,Gällivare!$B$6:$B$36,0),FALSE),"Global: "&amp;HLOOKUP(LEFT(BG$3,4),Global!$B$6:$J$36,MATCH($C7,Global!$B$6:$B$36,0),FALSE)&amp;CHAR(10)&amp;"Local Trend: "&amp;HLOOKUP(MID(BG$3,FIND(".",BG$3)+1,FIND(".",BG$3,FIND(".",BG$3)+1)-FIND(".",BG$3)-1),Gällivare!$B$6:$J$36,MATCH($C7,Gällivare!$B$6:$B$36,0),FALSE)&amp;CHAR(10)&amp;"Local Target: "&amp;HLOOKUP(RIGHT(BG$3,LEN(BG$3)-FIND(".",BG$3,FIND(".",BG$3)+1)),Gällivare!$B$6:$J$36,MATCH($C7,Gällivare!$B$6:$B$36,0),FALSE)))</f>
        <v>Medium</v>
      </c>
      <c r="BH7" s="177" t="str">
        <f>IF(AND(HLOOKUP(MID(BH$3,FIND(".",BH$3)+1,FIND(".",BH$3,FIND(".",BH$3)+1)-FIND(".",BH$3)-1),Gällivare!$B$6:$J$36,MATCH($C7,Gällivare!$B$6:$B$36,0),FALSE)="No Impact",HLOOKUP(RIGHT(BH$3,LEN(BH$3)-FIND(".",BH$3,FIND(".",BH$3)+1)),Gällivare!$B$6:$J$36,MATCH($C7,Gällivare!$B$6:$B$36,0),FALSE)="No Impact"),HLOOKUP(LEFT(BH$3,4),Global!$B$6:$J$36,MATCH($C7,Global!$B$6:$B$36,0),FALSE),IF(AND(HLOOKUP(MID(BH$3,FIND(".",BH$3)+1,FIND(".",BH$3,FIND(".",BH$3)+1)-FIND(".",BH$3)-1),Gällivare!$B$6:$J$36,MATCH($C7,Gällivare!$B$6:$B$36,0),FALSE)="No Impact",HLOOKUP(LEFT(BH$3,4),Global!$B$6:$J$36,MATCH($C7,Global!$B$6:$B$36,0),FALSE)="No Impact"),HLOOKUP(RIGHT(BH$3,LEN(BH$3)-FIND(".",BH$3,FIND(".",BH$3)+1)),Gällivare!$B$6:$J$36,MATCH($C7,Gällivare!$B$6:$B$36,0),FALSE),"Global: "&amp;HLOOKUP(LEFT(BH$3,4),Global!$B$6:$J$36,MATCH($C7,Global!$B$6:$B$36,0),FALSE)&amp;CHAR(10)&amp;"Local Trend: "&amp;HLOOKUP(MID(BH$3,FIND(".",BH$3)+1,FIND(".",BH$3,FIND(".",BH$3)+1)-FIND(".",BH$3)-1),Gällivare!$B$6:$J$36,MATCH($C7,Gällivare!$B$6:$B$36,0),FALSE)&amp;CHAR(10)&amp;"Local Target: "&amp;HLOOKUP(RIGHT(BH$3,LEN(BH$3)-FIND(".",BH$3,FIND(".",BH$3)+1)),Gällivare!$B$6:$J$36,MATCH($C7,Gällivare!$B$6:$B$36,0),FALSE)))</f>
        <v>Medium</v>
      </c>
      <c r="BI7" s="177" t="str">
        <f>IF(AND(HLOOKUP(MID(BI$3,FIND(".",BI$3)+1,FIND(".",BI$3,FIND(".",BI$3)+1)-FIND(".",BI$3)-1),Gällivare!$B$6:$J$36,MATCH($C7,Gällivare!$B$6:$B$36,0),FALSE)="No Impact",HLOOKUP(RIGHT(BI$3,LEN(BI$3)-FIND(".",BI$3,FIND(".",BI$3)+1)),Gällivare!$B$6:$J$36,MATCH($C7,Gällivare!$B$6:$B$36,0),FALSE)="No Impact"),HLOOKUP(LEFT(BI$3,4),Global!$B$6:$J$36,MATCH($C7,Global!$B$6:$B$36,0),FALSE),IF(AND(HLOOKUP(MID(BI$3,FIND(".",BI$3)+1,FIND(".",BI$3,FIND(".",BI$3)+1)-FIND(".",BI$3)-1),Gällivare!$B$6:$J$36,MATCH($C7,Gällivare!$B$6:$B$36,0),FALSE)="No Impact",HLOOKUP(LEFT(BI$3,4),Global!$B$6:$J$36,MATCH($C7,Global!$B$6:$B$36,0),FALSE)="No Impact"),HLOOKUP(RIGHT(BI$3,LEN(BI$3)-FIND(".",BI$3,FIND(".",BI$3)+1)),Gällivare!$B$6:$J$36,MATCH($C7,Gällivare!$B$6:$B$36,0),FALSE),"Global: "&amp;HLOOKUP(LEFT(BI$3,4),Global!$B$6:$J$36,MATCH($C7,Global!$B$6:$B$36,0),FALSE)&amp;CHAR(10)&amp;"Local Trend: "&amp;HLOOKUP(MID(BI$3,FIND(".",BI$3)+1,FIND(".",BI$3,FIND(".",BI$3)+1)-FIND(".",BI$3)-1),Gällivare!$B$6:$J$36,MATCH($C7,Gällivare!$B$6:$B$36,0),FALSE)&amp;CHAR(10)&amp;"Local Target: "&amp;HLOOKUP(RIGHT(BI$3,LEN(BI$3)-FIND(".",BI$3,FIND(".",BI$3)+1)),Gällivare!$B$6:$J$36,MATCH($C7,Gällivare!$B$6:$B$36,0),FALSE)))</f>
        <v>Medium</v>
      </c>
      <c r="BJ7" s="177" t="str">
        <f>IF(AND(HLOOKUP(MID(BJ$3,FIND(".",BJ$3)+1,FIND(".",BJ$3,FIND(".",BJ$3)+1)-FIND(".",BJ$3)-1),Gällivare!$B$6:$J$36,MATCH($C7,Gällivare!$B$6:$B$36,0),FALSE)="No Impact",HLOOKUP(RIGHT(BJ$3,LEN(BJ$3)-FIND(".",BJ$3,FIND(".",BJ$3)+1)),Gällivare!$B$6:$J$36,MATCH($C7,Gällivare!$B$6:$B$36,0),FALSE)="No Impact"),HLOOKUP(LEFT(BJ$3,4),Global!$B$6:$J$36,MATCH($C7,Global!$B$6:$B$36,0),FALSE),IF(AND(HLOOKUP(MID(BJ$3,FIND(".",BJ$3)+1,FIND(".",BJ$3,FIND(".",BJ$3)+1)-FIND(".",BJ$3)-1),Gällivare!$B$6:$J$36,MATCH($C7,Gällivare!$B$6:$B$36,0),FALSE)="No Impact",HLOOKUP(LEFT(BJ$3,4),Global!$B$6:$J$36,MATCH($C7,Global!$B$6:$B$36,0),FALSE)="No Impact"),HLOOKUP(RIGHT(BJ$3,LEN(BJ$3)-FIND(".",BJ$3,FIND(".",BJ$3)+1)),Gällivare!$B$6:$J$36,MATCH($C7,Gällivare!$B$6:$B$36,0),FALSE),"Global: "&amp;HLOOKUP(LEFT(BJ$3,4),Global!$B$6:$J$36,MATCH($C7,Global!$B$6:$B$36,0),FALSE)&amp;CHAR(10)&amp;"Local Trend: "&amp;HLOOKUP(MID(BJ$3,FIND(".",BJ$3)+1,FIND(".",BJ$3,FIND(".",BJ$3)+1)-FIND(".",BJ$3)-1),Gällivare!$B$6:$J$36,MATCH($C7,Gällivare!$B$6:$B$36,0),FALSE)&amp;CHAR(10)&amp;"Local Target: "&amp;HLOOKUP(RIGHT(BJ$3,LEN(BJ$3)-FIND(".",BJ$3,FIND(".",BJ$3)+1)),Gällivare!$B$6:$J$36,MATCH($C7,Gällivare!$B$6:$B$36,0),FALSE)))</f>
        <v>Medium</v>
      </c>
      <c r="BK7" s="177" t="str">
        <f>IF(AND(HLOOKUP(MID(BK$3,FIND(".",BK$3)+1,FIND(".",BK$3,FIND(".",BK$3)+1)-FIND(".",BK$3)-1),Gällivare!$B$6:$J$36,MATCH($C7,Gällivare!$B$6:$B$36,0),FALSE)="No Impact",HLOOKUP(RIGHT(BK$3,LEN(BK$3)-FIND(".",BK$3,FIND(".",BK$3)+1)),Gällivare!$B$6:$J$36,MATCH($C7,Gällivare!$B$6:$B$36,0),FALSE)="No Impact"),HLOOKUP(LEFT(BK$3,4),Global!$B$6:$J$36,MATCH($C7,Global!$B$6:$B$36,0),FALSE),IF(AND(HLOOKUP(MID(BK$3,FIND(".",BK$3)+1,FIND(".",BK$3,FIND(".",BK$3)+1)-FIND(".",BK$3)-1),Gällivare!$B$6:$J$36,MATCH($C7,Gällivare!$B$6:$B$36,0),FALSE)="No Impact",HLOOKUP(LEFT(BK$3,4),Global!$B$6:$J$36,MATCH($C7,Global!$B$6:$B$36,0),FALSE)="No Impact"),HLOOKUP(RIGHT(BK$3,LEN(BK$3)-FIND(".",BK$3,FIND(".",BK$3)+1)),Gällivare!$B$6:$J$36,MATCH($C7,Gällivare!$B$6:$B$36,0),FALSE),"Global: "&amp;HLOOKUP(LEFT(BK$3,4),Global!$B$6:$J$36,MATCH($C7,Global!$B$6:$B$36,0),FALSE)&amp;CHAR(10)&amp;"Local Trend: "&amp;HLOOKUP(MID(BK$3,FIND(".",BK$3)+1,FIND(".",BK$3,FIND(".",BK$3)+1)-FIND(".",BK$3)-1),Gällivare!$B$6:$J$36,MATCH($C7,Gällivare!$B$6:$B$36,0),FALSE)&amp;CHAR(10)&amp;"Local Target: "&amp;HLOOKUP(RIGHT(BK$3,LEN(BK$3)-FIND(".",BK$3,FIND(".",BK$3)+1)),Gällivare!$B$6:$J$36,MATCH($C7,Gällivare!$B$6:$B$36,0),FALSE)))</f>
        <v>High</v>
      </c>
      <c r="BL7" s="177" t="str">
        <f>IF(AND(HLOOKUP(MID(BL$3,FIND(".",BL$3)+1,FIND(".",BL$3,FIND(".",BL$3)+1)-FIND(".",BL$3)-1),Gällivare!$B$6:$J$36,MATCH($C7,Gällivare!$B$6:$B$36,0),FALSE)="No Impact",HLOOKUP(RIGHT(BL$3,LEN(BL$3)-FIND(".",BL$3,FIND(".",BL$3)+1)),Gällivare!$B$6:$J$36,MATCH($C7,Gällivare!$B$6:$B$36,0),FALSE)="No Impact"),HLOOKUP(LEFT(BL$3,4),Global!$B$6:$J$36,MATCH($C7,Global!$B$6:$B$36,0),FALSE),IF(AND(HLOOKUP(MID(BL$3,FIND(".",BL$3)+1,FIND(".",BL$3,FIND(".",BL$3)+1)-FIND(".",BL$3)-1),Gällivare!$B$6:$J$36,MATCH($C7,Gällivare!$B$6:$B$36,0),FALSE)="No Impact",HLOOKUP(LEFT(BL$3,4),Global!$B$6:$J$36,MATCH($C7,Global!$B$6:$B$36,0),FALSE)="No Impact"),HLOOKUP(RIGHT(BL$3,LEN(BL$3)-FIND(".",BL$3,FIND(".",BL$3)+1)),Gällivare!$B$6:$J$36,MATCH($C7,Gällivare!$B$6:$B$36,0),FALSE),"Global: "&amp;HLOOKUP(LEFT(BL$3,4),Global!$B$6:$J$36,MATCH($C7,Global!$B$6:$B$36,0),FALSE)&amp;CHAR(10)&amp;"Local Trend: "&amp;HLOOKUP(MID(BL$3,FIND(".",BL$3)+1,FIND(".",BL$3,FIND(".",BL$3)+1)-FIND(".",BL$3)-1),Gällivare!$B$6:$J$36,MATCH($C7,Gällivare!$B$6:$B$36,0),FALSE)&amp;CHAR(10)&amp;"Local Target: "&amp;HLOOKUP(RIGHT(BL$3,LEN(BL$3)-FIND(".",BL$3,FIND(".",BL$3)+1)),Gällivare!$B$6:$J$36,MATCH($C7,Gällivare!$B$6:$B$36,0),FALSE)))</f>
        <v>High</v>
      </c>
      <c r="BM7" s="177" t="str">
        <f>IF(AND(HLOOKUP(MID(BM$3,FIND(".",BM$3)+1,FIND(".",BM$3,FIND(".",BM$3)+1)-FIND(".",BM$3)-1),Gällivare!$B$6:$J$36,MATCH($C7,Gällivare!$B$6:$B$36,0),FALSE)="No Impact",HLOOKUP(RIGHT(BM$3,LEN(BM$3)-FIND(".",BM$3,FIND(".",BM$3)+1)),Gällivare!$B$6:$J$36,MATCH($C7,Gällivare!$B$6:$B$36,0),FALSE)="No Impact"),HLOOKUP(LEFT(BM$3,4),Global!$B$6:$J$36,MATCH($C7,Global!$B$6:$B$36,0),FALSE),IF(AND(HLOOKUP(MID(BM$3,FIND(".",BM$3)+1,FIND(".",BM$3,FIND(".",BM$3)+1)-FIND(".",BM$3)-1),Gällivare!$B$6:$J$36,MATCH($C7,Gällivare!$B$6:$B$36,0),FALSE)="No Impact",HLOOKUP(LEFT(BM$3,4),Global!$B$6:$J$36,MATCH($C7,Global!$B$6:$B$36,0),FALSE)="No Impact"),HLOOKUP(RIGHT(BM$3,LEN(BM$3)-FIND(".",BM$3,FIND(".",BM$3)+1)),Gällivare!$B$6:$J$36,MATCH($C7,Gällivare!$B$6:$B$36,0),FALSE),"Global: "&amp;HLOOKUP(LEFT(BM$3,4),Global!$B$6:$J$36,MATCH($C7,Global!$B$6:$B$36,0),FALSE)&amp;CHAR(10)&amp;"Local Trend: "&amp;HLOOKUP(MID(BM$3,FIND(".",BM$3)+1,FIND(".",BM$3,FIND(".",BM$3)+1)-FIND(".",BM$3)-1),Gällivare!$B$6:$J$36,MATCH($C7,Gällivare!$B$6:$B$36,0),FALSE)&amp;CHAR(10)&amp;"Local Target: "&amp;HLOOKUP(RIGHT(BM$3,LEN(BM$3)-FIND(".",BM$3,FIND(".",BM$3)+1)),Gällivare!$B$6:$J$36,MATCH($C7,Gällivare!$B$6:$B$36,0),FALSE)))</f>
        <v>High</v>
      </c>
      <c r="BN7" s="177" t="str">
        <f>IF(AND(HLOOKUP(MID(BN$3,FIND(".",BN$3)+1,FIND(".",BN$3,FIND(".",BN$3)+1)-FIND(".",BN$3)-1),Gällivare!$B$6:$J$36,MATCH($C7,Gällivare!$B$6:$B$36,0),FALSE)="No Impact",HLOOKUP(RIGHT(BN$3,LEN(BN$3)-FIND(".",BN$3,FIND(".",BN$3)+1)),Gällivare!$B$6:$J$36,MATCH($C7,Gällivare!$B$6:$B$36,0),FALSE)="No Impact"),HLOOKUP(LEFT(BN$3,4),Global!$B$6:$J$36,MATCH($C7,Global!$B$6:$B$36,0),FALSE),IF(AND(HLOOKUP(MID(BN$3,FIND(".",BN$3)+1,FIND(".",BN$3,FIND(".",BN$3)+1)-FIND(".",BN$3)-1),Gällivare!$B$6:$J$36,MATCH($C7,Gällivare!$B$6:$B$36,0),FALSE)="No Impact",HLOOKUP(LEFT(BN$3,4),Global!$B$6:$J$36,MATCH($C7,Global!$B$6:$B$36,0),FALSE)="No Impact"),HLOOKUP(RIGHT(BN$3,LEN(BN$3)-FIND(".",BN$3,FIND(".",BN$3)+1)),Gällivare!$B$6:$J$36,MATCH($C7,Gällivare!$B$6:$B$36,0),FALSE),"Global: "&amp;HLOOKUP(LEFT(BN$3,4),Global!$B$6:$J$36,MATCH($C7,Global!$B$6:$B$36,0),FALSE)&amp;CHAR(10)&amp;"Local Trend: "&amp;HLOOKUP(MID(BN$3,FIND(".",BN$3)+1,FIND(".",BN$3,FIND(".",BN$3)+1)-FIND(".",BN$3)-1),Gällivare!$B$6:$J$36,MATCH($C7,Gällivare!$B$6:$B$36,0),FALSE)&amp;CHAR(10)&amp;"Local Target: "&amp;HLOOKUP(RIGHT(BN$3,LEN(BN$3)-FIND(".",BN$3,FIND(".",BN$3)+1)),Gällivare!$B$6:$J$36,MATCH($C7,Gällivare!$B$6:$B$36,0),FALSE)))</f>
        <v>High</v>
      </c>
      <c r="BO7" s="177" t="str">
        <f>IF(AND(HLOOKUP(MID(BO$3,FIND(".",BO$3)+1,FIND(".",BO$3,FIND(".",BO$3)+1)-FIND(".",BO$3)-1),Gällivare!$B$6:$J$36,MATCH($C7,Gällivare!$B$6:$B$36,0),FALSE)="No Impact",HLOOKUP(RIGHT(BO$3,LEN(BO$3)-FIND(".",BO$3,FIND(".",BO$3)+1)),Gällivare!$B$6:$J$36,MATCH($C7,Gällivare!$B$6:$B$36,0),FALSE)="No Impact"),HLOOKUP(LEFT(BO$3,4),Global!$B$6:$J$36,MATCH($C7,Global!$B$6:$B$36,0),FALSE),IF(AND(HLOOKUP(MID(BO$3,FIND(".",BO$3)+1,FIND(".",BO$3,FIND(".",BO$3)+1)-FIND(".",BO$3)-1),Gällivare!$B$6:$J$36,MATCH($C7,Gällivare!$B$6:$B$36,0),FALSE)="No Impact",HLOOKUP(LEFT(BO$3,4),Global!$B$6:$J$36,MATCH($C7,Global!$B$6:$B$36,0),FALSE)="No Impact"),HLOOKUP(RIGHT(BO$3,LEN(BO$3)-FIND(".",BO$3,FIND(".",BO$3)+1)),Gällivare!$B$6:$J$36,MATCH($C7,Gällivare!$B$6:$B$36,0),FALSE),"Global: "&amp;HLOOKUP(LEFT(BO$3,4),Global!$B$6:$J$36,MATCH($C7,Global!$B$6:$B$36,0),FALSE)&amp;CHAR(10)&amp;"Local Trend: "&amp;HLOOKUP(MID(BO$3,FIND(".",BO$3)+1,FIND(".",BO$3,FIND(".",BO$3)+1)-FIND(".",BO$3)-1),Gällivare!$B$6:$J$36,MATCH($C7,Gällivare!$B$6:$B$36,0),FALSE)&amp;CHAR(10)&amp;"Local Target: "&amp;HLOOKUP(RIGHT(BO$3,LEN(BO$3)-FIND(".",BO$3,FIND(".",BO$3)+1)),Gällivare!$B$6:$J$36,MATCH($C7,Gällivare!$B$6:$B$36,0),FALSE)))</f>
        <v>High</v>
      </c>
      <c r="BP7" s="177" t="str">
        <f>IF(AND(HLOOKUP(MID(BP$3,FIND(".",BP$3)+1,FIND(".",BP$3,FIND(".",BP$3)+1)-FIND(".",BP$3)-1),Gällivare!$B$6:$J$36,MATCH($C7,Gällivare!$B$6:$B$36,0),FALSE)="No Impact",HLOOKUP(RIGHT(BP$3,LEN(BP$3)-FIND(".",BP$3,FIND(".",BP$3)+1)),Gällivare!$B$6:$J$36,MATCH($C7,Gällivare!$B$6:$B$36,0),FALSE)="No Impact"),HLOOKUP(LEFT(BP$3,4),Global!$B$6:$J$36,MATCH($C7,Global!$B$6:$B$36,0),FALSE),IF(AND(HLOOKUP(MID(BP$3,FIND(".",BP$3)+1,FIND(".",BP$3,FIND(".",BP$3)+1)-FIND(".",BP$3)-1),Gällivare!$B$6:$J$36,MATCH($C7,Gällivare!$B$6:$B$36,0),FALSE)="No Impact",HLOOKUP(LEFT(BP$3,4),Global!$B$6:$J$36,MATCH($C7,Global!$B$6:$B$36,0),FALSE)="No Impact"),HLOOKUP(RIGHT(BP$3,LEN(BP$3)-FIND(".",BP$3,FIND(".",BP$3)+1)),Gällivare!$B$6:$J$36,MATCH($C7,Gällivare!$B$6:$B$36,0),FALSE),"Global: "&amp;HLOOKUP(LEFT(BP$3,4),Global!$B$6:$J$36,MATCH($C7,Global!$B$6:$B$36,0),FALSE)&amp;CHAR(10)&amp;"Local Trend: "&amp;HLOOKUP(MID(BP$3,FIND(".",BP$3)+1,FIND(".",BP$3,FIND(".",BP$3)+1)-FIND(".",BP$3)-1),Gällivare!$B$6:$J$36,MATCH($C7,Gällivare!$B$6:$B$36,0),FALSE)&amp;CHAR(10)&amp;"Local Target: "&amp;HLOOKUP(RIGHT(BP$3,LEN(BP$3)-FIND(".",BP$3,FIND(".",BP$3)+1)),Gällivare!$B$6:$J$36,MATCH($C7,Gällivare!$B$6:$B$36,0),FALSE)))</f>
        <v>High</v>
      </c>
      <c r="BS7" s="175"/>
      <c r="BT7" s="178"/>
      <c r="BU7" s="178"/>
      <c r="BV7" s="178"/>
      <c r="BW7" s="178"/>
      <c r="BX7" s="178"/>
      <c r="BY7" s="178"/>
      <c r="BZ7" s="178"/>
      <c r="CA7" s="178"/>
    </row>
    <row r="8" spans="2:82" ht="28.8" x14ac:dyDescent="0.3">
      <c r="B8" s="243"/>
      <c r="C8" s="175" t="s">
        <v>82</v>
      </c>
      <c r="D8" s="175" t="s">
        <v>170</v>
      </c>
      <c r="E8" s="175" t="s">
        <v>171</v>
      </c>
      <c r="F8" s="176" t="s">
        <v>165</v>
      </c>
      <c r="G8" s="176"/>
      <c r="H8" s="175" t="str">
        <f t="shared" si="1"/>
        <v>Low</v>
      </c>
      <c r="I8" s="175" t="str">
        <f t="shared" si="0"/>
        <v>Low</v>
      </c>
      <c r="J8" s="175" t="str">
        <f t="shared" si="0"/>
        <v>Low</v>
      </c>
      <c r="K8" s="175" t="str">
        <f t="shared" si="0"/>
        <v>Low</v>
      </c>
      <c r="L8" s="175" t="str">
        <f t="shared" si="0"/>
        <v>Low</v>
      </c>
      <c r="M8" s="175" t="str">
        <f t="shared" si="0"/>
        <v>Low</v>
      </c>
      <c r="N8" s="175" t="str">
        <f t="shared" si="0"/>
        <v>Medium</v>
      </c>
      <c r="O8" s="175" t="str">
        <f t="shared" si="0"/>
        <v>Medium</v>
      </c>
      <c r="P8" s="175" t="str">
        <f t="shared" si="0"/>
        <v>Medium</v>
      </c>
      <c r="Q8" s="175" t="str">
        <f t="shared" si="0"/>
        <v>Medium</v>
      </c>
      <c r="R8" s="175" t="str">
        <f t="shared" si="0"/>
        <v>Medium</v>
      </c>
      <c r="S8" s="175" t="str">
        <f t="shared" si="0"/>
        <v>Medium</v>
      </c>
      <c r="T8" s="175" t="str">
        <f t="shared" si="0"/>
        <v>High</v>
      </c>
      <c r="U8" s="175" t="str">
        <f t="shared" si="0"/>
        <v>High</v>
      </c>
      <c r="V8" s="175" t="str">
        <f t="shared" si="0"/>
        <v>High</v>
      </c>
      <c r="W8" s="175" t="str">
        <f t="shared" si="0"/>
        <v>High</v>
      </c>
      <c r="X8" s="175" t="str">
        <f t="shared" si="0"/>
        <v>High</v>
      </c>
      <c r="Y8" s="175" t="str">
        <f t="shared" si="0"/>
        <v>High</v>
      </c>
      <c r="Z8" s="175" t="str">
        <f t="shared" si="0"/>
        <v>Medium</v>
      </c>
      <c r="AA8" s="175" t="str">
        <f t="shared" si="0"/>
        <v>Medium</v>
      </c>
      <c r="AB8" s="175" t="str">
        <f t="shared" si="0"/>
        <v>Medium</v>
      </c>
      <c r="AC8" s="175" t="str">
        <f t="shared" si="0"/>
        <v>Medium</v>
      </c>
      <c r="AD8" s="175" t="str">
        <f t="shared" si="0"/>
        <v>Medium</v>
      </c>
      <c r="AE8" s="175" t="str">
        <f t="shared" si="0"/>
        <v>Medium</v>
      </c>
      <c r="AF8" s="175" t="str">
        <f t="shared" si="0"/>
        <v>High</v>
      </c>
      <c r="AG8" s="175" t="str">
        <f t="shared" si="0"/>
        <v>High</v>
      </c>
      <c r="AH8" s="175" t="str">
        <f t="shared" si="0"/>
        <v>High</v>
      </c>
      <c r="AI8" s="175" t="str">
        <f t="shared" si="0"/>
        <v>High</v>
      </c>
      <c r="AJ8" s="175" t="str">
        <f t="shared" si="0"/>
        <v>High</v>
      </c>
      <c r="AK8" s="175" t="str">
        <f t="shared" si="0"/>
        <v>High</v>
      </c>
      <c r="AL8" s="176"/>
      <c r="AM8" s="177" t="str">
        <f>IF(AND(HLOOKUP(MID(AM$3,FIND(".",AM$3)+1,FIND(".",AM$3,FIND(".",AM$3)+1)-FIND(".",AM$3)-1),Gällivare!$B$6:$J$36,MATCH($C8,Gällivare!$B$6:$B$36,0),FALSE)="No Impact",HLOOKUP(RIGHT(AM$3,LEN(AM$3)-FIND(".",AM$3,FIND(".",AM$3)+1)),Gällivare!$B$6:$J$36,MATCH($C8,Gällivare!$B$6:$B$36,0),FALSE)="No Impact"),HLOOKUP(LEFT(AM$3,4),Global!$B$6:$J$36,MATCH($C8,Global!$B$6:$B$36,0),FALSE),IF(AND(HLOOKUP(MID(AM$3,FIND(".",AM$3)+1,FIND(".",AM$3,FIND(".",AM$3)+1)-FIND(".",AM$3)-1),Gällivare!$B$6:$J$36,MATCH($C8,Gällivare!$B$6:$B$36,0),FALSE)="No Impact",HLOOKUP(LEFT(AM$3,4),Global!$B$6:$J$36,MATCH($C8,Global!$B$6:$B$36,0),FALSE)="No Impact"),HLOOKUP(RIGHT(AM$3,LEN(AM$3)-FIND(".",AM$3,FIND(".",AM$3)+1)),Gällivare!$B$6:$J$36,MATCH($C8,Gällivare!$B$6:$B$36,0),FALSE),"Global: "&amp;HLOOKUP(LEFT(AM$3,4),Global!$B$6:$J$36,MATCH($C8,Global!$B$6:$B$36,0),FALSE)&amp;CHAR(10)&amp;"Local Trend: "&amp;HLOOKUP(MID(AM$3,FIND(".",AM$3)+1,FIND(".",AM$3,FIND(".",AM$3)+1)-FIND(".",AM$3)-1),Gällivare!$B$6:$J$36,MATCH($C8,Gällivare!$B$6:$B$36,0),FALSE)&amp;CHAR(10)&amp;"Local Target: "&amp;HLOOKUP(RIGHT(AM$3,LEN(AM$3)-FIND(".",AM$3,FIND(".",AM$3)+1)),Gällivare!$B$6:$J$36,MATCH($C8,Gällivare!$B$6:$B$36,0),FALSE)))</f>
        <v>Low</v>
      </c>
      <c r="AN8" s="177" t="str">
        <f>IF(AND(HLOOKUP(MID(AN$3,FIND(".",AN$3)+1,FIND(".",AN$3,FIND(".",AN$3)+1)-FIND(".",AN$3)-1),Gällivare!$B$6:$J$36,MATCH($C8,Gällivare!$B$6:$B$36,0),FALSE)="No Impact",HLOOKUP(RIGHT(AN$3,LEN(AN$3)-FIND(".",AN$3,FIND(".",AN$3)+1)),Gällivare!$B$6:$J$36,MATCH($C8,Gällivare!$B$6:$B$36,0),FALSE)="No Impact"),HLOOKUP(LEFT(AN$3,4),Global!$B$6:$J$36,MATCH($C8,Global!$B$6:$B$36,0),FALSE),IF(AND(HLOOKUP(MID(AN$3,FIND(".",AN$3)+1,FIND(".",AN$3,FIND(".",AN$3)+1)-FIND(".",AN$3)-1),Gällivare!$B$6:$J$36,MATCH($C8,Gällivare!$B$6:$B$36,0),FALSE)="No Impact",HLOOKUP(LEFT(AN$3,4),Global!$B$6:$J$36,MATCH($C8,Global!$B$6:$B$36,0),FALSE)="No Impact"),HLOOKUP(RIGHT(AN$3,LEN(AN$3)-FIND(".",AN$3,FIND(".",AN$3)+1)),Gällivare!$B$6:$J$36,MATCH($C8,Gällivare!$B$6:$B$36,0),FALSE),"Global: "&amp;HLOOKUP(LEFT(AN$3,4),Global!$B$6:$J$36,MATCH($C8,Global!$B$6:$B$36,0),FALSE)&amp;CHAR(10)&amp;"Local Trend: "&amp;HLOOKUP(MID(AN$3,FIND(".",AN$3)+1,FIND(".",AN$3,FIND(".",AN$3)+1)-FIND(".",AN$3)-1),Gällivare!$B$6:$J$36,MATCH($C8,Gällivare!$B$6:$B$36,0),FALSE)&amp;CHAR(10)&amp;"Local Target: "&amp;HLOOKUP(RIGHT(AN$3,LEN(AN$3)-FIND(".",AN$3,FIND(".",AN$3)+1)),Gällivare!$B$6:$J$36,MATCH($C8,Gällivare!$B$6:$B$36,0),FALSE)))</f>
        <v>Low</v>
      </c>
      <c r="AO8" s="177" t="str">
        <f>IF(AND(HLOOKUP(MID(AO$3,FIND(".",AO$3)+1,FIND(".",AO$3,FIND(".",AO$3)+1)-FIND(".",AO$3)-1),Gällivare!$B$6:$J$36,MATCH($C8,Gällivare!$B$6:$B$36,0),FALSE)="No Impact",HLOOKUP(RIGHT(AO$3,LEN(AO$3)-FIND(".",AO$3,FIND(".",AO$3)+1)),Gällivare!$B$6:$J$36,MATCH($C8,Gällivare!$B$6:$B$36,0),FALSE)="No Impact"),HLOOKUP(LEFT(AO$3,4),Global!$B$6:$J$36,MATCH($C8,Global!$B$6:$B$36,0),FALSE),IF(AND(HLOOKUP(MID(AO$3,FIND(".",AO$3)+1,FIND(".",AO$3,FIND(".",AO$3)+1)-FIND(".",AO$3)-1),Gällivare!$B$6:$J$36,MATCH($C8,Gällivare!$B$6:$B$36,0),FALSE)="No Impact",HLOOKUP(LEFT(AO$3,4),Global!$B$6:$J$36,MATCH($C8,Global!$B$6:$B$36,0),FALSE)="No Impact"),HLOOKUP(RIGHT(AO$3,LEN(AO$3)-FIND(".",AO$3,FIND(".",AO$3)+1)),Gällivare!$B$6:$J$36,MATCH($C8,Gällivare!$B$6:$B$36,0),FALSE),"Global: "&amp;HLOOKUP(LEFT(AO$3,4),Global!$B$6:$J$36,MATCH($C8,Global!$B$6:$B$36,0),FALSE)&amp;CHAR(10)&amp;"Local Trend: "&amp;HLOOKUP(MID(AO$3,FIND(".",AO$3)+1,FIND(".",AO$3,FIND(".",AO$3)+1)-FIND(".",AO$3)-1),Gällivare!$B$6:$J$36,MATCH($C8,Gällivare!$B$6:$B$36,0),FALSE)&amp;CHAR(10)&amp;"Local Target: "&amp;HLOOKUP(RIGHT(AO$3,LEN(AO$3)-FIND(".",AO$3,FIND(".",AO$3)+1)),Gällivare!$B$6:$J$36,MATCH($C8,Gällivare!$B$6:$B$36,0),FALSE)))</f>
        <v>Low</v>
      </c>
      <c r="AP8" s="177" t="str">
        <f>IF(AND(HLOOKUP(MID(AP$3,FIND(".",AP$3)+1,FIND(".",AP$3,FIND(".",AP$3)+1)-FIND(".",AP$3)-1),Gällivare!$B$6:$J$36,MATCH($C8,Gällivare!$B$6:$B$36,0),FALSE)="No Impact",HLOOKUP(RIGHT(AP$3,LEN(AP$3)-FIND(".",AP$3,FIND(".",AP$3)+1)),Gällivare!$B$6:$J$36,MATCH($C8,Gällivare!$B$6:$B$36,0),FALSE)="No Impact"),HLOOKUP(LEFT(AP$3,4),Global!$B$6:$J$36,MATCH($C8,Global!$B$6:$B$36,0),FALSE),IF(AND(HLOOKUP(MID(AP$3,FIND(".",AP$3)+1,FIND(".",AP$3,FIND(".",AP$3)+1)-FIND(".",AP$3)-1),Gällivare!$B$6:$J$36,MATCH($C8,Gällivare!$B$6:$B$36,0),FALSE)="No Impact",HLOOKUP(LEFT(AP$3,4),Global!$B$6:$J$36,MATCH($C8,Global!$B$6:$B$36,0),FALSE)="No Impact"),HLOOKUP(RIGHT(AP$3,LEN(AP$3)-FIND(".",AP$3,FIND(".",AP$3)+1)),Gällivare!$B$6:$J$36,MATCH($C8,Gällivare!$B$6:$B$36,0),FALSE),"Global: "&amp;HLOOKUP(LEFT(AP$3,4),Global!$B$6:$J$36,MATCH($C8,Global!$B$6:$B$36,0),FALSE)&amp;CHAR(10)&amp;"Local Trend: "&amp;HLOOKUP(MID(AP$3,FIND(".",AP$3)+1,FIND(".",AP$3,FIND(".",AP$3)+1)-FIND(".",AP$3)-1),Gällivare!$B$6:$J$36,MATCH($C8,Gällivare!$B$6:$B$36,0),FALSE)&amp;CHAR(10)&amp;"Local Target: "&amp;HLOOKUP(RIGHT(AP$3,LEN(AP$3)-FIND(".",AP$3,FIND(".",AP$3)+1)),Gällivare!$B$6:$J$36,MATCH($C8,Gällivare!$B$6:$B$36,0),FALSE)))</f>
        <v>Low</v>
      </c>
      <c r="AQ8" s="177" t="str">
        <f>IF(AND(HLOOKUP(MID(AQ$3,FIND(".",AQ$3)+1,FIND(".",AQ$3,FIND(".",AQ$3)+1)-FIND(".",AQ$3)-1),Gällivare!$B$6:$J$36,MATCH($C8,Gällivare!$B$6:$B$36,0),FALSE)="No Impact",HLOOKUP(RIGHT(AQ$3,LEN(AQ$3)-FIND(".",AQ$3,FIND(".",AQ$3)+1)),Gällivare!$B$6:$J$36,MATCH($C8,Gällivare!$B$6:$B$36,0),FALSE)="No Impact"),HLOOKUP(LEFT(AQ$3,4),Global!$B$6:$J$36,MATCH($C8,Global!$B$6:$B$36,0),FALSE),IF(AND(HLOOKUP(MID(AQ$3,FIND(".",AQ$3)+1,FIND(".",AQ$3,FIND(".",AQ$3)+1)-FIND(".",AQ$3)-1),Gällivare!$B$6:$J$36,MATCH($C8,Gällivare!$B$6:$B$36,0),FALSE)="No Impact",HLOOKUP(LEFT(AQ$3,4),Global!$B$6:$J$36,MATCH($C8,Global!$B$6:$B$36,0),FALSE)="No Impact"),HLOOKUP(RIGHT(AQ$3,LEN(AQ$3)-FIND(".",AQ$3,FIND(".",AQ$3)+1)),Gällivare!$B$6:$J$36,MATCH($C8,Gällivare!$B$6:$B$36,0),FALSE),"Global: "&amp;HLOOKUP(LEFT(AQ$3,4),Global!$B$6:$J$36,MATCH($C8,Global!$B$6:$B$36,0),FALSE)&amp;CHAR(10)&amp;"Local Trend: "&amp;HLOOKUP(MID(AQ$3,FIND(".",AQ$3)+1,FIND(".",AQ$3,FIND(".",AQ$3)+1)-FIND(".",AQ$3)-1),Gällivare!$B$6:$J$36,MATCH($C8,Gällivare!$B$6:$B$36,0),FALSE)&amp;CHAR(10)&amp;"Local Target: "&amp;HLOOKUP(RIGHT(AQ$3,LEN(AQ$3)-FIND(".",AQ$3,FIND(".",AQ$3)+1)),Gällivare!$B$6:$J$36,MATCH($C8,Gällivare!$B$6:$B$36,0),FALSE)))</f>
        <v>Low</v>
      </c>
      <c r="AR8" s="177" t="str">
        <f>IF(AND(HLOOKUP(MID(AR$3,FIND(".",AR$3)+1,FIND(".",AR$3,FIND(".",AR$3)+1)-FIND(".",AR$3)-1),Gällivare!$B$6:$J$36,MATCH($C8,Gällivare!$B$6:$B$36,0),FALSE)="No Impact",HLOOKUP(RIGHT(AR$3,LEN(AR$3)-FIND(".",AR$3,FIND(".",AR$3)+1)),Gällivare!$B$6:$J$36,MATCH($C8,Gällivare!$B$6:$B$36,0),FALSE)="No Impact"),HLOOKUP(LEFT(AR$3,4),Global!$B$6:$J$36,MATCH($C8,Global!$B$6:$B$36,0),FALSE),IF(AND(HLOOKUP(MID(AR$3,FIND(".",AR$3)+1,FIND(".",AR$3,FIND(".",AR$3)+1)-FIND(".",AR$3)-1),Gällivare!$B$6:$J$36,MATCH($C8,Gällivare!$B$6:$B$36,0),FALSE)="No Impact",HLOOKUP(LEFT(AR$3,4),Global!$B$6:$J$36,MATCH($C8,Global!$B$6:$B$36,0),FALSE)="No Impact"),HLOOKUP(RIGHT(AR$3,LEN(AR$3)-FIND(".",AR$3,FIND(".",AR$3)+1)),Gällivare!$B$6:$J$36,MATCH($C8,Gällivare!$B$6:$B$36,0),FALSE),"Global: "&amp;HLOOKUP(LEFT(AR$3,4),Global!$B$6:$J$36,MATCH($C8,Global!$B$6:$B$36,0),FALSE)&amp;CHAR(10)&amp;"Local Trend: "&amp;HLOOKUP(MID(AR$3,FIND(".",AR$3)+1,FIND(".",AR$3,FIND(".",AR$3)+1)-FIND(".",AR$3)-1),Gällivare!$B$6:$J$36,MATCH($C8,Gällivare!$B$6:$B$36,0),FALSE)&amp;CHAR(10)&amp;"Local Target: "&amp;HLOOKUP(RIGHT(AR$3,LEN(AR$3)-FIND(".",AR$3,FIND(".",AR$3)+1)),Gällivare!$B$6:$J$36,MATCH($C8,Gällivare!$B$6:$B$36,0),FALSE)))</f>
        <v>Low</v>
      </c>
      <c r="AS8" s="177" t="str">
        <f>IF(AND(HLOOKUP(MID(AS$3,FIND(".",AS$3)+1,FIND(".",AS$3,FIND(".",AS$3)+1)-FIND(".",AS$3)-1),Gällivare!$B$6:$J$36,MATCH($C8,Gällivare!$B$6:$B$36,0),FALSE)="No Impact",HLOOKUP(RIGHT(AS$3,LEN(AS$3)-FIND(".",AS$3,FIND(".",AS$3)+1)),Gällivare!$B$6:$J$36,MATCH($C8,Gällivare!$B$6:$B$36,0),FALSE)="No Impact"),HLOOKUP(LEFT(AS$3,4),Global!$B$6:$J$36,MATCH($C8,Global!$B$6:$B$36,0),FALSE),IF(AND(HLOOKUP(MID(AS$3,FIND(".",AS$3)+1,FIND(".",AS$3,FIND(".",AS$3)+1)-FIND(".",AS$3)-1),Gällivare!$B$6:$J$36,MATCH($C8,Gällivare!$B$6:$B$36,0),FALSE)="No Impact",HLOOKUP(LEFT(AS$3,4),Global!$B$6:$J$36,MATCH($C8,Global!$B$6:$B$36,0),FALSE)="No Impact"),HLOOKUP(RIGHT(AS$3,LEN(AS$3)-FIND(".",AS$3,FIND(".",AS$3)+1)),Gällivare!$B$6:$J$36,MATCH($C8,Gällivare!$B$6:$B$36,0),FALSE),"Global: "&amp;HLOOKUP(LEFT(AS$3,4),Global!$B$6:$J$36,MATCH($C8,Global!$B$6:$B$36,0),FALSE)&amp;CHAR(10)&amp;"Local Trend: "&amp;HLOOKUP(MID(AS$3,FIND(".",AS$3)+1,FIND(".",AS$3,FIND(".",AS$3)+1)-FIND(".",AS$3)-1),Gällivare!$B$6:$J$36,MATCH($C8,Gällivare!$B$6:$B$36,0),FALSE)&amp;CHAR(10)&amp;"Local Target: "&amp;HLOOKUP(RIGHT(AS$3,LEN(AS$3)-FIND(".",AS$3,FIND(".",AS$3)+1)),Gällivare!$B$6:$J$36,MATCH($C8,Gällivare!$B$6:$B$36,0),FALSE)))</f>
        <v>Medium</v>
      </c>
      <c r="AT8" s="177" t="str">
        <f>IF(AND(HLOOKUP(MID(AT$3,FIND(".",AT$3)+1,FIND(".",AT$3,FIND(".",AT$3)+1)-FIND(".",AT$3)-1),Gällivare!$B$6:$J$36,MATCH($C8,Gällivare!$B$6:$B$36,0),FALSE)="No Impact",HLOOKUP(RIGHT(AT$3,LEN(AT$3)-FIND(".",AT$3,FIND(".",AT$3)+1)),Gällivare!$B$6:$J$36,MATCH($C8,Gällivare!$B$6:$B$36,0),FALSE)="No Impact"),HLOOKUP(LEFT(AT$3,4),Global!$B$6:$J$36,MATCH($C8,Global!$B$6:$B$36,0),FALSE),IF(AND(HLOOKUP(MID(AT$3,FIND(".",AT$3)+1,FIND(".",AT$3,FIND(".",AT$3)+1)-FIND(".",AT$3)-1),Gällivare!$B$6:$J$36,MATCH($C8,Gällivare!$B$6:$B$36,0),FALSE)="No Impact",HLOOKUP(LEFT(AT$3,4),Global!$B$6:$J$36,MATCH($C8,Global!$B$6:$B$36,0),FALSE)="No Impact"),HLOOKUP(RIGHT(AT$3,LEN(AT$3)-FIND(".",AT$3,FIND(".",AT$3)+1)),Gällivare!$B$6:$J$36,MATCH($C8,Gällivare!$B$6:$B$36,0),FALSE),"Global: "&amp;HLOOKUP(LEFT(AT$3,4),Global!$B$6:$J$36,MATCH($C8,Global!$B$6:$B$36,0),FALSE)&amp;CHAR(10)&amp;"Local Trend: "&amp;HLOOKUP(MID(AT$3,FIND(".",AT$3)+1,FIND(".",AT$3,FIND(".",AT$3)+1)-FIND(".",AT$3)-1),Gällivare!$B$6:$J$36,MATCH($C8,Gällivare!$B$6:$B$36,0),FALSE)&amp;CHAR(10)&amp;"Local Target: "&amp;HLOOKUP(RIGHT(AT$3,LEN(AT$3)-FIND(".",AT$3,FIND(".",AT$3)+1)),Gällivare!$B$6:$J$36,MATCH($C8,Gällivare!$B$6:$B$36,0),FALSE)))</f>
        <v>Medium</v>
      </c>
      <c r="AU8" s="177" t="str">
        <f>IF(AND(HLOOKUP(MID(AU$3,FIND(".",AU$3)+1,FIND(".",AU$3,FIND(".",AU$3)+1)-FIND(".",AU$3)-1),Gällivare!$B$6:$J$36,MATCH($C8,Gällivare!$B$6:$B$36,0),FALSE)="No Impact",HLOOKUP(RIGHT(AU$3,LEN(AU$3)-FIND(".",AU$3,FIND(".",AU$3)+1)),Gällivare!$B$6:$J$36,MATCH($C8,Gällivare!$B$6:$B$36,0),FALSE)="No Impact"),HLOOKUP(LEFT(AU$3,4),Global!$B$6:$J$36,MATCH($C8,Global!$B$6:$B$36,0),FALSE),IF(AND(HLOOKUP(MID(AU$3,FIND(".",AU$3)+1,FIND(".",AU$3,FIND(".",AU$3)+1)-FIND(".",AU$3)-1),Gällivare!$B$6:$J$36,MATCH($C8,Gällivare!$B$6:$B$36,0),FALSE)="No Impact",HLOOKUP(LEFT(AU$3,4),Global!$B$6:$J$36,MATCH($C8,Global!$B$6:$B$36,0),FALSE)="No Impact"),HLOOKUP(RIGHT(AU$3,LEN(AU$3)-FIND(".",AU$3,FIND(".",AU$3)+1)),Gällivare!$B$6:$J$36,MATCH($C8,Gällivare!$B$6:$B$36,0),FALSE),"Global: "&amp;HLOOKUP(LEFT(AU$3,4),Global!$B$6:$J$36,MATCH($C8,Global!$B$6:$B$36,0),FALSE)&amp;CHAR(10)&amp;"Local Trend: "&amp;HLOOKUP(MID(AU$3,FIND(".",AU$3)+1,FIND(".",AU$3,FIND(".",AU$3)+1)-FIND(".",AU$3)-1),Gällivare!$B$6:$J$36,MATCH($C8,Gällivare!$B$6:$B$36,0),FALSE)&amp;CHAR(10)&amp;"Local Target: "&amp;HLOOKUP(RIGHT(AU$3,LEN(AU$3)-FIND(".",AU$3,FIND(".",AU$3)+1)),Gällivare!$B$6:$J$36,MATCH($C8,Gällivare!$B$6:$B$36,0),FALSE)))</f>
        <v>Medium</v>
      </c>
      <c r="AV8" s="177" t="str">
        <f>IF(AND(HLOOKUP(MID(AV$3,FIND(".",AV$3)+1,FIND(".",AV$3,FIND(".",AV$3)+1)-FIND(".",AV$3)-1),Gällivare!$B$6:$J$36,MATCH($C8,Gällivare!$B$6:$B$36,0),FALSE)="No Impact",HLOOKUP(RIGHT(AV$3,LEN(AV$3)-FIND(".",AV$3,FIND(".",AV$3)+1)),Gällivare!$B$6:$J$36,MATCH($C8,Gällivare!$B$6:$B$36,0),FALSE)="No Impact"),HLOOKUP(LEFT(AV$3,4),Global!$B$6:$J$36,MATCH($C8,Global!$B$6:$B$36,0),FALSE),IF(AND(HLOOKUP(MID(AV$3,FIND(".",AV$3)+1,FIND(".",AV$3,FIND(".",AV$3)+1)-FIND(".",AV$3)-1),Gällivare!$B$6:$J$36,MATCH($C8,Gällivare!$B$6:$B$36,0),FALSE)="No Impact",HLOOKUP(LEFT(AV$3,4),Global!$B$6:$J$36,MATCH($C8,Global!$B$6:$B$36,0),FALSE)="No Impact"),HLOOKUP(RIGHT(AV$3,LEN(AV$3)-FIND(".",AV$3,FIND(".",AV$3)+1)),Gällivare!$B$6:$J$36,MATCH($C8,Gällivare!$B$6:$B$36,0),FALSE),"Global: "&amp;HLOOKUP(LEFT(AV$3,4),Global!$B$6:$J$36,MATCH($C8,Global!$B$6:$B$36,0),FALSE)&amp;CHAR(10)&amp;"Local Trend: "&amp;HLOOKUP(MID(AV$3,FIND(".",AV$3)+1,FIND(".",AV$3,FIND(".",AV$3)+1)-FIND(".",AV$3)-1),Gällivare!$B$6:$J$36,MATCH($C8,Gällivare!$B$6:$B$36,0),FALSE)&amp;CHAR(10)&amp;"Local Target: "&amp;HLOOKUP(RIGHT(AV$3,LEN(AV$3)-FIND(".",AV$3,FIND(".",AV$3)+1)),Gällivare!$B$6:$J$36,MATCH($C8,Gällivare!$B$6:$B$36,0),FALSE)))</f>
        <v>Medium</v>
      </c>
      <c r="AW8" s="177" t="str">
        <f>IF(AND(HLOOKUP(MID(AW$3,FIND(".",AW$3)+1,FIND(".",AW$3,FIND(".",AW$3)+1)-FIND(".",AW$3)-1),Gällivare!$B$6:$J$36,MATCH($C8,Gällivare!$B$6:$B$36,0),FALSE)="No Impact",HLOOKUP(RIGHT(AW$3,LEN(AW$3)-FIND(".",AW$3,FIND(".",AW$3)+1)),Gällivare!$B$6:$J$36,MATCH($C8,Gällivare!$B$6:$B$36,0),FALSE)="No Impact"),HLOOKUP(LEFT(AW$3,4),Global!$B$6:$J$36,MATCH($C8,Global!$B$6:$B$36,0),FALSE),IF(AND(HLOOKUP(MID(AW$3,FIND(".",AW$3)+1,FIND(".",AW$3,FIND(".",AW$3)+1)-FIND(".",AW$3)-1),Gällivare!$B$6:$J$36,MATCH($C8,Gällivare!$B$6:$B$36,0),FALSE)="No Impact",HLOOKUP(LEFT(AW$3,4),Global!$B$6:$J$36,MATCH($C8,Global!$B$6:$B$36,0),FALSE)="No Impact"),HLOOKUP(RIGHT(AW$3,LEN(AW$3)-FIND(".",AW$3,FIND(".",AW$3)+1)),Gällivare!$B$6:$J$36,MATCH($C8,Gällivare!$B$6:$B$36,0),FALSE),"Global: "&amp;HLOOKUP(LEFT(AW$3,4),Global!$B$6:$J$36,MATCH($C8,Global!$B$6:$B$36,0),FALSE)&amp;CHAR(10)&amp;"Local Trend: "&amp;HLOOKUP(MID(AW$3,FIND(".",AW$3)+1,FIND(".",AW$3,FIND(".",AW$3)+1)-FIND(".",AW$3)-1),Gällivare!$B$6:$J$36,MATCH($C8,Gällivare!$B$6:$B$36,0),FALSE)&amp;CHAR(10)&amp;"Local Target: "&amp;HLOOKUP(RIGHT(AW$3,LEN(AW$3)-FIND(".",AW$3,FIND(".",AW$3)+1)),Gällivare!$B$6:$J$36,MATCH($C8,Gällivare!$B$6:$B$36,0),FALSE)))</f>
        <v>Medium</v>
      </c>
      <c r="AX8" s="177" t="str">
        <f>IF(AND(HLOOKUP(MID(AX$3,FIND(".",AX$3)+1,FIND(".",AX$3,FIND(".",AX$3)+1)-FIND(".",AX$3)-1),Gällivare!$B$6:$J$36,MATCH($C8,Gällivare!$B$6:$B$36,0),FALSE)="No Impact",HLOOKUP(RIGHT(AX$3,LEN(AX$3)-FIND(".",AX$3,FIND(".",AX$3)+1)),Gällivare!$B$6:$J$36,MATCH($C8,Gällivare!$B$6:$B$36,0),FALSE)="No Impact"),HLOOKUP(LEFT(AX$3,4),Global!$B$6:$J$36,MATCH($C8,Global!$B$6:$B$36,0),FALSE),IF(AND(HLOOKUP(MID(AX$3,FIND(".",AX$3)+1,FIND(".",AX$3,FIND(".",AX$3)+1)-FIND(".",AX$3)-1),Gällivare!$B$6:$J$36,MATCH($C8,Gällivare!$B$6:$B$36,0),FALSE)="No Impact",HLOOKUP(LEFT(AX$3,4),Global!$B$6:$J$36,MATCH($C8,Global!$B$6:$B$36,0),FALSE)="No Impact"),HLOOKUP(RIGHT(AX$3,LEN(AX$3)-FIND(".",AX$3,FIND(".",AX$3)+1)),Gällivare!$B$6:$J$36,MATCH($C8,Gällivare!$B$6:$B$36,0),FALSE),"Global: "&amp;HLOOKUP(LEFT(AX$3,4),Global!$B$6:$J$36,MATCH($C8,Global!$B$6:$B$36,0),FALSE)&amp;CHAR(10)&amp;"Local Trend: "&amp;HLOOKUP(MID(AX$3,FIND(".",AX$3)+1,FIND(".",AX$3,FIND(".",AX$3)+1)-FIND(".",AX$3)-1),Gällivare!$B$6:$J$36,MATCH($C8,Gällivare!$B$6:$B$36,0),FALSE)&amp;CHAR(10)&amp;"Local Target: "&amp;HLOOKUP(RIGHT(AX$3,LEN(AX$3)-FIND(".",AX$3,FIND(".",AX$3)+1)),Gällivare!$B$6:$J$36,MATCH($C8,Gällivare!$B$6:$B$36,0),FALSE)))</f>
        <v>Medium</v>
      </c>
      <c r="AY8" s="177" t="str">
        <f>IF(AND(HLOOKUP(MID(AY$3,FIND(".",AY$3)+1,FIND(".",AY$3,FIND(".",AY$3)+1)-FIND(".",AY$3)-1),Gällivare!$B$6:$J$36,MATCH($C8,Gällivare!$B$6:$B$36,0),FALSE)="No Impact",HLOOKUP(RIGHT(AY$3,LEN(AY$3)-FIND(".",AY$3,FIND(".",AY$3)+1)),Gällivare!$B$6:$J$36,MATCH($C8,Gällivare!$B$6:$B$36,0),FALSE)="No Impact"),HLOOKUP(LEFT(AY$3,4),Global!$B$6:$J$36,MATCH($C8,Global!$B$6:$B$36,0),FALSE),IF(AND(HLOOKUP(MID(AY$3,FIND(".",AY$3)+1,FIND(".",AY$3,FIND(".",AY$3)+1)-FIND(".",AY$3)-1),Gällivare!$B$6:$J$36,MATCH($C8,Gällivare!$B$6:$B$36,0),FALSE)="No Impact",HLOOKUP(LEFT(AY$3,4),Global!$B$6:$J$36,MATCH($C8,Global!$B$6:$B$36,0),FALSE)="No Impact"),HLOOKUP(RIGHT(AY$3,LEN(AY$3)-FIND(".",AY$3,FIND(".",AY$3)+1)),Gällivare!$B$6:$J$36,MATCH($C8,Gällivare!$B$6:$B$36,0),FALSE),"Global: "&amp;HLOOKUP(LEFT(AY$3,4),Global!$B$6:$J$36,MATCH($C8,Global!$B$6:$B$36,0),FALSE)&amp;CHAR(10)&amp;"Local Trend: "&amp;HLOOKUP(MID(AY$3,FIND(".",AY$3)+1,FIND(".",AY$3,FIND(".",AY$3)+1)-FIND(".",AY$3)-1),Gällivare!$B$6:$J$36,MATCH($C8,Gällivare!$B$6:$B$36,0),FALSE)&amp;CHAR(10)&amp;"Local Target: "&amp;HLOOKUP(RIGHT(AY$3,LEN(AY$3)-FIND(".",AY$3,FIND(".",AY$3)+1)),Gällivare!$B$6:$J$36,MATCH($C8,Gällivare!$B$6:$B$36,0),FALSE)))</f>
        <v>High</v>
      </c>
      <c r="AZ8" s="177" t="str">
        <f>IF(AND(HLOOKUP(MID(AZ$3,FIND(".",AZ$3)+1,FIND(".",AZ$3,FIND(".",AZ$3)+1)-FIND(".",AZ$3)-1),Gällivare!$B$6:$J$36,MATCH($C8,Gällivare!$B$6:$B$36,0),FALSE)="No Impact",HLOOKUP(RIGHT(AZ$3,LEN(AZ$3)-FIND(".",AZ$3,FIND(".",AZ$3)+1)),Gällivare!$B$6:$J$36,MATCH($C8,Gällivare!$B$6:$B$36,0),FALSE)="No Impact"),HLOOKUP(LEFT(AZ$3,4),Global!$B$6:$J$36,MATCH($C8,Global!$B$6:$B$36,0),FALSE),IF(AND(HLOOKUP(MID(AZ$3,FIND(".",AZ$3)+1,FIND(".",AZ$3,FIND(".",AZ$3)+1)-FIND(".",AZ$3)-1),Gällivare!$B$6:$J$36,MATCH($C8,Gällivare!$B$6:$B$36,0),FALSE)="No Impact",HLOOKUP(LEFT(AZ$3,4),Global!$B$6:$J$36,MATCH($C8,Global!$B$6:$B$36,0),FALSE)="No Impact"),HLOOKUP(RIGHT(AZ$3,LEN(AZ$3)-FIND(".",AZ$3,FIND(".",AZ$3)+1)),Gällivare!$B$6:$J$36,MATCH($C8,Gällivare!$B$6:$B$36,0),FALSE),"Global: "&amp;HLOOKUP(LEFT(AZ$3,4),Global!$B$6:$J$36,MATCH($C8,Global!$B$6:$B$36,0),FALSE)&amp;CHAR(10)&amp;"Local Trend: "&amp;HLOOKUP(MID(AZ$3,FIND(".",AZ$3)+1,FIND(".",AZ$3,FIND(".",AZ$3)+1)-FIND(".",AZ$3)-1),Gällivare!$B$6:$J$36,MATCH($C8,Gällivare!$B$6:$B$36,0),FALSE)&amp;CHAR(10)&amp;"Local Target: "&amp;HLOOKUP(RIGHT(AZ$3,LEN(AZ$3)-FIND(".",AZ$3,FIND(".",AZ$3)+1)),Gällivare!$B$6:$J$36,MATCH($C8,Gällivare!$B$6:$B$36,0),FALSE)))</f>
        <v>High</v>
      </c>
      <c r="BA8" s="177" t="str">
        <f>IF(AND(HLOOKUP(MID(BA$3,FIND(".",BA$3)+1,FIND(".",BA$3,FIND(".",BA$3)+1)-FIND(".",BA$3)-1),Gällivare!$B$6:$J$36,MATCH($C8,Gällivare!$B$6:$B$36,0),FALSE)="No Impact",HLOOKUP(RIGHT(BA$3,LEN(BA$3)-FIND(".",BA$3,FIND(".",BA$3)+1)),Gällivare!$B$6:$J$36,MATCH($C8,Gällivare!$B$6:$B$36,0),FALSE)="No Impact"),HLOOKUP(LEFT(BA$3,4),Global!$B$6:$J$36,MATCH($C8,Global!$B$6:$B$36,0),FALSE),IF(AND(HLOOKUP(MID(BA$3,FIND(".",BA$3)+1,FIND(".",BA$3,FIND(".",BA$3)+1)-FIND(".",BA$3)-1),Gällivare!$B$6:$J$36,MATCH($C8,Gällivare!$B$6:$B$36,0),FALSE)="No Impact",HLOOKUP(LEFT(BA$3,4),Global!$B$6:$J$36,MATCH($C8,Global!$B$6:$B$36,0),FALSE)="No Impact"),HLOOKUP(RIGHT(BA$3,LEN(BA$3)-FIND(".",BA$3,FIND(".",BA$3)+1)),Gällivare!$B$6:$J$36,MATCH($C8,Gällivare!$B$6:$B$36,0),FALSE),"Global: "&amp;HLOOKUP(LEFT(BA$3,4),Global!$B$6:$J$36,MATCH($C8,Global!$B$6:$B$36,0),FALSE)&amp;CHAR(10)&amp;"Local Trend: "&amp;HLOOKUP(MID(BA$3,FIND(".",BA$3)+1,FIND(".",BA$3,FIND(".",BA$3)+1)-FIND(".",BA$3)-1),Gällivare!$B$6:$J$36,MATCH($C8,Gällivare!$B$6:$B$36,0),FALSE)&amp;CHAR(10)&amp;"Local Target: "&amp;HLOOKUP(RIGHT(BA$3,LEN(BA$3)-FIND(".",BA$3,FIND(".",BA$3)+1)),Gällivare!$B$6:$J$36,MATCH($C8,Gällivare!$B$6:$B$36,0),FALSE)))</f>
        <v>High</v>
      </c>
      <c r="BB8" s="177" t="str">
        <f>IF(AND(HLOOKUP(MID(BB$3,FIND(".",BB$3)+1,FIND(".",BB$3,FIND(".",BB$3)+1)-FIND(".",BB$3)-1),Gällivare!$B$6:$J$36,MATCH($C8,Gällivare!$B$6:$B$36,0),FALSE)="No Impact",HLOOKUP(RIGHT(BB$3,LEN(BB$3)-FIND(".",BB$3,FIND(".",BB$3)+1)),Gällivare!$B$6:$J$36,MATCH($C8,Gällivare!$B$6:$B$36,0),FALSE)="No Impact"),HLOOKUP(LEFT(BB$3,4),Global!$B$6:$J$36,MATCH($C8,Global!$B$6:$B$36,0),FALSE),IF(AND(HLOOKUP(MID(BB$3,FIND(".",BB$3)+1,FIND(".",BB$3,FIND(".",BB$3)+1)-FIND(".",BB$3)-1),Gällivare!$B$6:$J$36,MATCH($C8,Gällivare!$B$6:$B$36,0),FALSE)="No Impact",HLOOKUP(LEFT(BB$3,4),Global!$B$6:$J$36,MATCH($C8,Global!$B$6:$B$36,0),FALSE)="No Impact"),HLOOKUP(RIGHT(BB$3,LEN(BB$3)-FIND(".",BB$3,FIND(".",BB$3)+1)),Gällivare!$B$6:$J$36,MATCH($C8,Gällivare!$B$6:$B$36,0),FALSE),"Global: "&amp;HLOOKUP(LEFT(BB$3,4),Global!$B$6:$J$36,MATCH($C8,Global!$B$6:$B$36,0),FALSE)&amp;CHAR(10)&amp;"Local Trend: "&amp;HLOOKUP(MID(BB$3,FIND(".",BB$3)+1,FIND(".",BB$3,FIND(".",BB$3)+1)-FIND(".",BB$3)-1),Gällivare!$B$6:$J$36,MATCH($C8,Gällivare!$B$6:$B$36,0),FALSE)&amp;CHAR(10)&amp;"Local Target: "&amp;HLOOKUP(RIGHT(BB$3,LEN(BB$3)-FIND(".",BB$3,FIND(".",BB$3)+1)),Gällivare!$B$6:$J$36,MATCH($C8,Gällivare!$B$6:$B$36,0),FALSE)))</f>
        <v>High</v>
      </c>
      <c r="BC8" s="177" t="str">
        <f>IF(AND(HLOOKUP(MID(BC$3,FIND(".",BC$3)+1,FIND(".",BC$3,FIND(".",BC$3)+1)-FIND(".",BC$3)-1),Gällivare!$B$6:$J$36,MATCH($C8,Gällivare!$B$6:$B$36,0),FALSE)="No Impact",HLOOKUP(RIGHT(BC$3,LEN(BC$3)-FIND(".",BC$3,FIND(".",BC$3)+1)),Gällivare!$B$6:$J$36,MATCH($C8,Gällivare!$B$6:$B$36,0),FALSE)="No Impact"),HLOOKUP(LEFT(BC$3,4),Global!$B$6:$J$36,MATCH($C8,Global!$B$6:$B$36,0),FALSE),IF(AND(HLOOKUP(MID(BC$3,FIND(".",BC$3)+1,FIND(".",BC$3,FIND(".",BC$3)+1)-FIND(".",BC$3)-1),Gällivare!$B$6:$J$36,MATCH($C8,Gällivare!$B$6:$B$36,0),FALSE)="No Impact",HLOOKUP(LEFT(BC$3,4),Global!$B$6:$J$36,MATCH($C8,Global!$B$6:$B$36,0),FALSE)="No Impact"),HLOOKUP(RIGHT(BC$3,LEN(BC$3)-FIND(".",BC$3,FIND(".",BC$3)+1)),Gällivare!$B$6:$J$36,MATCH($C8,Gällivare!$B$6:$B$36,0),FALSE),"Global: "&amp;HLOOKUP(LEFT(BC$3,4),Global!$B$6:$J$36,MATCH($C8,Global!$B$6:$B$36,0),FALSE)&amp;CHAR(10)&amp;"Local Trend: "&amp;HLOOKUP(MID(BC$3,FIND(".",BC$3)+1,FIND(".",BC$3,FIND(".",BC$3)+1)-FIND(".",BC$3)-1),Gällivare!$B$6:$J$36,MATCH($C8,Gällivare!$B$6:$B$36,0),FALSE)&amp;CHAR(10)&amp;"Local Target: "&amp;HLOOKUP(RIGHT(BC$3,LEN(BC$3)-FIND(".",BC$3,FIND(".",BC$3)+1)),Gällivare!$B$6:$J$36,MATCH($C8,Gällivare!$B$6:$B$36,0),FALSE)))</f>
        <v>High</v>
      </c>
      <c r="BD8" s="177" t="str">
        <f>IF(AND(HLOOKUP(MID(BD$3,FIND(".",BD$3)+1,FIND(".",BD$3,FIND(".",BD$3)+1)-FIND(".",BD$3)-1),Gällivare!$B$6:$J$36,MATCH($C8,Gällivare!$B$6:$B$36,0),FALSE)="No Impact",HLOOKUP(RIGHT(BD$3,LEN(BD$3)-FIND(".",BD$3,FIND(".",BD$3)+1)),Gällivare!$B$6:$J$36,MATCH($C8,Gällivare!$B$6:$B$36,0),FALSE)="No Impact"),HLOOKUP(LEFT(BD$3,4),Global!$B$6:$J$36,MATCH($C8,Global!$B$6:$B$36,0),FALSE),IF(AND(HLOOKUP(MID(BD$3,FIND(".",BD$3)+1,FIND(".",BD$3,FIND(".",BD$3)+1)-FIND(".",BD$3)-1),Gällivare!$B$6:$J$36,MATCH($C8,Gällivare!$B$6:$B$36,0),FALSE)="No Impact",HLOOKUP(LEFT(BD$3,4),Global!$B$6:$J$36,MATCH($C8,Global!$B$6:$B$36,0),FALSE)="No Impact"),HLOOKUP(RIGHT(BD$3,LEN(BD$3)-FIND(".",BD$3,FIND(".",BD$3)+1)),Gällivare!$B$6:$J$36,MATCH($C8,Gällivare!$B$6:$B$36,0),FALSE),"Global: "&amp;HLOOKUP(LEFT(BD$3,4),Global!$B$6:$J$36,MATCH($C8,Global!$B$6:$B$36,0),FALSE)&amp;CHAR(10)&amp;"Local Trend: "&amp;HLOOKUP(MID(BD$3,FIND(".",BD$3)+1,FIND(".",BD$3,FIND(".",BD$3)+1)-FIND(".",BD$3)-1),Gällivare!$B$6:$J$36,MATCH($C8,Gällivare!$B$6:$B$36,0),FALSE)&amp;CHAR(10)&amp;"Local Target: "&amp;HLOOKUP(RIGHT(BD$3,LEN(BD$3)-FIND(".",BD$3,FIND(".",BD$3)+1)),Gällivare!$B$6:$J$36,MATCH($C8,Gällivare!$B$6:$B$36,0),FALSE)))</f>
        <v>High</v>
      </c>
      <c r="BE8" s="177" t="str">
        <f>IF(AND(HLOOKUP(MID(BE$3,FIND(".",BE$3)+1,FIND(".",BE$3,FIND(".",BE$3)+1)-FIND(".",BE$3)-1),Gällivare!$B$6:$J$36,MATCH($C8,Gällivare!$B$6:$B$36,0),FALSE)="No Impact",HLOOKUP(RIGHT(BE$3,LEN(BE$3)-FIND(".",BE$3,FIND(".",BE$3)+1)),Gällivare!$B$6:$J$36,MATCH($C8,Gällivare!$B$6:$B$36,0),FALSE)="No Impact"),HLOOKUP(LEFT(BE$3,4),Global!$B$6:$J$36,MATCH($C8,Global!$B$6:$B$36,0),FALSE),IF(AND(HLOOKUP(MID(BE$3,FIND(".",BE$3)+1,FIND(".",BE$3,FIND(".",BE$3)+1)-FIND(".",BE$3)-1),Gällivare!$B$6:$J$36,MATCH($C8,Gällivare!$B$6:$B$36,0),FALSE)="No Impact",HLOOKUP(LEFT(BE$3,4),Global!$B$6:$J$36,MATCH($C8,Global!$B$6:$B$36,0),FALSE)="No Impact"),HLOOKUP(RIGHT(BE$3,LEN(BE$3)-FIND(".",BE$3,FIND(".",BE$3)+1)),Gällivare!$B$6:$J$36,MATCH($C8,Gällivare!$B$6:$B$36,0),FALSE),"Global: "&amp;HLOOKUP(LEFT(BE$3,4),Global!$B$6:$J$36,MATCH($C8,Global!$B$6:$B$36,0),FALSE)&amp;CHAR(10)&amp;"Local Trend: "&amp;HLOOKUP(MID(BE$3,FIND(".",BE$3)+1,FIND(".",BE$3,FIND(".",BE$3)+1)-FIND(".",BE$3)-1),Gällivare!$B$6:$J$36,MATCH($C8,Gällivare!$B$6:$B$36,0),FALSE)&amp;CHAR(10)&amp;"Local Target: "&amp;HLOOKUP(RIGHT(BE$3,LEN(BE$3)-FIND(".",BE$3,FIND(".",BE$3)+1)),Gällivare!$B$6:$J$36,MATCH($C8,Gällivare!$B$6:$B$36,0),FALSE)))</f>
        <v>Medium</v>
      </c>
      <c r="BF8" s="177" t="str">
        <f>IF(AND(HLOOKUP(MID(BF$3,FIND(".",BF$3)+1,FIND(".",BF$3,FIND(".",BF$3)+1)-FIND(".",BF$3)-1),Gällivare!$B$6:$J$36,MATCH($C8,Gällivare!$B$6:$B$36,0),FALSE)="No Impact",HLOOKUP(RIGHT(BF$3,LEN(BF$3)-FIND(".",BF$3,FIND(".",BF$3)+1)),Gällivare!$B$6:$J$36,MATCH($C8,Gällivare!$B$6:$B$36,0),FALSE)="No Impact"),HLOOKUP(LEFT(BF$3,4),Global!$B$6:$J$36,MATCH($C8,Global!$B$6:$B$36,0),FALSE),IF(AND(HLOOKUP(MID(BF$3,FIND(".",BF$3)+1,FIND(".",BF$3,FIND(".",BF$3)+1)-FIND(".",BF$3)-1),Gällivare!$B$6:$J$36,MATCH($C8,Gällivare!$B$6:$B$36,0),FALSE)="No Impact",HLOOKUP(LEFT(BF$3,4),Global!$B$6:$J$36,MATCH($C8,Global!$B$6:$B$36,0),FALSE)="No Impact"),HLOOKUP(RIGHT(BF$3,LEN(BF$3)-FIND(".",BF$3,FIND(".",BF$3)+1)),Gällivare!$B$6:$J$36,MATCH($C8,Gällivare!$B$6:$B$36,0),FALSE),"Global: "&amp;HLOOKUP(LEFT(BF$3,4),Global!$B$6:$J$36,MATCH($C8,Global!$B$6:$B$36,0),FALSE)&amp;CHAR(10)&amp;"Local Trend: "&amp;HLOOKUP(MID(BF$3,FIND(".",BF$3)+1,FIND(".",BF$3,FIND(".",BF$3)+1)-FIND(".",BF$3)-1),Gällivare!$B$6:$J$36,MATCH($C8,Gällivare!$B$6:$B$36,0),FALSE)&amp;CHAR(10)&amp;"Local Target: "&amp;HLOOKUP(RIGHT(BF$3,LEN(BF$3)-FIND(".",BF$3,FIND(".",BF$3)+1)),Gällivare!$B$6:$J$36,MATCH($C8,Gällivare!$B$6:$B$36,0),FALSE)))</f>
        <v>Medium</v>
      </c>
      <c r="BG8" s="177" t="str">
        <f>IF(AND(HLOOKUP(MID(BG$3,FIND(".",BG$3)+1,FIND(".",BG$3,FIND(".",BG$3)+1)-FIND(".",BG$3)-1),Gällivare!$B$6:$J$36,MATCH($C8,Gällivare!$B$6:$B$36,0),FALSE)="No Impact",HLOOKUP(RIGHT(BG$3,LEN(BG$3)-FIND(".",BG$3,FIND(".",BG$3)+1)),Gällivare!$B$6:$J$36,MATCH($C8,Gällivare!$B$6:$B$36,0),FALSE)="No Impact"),HLOOKUP(LEFT(BG$3,4),Global!$B$6:$J$36,MATCH($C8,Global!$B$6:$B$36,0),FALSE),IF(AND(HLOOKUP(MID(BG$3,FIND(".",BG$3)+1,FIND(".",BG$3,FIND(".",BG$3)+1)-FIND(".",BG$3)-1),Gällivare!$B$6:$J$36,MATCH($C8,Gällivare!$B$6:$B$36,0),FALSE)="No Impact",HLOOKUP(LEFT(BG$3,4),Global!$B$6:$J$36,MATCH($C8,Global!$B$6:$B$36,0),FALSE)="No Impact"),HLOOKUP(RIGHT(BG$3,LEN(BG$3)-FIND(".",BG$3,FIND(".",BG$3)+1)),Gällivare!$B$6:$J$36,MATCH($C8,Gällivare!$B$6:$B$36,0),FALSE),"Global: "&amp;HLOOKUP(LEFT(BG$3,4),Global!$B$6:$J$36,MATCH($C8,Global!$B$6:$B$36,0),FALSE)&amp;CHAR(10)&amp;"Local Trend: "&amp;HLOOKUP(MID(BG$3,FIND(".",BG$3)+1,FIND(".",BG$3,FIND(".",BG$3)+1)-FIND(".",BG$3)-1),Gällivare!$B$6:$J$36,MATCH($C8,Gällivare!$B$6:$B$36,0),FALSE)&amp;CHAR(10)&amp;"Local Target: "&amp;HLOOKUP(RIGHT(BG$3,LEN(BG$3)-FIND(".",BG$3,FIND(".",BG$3)+1)),Gällivare!$B$6:$J$36,MATCH($C8,Gällivare!$B$6:$B$36,0),FALSE)))</f>
        <v>Medium</v>
      </c>
      <c r="BH8" s="177" t="str">
        <f>IF(AND(HLOOKUP(MID(BH$3,FIND(".",BH$3)+1,FIND(".",BH$3,FIND(".",BH$3)+1)-FIND(".",BH$3)-1),Gällivare!$B$6:$J$36,MATCH($C8,Gällivare!$B$6:$B$36,0),FALSE)="No Impact",HLOOKUP(RIGHT(BH$3,LEN(BH$3)-FIND(".",BH$3,FIND(".",BH$3)+1)),Gällivare!$B$6:$J$36,MATCH($C8,Gällivare!$B$6:$B$36,0),FALSE)="No Impact"),HLOOKUP(LEFT(BH$3,4),Global!$B$6:$J$36,MATCH($C8,Global!$B$6:$B$36,0),FALSE),IF(AND(HLOOKUP(MID(BH$3,FIND(".",BH$3)+1,FIND(".",BH$3,FIND(".",BH$3)+1)-FIND(".",BH$3)-1),Gällivare!$B$6:$J$36,MATCH($C8,Gällivare!$B$6:$B$36,0),FALSE)="No Impact",HLOOKUP(LEFT(BH$3,4),Global!$B$6:$J$36,MATCH($C8,Global!$B$6:$B$36,0),FALSE)="No Impact"),HLOOKUP(RIGHT(BH$3,LEN(BH$3)-FIND(".",BH$3,FIND(".",BH$3)+1)),Gällivare!$B$6:$J$36,MATCH($C8,Gällivare!$B$6:$B$36,0),FALSE),"Global: "&amp;HLOOKUP(LEFT(BH$3,4),Global!$B$6:$J$36,MATCH($C8,Global!$B$6:$B$36,0),FALSE)&amp;CHAR(10)&amp;"Local Trend: "&amp;HLOOKUP(MID(BH$3,FIND(".",BH$3)+1,FIND(".",BH$3,FIND(".",BH$3)+1)-FIND(".",BH$3)-1),Gällivare!$B$6:$J$36,MATCH($C8,Gällivare!$B$6:$B$36,0),FALSE)&amp;CHAR(10)&amp;"Local Target: "&amp;HLOOKUP(RIGHT(BH$3,LEN(BH$3)-FIND(".",BH$3,FIND(".",BH$3)+1)),Gällivare!$B$6:$J$36,MATCH($C8,Gällivare!$B$6:$B$36,0),FALSE)))</f>
        <v>Medium</v>
      </c>
      <c r="BI8" s="177" t="str">
        <f>IF(AND(HLOOKUP(MID(BI$3,FIND(".",BI$3)+1,FIND(".",BI$3,FIND(".",BI$3)+1)-FIND(".",BI$3)-1),Gällivare!$B$6:$J$36,MATCH($C8,Gällivare!$B$6:$B$36,0),FALSE)="No Impact",HLOOKUP(RIGHT(BI$3,LEN(BI$3)-FIND(".",BI$3,FIND(".",BI$3)+1)),Gällivare!$B$6:$J$36,MATCH($C8,Gällivare!$B$6:$B$36,0),FALSE)="No Impact"),HLOOKUP(LEFT(BI$3,4),Global!$B$6:$J$36,MATCH($C8,Global!$B$6:$B$36,0),FALSE),IF(AND(HLOOKUP(MID(BI$3,FIND(".",BI$3)+1,FIND(".",BI$3,FIND(".",BI$3)+1)-FIND(".",BI$3)-1),Gällivare!$B$6:$J$36,MATCH($C8,Gällivare!$B$6:$B$36,0),FALSE)="No Impact",HLOOKUP(LEFT(BI$3,4),Global!$B$6:$J$36,MATCH($C8,Global!$B$6:$B$36,0),FALSE)="No Impact"),HLOOKUP(RIGHT(BI$3,LEN(BI$3)-FIND(".",BI$3,FIND(".",BI$3)+1)),Gällivare!$B$6:$J$36,MATCH($C8,Gällivare!$B$6:$B$36,0),FALSE),"Global: "&amp;HLOOKUP(LEFT(BI$3,4),Global!$B$6:$J$36,MATCH($C8,Global!$B$6:$B$36,0),FALSE)&amp;CHAR(10)&amp;"Local Trend: "&amp;HLOOKUP(MID(BI$3,FIND(".",BI$3)+1,FIND(".",BI$3,FIND(".",BI$3)+1)-FIND(".",BI$3)-1),Gällivare!$B$6:$J$36,MATCH($C8,Gällivare!$B$6:$B$36,0),FALSE)&amp;CHAR(10)&amp;"Local Target: "&amp;HLOOKUP(RIGHT(BI$3,LEN(BI$3)-FIND(".",BI$3,FIND(".",BI$3)+1)),Gällivare!$B$6:$J$36,MATCH($C8,Gällivare!$B$6:$B$36,0),FALSE)))</f>
        <v>Medium</v>
      </c>
      <c r="BJ8" s="177" t="str">
        <f>IF(AND(HLOOKUP(MID(BJ$3,FIND(".",BJ$3)+1,FIND(".",BJ$3,FIND(".",BJ$3)+1)-FIND(".",BJ$3)-1),Gällivare!$B$6:$J$36,MATCH($C8,Gällivare!$B$6:$B$36,0),FALSE)="No Impact",HLOOKUP(RIGHT(BJ$3,LEN(BJ$3)-FIND(".",BJ$3,FIND(".",BJ$3)+1)),Gällivare!$B$6:$J$36,MATCH($C8,Gällivare!$B$6:$B$36,0),FALSE)="No Impact"),HLOOKUP(LEFT(BJ$3,4),Global!$B$6:$J$36,MATCH($C8,Global!$B$6:$B$36,0),FALSE),IF(AND(HLOOKUP(MID(BJ$3,FIND(".",BJ$3)+1,FIND(".",BJ$3,FIND(".",BJ$3)+1)-FIND(".",BJ$3)-1),Gällivare!$B$6:$J$36,MATCH($C8,Gällivare!$B$6:$B$36,0),FALSE)="No Impact",HLOOKUP(LEFT(BJ$3,4),Global!$B$6:$J$36,MATCH($C8,Global!$B$6:$B$36,0),FALSE)="No Impact"),HLOOKUP(RIGHT(BJ$3,LEN(BJ$3)-FIND(".",BJ$3,FIND(".",BJ$3)+1)),Gällivare!$B$6:$J$36,MATCH($C8,Gällivare!$B$6:$B$36,0),FALSE),"Global: "&amp;HLOOKUP(LEFT(BJ$3,4),Global!$B$6:$J$36,MATCH($C8,Global!$B$6:$B$36,0),FALSE)&amp;CHAR(10)&amp;"Local Trend: "&amp;HLOOKUP(MID(BJ$3,FIND(".",BJ$3)+1,FIND(".",BJ$3,FIND(".",BJ$3)+1)-FIND(".",BJ$3)-1),Gällivare!$B$6:$J$36,MATCH($C8,Gällivare!$B$6:$B$36,0),FALSE)&amp;CHAR(10)&amp;"Local Target: "&amp;HLOOKUP(RIGHT(BJ$3,LEN(BJ$3)-FIND(".",BJ$3,FIND(".",BJ$3)+1)),Gällivare!$B$6:$J$36,MATCH($C8,Gällivare!$B$6:$B$36,0),FALSE)))</f>
        <v>Medium</v>
      </c>
      <c r="BK8" s="177" t="str">
        <f>IF(AND(HLOOKUP(MID(BK$3,FIND(".",BK$3)+1,FIND(".",BK$3,FIND(".",BK$3)+1)-FIND(".",BK$3)-1),Gällivare!$B$6:$J$36,MATCH($C8,Gällivare!$B$6:$B$36,0),FALSE)="No Impact",HLOOKUP(RIGHT(BK$3,LEN(BK$3)-FIND(".",BK$3,FIND(".",BK$3)+1)),Gällivare!$B$6:$J$36,MATCH($C8,Gällivare!$B$6:$B$36,0),FALSE)="No Impact"),HLOOKUP(LEFT(BK$3,4),Global!$B$6:$J$36,MATCH($C8,Global!$B$6:$B$36,0),FALSE),IF(AND(HLOOKUP(MID(BK$3,FIND(".",BK$3)+1,FIND(".",BK$3,FIND(".",BK$3)+1)-FIND(".",BK$3)-1),Gällivare!$B$6:$J$36,MATCH($C8,Gällivare!$B$6:$B$36,0),FALSE)="No Impact",HLOOKUP(LEFT(BK$3,4),Global!$B$6:$J$36,MATCH($C8,Global!$B$6:$B$36,0),FALSE)="No Impact"),HLOOKUP(RIGHT(BK$3,LEN(BK$3)-FIND(".",BK$3,FIND(".",BK$3)+1)),Gällivare!$B$6:$J$36,MATCH($C8,Gällivare!$B$6:$B$36,0),FALSE),"Global: "&amp;HLOOKUP(LEFT(BK$3,4),Global!$B$6:$J$36,MATCH($C8,Global!$B$6:$B$36,0),FALSE)&amp;CHAR(10)&amp;"Local Trend: "&amp;HLOOKUP(MID(BK$3,FIND(".",BK$3)+1,FIND(".",BK$3,FIND(".",BK$3)+1)-FIND(".",BK$3)-1),Gällivare!$B$6:$J$36,MATCH($C8,Gällivare!$B$6:$B$36,0),FALSE)&amp;CHAR(10)&amp;"Local Target: "&amp;HLOOKUP(RIGHT(BK$3,LEN(BK$3)-FIND(".",BK$3,FIND(".",BK$3)+1)),Gällivare!$B$6:$J$36,MATCH($C8,Gällivare!$B$6:$B$36,0),FALSE)))</f>
        <v>High</v>
      </c>
      <c r="BL8" s="177" t="str">
        <f>IF(AND(HLOOKUP(MID(BL$3,FIND(".",BL$3)+1,FIND(".",BL$3,FIND(".",BL$3)+1)-FIND(".",BL$3)-1),Gällivare!$B$6:$J$36,MATCH($C8,Gällivare!$B$6:$B$36,0),FALSE)="No Impact",HLOOKUP(RIGHT(BL$3,LEN(BL$3)-FIND(".",BL$3,FIND(".",BL$3)+1)),Gällivare!$B$6:$J$36,MATCH($C8,Gällivare!$B$6:$B$36,0),FALSE)="No Impact"),HLOOKUP(LEFT(BL$3,4),Global!$B$6:$J$36,MATCH($C8,Global!$B$6:$B$36,0),FALSE),IF(AND(HLOOKUP(MID(BL$3,FIND(".",BL$3)+1,FIND(".",BL$3,FIND(".",BL$3)+1)-FIND(".",BL$3)-1),Gällivare!$B$6:$J$36,MATCH($C8,Gällivare!$B$6:$B$36,0),FALSE)="No Impact",HLOOKUP(LEFT(BL$3,4),Global!$B$6:$J$36,MATCH($C8,Global!$B$6:$B$36,0),FALSE)="No Impact"),HLOOKUP(RIGHT(BL$3,LEN(BL$3)-FIND(".",BL$3,FIND(".",BL$3)+1)),Gällivare!$B$6:$J$36,MATCH($C8,Gällivare!$B$6:$B$36,0),FALSE),"Global: "&amp;HLOOKUP(LEFT(BL$3,4),Global!$B$6:$J$36,MATCH($C8,Global!$B$6:$B$36,0),FALSE)&amp;CHAR(10)&amp;"Local Trend: "&amp;HLOOKUP(MID(BL$3,FIND(".",BL$3)+1,FIND(".",BL$3,FIND(".",BL$3)+1)-FIND(".",BL$3)-1),Gällivare!$B$6:$J$36,MATCH($C8,Gällivare!$B$6:$B$36,0),FALSE)&amp;CHAR(10)&amp;"Local Target: "&amp;HLOOKUP(RIGHT(BL$3,LEN(BL$3)-FIND(".",BL$3,FIND(".",BL$3)+1)),Gällivare!$B$6:$J$36,MATCH($C8,Gällivare!$B$6:$B$36,0),FALSE)))</f>
        <v>High</v>
      </c>
      <c r="BM8" s="177" t="str">
        <f>IF(AND(HLOOKUP(MID(BM$3,FIND(".",BM$3)+1,FIND(".",BM$3,FIND(".",BM$3)+1)-FIND(".",BM$3)-1),Gällivare!$B$6:$J$36,MATCH($C8,Gällivare!$B$6:$B$36,0),FALSE)="No Impact",HLOOKUP(RIGHT(BM$3,LEN(BM$3)-FIND(".",BM$3,FIND(".",BM$3)+1)),Gällivare!$B$6:$J$36,MATCH($C8,Gällivare!$B$6:$B$36,0),FALSE)="No Impact"),HLOOKUP(LEFT(BM$3,4),Global!$B$6:$J$36,MATCH($C8,Global!$B$6:$B$36,0),FALSE),IF(AND(HLOOKUP(MID(BM$3,FIND(".",BM$3)+1,FIND(".",BM$3,FIND(".",BM$3)+1)-FIND(".",BM$3)-1),Gällivare!$B$6:$J$36,MATCH($C8,Gällivare!$B$6:$B$36,0),FALSE)="No Impact",HLOOKUP(LEFT(BM$3,4),Global!$B$6:$J$36,MATCH($C8,Global!$B$6:$B$36,0),FALSE)="No Impact"),HLOOKUP(RIGHT(BM$3,LEN(BM$3)-FIND(".",BM$3,FIND(".",BM$3)+1)),Gällivare!$B$6:$J$36,MATCH($C8,Gällivare!$B$6:$B$36,0),FALSE),"Global: "&amp;HLOOKUP(LEFT(BM$3,4),Global!$B$6:$J$36,MATCH($C8,Global!$B$6:$B$36,0),FALSE)&amp;CHAR(10)&amp;"Local Trend: "&amp;HLOOKUP(MID(BM$3,FIND(".",BM$3)+1,FIND(".",BM$3,FIND(".",BM$3)+1)-FIND(".",BM$3)-1),Gällivare!$B$6:$J$36,MATCH($C8,Gällivare!$B$6:$B$36,0),FALSE)&amp;CHAR(10)&amp;"Local Target: "&amp;HLOOKUP(RIGHT(BM$3,LEN(BM$3)-FIND(".",BM$3,FIND(".",BM$3)+1)),Gällivare!$B$6:$J$36,MATCH($C8,Gällivare!$B$6:$B$36,0),FALSE)))</f>
        <v>High</v>
      </c>
      <c r="BN8" s="177" t="str">
        <f>IF(AND(HLOOKUP(MID(BN$3,FIND(".",BN$3)+1,FIND(".",BN$3,FIND(".",BN$3)+1)-FIND(".",BN$3)-1),Gällivare!$B$6:$J$36,MATCH($C8,Gällivare!$B$6:$B$36,0),FALSE)="No Impact",HLOOKUP(RIGHT(BN$3,LEN(BN$3)-FIND(".",BN$3,FIND(".",BN$3)+1)),Gällivare!$B$6:$J$36,MATCH($C8,Gällivare!$B$6:$B$36,0),FALSE)="No Impact"),HLOOKUP(LEFT(BN$3,4),Global!$B$6:$J$36,MATCH($C8,Global!$B$6:$B$36,0),FALSE),IF(AND(HLOOKUP(MID(BN$3,FIND(".",BN$3)+1,FIND(".",BN$3,FIND(".",BN$3)+1)-FIND(".",BN$3)-1),Gällivare!$B$6:$J$36,MATCH($C8,Gällivare!$B$6:$B$36,0),FALSE)="No Impact",HLOOKUP(LEFT(BN$3,4),Global!$B$6:$J$36,MATCH($C8,Global!$B$6:$B$36,0),FALSE)="No Impact"),HLOOKUP(RIGHT(BN$3,LEN(BN$3)-FIND(".",BN$3,FIND(".",BN$3)+1)),Gällivare!$B$6:$J$36,MATCH($C8,Gällivare!$B$6:$B$36,0),FALSE),"Global: "&amp;HLOOKUP(LEFT(BN$3,4),Global!$B$6:$J$36,MATCH($C8,Global!$B$6:$B$36,0),FALSE)&amp;CHAR(10)&amp;"Local Trend: "&amp;HLOOKUP(MID(BN$3,FIND(".",BN$3)+1,FIND(".",BN$3,FIND(".",BN$3)+1)-FIND(".",BN$3)-1),Gällivare!$B$6:$J$36,MATCH($C8,Gällivare!$B$6:$B$36,0),FALSE)&amp;CHAR(10)&amp;"Local Target: "&amp;HLOOKUP(RIGHT(BN$3,LEN(BN$3)-FIND(".",BN$3,FIND(".",BN$3)+1)),Gällivare!$B$6:$J$36,MATCH($C8,Gällivare!$B$6:$B$36,0),FALSE)))</f>
        <v>High</v>
      </c>
      <c r="BO8" s="177" t="str">
        <f>IF(AND(HLOOKUP(MID(BO$3,FIND(".",BO$3)+1,FIND(".",BO$3,FIND(".",BO$3)+1)-FIND(".",BO$3)-1),Gällivare!$B$6:$J$36,MATCH($C8,Gällivare!$B$6:$B$36,0),FALSE)="No Impact",HLOOKUP(RIGHT(BO$3,LEN(BO$3)-FIND(".",BO$3,FIND(".",BO$3)+1)),Gällivare!$B$6:$J$36,MATCH($C8,Gällivare!$B$6:$B$36,0),FALSE)="No Impact"),HLOOKUP(LEFT(BO$3,4),Global!$B$6:$J$36,MATCH($C8,Global!$B$6:$B$36,0),FALSE),IF(AND(HLOOKUP(MID(BO$3,FIND(".",BO$3)+1,FIND(".",BO$3,FIND(".",BO$3)+1)-FIND(".",BO$3)-1),Gällivare!$B$6:$J$36,MATCH($C8,Gällivare!$B$6:$B$36,0),FALSE)="No Impact",HLOOKUP(LEFT(BO$3,4),Global!$B$6:$J$36,MATCH($C8,Global!$B$6:$B$36,0),FALSE)="No Impact"),HLOOKUP(RIGHT(BO$3,LEN(BO$3)-FIND(".",BO$3,FIND(".",BO$3)+1)),Gällivare!$B$6:$J$36,MATCH($C8,Gällivare!$B$6:$B$36,0),FALSE),"Global: "&amp;HLOOKUP(LEFT(BO$3,4),Global!$B$6:$J$36,MATCH($C8,Global!$B$6:$B$36,0),FALSE)&amp;CHAR(10)&amp;"Local Trend: "&amp;HLOOKUP(MID(BO$3,FIND(".",BO$3)+1,FIND(".",BO$3,FIND(".",BO$3)+1)-FIND(".",BO$3)-1),Gällivare!$B$6:$J$36,MATCH($C8,Gällivare!$B$6:$B$36,0),FALSE)&amp;CHAR(10)&amp;"Local Target: "&amp;HLOOKUP(RIGHT(BO$3,LEN(BO$3)-FIND(".",BO$3,FIND(".",BO$3)+1)),Gällivare!$B$6:$J$36,MATCH($C8,Gällivare!$B$6:$B$36,0),FALSE)))</f>
        <v>High</v>
      </c>
      <c r="BP8" s="177" t="str">
        <f>IF(AND(HLOOKUP(MID(BP$3,FIND(".",BP$3)+1,FIND(".",BP$3,FIND(".",BP$3)+1)-FIND(".",BP$3)-1),Gällivare!$B$6:$J$36,MATCH($C8,Gällivare!$B$6:$B$36,0),FALSE)="No Impact",HLOOKUP(RIGHT(BP$3,LEN(BP$3)-FIND(".",BP$3,FIND(".",BP$3)+1)),Gällivare!$B$6:$J$36,MATCH($C8,Gällivare!$B$6:$B$36,0),FALSE)="No Impact"),HLOOKUP(LEFT(BP$3,4),Global!$B$6:$J$36,MATCH($C8,Global!$B$6:$B$36,0),FALSE),IF(AND(HLOOKUP(MID(BP$3,FIND(".",BP$3)+1,FIND(".",BP$3,FIND(".",BP$3)+1)-FIND(".",BP$3)-1),Gällivare!$B$6:$J$36,MATCH($C8,Gällivare!$B$6:$B$36,0),FALSE)="No Impact",HLOOKUP(LEFT(BP$3,4),Global!$B$6:$J$36,MATCH($C8,Global!$B$6:$B$36,0),FALSE)="No Impact"),HLOOKUP(RIGHT(BP$3,LEN(BP$3)-FIND(".",BP$3,FIND(".",BP$3)+1)),Gällivare!$B$6:$J$36,MATCH($C8,Gällivare!$B$6:$B$36,0),FALSE),"Global: "&amp;HLOOKUP(LEFT(BP$3,4),Global!$B$6:$J$36,MATCH($C8,Global!$B$6:$B$36,0),FALSE)&amp;CHAR(10)&amp;"Local Trend: "&amp;HLOOKUP(MID(BP$3,FIND(".",BP$3)+1,FIND(".",BP$3,FIND(".",BP$3)+1)-FIND(".",BP$3)-1),Gällivare!$B$6:$J$36,MATCH($C8,Gällivare!$B$6:$B$36,0),FALSE)&amp;CHAR(10)&amp;"Local Target: "&amp;HLOOKUP(RIGHT(BP$3,LEN(BP$3)-FIND(".",BP$3,FIND(".",BP$3)+1)),Gällivare!$B$6:$J$36,MATCH($C8,Gällivare!$B$6:$B$36,0),FALSE)))</f>
        <v>High</v>
      </c>
      <c r="BS8" s="175"/>
      <c r="BT8" s="178"/>
      <c r="BU8" s="178"/>
      <c r="BV8" s="178"/>
      <c r="BW8" s="178"/>
      <c r="BX8" s="178"/>
      <c r="BY8" s="178"/>
    </row>
    <row r="9" spans="2:82" x14ac:dyDescent="0.3">
      <c r="B9" s="243"/>
      <c r="C9" s="175" t="s">
        <v>89</v>
      </c>
      <c r="D9" s="175" t="s">
        <v>172</v>
      </c>
      <c r="E9" s="175" t="s">
        <v>173</v>
      </c>
      <c r="F9" s="176" t="s">
        <v>165</v>
      </c>
      <c r="G9" s="176"/>
      <c r="H9" s="175" t="str">
        <f t="shared" si="1"/>
        <v>High</v>
      </c>
      <c r="I9" s="175" t="str">
        <f t="shared" si="0"/>
        <v>High</v>
      </c>
      <c r="J9" s="175" t="str">
        <f t="shared" si="0"/>
        <v>High</v>
      </c>
      <c r="K9" s="175" t="str">
        <f t="shared" si="0"/>
        <v>High</v>
      </c>
      <c r="L9" s="175" t="str">
        <f t="shared" si="0"/>
        <v>High</v>
      </c>
      <c r="M9" s="175" t="str">
        <f t="shared" si="0"/>
        <v>High</v>
      </c>
      <c r="N9" s="175" t="str">
        <f t="shared" si="0"/>
        <v>Medium</v>
      </c>
      <c r="O9" s="175" t="str">
        <f t="shared" si="0"/>
        <v>Medium</v>
      </c>
      <c r="P9" s="175" t="str">
        <f t="shared" si="0"/>
        <v>Medium</v>
      </c>
      <c r="Q9" s="175" t="str">
        <f t="shared" si="0"/>
        <v>Medium</v>
      </c>
      <c r="R9" s="175" t="str">
        <f t="shared" si="0"/>
        <v>Medium</v>
      </c>
      <c r="S9" s="175" t="str">
        <f t="shared" si="0"/>
        <v>Medium</v>
      </c>
      <c r="T9" s="175" t="str">
        <f t="shared" si="0"/>
        <v>Medium</v>
      </c>
      <c r="U9" s="175" t="str">
        <f t="shared" si="0"/>
        <v>Medium</v>
      </c>
      <c r="V9" s="175" t="str">
        <f t="shared" si="0"/>
        <v>Medium</v>
      </c>
      <c r="W9" s="175" t="str">
        <f t="shared" si="0"/>
        <v>Medium</v>
      </c>
      <c r="X9" s="175" t="str">
        <f t="shared" si="0"/>
        <v>Medium</v>
      </c>
      <c r="Y9" s="175" t="str">
        <f t="shared" si="0"/>
        <v>Medium</v>
      </c>
      <c r="Z9" s="175" t="str">
        <f t="shared" si="0"/>
        <v>Medium</v>
      </c>
      <c r="AA9" s="175" t="str">
        <f t="shared" si="0"/>
        <v>Medium</v>
      </c>
      <c r="AB9" s="175" t="str">
        <f t="shared" si="0"/>
        <v>Medium</v>
      </c>
      <c r="AC9" s="175" t="str">
        <f t="shared" si="0"/>
        <v>Medium</v>
      </c>
      <c r="AD9" s="175" t="str">
        <f t="shared" si="0"/>
        <v>Medium</v>
      </c>
      <c r="AE9" s="175" t="str">
        <f t="shared" si="0"/>
        <v>Medium</v>
      </c>
      <c r="AF9" s="175" t="str">
        <f t="shared" si="0"/>
        <v>Low</v>
      </c>
      <c r="AG9" s="175" t="str">
        <f t="shared" si="0"/>
        <v>Low</v>
      </c>
      <c r="AH9" s="175" t="str">
        <f t="shared" si="0"/>
        <v>Low</v>
      </c>
      <c r="AI9" s="175" t="str">
        <f t="shared" si="0"/>
        <v>Low</v>
      </c>
      <c r="AJ9" s="175" t="str">
        <f t="shared" si="0"/>
        <v>Low</v>
      </c>
      <c r="AK9" s="175" t="str">
        <f t="shared" si="0"/>
        <v>Low</v>
      </c>
      <c r="AL9" s="176"/>
      <c r="AM9" s="177" t="str">
        <f>IF(AND(HLOOKUP(MID(AM$3,FIND(".",AM$3)+1,FIND(".",AM$3,FIND(".",AM$3)+1)-FIND(".",AM$3)-1),Gällivare!$B$6:$J$36,MATCH($C9,Gällivare!$B$6:$B$36,0),FALSE)="No Impact",HLOOKUP(RIGHT(AM$3,LEN(AM$3)-FIND(".",AM$3,FIND(".",AM$3)+1)),Gällivare!$B$6:$J$36,MATCH($C9,Gällivare!$B$6:$B$36,0),FALSE)="No Impact"),HLOOKUP(LEFT(AM$3,4),Global!$B$6:$J$36,MATCH($C9,Global!$B$6:$B$36,0),FALSE),IF(AND(HLOOKUP(MID(AM$3,FIND(".",AM$3)+1,FIND(".",AM$3,FIND(".",AM$3)+1)-FIND(".",AM$3)-1),Gällivare!$B$6:$J$36,MATCH($C9,Gällivare!$B$6:$B$36,0),FALSE)="No Impact",HLOOKUP(LEFT(AM$3,4),Global!$B$6:$J$36,MATCH($C9,Global!$B$6:$B$36,0),FALSE)="No Impact"),HLOOKUP(RIGHT(AM$3,LEN(AM$3)-FIND(".",AM$3,FIND(".",AM$3)+1)),Gällivare!$B$6:$J$36,MATCH($C9,Gällivare!$B$6:$B$36,0),FALSE),"Global: "&amp;HLOOKUP(LEFT(AM$3,4),Global!$B$6:$J$36,MATCH($C9,Global!$B$6:$B$36,0),FALSE)&amp;CHAR(10)&amp;"Local Trend: "&amp;HLOOKUP(MID(AM$3,FIND(".",AM$3)+1,FIND(".",AM$3,FIND(".",AM$3)+1)-FIND(".",AM$3)-1),Gällivare!$B$6:$J$36,MATCH($C9,Gällivare!$B$6:$B$36,0),FALSE)&amp;CHAR(10)&amp;"Local Target: "&amp;HLOOKUP(RIGHT(AM$3,LEN(AM$3)-FIND(".",AM$3,FIND(".",AM$3)+1)),Gällivare!$B$6:$J$36,MATCH($C9,Gällivare!$B$6:$B$36,0),FALSE)))</f>
        <v>High</v>
      </c>
      <c r="AN9" s="177" t="str">
        <f>IF(AND(HLOOKUP(MID(AN$3,FIND(".",AN$3)+1,FIND(".",AN$3,FIND(".",AN$3)+1)-FIND(".",AN$3)-1),Gällivare!$B$6:$J$36,MATCH($C9,Gällivare!$B$6:$B$36,0),FALSE)="No Impact",HLOOKUP(RIGHT(AN$3,LEN(AN$3)-FIND(".",AN$3,FIND(".",AN$3)+1)),Gällivare!$B$6:$J$36,MATCH($C9,Gällivare!$B$6:$B$36,0),FALSE)="No Impact"),HLOOKUP(LEFT(AN$3,4),Global!$B$6:$J$36,MATCH($C9,Global!$B$6:$B$36,0),FALSE),IF(AND(HLOOKUP(MID(AN$3,FIND(".",AN$3)+1,FIND(".",AN$3,FIND(".",AN$3)+1)-FIND(".",AN$3)-1),Gällivare!$B$6:$J$36,MATCH($C9,Gällivare!$B$6:$B$36,0),FALSE)="No Impact",HLOOKUP(LEFT(AN$3,4),Global!$B$6:$J$36,MATCH($C9,Global!$B$6:$B$36,0),FALSE)="No Impact"),HLOOKUP(RIGHT(AN$3,LEN(AN$3)-FIND(".",AN$3,FIND(".",AN$3)+1)),Gällivare!$B$6:$J$36,MATCH($C9,Gällivare!$B$6:$B$36,0),FALSE),"Global: "&amp;HLOOKUP(LEFT(AN$3,4),Global!$B$6:$J$36,MATCH($C9,Global!$B$6:$B$36,0),FALSE)&amp;CHAR(10)&amp;"Local Trend: "&amp;HLOOKUP(MID(AN$3,FIND(".",AN$3)+1,FIND(".",AN$3,FIND(".",AN$3)+1)-FIND(".",AN$3)-1),Gällivare!$B$6:$J$36,MATCH($C9,Gällivare!$B$6:$B$36,0),FALSE)&amp;CHAR(10)&amp;"Local Target: "&amp;HLOOKUP(RIGHT(AN$3,LEN(AN$3)-FIND(".",AN$3,FIND(".",AN$3)+1)),Gällivare!$B$6:$J$36,MATCH($C9,Gällivare!$B$6:$B$36,0),FALSE)))</f>
        <v>High</v>
      </c>
      <c r="AO9" s="177" t="str">
        <f>IF(AND(HLOOKUP(MID(AO$3,FIND(".",AO$3)+1,FIND(".",AO$3,FIND(".",AO$3)+1)-FIND(".",AO$3)-1),Gällivare!$B$6:$J$36,MATCH($C9,Gällivare!$B$6:$B$36,0),FALSE)="No Impact",HLOOKUP(RIGHT(AO$3,LEN(AO$3)-FIND(".",AO$3,FIND(".",AO$3)+1)),Gällivare!$B$6:$J$36,MATCH($C9,Gällivare!$B$6:$B$36,0),FALSE)="No Impact"),HLOOKUP(LEFT(AO$3,4),Global!$B$6:$J$36,MATCH($C9,Global!$B$6:$B$36,0),FALSE),IF(AND(HLOOKUP(MID(AO$3,FIND(".",AO$3)+1,FIND(".",AO$3,FIND(".",AO$3)+1)-FIND(".",AO$3)-1),Gällivare!$B$6:$J$36,MATCH($C9,Gällivare!$B$6:$B$36,0),FALSE)="No Impact",HLOOKUP(LEFT(AO$3,4),Global!$B$6:$J$36,MATCH($C9,Global!$B$6:$B$36,0),FALSE)="No Impact"),HLOOKUP(RIGHT(AO$3,LEN(AO$3)-FIND(".",AO$3,FIND(".",AO$3)+1)),Gällivare!$B$6:$J$36,MATCH($C9,Gällivare!$B$6:$B$36,0),FALSE),"Global: "&amp;HLOOKUP(LEFT(AO$3,4),Global!$B$6:$J$36,MATCH($C9,Global!$B$6:$B$36,0),FALSE)&amp;CHAR(10)&amp;"Local Trend: "&amp;HLOOKUP(MID(AO$3,FIND(".",AO$3)+1,FIND(".",AO$3,FIND(".",AO$3)+1)-FIND(".",AO$3)-1),Gällivare!$B$6:$J$36,MATCH($C9,Gällivare!$B$6:$B$36,0),FALSE)&amp;CHAR(10)&amp;"Local Target: "&amp;HLOOKUP(RIGHT(AO$3,LEN(AO$3)-FIND(".",AO$3,FIND(".",AO$3)+1)),Gällivare!$B$6:$J$36,MATCH($C9,Gällivare!$B$6:$B$36,0),FALSE)))</f>
        <v>High</v>
      </c>
      <c r="AP9" s="177" t="str">
        <f>IF(AND(HLOOKUP(MID(AP$3,FIND(".",AP$3)+1,FIND(".",AP$3,FIND(".",AP$3)+1)-FIND(".",AP$3)-1),Gällivare!$B$6:$J$36,MATCH($C9,Gällivare!$B$6:$B$36,0),FALSE)="No Impact",HLOOKUP(RIGHT(AP$3,LEN(AP$3)-FIND(".",AP$3,FIND(".",AP$3)+1)),Gällivare!$B$6:$J$36,MATCH($C9,Gällivare!$B$6:$B$36,0),FALSE)="No Impact"),HLOOKUP(LEFT(AP$3,4),Global!$B$6:$J$36,MATCH($C9,Global!$B$6:$B$36,0),FALSE),IF(AND(HLOOKUP(MID(AP$3,FIND(".",AP$3)+1,FIND(".",AP$3,FIND(".",AP$3)+1)-FIND(".",AP$3)-1),Gällivare!$B$6:$J$36,MATCH($C9,Gällivare!$B$6:$B$36,0),FALSE)="No Impact",HLOOKUP(LEFT(AP$3,4),Global!$B$6:$J$36,MATCH($C9,Global!$B$6:$B$36,0),FALSE)="No Impact"),HLOOKUP(RIGHT(AP$3,LEN(AP$3)-FIND(".",AP$3,FIND(".",AP$3)+1)),Gällivare!$B$6:$J$36,MATCH($C9,Gällivare!$B$6:$B$36,0),FALSE),"Global: "&amp;HLOOKUP(LEFT(AP$3,4),Global!$B$6:$J$36,MATCH($C9,Global!$B$6:$B$36,0),FALSE)&amp;CHAR(10)&amp;"Local Trend: "&amp;HLOOKUP(MID(AP$3,FIND(".",AP$3)+1,FIND(".",AP$3,FIND(".",AP$3)+1)-FIND(".",AP$3)-1),Gällivare!$B$6:$J$36,MATCH($C9,Gällivare!$B$6:$B$36,0),FALSE)&amp;CHAR(10)&amp;"Local Target: "&amp;HLOOKUP(RIGHT(AP$3,LEN(AP$3)-FIND(".",AP$3,FIND(".",AP$3)+1)),Gällivare!$B$6:$J$36,MATCH($C9,Gällivare!$B$6:$B$36,0),FALSE)))</f>
        <v>High</v>
      </c>
      <c r="AQ9" s="177" t="str">
        <f>IF(AND(HLOOKUP(MID(AQ$3,FIND(".",AQ$3)+1,FIND(".",AQ$3,FIND(".",AQ$3)+1)-FIND(".",AQ$3)-1),Gällivare!$B$6:$J$36,MATCH($C9,Gällivare!$B$6:$B$36,0),FALSE)="No Impact",HLOOKUP(RIGHT(AQ$3,LEN(AQ$3)-FIND(".",AQ$3,FIND(".",AQ$3)+1)),Gällivare!$B$6:$J$36,MATCH($C9,Gällivare!$B$6:$B$36,0),FALSE)="No Impact"),HLOOKUP(LEFT(AQ$3,4),Global!$B$6:$J$36,MATCH($C9,Global!$B$6:$B$36,0),FALSE),IF(AND(HLOOKUP(MID(AQ$3,FIND(".",AQ$3)+1,FIND(".",AQ$3,FIND(".",AQ$3)+1)-FIND(".",AQ$3)-1),Gällivare!$B$6:$J$36,MATCH($C9,Gällivare!$B$6:$B$36,0),FALSE)="No Impact",HLOOKUP(LEFT(AQ$3,4),Global!$B$6:$J$36,MATCH($C9,Global!$B$6:$B$36,0),FALSE)="No Impact"),HLOOKUP(RIGHT(AQ$3,LEN(AQ$3)-FIND(".",AQ$3,FIND(".",AQ$3)+1)),Gällivare!$B$6:$J$36,MATCH($C9,Gällivare!$B$6:$B$36,0),FALSE),"Global: "&amp;HLOOKUP(LEFT(AQ$3,4),Global!$B$6:$J$36,MATCH($C9,Global!$B$6:$B$36,0),FALSE)&amp;CHAR(10)&amp;"Local Trend: "&amp;HLOOKUP(MID(AQ$3,FIND(".",AQ$3)+1,FIND(".",AQ$3,FIND(".",AQ$3)+1)-FIND(".",AQ$3)-1),Gällivare!$B$6:$J$36,MATCH($C9,Gällivare!$B$6:$B$36,0),FALSE)&amp;CHAR(10)&amp;"Local Target: "&amp;HLOOKUP(RIGHT(AQ$3,LEN(AQ$3)-FIND(".",AQ$3,FIND(".",AQ$3)+1)),Gällivare!$B$6:$J$36,MATCH($C9,Gällivare!$B$6:$B$36,0),FALSE)))</f>
        <v>High</v>
      </c>
      <c r="AR9" s="177" t="str">
        <f>IF(AND(HLOOKUP(MID(AR$3,FIND(".",AR$3)+1,FIND(".",AR$3,FIND(".",AR$3)+1)-FIND(".",AR$3)-1),Gällivare!$B$6:$J$36,MATCH($C9,Gällivare!$B$6:$B$36,0),FALSE)="No Impact",HLOOKUP(RIGHT(AR$3,LEN(AR$3)-FIND(".",AR$3,FIND(".",AR$3)+1)),Gällivare!$B$6:$J$36,MATCH($C9,Gällivare!$B$6:$B$36,0),FALSE)="No Impact"),HLOOKUP(LEFT(AR$3,4),Global!$B$6:$J$36,MATCH($C9,Global!$B$6:$B$36,0),FALSE),IF(AND(HLOOKUP(MID(AR$3,FIND(".",AR$3)+1,FIND(".",AR$3,FIND(".",AR$3)+1)-FIND(".",AR$3)-1),Gällivare!$B$6:$J$36,MATCH($C9,Gällivare!$B$6:$B$36,0),FALSE)="No Impact",HLOOKUP(LEFT(AR$3,4),Global!$B$6:$J$36,MATCH($C9,Global!$B$6:$B$36,0),FALSE)="No Impact"),HLOOKUP(RIGHT(AR$3,LEN(AR$3)-FIND(".",AR$3,FIND(".",AR$3)+1)),Gällivare!$B$6:$J$36,MATCH($C9,Gällivare!$B$6:$B$36,0),FALSE),"Global: "&amp;HLOOKUP(LEFT(AR$3,4),Global!$B$6:$J$36,MATCH($C9,Global!$B$6:$B$36,0),FALSE)&amp;CHAR(10)&amp;"Local Trend: "&amp;HLOOKUP(MID(AR$3,FIND(".",AR$3)+1,FIND(".",AR$3,FIND(".",AR$3)+1)-FIND(".",AR$3)-1),Gällivare!$B$6:$J$36,MATCH($C9,Gällivare!$B$6:$B$36,0),FALSE)&amp;CHAR(10)&amp;"Local Target: "&amp;HLOOKUP(RIGHT(AR$3,LEN(AR$3)-FIND(".",AR$3,FIND(".",AR$3)+1)),Gällivare!$B$6:$J$36,MATCH($C9,Gällivare!$B$6:$B$36,0),FALSE)))</f>
        <v>High</v>
      </c>
      <c r="AS9" s="177" t="str">
        <f>IF(AND(HLOOKUP(MID(AS$3,FIND(".",AS$3)+1,FIND(".",AS$3,FIND(".",AS$3)+1)-FIND(".",AS$3)-1),Gällivare!$B$6:$J$36,MATCH($C9,Gällivare!$B$6:$B$36,0),FALSE)="No Impact",HLOOKUP(RIGHT(AS$3,LEN(AS$3)-FIND(".",AS$3,FIND(".",AS$3)+1)),Gällivare!$B$6:$J$36,MATCH($C9,Gällivare!$B$6:$B$36,0),FALSE)="No Impact"),HLOOKUP(LEFT(AS$3,4),Global!$B$6:$J$36,MATCH($C9,Global!$B$6:$B$36,0),FALSE),IF(AND(HLOOKUP(MID(AS$3,FIND(".",AS$3)+1,FIND(".",AS$3,FIND(".",AS$3)+1)-FIND(".",AS$3)-1),Gällivare!$B$6:$J$36,MATCH($C9,Gällivare!$B$6:$B$36,0),FALSE)="No Impact",HLOOKUP(LEFT(AS$3,4),Global!$B$6:$J$36,MATCH($C9,Global!$B$6:$B$36,0),FALSE)="No Impact"),HLOOKUP(RIGHT(AS$3,LEN(AS$3)-FIND(".",AS$3,FIND(".",AS$3)+1)),Gällivare!$B$6:$J$36,MATCH($C9,Gällivare!$B$6:$B$36,0),FALSE),"Global: "&amp;HLOOKUP(LEFT(AS$3,4),Global!$B$6:$J$36,MATCH($C9,Global!$B$6:$B$36,0),FALSE)&amp;CHAR(10)&amp;"Local Trend: "&amp;HLOOKUP(MID(AS$3,FIND(".",AS$3)+1,FIND(".",AS$3,FIND(".",AS$3)+1)-FIND(".",AS$3)-1),Gällivare!$B$6:$J$36,MATCH($C9,Gällivare!$B$6:$B$36,0),FALSE)&amp;CHAR(10)&amp;"Local Target: "&amp;HLOOKUP(RIGHT(AS$3,LEN(AS$3)-FIND(".",AS$3,FIND(".",AS$3)+1)),Gällivare!$B$6:$J$36,MATCH($C9,Gällivare!$B$6:$B$36,0),FALSE)))</f>
        <v>Medium</v>
      </c>
      <c r="AT9" s="177" t="str">
        <f>IF(AND(HLOOKUP(MID(AT$3,FIND(".",AT$3)+1,FIND(".",AT$3,FIND(".",AT$3)+1)-FIND(".",AT$3)-1),Gällivare!$B$6:$J$36,MATCH($C9,Gällivare!$B$6:$B$36,0),FALSE)="No Impact",HLOOKUP(RIGHT(AT$3,LEN(AT$3)-FIND(".",AT$3,FIND(".",AT$3)+1)),Gällivare!$B$6:$J$36,MATCH($C9,Gällivare!$B$6:$B$36,0),FALSE)="No Impact"),HLOOKUP(LEFT(AT$3,4),Global!$B$6:$J$36,MATCH($C9,Global!$B$6:$B$36,0),FALSE),IF(AND(HLOOKUP(MID(AT$3,FIND(".",AT$3)+1,FIND(".",AT$3,FIND(".",AT$3)+1)-FIND(".",AT$3)-1),Gällivare!$B$6:$J$36,MATCH($C9,Gällivare!$B$6:$B$36,0),FALSE)="No Impact",HLOOKUP(LEFT(AT$3,4),Global!$B$6:$J$36,MATCH($C9,Global!$B$6:$B$36,0),FALSE)="No Impact"),HLOOKUP(RIGHT(AT$3,LEN(AT$3)-FIND(".",AT$3,FIND(".",AT$3)+1)),Gällivare!$B$6:$J$36,MATCH($C9,Gällivare!$B$6:$B$36,0),FALSE),"Global: "&amp;HLOOKUP(LEFT(AT$3,4),Global!$B$6:$J$36,MATCH($C9,Global!$B$6:$B$36,0),FALSE)&amp;CHAR(10)&amp;"Local Trend: "&amp;HLOOKUP(MID(AT$3,FIND(".",AT$3)+1,FIND(".",AT$3,FIND(".",AT$3)+1)-FIND(".",AT$3)-1),Gällivare!$B$6:$J$36,MATCH($C9,Gällivare!$B$6:$B$36,0),FALSE)&amp;CHAR(10)&amp;"Local Target: "&amp;HLOOKUP(RIGHT(AT$3,LEN(AT$3)-FIND(".",AT$3,FIND(".",AT$3)+1)),Gällivare!$B$6:$J$36,MATCH($C9,Gällivare!$B$6:$B$36,0),FALSE)))</f>
        <v>Medium</v>
      </c>
      <c r="AU9" s="177" t="str">
        <f>IF(AND(HLOOKUP(MID(AU$3,FIND(".",AU$3)+1,FIND(".",AU$3,FIND(".",AU$3)+1)-FIND(".",AU$3)-1),Gällivare!$B$6:$J$36,MATCH($C9,Gällivare!$B$6:$B$36,0),FALSE)="No Impact",HLOOKUP(RIGHT(AU$3,LEN(AU$3)-FIND(".",AU$3,FIND(".",AU$3)+1)),Gällivare!$B$6:$J$36,MATCH($C9,Gällivare!$B$6:$B$36,0),FALSE)="No Impact"),HLOOKUP(LEFT(AU$3,4),Global!$B$6:$J$36,MATCH($C9,Global!$B$6:$B$36,0),FALSE),IF(AND(HLOOKUP(MID(AU$3,FIND(".",AU$3)+1,FIND(".",AU$3,FIND(".",AU$3)+1)-FIND(".",AU$3)-1),Gällivare!$B$6:$J$36,MATCH($C9,Gällivare!$B$6:$B$36,0),FALSE)="No Impact",HLOOKUP(LEFT(AU$3,4),Global!$B$6:$J$36,MATCH($C9,Global!$B$6:$B$36,0),FALSE)="No Impact"),HLOOKUP(RIGHT(AU$3,LEN(AU$3)-FIND(".",AU$3,FIND(".",AU$3)+1)),Gällivare!$B$6:$J$36,MATCH($C9,Gällivare!$B$6:$B$36,0),FALSE),"Global: "&amp;HLOOKUP(LEFT(AU$3,4),Global!$B$6:$J$36,MATCH($C9,Global!$B$6:$B$36,0),FALSE)&amp;CHAR(10)&amp;"Local Trend: "&amp;HLOOKUP(MID(AU$3,FIND(".",AU$3)+1,FIND(".",AU$3,FIND(".",AU$3)+1)-FIND(".",AU$3)-1),Gällivare!$B$6:$J$36,MATCH($C9,Gällivare!$B$6:$B$36,0),FALSE)&amp;CHAR(10)&amp;"Local Target: "&amp;HLOOKUP(RIGHT(AU$3,LEN(AU$3)-FIND(".",AU$3,FIND(".",AU$3)+1)),Gällivare!$B$6:$J$36,MATCH($C9,Gällivare!$B$6:$B$36,0),FALSE)))</f>
        <v>Medium</v>
      </c>
      <c r="AV9" s="177" t="str">
        <f>IF(AND(HLOOKUP(MID(AV$3,FIND(".",AV$3)+1,FIND(".",AV$3,FIND(".",AV$3)+1)-FIND(".",AV$3)-1),Gällivare!$B$6:$J$36,MATCH($C9,Gällivare!$B$6:$B$36,0),FALSE)="No Impact",HLOOKUP(RIGHT(AV$3,LEN(AV$3)-FIND(".",AV$3,FIND(".",AV$3)+1)),Gällivare!$B$6:$J$36,MATCH($C9,Gällivare!$B$6:$B$36,0),FALSE)="No Impact"),HLOOKUP(LEFT(AV$3,4),Global!$B$6:$J$36,MATCH($C9,Global!$B$6:$B$36,0),FALSE),IF(AND(HLOOKUP(MID(AV$3,FIND(".",AV$3)+1,FIND(".",AV$3,FIND(".",AV$3)+1)-FIND(".",AV$3)-1),Gällivare!$B$6:$J$36,MATCH($C9,Gällivare!$B$6:$B$36,0),FALSE)="No Impact",HLOOKUP(LEFT(AV$3,4),Global!$B$6:$J$36,MATCH($C9,Global!$B$6:$B$36,0),FALSE)="No Impact"),HLOOKUP(RIGHT(AV$3,LEN(AV$3)-FIND(".",AV$3,FIND(".",AV$3)+1)),Gällivare!$B$6:$J$36,MATCH($C9,Gällivare!$B$6:$B$36,0),FALSE),"Global: "&amp;HLOOKUP(LEFT(AV$3,4),Global!$B$6:$J$36,MATCH($C9,Global!$B$6:$B$36,0),FALSE)&amp;CHAR(10)&amp;"Local Trend: "&amp;HLOOKUP(MID(AV$3,FIND(".",AV$3)+1,FIND(".",AV$3,FIND(".",AV$3)+1)-FIND(".",AV$3)-1),Gällivare!$B$6:$J$36,MATCH($C9,Gällivare!$B$6:$B$36,0),FALSE)&amp;CHAR(10)&amp;"Local Target: "&amp;HLOOKUP(RIGHT(AV$3,LEN(AV$3)-FIND(".",AV$3,FIND(".",AV$3)+1)),Gällivare!$B$6:$J$36,MATCH($C9,Gällivare!$B$6:$B$36,0),FALSE)))</f>
        <v>Medium</v>
      </c>
      <c r="AW9" s="177" t="str">
        <f>IF(AND(HLOOKUP(MID(AW$3,FIND(".",AW$3)+1,FIND(".",AW$3,FIND(".",AW$3)+1)-FIND(".",AW$3)-1),Gällivare!$B$6:$J$36,MATCH($C9,Gällivare!$B$6:$B$36,0),FALSE)="No Impact",HLOOKUP(RIGHT(AW$3,LEN(AW$3)-FIND(".",AW$3,FIND(".",AW$3)+1)),Gällivare!$B$6:$J$36,MATCH($C9,Gällivare!$B$6:$B$36,0),FALSE)="No Impact"),HLOOKUP(LEFT(AW$3,4),Global!$B$6:$J$36,MATCH($C9,Global!$B$6:$B$36,0),FALSE),IF(AND(HLOOKUP(MID(AW$3,FIND(".",AW$3)+1,FIND(".",AW$3,FIND(".",AW$3)+1)-FIND(".",AW$3)-1),Gällivare!$B$6:$J$36,MATCH($C9,Gällivare!$B$6:$B$36,0),FALSE)="No Impact",HLOOKUP(LEFT(AW$3,4),Global!$B$6:$J$36,MATCH($C9,Global!$B$6:$B$36,0),FALSE)="No Impact"),HLOOKUP(RIGHT(AW$3,LEN(AW$3)-FIND(".",AW$3,FIND(".",AW$3)+1)),Gällivare!$B$6:$J$36,MATCH($C9,Gällivare!$B$6:$B$36,0),FALSE),"Global: "&amp;HLOOKUP(LEFT(AW$3,4),Global!$B$6:$J$36,MATCH($C9,Global!$B$6:$B$36,0),FALSE)&amp;CHAR(10)&amp;"Local Trend: "&amp;HLOOKUP(MID(AW$3,FIND(".",AW$3)+1,FIND(".",AW$3,FIND(".",AW$3)+1)-FIND(".",AW$3)-1),Gällivare!$B$6:$J$36,MATCH($C9,Gällivare!$B$6:$B$36,0),FALSE)&amp;CHAR(10)&amp;"Local Target: "&amp;HLOOKUP(RIGHT(AW$3,LEN(AW$3)-FIND(".",AW$3,FIND(".",AW$3)+1)),Gällivare!$B$6:$J$36,MATCH($C9,Gällivare!$B$6:$B$36,0),FALSE)))</f>
        <v>Medium</v>
      </c>
      <c r="AX9" s="177" t="str">
        <f>IF(AND(HLOOKUP(MID(AX$3,FIND(".",AX$3)+1,FIND(".",AX$3,FIND(".",AX$3)+1)-FIND(".",AX$3)-1),Gällivare!$B$6:$J$36,MATCH($C9,Gällivare!$B$6:$B$36,0),FALSE)="No Impact",HLOOKUP(RIGHT(AX$3,LEN(AX$3)-FIND(".",AX$3,FIND(".",AX$3)+1)),Gällivare!$B$6:$J$36,MATCH($C9,Gällivare!$B$6:$B$36,0),FALSE)="No Impact"),HLOOKUP(LEFT(AX$3,4),Global!$B$6:$J$36,MATCH($C9,Global!$B$6:$B$36,0),FALSE),IF(AND(HLOOKUP(MID(AX$3,FIND(".",AX$3)+1,FIND(".",AX$3,FIND(".",AX$3)+1)-FIND(".",AX$3)-1),Gällivare!$B$6:$J$36,MATCH($C9,Gällivare!$B$6:$B$36,0),FALSE)="No Impact",HLOOKUP(LEFT(AX$3,4),Global!$B$6:$J$36,MATCH($C9,Global!$B$6:$B$36,0),FALSE)="No Impact"),HLOOKUP(RIGHT(AX$3,LEN(AX$3)-FIND(".",AX$3,FIND(".",AX$3)+1)),Gällivare!$B$6:$J$36,MATCH($C9,Gällivare!$B$6:$B$36,0),FALSE),"Global: "&amp;HLOOKUP(LEFT(AX$3,4),Global!$B$6:$J$36,MATCH($C9,Global!$B$6:$B$36,0),FALSE)&amp;CHAR(10)&amp;"Local Trend: "&amp;HLOOKUP(MID(AX$3,FIND(".",AX$3)+1,FIND(".",AX$3,FIND(".",AX$3)+1)-FIND(".",AX$3)-1),Gällivare!$B$6:$J$36,MATCH($C9,Gällivare!$B$6:$B$36,0),FALSE)&amp;CHAR(10)&amp;"Local Target: "&amp;HLOOKUP(RIGHT(AX$3,LEN(AX$3)-FIND(".",AX$3,FIND(".",AX$3)+1)),Gällivare!$B$6:$J$36,MATCH($C9,Gällivare!$B$6:$B$36,0),FALSE)))</f>
        <v>Medium</v>
      </c>
      <c r="AY9" s="177" t="str">
        <f>IF(AND(HLOOKUP(MID(AY$3,FIND(".",AY$3)+1,FIND(".",AY$3,FIND(".",AY$3)+1)-FIND(".",AY$3)-1),Gällivare!$B$6:$J$36,MATCH($C9,Gällivare!$B$6:$B$36,0),FALSE)="No Impact",HLOOKUP(RIGHT(AY$3,LEN(AY$3)-FIND(".",AY$3,FIND(".",AY$3)+1)),Gällivare!$B$6:$J$36,MATCH($C9,Gällivare!$B$6:$B$36,0),FALSE)="No Impact"),HLOOKUP(LEFT(AY$3,4),Global!$B$6:$J$36,MATCH($C9,Global!$B$6:$B$36,0),FALSE),IF(AND(HLOOKUP(MID(AY$3,FIND(".",AY$3)+1,FIND(".",AY$3,FIND(".",AY$3)+1)-FIND(".",AY$3)-1),Gällivare!$B$6:$J$36,MATCH($C9,Gällivare!$B$6:$B$36,0),FALSE)="No Impact",HLOOKUP(LEFT(AY$3,4),Global!$B$6:$J$36,MATCH($C9,Global!$B$6:$B$36,0),FALSE)="No Impact"),HLOOKUP(RIGHT(AY$3,LEN(AY$3)-FIND(".",AY$3,FIND(".",AY$3)+1)),Gällivare!$B$6:$J$36,MATCH($C9,Gällivare!$B$6:$B$36,0),FALSE),"Global: "&amp;HLOOKUP(LEFT(AY$3,4),Global!$B$6:$J$36,MATCH($C9,Global!$B$6:$B$36,0),FALSE)&amp;CHAR(10)&amp;"Local Trend: "&amp;HLOOKUP(MID(AY$3,FIND(".",AY$3)+1,FIND(".",AY$3,FIND(".",AY$3)+1)-FIND(".",AY$3)-1),Gällivare!$B$6:$J$36,MATCH($C9,Gällivare!$B$6:$B$36,0),FALSE)&amp;CHAR(10)&amp;"Local Target: "&amp;HLOOKUP(RIGHT(AY$3,LEN(AY$3)-FIND(".",AY$3,FIND(".",AY$3)+1)),Gällivare!$B$6:$J$36,MATCH($C9,Gällivare!$B$6:$B$36,0),FALSE)))</f>
        <v>Medium</v>
      </c>
      <c r="AZ9" s="177" t="str">
        <f>IF(AND(HLOOKUP(MID(AZ$3,FIND(".",AZ$3)+1,FIND(".",AZ$3,FIND(".",AZ$3)+1)-FIND(".",AZ$3)-1),Gällivare!$B$6:$J$36,MATCH($C9,Gällivare!$B$6:$B$36,0),FALSE)="No Impact",HLOOKUP(RIGHT(AZ$3,LEN(AZ$3)-FIND(".",AZ$3,FIND(".",AZ$3)+1)),Gällivare!$B$6:$J$36,MATCH($C9,Gällivare!$B$6:$B$36,0),FALSE)="No Impact"),HLOOKUP(LEFT(AZ$3,4),Global!$B$6:$J$36,MATCH($C9,Global!$B$6:$B$36,0),FALSE),IF(AND(HLOOKUP(MID(AZ$3,FIND(".",AZ$3)+1,FIND(".",AZ$3,FIND(".",AZ$3)+1)-FIND(".",AZ$3)-1),Gällivare!$B$6:$J$36,MATCH($C9,Gällivare!$B$6:$B$36,0),FALSE)="No Impact",HLOOKUP(LEFT(AZ$3,4),Global!$B$6:$J$36,MATCH($C9,Global!$B$6:$B$36,0),FALSE)="No Impact"),HLOOKUP(RIGHT(AZ$3,LEN(AZ$3)-FIND(".",AZ$3,FIND(".",AZ$3)+1)),Gällivare!$B$6:$J$36,MATCH($C9,Gällivare!$B$6:$B$36,0),FALSE),"Global: "&amp;HLOOKUP(LEFT(AZ$3,4),Global!$B$6:$J$36,MATCH($C9,Global!$B$6:$B$36,0),FALSE)&amp;CHAR(10)&amp;"Local Trend: "&amp;HLOOKUP(MID(AZ$3,FIND(".",AZ$3)+1,FIND(".",AZ$3,FIND(".",AZ$3)+1)-FIND(".",AZ$3)-1),Gällivare!$B$6:$J$36,MATCH($C9,Gällivare!$B$6:$B$36,0),FALSE)&amp;CHAR(10)&amp;"Local Target: "&amp;HLOOKUP(RIGHT(AZ$3,LEN(AZ$3)-FIND(".",AZ$3,FIND(".",AZ$3)+1)),Gällivare!$B$6:$J$36,MATCH($C9,Gällivare!$B$6:$B$36,0),FALSE)))</f>
        <v>Medium</v>
      </c>
      <c r="BA9" s="177" t="str">
        <f>IF(AND(HLOOKUP(MID(BA$3,FIND(".",BA$3)+1,FIND(".",BA$3,FIND(".",BA$3)+1)-FIND(".",BA$3)-1),Gällivare!$B$6:$J$36,MATCH($C9,Gällivare!$B$6:$B$36,0),FALSE)="No Impact",HLOOKUP(RIGHT(BA$3,LEN(BA$3)-FIND(".",BA$3,FIND(".",BA$3)+1)),Gällivare!$B$6:$J$36,MATCH($C9,Gällivare!$B$6:$B$36,0),FALSE)="No Impact"),HLOOKUP(LEFT(BA$3,4),Global!$B$6:$J$36,MATCH($C9,Global!$B$6:$B$36,0),FALSE),IF(AND(HLOOKUP(MID(BA$3,FIND(".",BA$3)+1,FIND(".",BA$3,FIND(".",BA$3)+1)-FIND(".",BA$3)-1),Gällivare!$B$6:$J$36,MATCH($C9,Gällivare!$B$6:$B$36,0),FALSE)="No Impact",HLOOKUP(LEFT(BA$3,4),Global!$B$6:$J$36,MATCH($C9,Global!$B$6:$B$36,0),FALSE)="No Impact"),HLOOKUP(RIGHT(BA$3,LEN(BA$3)-FIND(".",BA$3,FIND(".",BA$3)+1)),Gällivare!$B$6:$J$36,MATCH($C9,Gällivare!$B$6:$B$36,0),FALSE),"Global: "&amp;HLOOKUP(LEFT(BA$3,4),Global!$B$6:$J$36,MATCH($C9,Global!$B$6:$B$36,0),FALSE)&amp;CHAR(10)&amp;"Local Trend: "&amp;HLOOKUP(MID(BA$3,FIND(".",BA$3)+1,FIND(".",BA$3,FIND(".",BA$3)+1)-FIND(".",BA$3)-1),Gällivare!$B$6:$J$36,MATCH($C9,Gällivare!$B$6:$B$36,0),FALSE)&amp;CHAR(10)&amp;"Local Target: "&amp;HLOOKUP(RIGHT(BA$3,LEN(BA$3)-FIND(".",BA$3,FIND(".",BA$3)+1)),Gällivare!$B$6:$J$36,MATCH($C9,Gällivare!$B$6:$B$36,0),FALSE)))</f>
        <v>Medium</v>
      </c>
      <c r="BB9" s="177" t="str">
        <f>IF(AND(HLOOKUP(MID(BB$3,FIND(".",BB$3)+1,FIND(".",BB$3,FIND(".",BB$3)+1)-FIND(".",BB$3)-1),Gällivare!$B$6:$J$36,MATCH($C9,Gällivare!$B$6:$B$36,0),FALSE)="No Impact",HLOOKUP(RIGHT(BB$3,LEN(BB$3)-FIND(".",BB$3,FIND(".",BB$3)+1)),Gällivare!$B$6:$J$36,MATCH($C9,Gällivare!$B$6:$B$36,0),FALSE)="No Impact"),HLOOKUP(LEFT(BB$3,4),Global!$B$6:$J$36,MATCH($C9,Global!$B$6:$B$36,0),FALSE),IF(AND(HLOOKUP(MID(BB$3,FIND(".",BB$3)+1,FIND(".",BB$3,FIND(".",BB$3)+1)-FIND(".",BB$3)-1),Gällivare!$B$6:$J$36,MATCH($C9,Gällivare!$B$6:$B$36,0),FALSE)="No Impact",HLOOKUP(LEFT(BB$3,4),Global!$B$6:$J$36,MATCH($C9,Global!$B$6:$B$36,0),FALSE)="No Impact"),HLOOKUP(RIGHT(BB$3,LEN(BB$3)-FIND(".",BB$3,FIND(".",BB$3)+1)),Gällivare!$B$6:$J$36,MATCH($C9,Gällivare!$B$6:$B$36,0),FALSE),"Global: "&amp;HLOOKUP(LEFT(BB$3,4),Global!$B$6:$J$36,MATCH($C9,Global!$B$6:$B$36,0),FALSE)&amp;CHAR(10)&amp;"Local Trend: "&amp;HLOOKUP(MID(BB$3,FIND(".",BB$3)+1,FIND(".",BB$3,FIND(".",BB$3)+1)-FIND(".",BB$3)-1),Gällivare!$B$6:$J$36,MATCH($C9,Gällivare!$B$6:$B$36,0),FALSE)&amp;CHAR(10)&amp;"Local Target: "&amp;HLOOKUP(RIGHT(BB$3,LEN(BB$3)-FIND(".",BB$3,FIND(".",BB$3)+1)),Gällivare!$B$6:$J$36,MATCH($C9,Gällivare!$B$6:$B$36,0),FALSE)))</f>
        <v>Medium</v>
      </c>
      <c r="BC9" s="177" t="str">
        <f>IF(AND(HLOOKUP(MID(BC$3,FIND(".",BC$3)+1,FIND(".",BC$3,FIND(".",BC$3)+1)-FIND(".",BC$3)-1),Gällivare!$B$6:$J$36,MATCH($C9,Gällivare!$B$6:$B$36,0),FALSE)="No Impact",HLOOKUP(RIGHT(BC$3,LEN(BC$3)-FIND(".",BC$3,FIND(".",BC$3)+1)),Gällivare!$B$6:$J$36,MATCH($C9,Gällivare!$B$6:$B$36,0),FALSE)="No Impact"),HLOOKUP(LEFT(BC$3,4),Global!$B$6:$J$36,MATCH($C9,Global!$B$6:$B$36,0),FALSE),IF(AND(HLOOKUP(MID(BC$3,FIND(".",BC$3)+1,FIND(".",BC$3,FIND(".",BC$3)+1)-FIND(".",BC$3)-1),Gällivare!$B$6:$J$36,MATCH($C9,Gällivare!$B$6:$B$36,0),FALSE)="No Impact",HLOOKUP(LEFT(BC$3,4),Global!$B$6:$J$36,MATCH($C9,Global!$B$6:$B$36,0),FALSE)="No Impact"),HLOOKUP(RIGHT(BC$3,LEN(BC$3)-FIND(".",BC$3,FIND(".",BC$3)+1)),Gällivare!$B$6:$J$36,MATCH($C9,Gällivare!$B$6:$B$36,0),FALSE),"Global: "&amp;HLOOKUP(LEFT(BC$3,4),Global!$B$6:$J$36,MATCH($C9,Global!$B$6:$B$36,0),FALSE)&amp;CHAR(10)&amp;"Local Trend: "&amp;HLOOKUP(MID(BC$3,FIND(".",BC$3)+1,FIND(".",BC$3,FIND(".",BC$3)+1)-FIND(".",BC$3)-1),Gällivare!$B$6:$J$36,MATCH($C9,Gällivare!$B$6:$B$36,0),FALSE)&amp;CHAR(10)&amp;"Local Target: "&amp;HLOOKUP(RIGHT(BC$3,LEN(BC$3)-FIND(".",BC$3,FIND(".",BC$3)+1)),Gällivare!$B$6:$J$36,MATCH($C9,Gällivare!$B$6:$B$36,0),FALSE)))</f>
        <v>Medium</v>
      </c>
      <c r="BD9" s="177" t="str">
        <f>IF(AND(HLOOKUP(MID(BD$3,FIND(".",BD$3)+1,FIND(".",BD$3,FIND(".",BD$3)+1)-FIND(".",BD$3)-1),Gällivare!$B$6:$J$36,MATCH($C9,Gällivare!$B$6:$B$36,0),FALSE)="No Impact",HLOOKUP(RIGHT(BD$3,LEN(BD$3)-FIND(".",BD$3,FIND(".",BD$3)+1)),Gällivare!$B$6:$J$36,MATCH($C9,Gällivare!$B$6:$B$36,0),FALSE)="No Impact"),HLOOKUP(LEFT(BD$3,4),Global!$B$6:$J$36,MATCH($C9,Global!$B$6:$B$36,0),FALSE),IF(AND(HLOOKUP(MID(BD$3,FIND(".",BD$3)+1,FIND(".",BD$3,FIND(".",BD$3)+1)-FIND(".",BD$3)-1),Gällivare!$B$6:$J$36,MATCH($C9,Gällivare!$B$6:$B$36,0),FALSE)="No Impact",HLOOKUP(LEFT(BD$3,4),Global!$B$6:$J$36,MATCH($C9,Global!$B$6:$B$36,0),FALSE)="No Impact"),HLOOKUP(RIGHT(BD$3,LEN(BD$3)-FIND(".",BD$3,FIND(".",BD$3)+1)),Gällivare!$B$6:$J$36,MATCH($C9,Gällivare!$B$6:$B$36,0),FALSE),"Global: "&amp;HLOOKUP(LEFT(BD$3,4),Global!$B$6:$J$36,MATCH($C9,Global!$B$6:$B$36,0),FALSE)&amp;CHAR(10)&amp;"Local Trend: "&amp;HLOOKUP(MID(BD$3,FIND(".",BD$3)+1,FIND(".",BD$3,FIND(".",BD$3)+1)-FIND(".",BD$3)-1),Gällivare!$B$6:$J$36,MATCH($C9,Gällivare!$B$6:$B$36,0),FALSE)&amp;CHAR(10)&amp;"Local Target: "&amp;HLOOKUP(RIGHT(BD$3,LEN(BD$3)-FIND(".",BD$3,FIND(".",BD$3)+1)),Gällivare!$B$6:$J$36,MATCH($C9,Gällivare!$B$6:$B$36,0),FALSE)))</f>
        <v>Medium</v>
      </c>
      <c r="BE9" s="177" t="str">
        <f>IF(AND(HLOOKUP(MID(BE$3,FIND(".",BE$3)+1,FIND(".",BE$3,FIND(".",BE$3)+1)-FIND(".",BE$3)-1),Gällivare!$B$6:$J$36,MATCH($C9,Gällivare!$B$6:$B$36,0),FALSE)="No Impact",HLOOKUP(RIGHT(BE$3,LEN(BE$3)-FIND(".",BE$3,FIND(".",BE$3)+1)),Gällivare!$B$6:$J$36,MATCH($C9,Gällivare!$B$6:$B$36,0),FALSE)="No Impact"),HLOOKUP(LEFT(BE$3,4),Global!$B$6:$J$36,MATCH($C9,Global!$B$6:$B$36,0),FALSE),IF(AND(HLOOKUP(MID(BE$3,FIND(".",BE$3)+1,FIND(".",BE$3,FIND(".",BE$3)+1)-FIND(".",BE$3)-1),Gällivare!$B$6:$J$36,MATCH($C9,Gällivare!$B$6:$B$36,0),FALSE)="No Impact",HLOOKUP(LEFT(BE$3,4),Global!$B$6:$J$36,MATCH($C9,Global!$B$6:$B$36,0),FALSE)="No Impact"),HLOOKUP(RIGHT(BE$3,LEN(BE$3)-FIND(".",BE$3,FIND(".",BE$3)+1)),Gällivare!$B$6:$J$36,MATCH($C9,Gällivare!$B$6:$B$36,0),FALSE),"Global: "&amp;HLOOKUP(LEFT(BE$3,4),Global!$B$6:$J$36,MATCH($C9,Global!$B$6:$B$36,0),FALSE)&amp;CHAR(10)&amp;"Local Trend: "&amp;HLOOKUP(MID(BE$3,FIND(".",BE$3)+1,FIND(".",BE$3,FIND(".",BE$3)+1)-FIND(".",BE$3)-1),Gällivare!$B$6:$J$36,MATCH($C9,Gällivare!$B$6:$B$36,0),FALSE)&amp;CHAR(10)&amp;"Local Target: "&amp;HLOOKUP(RIGHT(BE$3,LEN(BE$3)-FIND(".",BE$3,FIND(".",BE$3)+1)),Gällivare!$B$6:$J$36,MATCH($C9,Gällivare!$B$6:$B$36,0),FALSE)))</f>
        <v>Medium</v>
      </c>
      <c r="BF9" s="177" t="str">
        <f>IF(AND(HLOOKUP(MID(BF$3,FIND(".",BF$3)+1,FIND(".",BF$3,FIND(".",BF$3)+1)-FIND(".",BF$3)-1),Gällivare!$B$6:$J$36,MATCH($C9,Gällivare!$B$6:$B$36,0),FALSE)="No Impact",HLOOKUP(RIGHT(BF$3,LEN(BF$3)-FIND(".",BF$3,FIND(".",BF$3)+1)),Gällivare!$B$6:$J$36,MATCH($C9,Gällivare!$B$6:$B$36,0),FALSE)="No Impact"),HLOOKUP(LEFT(BF$3,4),Global!$B$6:$J$36,MATCH($C9,Global!$B$6:$B$36,0),FALSE),IF(AND(HLOOKUP(MID(BF$3,FIND(".",BF$3)+1,FIND(".",BF$3,FIND(".",BF$3)+1)-FIND(".",BF$3)-1),Gällivare!$B$6:$J$36,MATCH($C9,Gällivare!$B$6:$B$36,0),FALSE)="No Impact",HLOOKUP(LEFT(BF$3,4),Global!$B$6:$J$36,MATCH($C9,Global!$B$6:$B$36,0),FALSE)="No Impact"),HLOOKUP(RIGHT(BF$3,LEN(BF$3)-FIND(".",BF$3,FIND(".",BF$3)+1)),Gällivare!$B$6:$J$36,MATCH($C9,Gällivare!$B$6:$B$36,0),FALSE),"Global: "&amp;HLOOKUP(LEFT(BF$3,4),Global!$B$6:$J$36,MATCH($C9,Global!$B$6:$B$36,0),FALSE)&amp;CHAR(10)&amp;"Local Trend: "&amp;HLOOKUP(MID(BF$3,FIND(".",BF$3)+1,FIND(".",BF$3,FIND(".",BF$3)+1)-FIND(".",BF$3)-1),Gällivare!$B$6:$J$36,MATCH($C9,Gällivare!$B$6:$B$36,0),FALSE)&amp;CHAR(10)&amp;"Local Target: "&amp;HLOOKUP(RIGHT(BF$3,LEN(BF$3)-FIND(".",BF$3,FIND(".",BF$3)+1)),Gällivare!$B$6:$J$36,MATCH($C9,Gällivare!$B$6:$B$36,0),FALSE)))</f>
        <v>Medium</v>
      </c>
      <c r="BG9" s="177" t="str">
        <f>IF(AND(HLOOKUP(MID(BG$3,FIND(".",BG$3)+1,FIND(".",BG$3,FIND(".",BG$3)+1)-FIND(".",BG$3)-1),Gällivare!$B$6:$J$36,MATCH($C9,Gällivare!$B$6:$B$36,0),FALSE)="No Impact",HLOOKUP(RIGHT(BG$3,LEN(BG$3)-FIND(".",BG$3,FIND(".",BG$3)+1)),Gällivare!$B$6:$J$36,MATCH($C9,Gällivare!$B$6:$B$36,0),FALSE)="No Impact"),HLOOKUP(LEFT(BG$3,4),Global!$B$6:$J$36,MATCH($C9,Global!$B$6:$B$36,0),FALSE),IF(AND(HLOOKUP(MID(BG$3,FIND(".",BG$3)+1,FIND(".",BG$3,FIND(".",BG$3)+1)-FIND(".",BG$3)-1),Gällivare!$B$6:$J$36,MATCH($C9,Gällivare!$B$6:$B$36,0),FALSE)="No Impact",HLOOKUP(LEFT(BG$3,4),Global!$B$6:$J$36,MATCH($C9,Global!$B$6:$B$36,0),FALSE)="No Impact"),HLOOKUP(RIGHT(BG$3,LEN(BG$3)-FIND(".",BG$3,FIND(".",BG$3)+1)),Gällivare!$B$6:$J$36,MATCH($C9,Gällivare!$B$6:$B$36,0),FALSE),"Global: "&amp;HLOOKUP(LEFT(BG$3,4),Global!$B$6:$J$36,MATCH($C9,Global!$B$6:$B$36,0),FALSE)&amp;CHAR(10)&amp;"Local Trend: "&amp;HLOOKUP(MID(BG$3,FIND(".",BG$3)+1,FIND(".",BG$3,FIND(".",BG$3)+1)-FIND(".",BG$3)-1),Gällivare!$B$6:$J$36,MATCH($C9,Gällivare!$B$6:$B$36,0),FALSE)&amp;CHAR(10)&amp;"Local Target: "&amp;HLOOKUP(RIGHT(BG$3,LEN(BG$3)-FIND(".",BG$3,FIND(".",BG$3)+1)),Gällivare!$B$6:$J$36,MATCH($C9,Gällivare!$B$6:$B$36,0),FALSE)))</f>
        <v>Medium</v>
      </c>
      <c r="BH9" s="177" t="str">
        <f>IF(AND(HLOOKUP(MID(BH$3,FIND(".",BH$3)+1,FIND(".",BH$3,FIND(".",BH$3)+1)-FIND(".",BH$3)-1),Gällivare!$B$6:$J$36,MATCH($C9,Gällivare!$B$6:$B$36,0),FALSE)="No Impact",HLOOKUP(RIGHT(BH$3,LEN(BH$3)-FIND(".",BH$3,FIND(".",BH$3)+1)),Gällivare!$B$6:$J$36,MATCH($C9,Gällivare!$B$6:$B$36,0),FALSE)="No Impact"),HLOOKUP(LEFT(BH$3,4),Global!$B$6:$J$36,MATCH($C9,Global!$B$6:$B$36,0),FALSE),IF(AND(HLOOKUP(MID(BH$3,FIND(".",BH$3)+1,FIND(".",BH$3,FIND(".",BH$3)+1)-FIND(".",BH$3)-1),Gällivare!$B$6:$J$36,MATCH($C9,Gällivare!$B$6:$B$36,0),FALSE)="No Impact",HLOOKUP(LEFT(BH$3,4),Global!$B$6:$J$36,MATCH($C9,Global!$B$6:$B$36,0),FALSE)="No Impact"),HLOOKUP(RIGHT(BH$3,LEN(BH$3)-FIND(".",BH$3,FIND(".",BH$3)+1)),Gällivare!$B$6:$J$36,MATCH($C9,Gällivare!$B$6:$B$36,0),FALSE),"Global: "&amp;HLOOKUP(LEFT(BH$3,4),Global!$B$6:$J$36,MATCH($C9,Global!$B$6:$B$36,0),FALSE)&amp;CHAR(10)&amp;"Local Trend: "&amp;HLOOKUP(MID(BH$3,FIND(".",BH$3)+1,FIND(".",BH$3,FIND(".",BH$3)+1)-FIND(".",BH$3)-1),Gällivare!$B$6:$J$36,MATCH($C9,Gällivare!$B$6:$B$36,0),FALSE)&amp;CHAR(10)&amp;"Local Target: "&amp;HLOOKUP(RIGHT(BH$3,LEN(BH$3)-FIND(".",BH$3,FIND(".",BH$3)+1)),Gällivare!$B$6:$J$36,MATCH($C9,Gällivare!$B$6:$B$36,0),FALSE)))</f>
        <v>Medium</v>
      </c>
      <c r="BI9" s="177" t="str">
        <f>IF(AND(HLOOKUP(MID(BI$3,FIND(".",BI$3)+1,FIND(".",BI$3,FIND(".",BI$3)+1)-FIND(".",BI$3)-1),Gällivare!$B$6:$J$36,MATCH($C9,Gällivare!$B$6:$B$36,0),FALSE)="No Impact",HLOOKUP(RIGHT(BI$3,LEN(BI$3)-FIND(".",BI$3,FIND(".",BI$3)+1)),Gällivare!$B$6:$J$36,MATCH($C9,Gällivare!$B$6:$B$36,0),FALSE)="No Impact"),HLOOKUP(LEFT(BI$3,4),Global!$B$6:$J$36,MATCH($C9,Global!$B$6:$B$36,0),FALSE),IF(AND(HLOOKUP(MID(BI$3,FIND(".",BI$3)+1,FIND(".",BI$3,FIND(".",BI$3)+1)-FIND(".",BI$3)-1),Gällivare!$B$6:$J$36,MATCH($C9,Gällivare!$B$6:$B$36,0),FALSE)="No Impact",HLOOKUP(LEFT(BI$3,4),Global!$B$6:$J$36,MATCH($C9,Global!$B$6:$B$36,0),FALSE)="No Impact"),HLOOKUP(RIGHT(BI$3,LEN(BI$3)-FIND(".",BI$3,FIND(".",BI$3)+1)),Gällivare!$B$6:$J$36,MATCH($C9,Gällivare!$B$6:$B$36,0),FALSE),"Global: "&amp;HLOOKUP(LEFT(BI$3,4),Global!$B$6:$J$36,MATCH($C9,Global!$B$6:$B$36,0),FALSE)&amp;CHAR(10)&amp;"Local Trend: "&amp;HLOOKUP(MID(BI$3,FIND(".",BI$3)+1,FIND(".",BI$3,FIND(".",BI$3)+1)-FIND(".",BI$3)-1),Gällivare!$B$6:$J$36,MATCH($C9,Gällivare!$B$6:$B$36,0),FALSE)&amp;CHAR(10)&amp;"Local Target: "&amp;HLOOKUP(RIGHT(BI$3,LEN(BI$3)-FIND(".",BI$3,FIND(".",BI$3)+1)),Gällivare!$B$6:$J$36,MATCH($C9,Gällivare!$B$6:$B$36,0),FALSE)))</f>
        <v>Medium</v>
      </c>
      <c r="BJ9" s="177" t="str">
        <f>IF(AND(HLOOKUP(MID(BJ$3,FIND(".",BJ$3)+1,FIND(".",BJ$3,FIND(".",BJ$3)+1)-FIND(".",BJ$3)-1),Gällivare!$B$6:$J$36,MATCH($C9,Gällivare!$B$6:$B$36,0),FALSE)="No Impact",HLOOKUP(RIGHT(BJ$3,LEN(BJ$3)-FIND(".",BJ$3,FIND(".",BJ$3)+1)),Gällivare!$B$6:$J$36,MATCH($C9,Gällivare!$B$6:$B$36,0),FALSE)="No Impact"),HLOOKUP(LEFT(BJ$3,4),Global!$B$6:$J$36,MATCH($C9,Global!$B$6:$B$36,0),FALSE),IF(AND(HLOOKUP(MID(BJ$3,FIND(".",BJ$3)+1,FIND(".",BJ$3,FIND(".",BJ$3)+1)-FIND(".",BJ$3)-1),Gällivare!$B$6:$J$36,MATCH($C9,Gällivare!$B$6:$B$36,0),FALSE)="No Impact",HLOOKUP(LEFT(BJ$3,4),Global!$B$6:$J$36,MATCH($C9,Global!$B$6:$B$36,0),FALSE)="No Impact"),HLOOKUP(RIGHT(BJ$3,LEN(BJ$3)-FIND(".",BJ$3,FIND(".",BJ$3)+1)),Gällivare!$B$6:$J$36,MATCH($C9,Gällivare!$B$6:$B$36,0),FALSE),"Global: "&amp;HLOOKUP(LEFT(BJ$3,4),Global!$B$6:$J$36,MATCH($C9,Global!$B$6:$B$36,0),FALSE)&amp;CHAR(10)&amp;"Local Trend: "&amp;HLOOKUP(MID(BJ$3,FIND(".",BJ$3)+1,FIND(".",BJ$3,FIND(".",BJ$3)+1)-FIND(".",BJ$3)-1),Gällivare!$B$6:$J$36,MATCH($C9,Gällivare!$B$6:$B$36,0),FALSE)&amp;CHAR(10)&amp;"Local Target: "&amp;HLOOKUP(RIGHT(BJ$3,LEN(BJ$3)-FIND(".",BJ$3,FIND(".",BJ$3)+1)),Gällivare!$B$6:$J$36,MATCH($C9,Gällivare!$B$6:$B$36,0),FALSE)))</f>
        <v>Medium</v>
      </c>
      <c r="BK9" s="177" t="str">
        <f>IF(AND(HLOOKUP(MID(BK$3,FIND(".",BK$3)+1,FIND(".",BK$3,FIND(".",BK$3)+1)-FIND(".",BK$3)-1),Gällivare!$B$6:$J$36,MATCH($C9,Gällivare!$B$6:$B$36,0),FALSE)="No Impact",HLOOKUP(RIGHT(BK$3,LEN(BK$3)-FIND(".",BK$3,FIND(".",BK$3)+1)),Gällivare!$B$6:$J$36,MATCH($C9,Gällivare!$B$6:$B$36,0),FALSE)="No Impact"),HLOOKUP(LEFT(BK$3,4),Global!$B$6:$J$36,MATCH($C9,Global!$B$6:$B$36,0),FALSE),IF(AND(HLOOKUP(MID(BK$3,FIND(".",BK$3)+1,FIND(".",BK$3,FIND(".",BK$3)+1)-FIND(".",BK$3)-1),Gällivare!$B$6:$J$36,MATCH($C9,Gällivare!$B$6:$B$36,0),FALSE)="No Impact",HLOOKUP(LEFT(BK$3,4),Global!$B$6:$J$36,MATCH($C9,Global!$B$6:$B$36,0),FALSE)="No Impact"),HLOOKUP(RIGHT(BK$3,LEN(BK$3)-FIND(".",BK$3,FIND(".",BK$3)+1)),Gällivare!$B$6:$J$36,MATCH($C9,Gällivare!$B$6:$B$36,0),FALSE),"Global: "&amp;HLOOKUP(LEFT(BK$3,4),Global!$B$6:$J$36,MATCH($C9,Global!$B$6:$B$36,0),FALSE)&amp;CHAR(10)&amp;"Local Trend: "&amp;HLOOKUP(MID(BK$3,FIND(".",BK$3)+1,FIND(".",BK$3,FIND(".",BK$3)+1)-FIND(".",BK$3)-1),Gällivare!$B$6:$J$36,MATCH($C9,Gällivare!$B$6:$B$36,0),FALSE)&amp;CHAR(10)&amp;"Local Target: "&amp;HLOOKUP(RIGHT(BK$3,LEN(BK$3)-FIND(".",BK$3,FIND(".",BK$3)+1)),Gällivare!$B$6:$J$36,MATCH($C9,Gällivare!$B$6:$B$36,0),FALSE)))</f>
        <v>Low</v>
      </c>
      <c r="BL9" s="177" t="str">
        <f>IF(AND(HLOOKUP(MID(BL$3,FIND(".",BL$3)+1,FIND(".",BL$3,FIND(".",BL$3)+1)-FIND(".",BL$3)-1),Gällivare!$B$6:$J$36,MATCH($C9,Gällivare!$B$6:$B$36,0),FALSE)="No Impact",HLOOKUP(RIGHT(BL$3,LEN(BL$3)-FIND(".",BL$3,FIND(".",BL$3)+1)),Gällivare!$B$6:$J$36,MATCH($C9,Gällivare!$B$6:$B$36,0),FALSE)="No Impact"),HLOOKUP(LEFT(BL$3,4),Global!$B$6:$J$36,MATCH($C9,Global!$B$6:$B$36,0),FALSE),IF(AND(HLOOKUP(MID(BL$3,FIND(".",BL$3)+1,FIND(".",BL$3,FIND(".",BL$3)+1)-FIND(".",BL$3)-1),Gällivare!$B$6:$J$36,MATCH($C9,Gällivare!$B$6:$B$36,0),FALSE)="No Impact",HLOOKUP(LEFT(BL$3,4),Global!$B$6:$J$36,MATCH($C9,Global!$B$6:$B$36,0),FALSE)="No Impact"),HLOOKUP(RIGHT(BL$3,LEN(BL$3)-FIND(".",BL$3,FIND(".",BL$3)+1)),Gällivare!$B$6:$J$36,MATCH($C9,Gällivare!$B$6:$B$36,0),FALSE),"Global: "&amp;HLOOKUP(LEFT(BL$3,4),Global!$B$6:$J$36,MATCH($C9,Global!$B$6:$B$36,0),FALSE)&amp;CHAR(10)&amp;"Local Trend: "&amp;HLOOKUP(MID(BL$3,FIND(".",BL$3)+1,FIND(".",BL$3,FIND(".",BL$3)+1)-FIND(".",BL$3)-1),Gällivare!$B$6:$J$36,MATCH($C9,Gällivare!$B$6:$B$36,0),FALSE)&amp;CHAR(10)&amp;"Local Target: "&amp;HLOOKUP(RIGHT(BL$3,LEN(BL$3)-FIND(".",BL$3,FIND(".",BL$3)+1)),Gällivare!$B$6:$J$36,MATCH($C9,Gällivare!$B$6:$B$36,0),FALSE)))</f>
        <v>Low</v>
      </c>
      <c r="BM9" s="177" t="str">
        <f>IF(AND(HLOOKUP(MID(BM$3,FIND(".",BM$3)+1,FIND(".",BM$3,FIND(".",BM$3)+1)-FIND(".",BM$3)-1),Gällivare!$B$6:$J$36,MATCH($C9,Gällivare!$B$6:$B$36,0),FALSE)="No Impact",HLOOKUP(RIGHT(BM$3,LEN(BM$3)-FIND(".",BM$3,FIND(".",BM$3)+1)),Gällivare!$B$6:$J$36,MATCH($C9,Gällivare!$B$6:$B$36,0),FALSE)="No Impact"),HLOOKUP(LEFT(BM$3,4),Global!$B$6:$J$36,MATCH($C9,Global!$B$6:$B$36,0),FALSE),IF(AND(HLOOKUP(MID(BM$3,FIND(".",BM$3)+1,FIND(".",BM$3,FIND(".",BM$3)+1)-FIND(".",BM$3)-1),Gällivare!$B$6:$J$36,MATCH($C9,Gällivare!$B$6:$B$36,0),FALSE)="No Impact",HLOOKUP(LEFT(BM$3,4),Global!$B$6:$J$36,MATCH($C9,Global!$B$6:$B$36,0),FALSE)="No Impact"),HLOOKUP(RIGHT(BM$3,LEN(BM$3)-FIND(".",BM$3,FIND(".",BM$3)+1)),Gällivare!$B$6:$J$36,MATCH($C9,Gällivare!$B$6:$B$36,0),FALSE),"Global: "&amp;HLOOKUP(LEFT(BM$3,4),Global!$B$6:$J$36,MATCH($C9,Global!$B$6:$B$36,0),FALSE)&amp;CHAR(10)&amp;"Local Trend: "&amp;HLOOKUP(MID(BM$3,FIND(".",BM$3)+1,FIND(".",BM$3,FIND(".",BM$3)+1)-FIND(".",BM$3)-1),Gällivare!$B$6:$J$36,MATCH($C9,Gällivare!$B$6:$B$36,0),FALSE)&amp;CHAR(10)&amp;"Local Target: "&amp;HLOOKUP(RIGHT(BM$3,LEN(BM$3)-FIND(".",BM$3,FIND(".",BM$3)+1)),Gällivare!$B$6:$J$36,MATCH($C9,Gällivare!$B$6:$B$36,0),FALSE)))</f>
        <v>Low</v>
      </c>
      <c r="BN9" s="177" t="str">
        <f>IF(AND(HLOOKUP(MID(BN$3,FIND(".",BN$3)+1,FIND(".",BN$3,FIND(".",BN$3)+1)-FIND(".",BN$3)-1),Gällivare!$B$6:$J$36,MATCH($C9,Gällivare!$B$6:$B$36,0),FALSE)="No Impact",HLOOKUP(RIGHT(BN$3,LEN(BN$3)-FIND(".",BN$3,FIND(".",BN$3)+1)),Gällivare!$B$6:$J$36,MATCH($C9,Gällivare!$B$6:$B$36,0),FALSE)="No Impact"),HLOOKUP(LEFT(BN$3,4),Global!$B$6:$J$36,MATCH($C9,Global!$B$6:$B$36,0),FALSE),IF(AND(HLOOKUP(MID(BN$3,FIND(".",BN$3)+1,FIND(".",BN$3,FIND(".",BN$3)+1)-FIND(".",BN$3)-1),Gällivare!$B$6:$J$36,MATCH($C9,Gällivare!$B$6:$B$36,0),FALSE)="No Impact",HLOOKUP(LEFT(BN$3,4),Global!$B$6:$J$36,MATCH($C9,Global!$B$6:$B$36,0),FALSE)="No Impact"),HLOOKUP(RIGHT(BN$3,LEN(BN$3)-FIND(".",BN$3,FIND(".",BN$3)+1)),Gällivare!$B$6:$J$36,MATCH($C9,Gällivare!$B$6:$B$36,0),FALSE),"Global: "&amp;HLOOKUP(LEFT(BN$3,4),Global!$B$6:$J$36,MATCH($C9,Global!$B$6:$B$36,0),FALSE)&amp;CHAR(10)&amp;"Local Trend: "&amp;HLOOKUP(MID(BN$3,FIND(".",BN$3)+1,FIND(".",BN$3,FIND(".",BN$3)+1)-FIND(".",BN$3)-1),Gällivare!$B$6:$J$36,MATCH($C9,Gällivare!$B$6:$B$36,0),FALSE)&amp;CHAR(10)&amp;"Local Target: "&amp;HLOOKUP(RIGHT(BN$3,LEN(BN$3)-FIND(".",BN$3,FIND(".",BN$3)+1)),Gällivare!$B$6:$J$36,MATCH($C9,Gällivare!$B$6:$B$36,0),FALSE)))</f>
        <v>Low</v>
      </c>
      <c r="BO9" s="177" t="str">
        <f>IF(AND(HLOOKUP(MID(BO$3,FIND(".",BO$3)+1,FIND(".",BO$3,FIND(".",BO$3)+1)-FIND(".",BO$3)-1),Gällivare!$B$6:$J$36,MATCH($C9,Gällivare!$B$6:$B$36,0),FALSE)="No Impact",HLOOKUP(RIGHT(BO$3,LEN(BO$3)-FIND(".",BO$3,FIND(".",BO$3)+1)),Gällivare!$B$6:$J$36,MATCH($C9,Gällivare!$B$6:$B$36,0),FALSE)="No Impact"),HLOOKUP(LEFT(BO$3,4),Global!$B$6:$J$36,MATCH($C9,Global!$B$6:$B$36,0),FALSE),IF(AND(HLOOKUP(MID(BO$3,FIND(".",BO$3)+1,FIND(".",BO$3,FIND(".",BO$3)+1)-FIND(".",BO$3)-1),Gällivare!$B$6:$J$36,MATCH($C9,Gällivare!$B$6:$B$36,0),FALSE)="No Impact",HLOOKUP(LEFT(BO$3,4),Global!$B$6:$J$36,MATCH($C9,Global!$B$6:$B$36,0),FALSE)="No Impact"),HLOOKUP(RIGHT(BO$3,LEN(BO$3)-FIND(".",BO$3,FIND(".",BO$3)+1)),Gällivare!$B$6:$J$36,MATCH($C9,Gällivare!$B$6:$B$36,0),FALSE),"Global: "&amp;HLOOKUP(LEFT(BO$3,4),Global!$B$6:$J$36,MATCH($C9,Global!$B$6:$B$36,0),FALSE)&amp;CHAR(10)&amp;"Local Trend: "&amp;HLOOKUP(MID(BO$3,FIND(".",BO$3)+1,FIND(".",BO$3,FIND(".",BO$3)+1)-FIND(".",BO$3)-1),Gällivare!$B$6:$J$36,MATCH($C9,Gällivare!$B$6:$B$36,0),FALSE)&amp;CHAR(10)&amp;"Local Target: "&amp;HLOOKUP(RIGHT(BO$3,LEN(BO$3)-FIND(".",BO$3,FIND(".",BO$3)+1)),Gällivare!$B$6:$J$36,MATCH($C9,Gällivare!$B$6:$B$36,0),FALSE)))</f>
        <v>Low</v>
      </c>
      <c r="BP9" s="177" t="str">
        <f>IF(AND(HLOOKUP(MID(BP$3,FIND(".",BP$3)+1,FIND(".",BP$3,FIND(".",BP$3)+1)-FIND(".",BP$3)-1),Gällivare!$B$6:$J$36,MATCH($C9,Gällivare!$B$6:$B$36,0),FALSE)="No Impact",HLOOKUP(RIGHT(BP$3,LEN(BP$3)-FIND(".",BP$3,FIND(".",BP$3)+1)),Gällivare!$B$6:$J$36,MATCH($C9,Gällivare!$B$6:$B$36,0),FALSE)="No Impact"),HLOOKUP(LEFT(BP$3,4),Global!$B$6:$J$36,MATCH($C9,Global!$B$6:$B$36,0),FALSE),IF(AND(HLOOKUP(MID(BP$3,FIND(".",BP$3)+1,FIND(".",BP$3,FIND(".",BP$3)+1)-FIND(".",BP$3)-1),Gällivare!$B$6:$J$36,MATCH($C9,Gällivare!$B$6:$B$36,0),FALSE)="No Impact",HLOOKUP(LEFT(BP$3,4),Global!$B$6:$J$36,MATCH($C9,Global!$B$6:$B$36,0),FALSE)="No Impact"),HLOOKUP(RIGHT(BP$3,LEN(BP$3)-FIND(".",BP$3,FIND(".",BP$3)+1)),Gällivare!$B$6:$J$36,MATCH($C9,Gällivare!$B$6:$B$36,0),FALSE),"Global: "&amp;HLOOKUP(LEFT(BP$3,4),Global!$B$6:$J$36,MATCH($C9,Global!$B$6:$B$36,0),FALSE)&amp;CHAR(10)&amp;"Local Trend: "&amp;HLOOKUP(MID(BP$3,FIND(".",BP$3)+1,FIND(".",BP$3,FIND(".",BP$3)+1)-FIND(".",BP$3)-1),Gällivare!$B$6:$J$36,MATCH($C9,Gällivare!$B$6:$B$36,0),FALSE)&amp;CHAR(10)&amp;"Local Target: "&amp;HLOOKUP(RIGHT(BP$3,LEN(BP$3)-FIND(".",BP$3,FIND(".",BP$3)+1)),Gällivare!$B$6:$J$36,MATCH($C9,Gällivare!$B$6:$B$36,0),FALSE)))</f>
        <v>Low</v>
      </c>
      <c r="BU9" s="171"/>
      <c r="BV9" s="171"/>
    </row>
    <row r="10" spans="2:82" x14ac:dyDescent="0.3">
      <c r="B10" s="243"/>
      <c r="C10" s="175" t="s">
        <v>94</v>
      </c>
      <c r="D10" s="175" t="str">
        <f>D9</f>
        <v>Global/ Swedish</v>
      </c>
      <c r="E10" s="175" t="str">
        <f t="shared" ref="E10:AK10" si="2">E9</f>
        <v>IMPORT price of all Biofuels commodities</v>
      </c>
      <c r="F10" s="175" t="str">
        <f t="shared" si="2"/>
        <v>Input to model</v>
      </c>
      <c r="G10" s="175"/>
      <c r="H10" s="175" t="str">
        <f t="shared" si="2"/>
        <v>High</v>
      </c>
      <c r="I10" s="175" t="str">
        <f t="shared" si="2"/>
        <v>High</v>
      </c>
      <c r="J10" s="175" t="str">
        <f t="shared" si="2"/>
        <v>High</v>
      </c>
      <c r="K10" s="175" t="str">
        <f t="shared" si="2"/>
        <v>High</v>
      </c>
      <c r="L10" s="175" t="str">
        <f t="shared" si="2"/>
        <v>High</v>
      </c>
      <c r="M10" s="175" t="str">
        <f t="shared" si="2"/>
        <v>High</v>
      </c>
      <c r="N10" s="175" t="str">
        <f t="shared" si="2"/>
        <v>Medium</v>
      </c>
      <c r="O10" s="175" t="str">
        <f t="shared" si="2"/>
        <v>Medium</v>
      </c>
      <c r="P10" s="175" t="str">
        <f t="shared" si="2"/>
        <v>Medium</v>
      </c>
      <c r="Q10" s="175" t="str">
        <f t="shared" si="2"/>
        <v>Medium</v>
      </c>
      <c r="R10" s="175" t="str">
        <f t="shared" si="2"/>
        <v>Medium</v>
      </c>
      <c r="S10" s="175" t="str">
        <f t="shared" si="2"/>
        <v>Medium</v>
      </c>
      <c r="T10" s="175" t="str">
        <f t="shared" si="2"/>
        <v>Medium</v>
      </c>
      <c r="U10" s="175" t="str">
        <f t="shared" si="2"/>
        <v>Medium</v>
      </c>
      <c r="V10" s="175" t="str">
        <f t="shared" si="2"/>
        <v>Medium</v>
      </c>
      <c r="W10" s="175" t="str">
        <f t="shared" si="2"/>
        <v>Medium</v>
      </c>
      <c r="X10" s="175" t="str">
        <f t="shared" si="2"/>
        <v>Medium</v>
      </c>
      <c r="Y10" s="175" t="str">
        <f t="shared" si="2"/>
        <v>Medium</v>
      </c>
      <c r="Z10" s="175" t="str">
        <f t="shared" si="2"/>
        <v>Medium</v>
      </c>
      <c r="AA10" s="175" t="str">
        <f t="shared" si="2"/>
        <v>Medium</v>
      </c>
      <c r="AB10" s="175" t="str">
        <f t="shared" si="2"/>
        <v>Medium</v>
      </c>
      <c r="AC10" s="175" t="str">
        <f t="shared" si="2"/>
        <v>Medium</v>
      </c>
      <c r="AD10" s="175" t="str">
        <f t="shared" si="2"/>
        <v>Medium</v>
      </c>
      <c r="AE10" s="175" t="str">
        <f t="shared" si="2"/>
        <v>Medium</v>
      </c>
      <c r="AF10" s="175" t="str">
        <f t="shared" si="2"/>
        <v>Low</v>
      </c>
      <c r="AG10" s="175" t="str">
        <f t="shared" si="2"/>
        <v>Low</v>
      </c>
      <c r="AH10" s="175" t="str">
        <f t="shared" si="2"/>
        <v>Low</v>
      </c>
      <c r="AI10" s="175" t="str">
        <f t="shared" si="2"/>
        <v>Low</v>
      </c>
      <c r="AJ10" s="175" t="str">
        <f t="shared" si="2"/>
        <v>Low</v>
      </c>
      <c r="AK10" s="175" t="str">
        <f t="shared" si="2"/>
        <v>Low</v>
      </c>
      <c r="AL10" s="175"/>
      <c r="AM10" s="177" t="str">
        <f>IF(AND(HLOOKUP(MID(AM$3,FIND(".",AM$3)+1,FIND(".",AM$3,FIND(".",AM$3)+1)-FIND(".",AM$3)-1),Gällivare!$B$6:$J$36,MATCH($C10,Gällivare!$B$6:$B$36,0),FALSE)="No Impact",HLOOKUP(RIGHT(AM$3,LEN(AM$3)-FIND(".",AM$3,FIND(".",AM$3)+1)),Gällivare!$B$6:$J$36,MATCH($C10,Gällivare!$B$6:$B$36,0),FALSE)="No Impact"),HLOOKUP(LEFT(AM$3,4),Global!$B$6:$J$36,MATCH($C10,Global!$B$6:$B$36,0),FALSE),IF(AND(HLOOKUP(MID(AM$3,FIND(".",AM$3)+1,FIND(".",AM$3,FIND(".",AM$3)+1)-FIND(".",AM$3)-1),Gällivare!$B$6:$J$36,MATCH($C10,Gällivare!$B$6:$B$36,0),FALSE)="No Impact",HLOOKUP(LEFT(AM$3,4),Global!$B$6:$J$36,MATCH($C10,Global!$B$6:$B$36,0),FALSE)="No Impact"),HLOOKUP(RIGHT(AM$3,LEN(AM$3)-FIND(".",AM$3,FIND(".",AM$3)+1)),Gällivare!$B$6:$J$36,MATCH($C10,Gällivare!$B$6:$B$36,0),FALSE),"Global: "&amp;HLOOKUP(LEFT(AM$3,4),Global!$B$6:$J$36,MATCH($C10,Global!$B$6:$B$36,0),FALSE)&amp;CHAR(10)&amp;"Local Trend: "&amp;HLOOKUP(MID(AM$3,FIND(".",AM$3)+1,FIND(".",AM$3,FIND(".",AM$3)+1)-FIND(".",AM$3)-1),Gällivare!$B$6:$J$36,MATCH($C10,Gällivare!$B$6:$B$36,0),FALSE)&amp;CHAR(10)&amp;"Local Target: "&amp;HLOOKUP(RIGHT(AM$3,LEN(AM$3)-FIND(".",AM$3,FIND(".",AM$3)+1)),Gällivare!$B$6:$J$36,MATCH($C10,Gällivare!$B$6:$B$36,0),FALSE)))</f>
        <v>High</v>
      </c>
      <c r="AN10" s="177" t="str">
        <f>IF(AND(HLOOKUP(MID(AN$3,FIND(".",AN$3)+1,FIND(".",AN$3,FIND(".",AN$3)+1)-FIND(".",AN$3)-1),Gällivare!$B$6:$J$36,MATCH($C10,Gällivare!$B$6:$B$36,0),FALSE)="No Impact",HLOOKUP(RIGHT(AN$3,LEN(AN$3)-FIND(".",AN$3,FIND(".",AN$3)+1)),Gällivare!$B$6:$J$36,MATCH($C10,Gällivare!$B$6:$B$36,0),FALSE)="No Impact"),HLOOKUP(LEFT(AN$3,4),Global!$B$6:$J$36,MATCH($C10,Global!$B$6:$B$36,0),FALSE),IF(AND(HLOOKUP(MID(AN$3,FIND(".",AN$3)+1,FIND(".",AN$3,FIND(".",AN$3)+1)-FIND(".",AN$3)-1),Gällivare!$B$6:$J$36,MATCH($C10,Gällivare!$B$6:$B$36,0),FALSE)="No Impact",HLOOKUP(LEFT(AN$3,4),Global!$B$6:$J$36,MATCH($C10,Global!$B$6:$B$36,0),FALSE)="No Impact"),HLOOKUP(RIGHT(AN$3,LEN(AN$3)-FIND(".",AN$3,FIND(".",AN$3)+1)),Gällivare!$B$6:$J$36,MATCH($C10,Gällivare!$B$6:$B$36,0),FALSE),"Global: "&amp;HLOOKUP(LEFT(AN$3,4),Global!$B$6:$J$36,MATCH($C10,Global!$B$6:$B$36,0),FALSE)&amp;CHAR(10)&amp;"Local Trend: "&amp;HLOOKUP(MID(AN$3,FIND(".",AN$3)+1,FIND(".",AN$3,FIND(".",AN$3)+1)-FIND(".",AN$3)-1),Gällivare!$B$6:$J$36,MATCH($C10,Gällivare!$B$6:$B$36,0),FALSE)&amp;CHAR(10)&amp;"Local Target: "&amp;HLOOKUP(RIGHT(AN$3,LEN(AN$3)-FIND(".",AN$3,FIND(".",AN$3)+1)),Gällivare!$B$6:$J$36,MATCH($C10,Gällivare!$B$6:$B$36,0),FALSE)))</f>
        <v>High</v>
      </c>
      <c r="AO10" s="177" t="str">
        <f>IF(AND(HLOOKUP(MID(AO$3,FIND(".",AO$3)+1,FIND(".",AO$3,FIND(".",AO$3)+1)-FIND(".",AO$3)-1),Gällivare!$B$6:$J$36,MATCH($C10,Gällivare!$B$6:$B$36,0),FALSE)="No Impact",HLOOKUP(RIGHT(AO$3,LEN(AO$3)-FIND(".",AO$3,FIND(".",AO$3)+1)),Gällivare!$B$6:$J$36,MATCH($C10,Gällivare!$B$6:$B$36,0),FALSE)="No Impact"),HLOOKUP(LEFT(AO$3,4),Global!$B$6:$J$36,MATCH($C10,Global!$B$6:$B$36,0),FALSE),IF(AND(HLOOKUP(MID(AO$3,FIND(".",AO$3)+1,FIND(".",AO$3,FIND(".",AO$3)+1)-FIND(".",AO$3)-1),Gällivare!$B$6:$J$36,MATCH($C10,Gällivare!$B$6:$B$36,0),FALSE)="No Impact",HLOOKUP(LEFT(AO$3,4),Global!$B$6:$J$36,MATCH($C10,Global!$B$6:$B$36,0),FALSE)="No Impact"),HLOOKUP(RIGHT(AO$3,LEN(AO$3)-FIND(".",AO$3,FIND(".",AO$3)+1)),Gällivare!$B$6:$J$36,MATCH($C10,Gällivare!$B$6:$B$36,0),FALSE),"Global: "&amp;HLOOKUP(LEFT(AO$3,4),Global!$B$6:$J$36,MATCH($C10,Global!$B$6:$B$36,0),FALSE)&amp;CHAR(10)&amp;"Local Trend: "&amp;HLOOKUP(MID(AO$3,FIND(".",AO$3)+1,FIND(".",AO$3,FIND(".",AO$3)+1)-FIND(".",AO$3)-1),Gällivare!$B$6:$J$36,MATCH($C10,Gällivare!$B$6:$B$36,0),FALSE)&amp;CHAR(10)&amp;"Local Target: "&amp;HLOOKUP(RIGHT(AO$3,LEN(AO$3)-FIND(".",AO$3,FIND(".",AO$3)+1)),Gällivare!$B$6:$J$36,MATCH($C10,Gällivare!$B$6:$B$36,0),FALSE)))</f>
        <v>High</v>
      </c>
      <c r="AP10" s="177" t="str">
        <f>IF(AND(HLOOKUP(MID(AP$3,FIND(".",AP$3)+1,FIND(".",AP$3,FIND(".",AP$3)+1)-FIND(".",AP$3)-1),Gällivare!$B$6:$J$36,MATCH($C10,Gällivare!$B$6:$B$36,0),FALSE)="No Impact",HLOOKUP(RIGHT(AP$3,LEN(AP$3)-FIND(".",AP$3,FIND(".",AP$3)+1)),Gällivare!$B$6:$J$36,MATCH($C10,Gällivare!$B$6:$B$36,0),FALSE)="No Impact"),HLOOKUP(LEFT(AP$3,4),Global!$B$6:$J$36,MATCH($C10,Global!$B$6:$B$36,0),FALSE),IF(AND(HLOOKUP(MID(AP$3,FIND(".",AP$3)+1,FIND(".",AP$3,FIND(".",AP$3)+1)-FIND(".",AP$3)-1),Gällivare!$B$6:$J$36,MATCH($C10,Gällivare!$B$6:$B$36,0),FALSE)="No Impact",HLOOKUP(LEFT(AP$3,4),Global!$B$6:$J$36,MATCH($C10,Global!$B$6:$B$36,0),FALSE)="No Impact"),HLOOKUP(RIGHT(AP$3,LEN(AP$3)-FIND(".",AP$3,FIND(".",AP$3)+1)),Gällivare!$B$6:$J$36,MATCH($C10,Gällivare!$B$6:$B$36,0),FALSE),"Global: "&amp;HLOOKUP(LEFT(AP$3,4),Global!$B$6:$J$36,MATCH($C10,Global!$B$6:$B$36,0),FALSE)&amp;CHAR(10)&amp;"Local Trend: "&amp;HLOOKUP(MID(AP$3,FIND(".",AP$3)+1,FIND(".",AP$3,FIND(".",AP$3)+1)-FIND(".",AP$3)-1),Gällivare!$B$6:$J$36,MATCH($C10,Gällivare!$B$6:$B$36,0),FALSE)&amp;CHAR(10)&amp;"Local Target: "&amp;HLOOKUP(RIGHT(AP$3,LEN(AP$3)-FIND(".",AP$3,FIND(".",AP$3)+1)),Gällivare!$B$6:$J$36,MATCH($C10,Gällivare!$B$6:$B$36,0),FALSE)))</f>
        <v>High</v>
      </c>
      <c r="AQ10" s="177" t="str">
        <f>IF(AND(HLOOKUP(MID(AQ$3,FIND(".",AQ$3)+1,FIND(".",AQ$3,FIND(".",AQ$3)+1)-FIND(".",AQ$3)-1),Gällivare!$B$6:$J$36,MATCH($C10,Gällivare!$B$6:$B$36,0),FALSE)="No Impact",HLOOKUP(RIGHT(AQ$3,LEN(AQ$3)-FIND(".",AQ$3,FIND(".",AQ$3)+1)),Gällivare!$B$6:$J$36,MATCH($C10,Gällivare!$B$6:$B$36,0),FALSE)="No Impact"),HLOOKUP(LEFT(AQ$3,4),Global!$B$6:$J$36,MATCH($C10,Global!$B$6:$B$36,0),FALSE),IF(AND(HLOOKUP(MID(AQ$3,FIND(".",AQ$3)+1,FIND(".",AQ$3,FIND(".",AQ$3)+1)-FIND(".",AQ$3)-1),Gällivare!$B$6:$J$36,MATCH($C10,Gällivare!$B$6:$B$36,0),FALSE)="No Impact",HLOOKUP(LEFT(AQ$3,4),Global!$B$6:$J$36,MATCH($C10,Global!$B$6:$B$36,0),FALSE)="No Impact"),HLOOKUP(RIGHT(AQ$3,LEN(AQ$3)-FIND(".",AQ$3,FIND(".",AQ$3)+1)),Gällivare!$B$6:$J$36,MATCH($C10,Gällivare!$B$6:$B$36,0),FALSE),"Global: "&amp;HLOOKUP(LEFT(AQ$3,4),Global!$B$6:$J$36,MATCH($C10,Global!$B$6:$B$36,0),FALSE)&amp;CHAR(10)&amp;"Local Trend: "&amp;HLOOKUP(MID(AQ$3,FIND(".",AQ$3)+1,FIND(".",AQ$3,FIND(".",AQ$3)+1)-FIND(".",AQ$3)-1),Gällivare!$B$6:$J$36,MATCH($C10,Gällivare!$B$6:$B$36,0),FALSE)&amp;CHAR(10)&amp;"Local Target: "&amp;HLOOKUP(RIGHT(AQ$3,LEN(AQ$3)-FIND(".",AQ$3,FIND(".",AQ$3)+1)),Gällivare!$B$6:$J$36,MATCH($C10,Gällivare!$B$6:$B$36,0),FALSE)))</f>
        <v>High</v>
      </c>
      <c r="AR10" s="177" t="str">
        <f>IF(AND(HLOOKUP(MID(AR$3,FIND(".",AR$3)+1,FIND(".",AR$3,FIND(".",AR$3)+1)-FIND(".",AR$3)-1),Gällivare!$B$6:$J$36,MATCH($C10,Gällivare!$B$6:$B$36,0),FALSE)="No Impact",HLOOKUP(RIGHT(AR$3,LEN(AR$3)-FIND(".",AR$3,FIND(".",AR$3)+1)),Gällivare!$B$6:$J$36,MATCH($C10,Gällivare!$B$6:$B$36,0),FALSE)="No Impact"),HLOOKUP(LEFT(AR$3,4),Global!$B$6:$J$36,MATCH($C10,Global!$B$6:$B$36,0),FALSE),IF(AND(HLOOKUP(MID(AR$3,FIND(".",AR$3)+1,FIND(".",AR$3,FIND(".",AR$3)+1)-FIND(".",AR$3)-1),Gällivare!$B$6:$J$36,MATCH($C10,Gällivare!$B$6:$B$36,0),FALSE)="No Impact",HLOOKUP(LEFT(AR$3,4),Global!$B$6:$J$36,MATCH($C10,Global!$B$6:$B$36,0),FALSE)="No Impact"),HLOOKUP(RIGHT(AR$3,LEN(AR$3)-FIND(".",AR$3,FIND(".",AR$3)+1)),Gällivare!$B$6:$J$36,MATCH($C10,Gällivare!$B$6:$B$36,0),FALSE),"Global: "&amp;HLOOKUP(LEFT(AR$3,4),Global!$B$6:$J$36,MATCH($C10,Global!$B$6:$B$36,0),FALSE)&amp;CHAR(10)&amp;"Local Trend: "&amp;HLOOKUP(MID(AR$3,FIND(".",AR$3)+1,FIND(".",AR$3,FIND(".",AR$3)+1)-FIND(".",AR$3)-1),Gällivare!$B$6:$J$36,MATCH($C10,Gällivare!$B$6:$B$36,0),FALSE)&amp;CHAR(10)&amp;"Local Target: "&amp;HLOOKUP(RIGHT(AR$3,LEN(AR$3)-FIND(".",AR$3,FIND(".",AR$3)+1)),Gällivare!$B$6:$J$36,MATCH($C10,Gällivare!$B$6:$B$36,0),FALSE)))</f>
        <v>High</v>
      </c>
      <c r="AS10" s="177" t="str">
        <f>IF(AND(HLOOKUP(MID(AS$3,FIND(".",AS$3)+1,FIND(".",AS$3,FIND(".",AS$3)+1)-FIND(".",AS$3)-1),Gällivare!$B$6:$J$36,MATCH($C10,Gällivare!$B$6:$B$36,0),FALSE)="No Impact",HLOOKUP(RIGHT(AS$3,LEN(AS$3)-FIND(".",AS$3,FIND(".",AS$3)+1)),Gällivare!$B$6:$J$36,MATCH($C10,Gällivare!$B$6:$B$36,0),FALSE)="No Impact"),HLOOKUP(LEFT(AS$3,4),Global!$B$6:$J$36,MATCH($C10,Global!$B$6:$B$36,0),FALSE),IF(AND(HLOOKUP(MID(AS$3,FIND(".",AS$3)+1,FIND(".",AS$3,FIND(".",AS$3)+1)-FIND(".",AS$3)-1),Gällivare!$B$6:$J$36,MATCH($C10,Gällivare!$B$6:$B$36,0),FALSE)="No Impact",HLOOKUP(LEFT(AS$3,4),Global!$B$6:$J$36,MATCH($C10,Global!$B$6:$B$36,0),FALSE)="No Impact"),HLOOKUP(RIGHT(AS$3,LEN(AS$3)-FIND(".",AS$3,FIND(".",AS$3)+1)),Gällivare!$B$6:$J$36,MATCH($C10,Gällivare!$B$6:$B$36,0),FALSE),"Global: "&amp;HLOOKUP(LEFT(AS$3,4),Global!$B$6:$J$36,MATCH($C10,Global!$B$6:$B$36,0),FALSE)&amp;CHAR(10)&amp;"Local Trend: "&amp;HLOOKUP(MID(AS$3,FIND(".",AS$3)+1,FIND(".",AS$3,FIND(".",AS$3)+1)-FIND(".",AS$3)-1),Gällivare!$B$6:$J$36,MATCH($C10,Gällivare!$B$6:$B$36,0),FALSE)&amp;CHAR(10)&amp;"Local Target: "&amp;HLOOKUP(RIGHT(AS$3,LEN(AS$3)-FIND(".",AS$3,FIND(".",AS$3)+1)),Gällivare!$B$6:$J$36,MATCH($C10,Gällivare!$B$6:$B$36,0),FALSE)))</f>
        <v>Medium</v>
      </c>
      <c r="AT10" s="177" t="str">
        <f>IF(AND(HLOOKUP(MID(AT$3,FIND(".",AT$3)+1,FIND(".",AT$3,FIND(".",AT$3)+1)-FIND(".",AT$3)-1),Gällivare!$B$6:$J$36,MATCH($C10,Gällivare!$B$6:$B$36,0),FALSE)="No Impact",HLOOKUP(RIGHT(AT$3,LEN(AT$3)-FIND(".",AT$3,FIND(".",AT$3)+1)),Gällivare!$B$6:$J$36,MATCH($C10,Gällivare!$B$6:$B$36,0),FALSE)="No Impact"),HLOOKUP(LEFT(AT$3,4),Global!$B$6:$J$36,MATCH($C10,Global!$B$6:$B$36,0),FALSE),IF(AND(HLOOKUP(MID(AT$3,FIND(".",AT$3)+1,FIND(".",AT$3,FIND(".",AT$3)+1)-FIND(".",AT$3)-1),Gällivare!$B$6:$J$36,MATCH($C10,Gällivare!$B$6:$B$36,0),FALSE)="No Impact",HLOOKUP(LEFT(AT$3,4),Global!$B$6:$J$36,MATCH($C10,Global!$B$6:$B$36,0),FALSE)="No Impact"),HLOOKUP(RIGHT(AT$3,LEN(AT$3)-FIND(".",AT$3,FIND(".",AT$3)+1)),Gällivare!$B$6:$J$36,MATCH($C10,Gällivare!$B$6:$B$36,0),FALSE),"Global: "&amp;HLOOKUP(LEFT(AT$3,4),Global!$B$6:$J$36,MATCH($C10,Global!$B$6:$B$36,0),FALSE)&amp;CHAR(10)&amp;"Local Trend: "&amp;HLOOKUP(MID(AT$3,FIND(".",AT$3)+1,FIND(".",AT$3,FIND(".",AT$3)+1)-FIND(".",AT$3)-1),Gällivare!$B$6:$J$36,MATCH($C10,Gällivare!$B$6:$B$36,0),FALSE)&amp;CHAR(10)&amp;"Local Target: "&amp;HLOOKUP(RIGHT(AT$3,LEN(AT$3)-FIND(".",AT$3,FIND(".",AT$3)+1)),Gällivare!$B$6:$J$36,MATCH($C10,Gällivare!$B$6:$B$36,0),FALSE)))</f>
        <v>Medium</v>
      </c>
      <c r="AU10" s="177" t="str">
        <f>IF(AND(HLOOKUP(MID(AU$3,FIND(".",AU$3)+1,FIND(".",AU$3,FIND(".",AU$3)+1)-FIND(".",AU$3)-1),Gällivare!$B$6:$J$36,MATCH($C10,Gällivare!$B$6:$B$36,0),FALSE)="No Impact",HLOOKUP(RIGHT(AU$3,LEN(AU$3)-FIND(".",AU$3,FIND(".",AU$3)+1)),Gällivare!$B$6:$J$36,MATCH($C10,Gällivare!$B$6:$B$36,0),FALSE)="No Impact"),HLOOKUP(LEFT(AU$3,4),Global!$B$6:$J$36,MATCH($C10,Global!$B$6:$B$36,0),FALSE),IF(AND(HLOOKUP(MID(AU$3,FIND(".",AU$3)+1,FIND(".",AU$3,FIND(".",AU$3)+1)-FIND(".",AU$3)-1),Gällivare!$B$6:$J$36,MATCH($C10,Gällivare!$B$6:$B$36,0),FALSE)="No Impact",HLOOKUP(LEFT(AU$3,4),Global!$B$6:$J$36,MATCH($C10,Global!$B$6:$B$36,0),FALSE)="No Impact"),HLOOKUP(RIGHT(AU$3,LEN(AU$3)-FIND(".",AU$3,FIND(".",AU$3)+1)),Gällivare!$B$6:$J$36,MATCH($C10,Gällivare!$B$6:$B$36,0),FALSE),"Global: "&amp;HLOOKUP(LEFT(AU$3,4),Global!$B$6:$J$36,MATCH($C10,Global!$B$6:$B$36,0),FALSE)&amp;CHAR(10)&amp;"Local Trend: "&amp;HLOOKUP(MID(AU$3,FIND(".",AU$3)+1,FIND(".",AU$3,FIND(".",AU$3)+1)-FIND(".",AU$3)-1),Gällivare!$B$6:$J$36,MATCH($C10,Gällivare!$B$6:$B$36,0),FALSE)&amp;CHAR(10)&amp;"Local Target: "&amp;HLOOKUP(RIGHT(AU$3,LEN(AU$3)-FIND(".",AU$3,FIND(".",AU$3)+1)),Gällivare!$B$6:$J$36,MATCH($C10,Gällivare!$B$6:$B$36,0),FALSE)))</f>
        <v>Medium</v>
      </c>
      <c r="AV10" s="177" t="str">
        <f>IF(AND(HLOOKUP(MID(AV$3,FIND(".",AV$3)+1,FIND(".",AV$3,FIND(".",AV$3)+1)-FIND(".",AV$3)-1),Gällivare!$B$6:$J$36,MATCH($C10,Gällivare!$B$6:$B$36,0),FALSE)="No Impact",HLOOKUP(RIGHT(AV$3,LEN(AV$3)-FIND(".",AV$3,FIND(".",AV$3)+1)),Gällivare!$B$6:$J$36,MATCH($C10,Gällivare!$B$6:$B$36,0),FALSE)="No Impact"),HLOOKUP(LEFT(AV$3,4),Global!$B$6:$J$36,MATCH($C10,Global!$B$6:$B$36,0),FALSE),IF(AND(HLOOKUP(MID(AV$3,FIND(".",AV$3)+1,FIND(".",AV$3,FIND(".",AV$3)+1)-FIND(".",AV$3)-1),Gällivare!$B$6:$J$36,MATCH($C10,Gällivare!$B$6:$B$36,0),FALSE)="No Impact",HLOOKUP(LEFT(AV$3,4),Global!$B$6:$J$36,MATCH($C10,Global!$B$6:$B$36,0),FALSE)="No Impact"),HLOOKUP(RIGHT(AV$3,LEN(AV$3)-FIND(".",AV$3,FIND(".",AV$3)+1)),Gällivare!$B$6:$J$36,MATCH($C10,Gällivare!$B$6:$B$36,0),FALSE),"Global: "&amp;HLOOKUP(LEFT(AV$3,4),Global!$B$6:$J$36,MATCH($C10,Global!$B$6:$B$36,0),FALSE)&amp;CHAR(10)&amp;"Local Trend: "&amp;HLOOKUP(MID(AV$3,FIND(".",AV$3)+1,FIND(".",AV$3,FIND(".",AV$3)+1)-FIND(".",AV$3)-1),Gällivare!$B$6:$J$36,MATCH($C10,Gällivare!$B$6:$B$36,0),FALSE)&amp;CHAR(10)&amp;"Local Target: "&amp;HLOOKUP(RIGHT(AV$3,LEN(AV$3)-FIND(".",AV$3,FIND(".",AV$3)+1)),Gällivare!$B$6:$J$36,MATCH($C10,Gällivare!$B$6:$B$36,0),FALSE)))</f>
        <v>Medium</v>
      </c>
      <c r="AW10" s="177" t="str">
        <f>IF(AND(HLOOKUP(MID(AW$3,FIND(".",AW$3)+1,FIND(".",AW$3,FIND(".",AW$3)+1)-FIND(".",AW$3)-1),Gällivare!$B$6:$J$36,MATCH($C10,Gällivare!$B$6:$B$36,0),FALSE)="No Impact",HLOOKUP(RIGHT(AW$3,LEN(AW$3)-FIND(".",AW$3,FIND(".",AW$3)+1)),Gällivare!$B$6:$J$36,MATCH($C10,Gällivare!$B$6:$B$36,0),FALSE)="No Impact"),HLOOKUP(LEFT(AW$3,4),Global!$B$6:$J$36,MATCH($C10,Global!$B$6:$B$36,0),FALSE),IF(AND(HLOOKUP(MID(AW$3,FIND(".",AW$3)+1,FIND(".",AW$3,FIND(".",AW$3)+1)-FIND(".",AW$3)-1),Gällivare!$B$6:$J$36,MATCH($C10,Gällivare!$B$6:$B$36,0),FALSE)="No Impact",HLOOKUP(LEFT(AW$3,4),Global!$B$6:$J$36,MATCH($C10,Global!$B$6:$B$36,0),FALSE)="No Impact"),HLOOKUP(RIGHT(AW$3,LEN(AW$3)-FIND(".",AW$3,FIND(".",AW$3)+1)),Gällivare!$B$6:$J$36,MATCH($C10,Gällivare!$B$6:$B$36,0),FALSE),"Global: "&amp;HLOOKUP(LEFT(AW$3,4),Global!$B$6:$J$36,MATCH($C10,Global!$B$6:$B$36,0),FALSE)&amp;CHAR(10)&amp;"Local Trend: "&amp;HLOOKUP(MID(AW$3,FIND(".",AW$3)+1,FIND(".",AW$3,FIND(".",AW$3)+1)-FIND(".",AW$3)-1),Gällivare!$B$6:$J$36,MATCH($C10,Gällivare!$B$6:$B$36,0),FALSE)&amp;CHAR(10)&amp;"Local Target: "&amp;HLOOKUP(RIGHT(AW$3,LEN(AW$3)-FIND(".",AW$3,FIND(".",AW$3)+1)),Gällivare!$B$6:$J$36,MATCH($C10,Gällivare!$B$6:$B$36,0),FALSE)))</f>
        <v>Medium</v>
      </c>
      <c r="AX10" s="177" t="str">
        <f>IF(AND(HLOOKUP(MID(AX$3,FIND(".",AX$3)+1,FIND(".",AX$3,FIND(".",AX$3)+1)-FIND(".",AX$3)-1),Gällivare!$B$6:$J$36,MATCH($C10,Gällivare!$B$6:$B$36,0),FALSE)="No Impact",HLOOKUP(RIGHT(AX$3,LEN(AX$3)-FIND(".",AX$3,FIND(".",AX$3)+1)),Gällivare!$B$6:$J$36,MATCH($C10,Gällivare!$B$6:$B$36,0),FALSE)="No Impact"),HLOOKUP(LEFT(AX$3,4),Global!$B$6:$J$36,MATCH($C10,Global!$B$6:$B$36,0),FALSE),IF(AND(HLOOKUP(MID(AX$3,FIND(".",AX$3)+1,FIND(".",AX$3,FIND(".",AX$3)+1)-FIND(".",AX$3)-1),Gällivare!$B$6:$J$36,MATCH($C10,Gällivare!$B$6:$B$36,0),FALSE)="No Impact",HLOOKUP(LEFT(AX$3,4),Global!$B$6:$J$36,MATCH($C10,Global!$B$6:$B$36,0),FALSE)="No Impact"),HLOOKUP(RIGHT(AX$3,LEN(AX$3)-FIND(".",AX$3,FIND(".",AX$3)+1)),Gällivare!$B$6:$J$36,MATCH($C10,Gällivare!$B$6:$B$36,0),FALSE),"Global: "&amp;HLOOKUP(LEFT(AX$3,4),Global!$B$6:$J$36,MATCH($C10,Global!$B$6:$B$36,0),FALSE)&amp;CHAR(10)&amp;"Local Trend: "&amp;HLOOKUP(MID(AX$3,FIND(".",AX$3)+1,FIND(".",AX$3,FIND(".",AX$3)+1)-FIND(".",AX$3)-1),Gällivare!$B$6:$J$36,MATCH($C10,Gällivare!$B$6:$B$36,0),FALSE)&amp;CHAR(10)&amp;"Local Target: "&amp;HLOOKUP(RIGHT(AX$3,LEN(AX$3)-FIND(".",AX$3,FIND(".",AX$3)+1)),Gällivare!$B$6:$J$36,MATCH($C10,Gällivare!$B$6:$B$36,0),FALSE)))</f>
        <v>Medium</v>
      </c>
      <c r="AY10" s="177" t="str">
        <f>IF(AND(HLOOKUP(MID(AY$3,FIND(".",AY$3)+1,FIND(".",AY$3,FIND(".",AY$3)+1)-FIND(".",AY$3)-1),Gällivare!$B$6:$J$36,MATCH($C10,Gällivare!$B$6:$B$36,0),FALSE)="No Impact",HLOOKUP(RIGHT(AY$3,LEN(AY$3)-FIND(".",AY$3,FIND(".",AY$3)+1)),Gällivare!$B$6:$J$36,MATCH($C10,Gällivare!$B$6:$B$36,0),FALSE)="No Impact"),HLOOKUP(LEFT(AY$3,4),Global!$B$6:$J$36,MATCH($C10,Global!$B$6:$B$36,0),FALSE),IF(AND(HLOOKUP(MID(AY$3,FIND(".",AY$3)+1,FIND(".",AY$3,FIND(".",AY$3)+1)-FIND(".",AY$3)-1),Gällivare!$B$6:$J$36,MATCH($C10,Gällivare!$B$6:$B$36,0),FALSE)="No Impact",HLOOKUP(LEFT(AY$3,4),Global!$B$6:$J$36,MATCH($C10,Global!$B$6:$B$36,0),FALSE)="No Impact"),HLOOKUP(RIGHT(AY$3,LEN(AY$3)-FIND(".",AY$3,FIND(".",AY$3)+1)),Gällivare!$B$6:$J$36,MATCH($C10,Gällivare!$B$6:$B$36,0),FALSE),"Global: "&amp;HLOOKUP(LEFT(AY$3,4),Global!$B$6:$J$36,MATCH($C10,Global!$B$6:$B$36,0),FALSE)&amp;CHAR(10)&amp;"Local Trend: "&amp;HLOOKUP(MID(AY$3,FIND(".",AY$3)+1,FIND(".",AY$3,FIND(".",AY$3)+1)-FIND(".",AY$3)-1),Gällivare!$B$6:$J$36,MATCH($C10,Gällivare!$B$6:$B$36,0),FALSE)&amp;CHAR(10)&amp;"Local Target: "&amp;HLOOKUP(RIGHT(AY$3,LEN(AY$3)-FIND(".",AY$3,FIND(".",AY$3)+1)),Gällivare!$B$6:$J$36,MATCH($C10,Gällivare!$B$6:$B$36,0),FALSE)))</f>
        <v>Medium</v>
      </c>
      <c r="AZ10" s="177" t="str">
        <f>IF(AND(HLOOKUP(MID(AZ$3,FIND(".",AZ$3)+1,FIND(".",AZ$3,FIND(".",AZ$3)+1)-FIND(".",AZ$3)-1),Gällivare!$B$6:$J$36,MATCH($C10,Gällivare!$B$6:$B$36,0),FALSE)="No Impact",HLOOKUP(RIGHT(AZ$3,LEN(AZ$3)-FIND(".",AZ$3,FIND(".",AZ$3)+1)),Gällivare!$B$6:$J$36,MATCH($C10,Gällivare!$B$6:$B$36,0),FALSE)="No Impact"),HLOOKUP(LEFT(AZ$3,4),Global!$B$6:$J$36,MATCH($C10,Global!$B$6:$B$36,0),FALSE),IF(AND(HLOOKUP(MID(AZ$3,FIND(".",AZ$3)+1,FIND(".",AZ$3,FIND(".",AZ$3)+1)-FIND(".",AZ$3)-1),Gällivare!$B$6:$J$36,MATCH($C10,Gällivare!$B$6:$B$36,0),FALSE)="No Impact",HLOOKUP(LEFT(AZ$3,4),Global!$B$6:$J$36,MATCH($C10,Global!$B$6:$B$36,0),FALSE)="No Impact"),HLOOKUP(RIGHT(AZ$3,LEN(AZ$3)-FIND(".",AZ$3,FIND(".",AZ$3)+1)),Gällivare!$B$6:$J$36,MATCH($C10,Gällivare!$B$6:$B$36,0),FALSE),"Global: "&amp;HLOOKUP(LEFT(AZ$3,4),Global!$B$6:$J$36,MATCH($C10,Global!$B$6:$B$36,0),FALSE)&amp;CHAR(10)&amp;"Local Trend: "&amp;HLOOKUP(MID(AZ$3,FIND(".",AZ$3)+1,FIND(".",AZ$3,FIND(".",AZ$3)+1)-FIND(".",AZ$3)-1),Gällivare!$B$6:$J$36,MATCH($C10,Gällivare!$B$6:$B$36,0),FALSE)&amp;CHAR(10)&amp;"Local Target: "&amp;HLOOKUP(RIGHT(AZ$3,LEN(AZ$3)-FIND(".",AZ$3,FIND(".",AZ$3)+1)),Gällivare!$B$6:$J$36,MATCH($C10,Gällivare!$B$6:$B$36,0),FALSE)))</f>
        <v>Medium</v>
      </c>
      <c r="BA10" s="177" t="str">
        <f>IF(AND(HLOOKUP(MID(BA$3,FIND(".",BA$3)+1,FIND(".",BA$3,FIND(".",BA$3)+1)-FIND(".",BA$3)-1),Gällivare!$B$6:$J$36,MATCH($C10,Gällivare!$B$6:$B$36,0),FALSE)="No Impact",HLOOKUP(RIGHT(BA$3,LEN(BA$3)-FIND(".",BA$3,FIND(".",BA$3)+1)),Gällivare!$B$6:$J$36,MATCH($C10,Gällivare!$B$6:$B$36,0),FALSE)="No Impact"),HLOOKUP(LEFT(BA$3,4),Global!$B$6:$J$36,MATCH($C10,Global!$B$6:$B$36,0),FALSE),IF(AND(HLOOKUP(MID(BA$3,FIND(".",BA$3)+1,FIND(".",BA$3,FIND(".",BA$3)+1)-FIND(".",BA$3)-1),Gällivare!$B$6:$J$36,MATCH($C10,Gällivare!$B$6:$B$36,0),FALSE)="No Impact",HLOOKUP(LEFT(BA$3,4),Global!$B$6:$J$36,MATCH($C10,Global!$B$6:$B$36,0),FALSE)="No Impact"),HLOOKUP(RIGHT(BA$3,LEN(BA$3)-FIND(".",BA$3,FIND(".",BA$3)+1)),Gällivare!$B$6:$J$36,MATCH($C10,Gällivare!$B$6:$B$36,0),FALSE),"Global: "&amp;HLOOKUP(LEFT(BA$3,4),Global!$B$6:$J$36,MATCH($C10,Global!$B$6:$B$36,0),FALSE)&amp;CHAR(10)&amp;"Local Trend: "&amp;HLOOKUP(MID(BA$3,FIND(".",BA$3)+1,FIND(".",BA$3,FIND(".",BA$3)+1)-FIND(".",BA$3)-1),Gällivare!$B$6:$J$36,MATCH($C10,Gällivare!$B$6:$B$36,0),FALSE)&amp;CHAR(10)&amp;"Local Target: "&amp;HLOOKUP(RIGHT(BA$3,LEN(BA$3)-FIND(".",BA$3,FIND(".",BA$3)+1)),Gällivare!$B$6:$J$36,MATCH($C10,Gällivare!$B$6:$B$36,0),FALSE)))</f>
        <v>Medium</v>
      </c>
      <c r="BB10" s="177" t="str">
        <f>IF(AND(HLOOKUP(MID(BB$3,FIND(".",BB$3)+1,FIND(".",BB$3,FIND(".",BB$3)+1)-FIND(".",BB$3)-1),Gällivare!$B$6:$J$36,MATCH($C10,Gällivare!$B$6:$B$36,0),FALSE)="No Impact",HLOOKUP(RIGHT(BB$3,LEN(BB$3)-FIND(".",BB$3,FIND(".",BB$3)+1)),Gällivare!$B$6:$J$36,MATCH($C10,Gällivare!$B$6:$B$36,0),FALSE)="No Impact"),HLOOKUP(LEFT(BB$3,4),Global!$B$6:$J$36,MATCH($C10,Global!$B$6:$B$36,0),FALSE),IF(AND(HLOOKUP(MID(BB$3,FIND(".",BB$3)+1,FIND(".",BB$3,FIND(".",BB$3)+1)-FIND(".",BB$3)-1),Gällivare!$B$6:$J$36,MATCH($C10,Gällivare!$B$6:$B$36,0),FALSE)="No Impact",HLOOKUP(LEFT(BB$3,4),Global!$B$6:$J$36,MATCH($C10,Global!$B$6:$B$36,0),FALSE)="No Impact"),HLOOKUP(RIGHT(BB$3,LEN(BB$3)-FIND(".",BB$3,FIND(".",BB$3)+1)),Gällivare!$B$6:$J$36,MATCH($C10,Gällivare!$B$6:$B$36,0),FALSE),"Global: "&amp;HLOOKUP(LEFT(BB$3,4),Global!$B$6:$J$36,MATCH($C10,Global!$B$6:$B$36,0),FALSE)&amp;CHAR(10)&amp;"Local Trend: "&amp;HLOOKUP(MID(BB$3,FIND(".",BB$3)+1,FIND(".",BB$3,FIND(".",BB$3)+1)-FIND(".",BB$3)-1),Gällivare!$B$6:$J$36,MATCH($C10,Gällivare!$B$6:$B$36,0),FALSE)&amp;CHAR(10)&amp;"Local Target: "&amp;HLOOKUP(RIGHT(BB$3,LEN(BB$3)-FIND(".",BB$3,FIND(".",BB$3)+1)),Gällivare!$B$6:$J$36,MATCH($C10,Gällivare!$B$6:$B$36,0),FALSE)))</f>
        <v>Medium</v>
      </c>
      <c r="BC10" s="177" t="str">
        <f>IF(AND(HLOOKUP(MID(BC$3,FIND(".",BC$3)+1,FIND(".",BC$3,FIND(".",BC$3)+1)-FIND(".",BC$3)-1),Gällivare!$B$6:$J$36,MATCH($C10,Gällivare!$B$6:$B$36,0),FALSE)="No Impact",HLOOKUP(RIGHT(BC$3,LEN(BC$3)-FIND(".",BC$3,FIND(".",BC$3)+1)),Gällivare!$B$6:$J$36,MATCH($C10,Gällivare!$B$6:$B$36,0),FALSE)="No Impact"),HLOOKUP(LEFT(BC$3,4),Global!$B$6:$J$36,MATCH($C10,Global!$B$6:$B$36,0),FALSE),IF(AND(HLOOKUP(MID(BC$3,FIND(".",BC$3)+1,FIND(".",BC$3,FIND(".",BC$3)+1)-FIND(".",BC$3)-1),Gällivare!$B$6:$J$36,MATCH($C10,Gällivare!$B$6:$B$36,0),FALSE)="No Impact",HLOOKUP(LEFT(BC$3,4),Global!$B$6:$J$36,MATCH($C10,Global!$B$6:$B$36,0),FALSE)="No Impact"),HLOOKUP(RIGHT(BC$3,LEN(BC$3)-FIND(".",BC$3,FIND(".",BC$3)+1)),Gällivare!$B$6:$J$36,MATCH($C10,Gällivare!$B$6:$B$36,0),FALSE),"Global: "&amp;HLOOKUP(LEFT(BC$3,4),Global!$B$6:$J$36,MATCH($C10,Global!$B$6:$B$36,0),FALSE)&amp;CHAR(10)&amp;"Local Trend: "&amp;HLOOKUP(MID(BC$3,FIND(".",BC$3)+1,FIND(".",BC$3,FIND(".",BC$3)+1)-FIND(".",BC$3)-1),Gällivare!$B$6:$J$36,MATCH($C10,Gällivare!$B$6:$B$36,0),FALSE)&amp;CHAR(10)&amp;"Local Target: "&amp;HLOOKUP(RIGHT(BC$3,LEN(BC$3)-FIND(".",BC$3,FIND(".",BC$3)+1)),Gällivare!$B$6:$J$36,MATCH($C10,Gällivare!$B$6:$B$36,0),FALSE)))</f>
        <v>Medium</v>
      </c>
      <c r="BD10" s="177" t="str">
        <f>IF(AND(HLOOKUP(MID(BD$3,FIND(".",BD$3)+1,FIND(".",BD$3,FIND(".",BD$3)+1)-FIND(".",BD$3)-1),Gällivare!$B$6:$J$36,MATCH($C10,Gällivare!$B$6:$B$36,0),FALSE)="No Impact",HLOOKUP(RIGHT(BD$3,LEN(BD$3)-FIND(".",BD$3,FIND(".",BD$3)+1)),Gällivare!$B$6:$J$36,MATCH($C10,Gällivare!$B$6:$B$36,0),FALSE)="No Impact"),HLOOKUP(LEFT(BD$3,4),Global!$B$6:$J$36,MATCH($C10,Global!$B$6:$B$36,0),FALSE),IF(AND(HLOOKUP(MID(BD$3,FIND(".",BD$3)+1,FIND(".",BD$3,FIND(".",BD$3)+1)-FIND(".",BD$3)-1),Gällivare!$B$6:$J$36,MATCH($C10,Gällivare!$B$6:$B$36,0),FALSE)="No Impact",HLOOKUP(LEFT(BD$3,4),Global!$B$6:$J$36,MATCH($C10,Global!$B$6:$B$36,0),FALSE)="No Impact"),HLOOKUP(RIGHT(BD$3,LEN(BD$3)-FIND(".",BD$3,FIND(".",BD$3)+1)),Gällivare!$B$6:$J$36,MATCH($C10,Gällivare!$B$6:$B$36,0),FALSE),"Global: "&amp;HLOOKUP(LEFT(BD$3,4),Global!$B$6:$J$36,MATCH($C10,Global!$B$6:$B$36,0),FALSE)&amp;CHAR(10)&amp;"Local Trend: "&amp;HLOOKUP(MID(BD$3,FIND(".",BD$3)+1,FIND(".",BD$3,FIND(".",BD$3)+1)-FIND(".",BD$3)-1),Gällivare!$B$6:$J$36,MATCH($C10,Gällivare!$B$6:$B$36,0),FALSE)&amp;CHAR(10)&amp;"Local Target: "&amp;HLOOKUP(RIGHT(BD$3,LEN(BD$3)-FIND(".",BD$3,FIND(".",BD$3)+1)),Gällivare!$B$6:$J$36,MATCH($C10,Gällivare!$B$6:$B$36,0),FALSE)))</f>
        <v>Medium</v>
      </c>
      <c r="BE10" s="177" t="str">
        <f>IF(AND(HLOOKUP(MID(BE$3,FIND(".",BE$3)+1,FIND(".",BE$3,FIND(".",BE$3)+1)-FIND(".",BE$3)-1),Gällivare!$B$6:$J$36,MATCH($C10,Gällivare!$B$6:$B$36,0),FALSE)="No Impact",HLOOKUP(RIGHT(BE$3,LEN(BE$3)-FIND(".",BE$3,FIND(".",BE$3)+1)),Gällivare!$B$6:$J$36,MATCH($C10,Gällivare!$B$6:$B$36,0),FALSE)="No Impact"),HLOOKUP(LEFT(BE$3,4),Global!$B$6:$J$36,MATCH($C10,Global!$B$6:$B$36,0),FALSE),IF(AND(HLOOKUP(MID(BE$3,FIND(".",BE$3)+1,FIND(".",BE$3,FIND(".",BE$3)+1)-FIND(".",BE$3)-1),Gällivare!$B$6:$J$36,MATCH($C10,Gällivare!$B$6:$B$36,0),FALSE)="No Impact",HLOOKUP(LEFT(BE$3,4),Global!$B$6:$J$36,MATCH($C10,Global!$B$6:$B$36,0),FALSE)="No Impact"),HLOOKUP(RIGHT(BE$3,LEN(BE$3)-FIND(".",BE$3,FIND(".",BE$3)+1)),Gällivare!$B$6:$J$36,MATCH($C10,Gällivare!$B$6:$B$36,0),FALSE),"Global: "&amp;HLOOKUP(LEFT(BE$3,4),Global!$B$6:$J$36,MATCH($C10,Global!$B$6:$B$36,0),FALSE)&amp;CHAR(10)&amp;"Local Trend: "&amp;HLOOKUP(MID(BE$3,FIND(".",BE$3)+1,FIND(".",BE$3,FIND(".",BE$3)+1)-FIND(".",BE$3)-1),Gällivare!$B$6:$J$36,MATCH($C10,Gällivare!$B$6:$B$36,0),FALSE)&amp;CHAR(10)&amp;"Local Target: "&amp;HLOOKUP(RIGHT(BE$3,LEN(BE$3)-FIND(".",BE$3,FIND(".",BE$3)+1)),Gällivare!$B$6:$J$36,MATCH($C10,Gällivare!$B$6:$B$36,0),FALSE)))</f>
        <v>Medium</v>
      </c>
      <c r="BF10" s="177" t="str">
        <f>IF(AND(HLOOKUP(MID(BF$3,FIND(".",BF$3)+1,FIND(".",BF$3,FIND(".",BF$3)+1)-FIND(".",BF$3)-1),Gällivare!$B$6:$J$36,MATCH($C10,Gällivare!$B$6:$B$36,0),FALSE)="No Impact",HLOOKUP(RIGHT(BF$3,LEN(BF$3)-FIND(".",BF$3,FIND(".",BF$3)+1)),Gällivare!$B$6:$J$36,MATCH($C10,Gällivare!$B$6:$B$36,0),FALSE)="No Impact"),HLOOKUP(LEFT(BF$3,4),Global!$B$6:$J$36,MATCH($C10,Global!$B$6:$B$36,0),FALSE),IF(AND(HLOOKUP(MID(BF$3,FIND(".",BF$3)+1,FIND(".",BF$3,FIND(".",BF$3)+1)-FIND(".",BF$3)-1),Gällivare!$B$6:$J$36,MATCH($C10,Gällivare!$B$6:$B$36,0),FALSE)="No Impact",HLOOKUP(LEFT(BF$3,4),Global!$B$6:$J$36,MATCH($C10,Global!$B$6:$B$36,0),FALSE)="No Impact"),HLOOKUP(RIGHT(BF$3,LEN(BF$3)-FIND(".",BF$3,FIND(".",BF$3)+1)),Gällivare!$B$6:$J$36,MATCH($C10,Gällivare!$B$6:$B$36,0),FALSE),"Global: "&amp;HLOOKUP(LEFT(BF$3,4),Global!$B$6:$J$36,MATCH($C10,Global!$B$6:$B$36,0),FALSE)&amp;CHAR(10)&amp;"Local Trend: "&amp;HLOOKUP(MID(BF$3,FIND(".",BF$3)+1,FIND(".",BF$3,FIND(".",BF$3)+1)-FIND(".",BF$3)-1),Gällivare!$B$6:$J$36,MATCH($C10,Gällivare!$B$6:$B$36,0),FALSE)&amp;CHAR(10)&amp;"Local Target: "&amp;HLOOKUP(RIGHT(BF$3,LEN(BF$3)-FIND(".",BF$3,FIND(".",BF$3)+1)),Gällivare!$B$6:$J$36,MATCH($C10,Gällivare!$B$6:$B$36,0),FALSE)))</f>
        <v>Medium</v>
      </c>
      <c r="BG10" s="177" t="str">
        <f>IF(AND(HLOOKUP(MID(BG$3,FIND(".",BG$3)+1,FIND(".",BG$3,FIND(".",BG$3)+1)-FIND(".",BG$3)-1),Gällivare!$B$6:$J$36,MATCH($C10,Gällivare!$B$6:$B$36,0),FALSE)="No Impact",HLOOKUP(RIGHT(BG$3,LEN(BG$3)-FIND(".",BG$3,FIND(".",BG$3)+1)),Gällivare!$B$6:$J$36,MATCH($C10,Gällivare!$B$6:$B$36,0),FALSE)="No Impact"),HLOOKUP(LEFT(BG$3,4),Global!$B$6:$J$36,MATCH($C10,Global!$B$6:$B$36,0),FALSE),IF(AND(HLOOKUP(MID(BG$3,FIND(".",BG$3)+1,FIND(".",BG$3,FIND(".",BG$3)+1)-FIND(".",BG$3)-1),Gällivare!$B$6:$J$36,MATCH($C10,Gällivare!$B$6:$B$36,0),FALSE)="No Impact",HLOOKUP(LEFT(BG$3,4),Global!$B$6:$J$36,MATCH($C10,Global!$B$6:$B$36,0),FALSE)="No Impact"),HLOOKUP(RIGHT(BG$3,LEN(BG$3)-FIND(".",BG$3,FIND(".",BG$3)+1)),Gällivare!$B$6:$J$36,MATCH($C10,Gällivare!$B$6:$B$36,0),FALSE),"Global: "&amp;HLOOKUP(LEFT(BG$3,4),Global!$B$6:$J$36,MATCH($C10,Global!$B$6:$B$36,0),FALSE)&amp;CHAR(10)&amp;"Local Trend: "&amp;HLOOKUP(MID(BG$3,FIND(".",BG$3)+1,FIND(".",BG$3,FIND(".",BG$3)+1)-FIND(".",BG$3)-1),Gällivare!$B$6:$J$36,MATCH($C10,Gällivare!$B$6:$B$36,0),FALSE)&amp;CHAR(10)&amp;"Local Target: "&amp;HLOOKUP(RIGHT(BG$3,LEN(BG$3)-FIND(".",BG$3,FIND(".",BG$3)+1)),Gällivare!$B$6:$J$36,MATCH($C10,Gällivare!$B$6:$B$36,0),FALSE)))</f>
        <v>Medium</v>
      </c>
      <c r="BH10" s="177" t="str">
        <f>IF(AND(HLOOKUP(MID(BH$3,FIND(".",BH$3)+1,FIND(".",BH$3,FIND(".",BH$3)+1)-FIND(".",BH$3)-1),Gällivare!$B$6:$J$36,MATCH($C10,Gällivare!$B$6:$B$36,0),FALSE)="No Impact",HLOOKUP(RIGHT(BH$3,LEN(BH$3)-FIND(".",BH$3,FIND(".",BH$3)+1)),Gällivare!$B$6:$J$36,MATCH($C10,Gällivare!$B$6:$B$36,0),FALSE)="No Impact"),HLOOKUP(LEFT(BH$3,4),Global!$B$6:$J$36,MATCH($C10,Global!$B$6:$B$36,0),FALSE),IF(AND(HLOOKUP(MID(BH$3,FIND(".",BH$3)+1,FIND(".",BH$3,FIND(".",BH$3)+1)-FIND(".",BH$3)-1),Gällivare!$B$6:$J$36,MATCH($C10,Gällivare!$B$6:$B$36,0),FALSE)="No Impact",HLOOKUP(LEFT(BH$3,4),Global!$B$6:$J$36,MATCH($C10,Global!$B$6:$B$36,0),FALSE)="No Impact"),HLOOKUP(RIGHT(BH$3,LEN(BH$3)-FIND(".",BH$3,FIND(".",BH$3)+1)),Gällivare!$B$6:$J$36,MATCH($C10,Gällivare!$B$6:$B$36,0),FALSE),"Global: "&amp;HLOOKUP(LEFT(BH$3,4),Global!$B$6:$J$36,MATCH($C10,Global!$B$6:$B$36,0),FALSE)&amp;CHAR(10)&amp;"Local Trend: "&amp;HLOOKUP(MID(BH$3,FIND(".",BH$3)+1,FIND(".",BH$3,FIND(".",BH$3)+1)-FIND(".",BH$3)-1),Gällivare!$B$6:$J$36,MATCH($C10,Gällivare!$B$6:$B$36,0),FALSE)&amp;CHAR(10)&amp;"Local Target: "&amp;HLOOKUP(RIGHT(BH$3,LEN(BH$3)-FIND(".",BH$3,FIND(".",BH$3)+1)),Gällivare!$B$6:$J$36,MATCH($C10,Gällivare!$B$6:$B$36,0),FALSE)))</f>
        <v>Medium</v>
      </c>
      <c r="BI10" s="177" t="str">
        <f>IF(AND(HLOOKUP(MID(BI$3,FIND(".",BI$3)+1,FIND(".",BI$3,FIND(".",BI$3)+1)-FIND(".",BI$3)-1),Gällivare!$B$6:$J$36,MATCH($C10,Gällivare!$B$6:$B$36,0),FALSE)="No Impact",HLOOKUP(RIGHT(BI$3,LEN(BI$3)-FIND(".",BI$3,FIND(".",BI$3)+1)),Gällivare!$B$6:$J$36,MATCH($C10,Gällivare!$B$6:$B$36,0),FALSE)="No Impact"),HLOOKUP(LEFT(BI$3,4),Global!$B$6:$J$36,MATCH($C10,Global!$B$6:$B$36,0),FALSE),IF(AND(HLOOKUP(MID(BI$3,FIND(".",BI$3)+1,FIND(".",BI$3,FIND(".",BI$3)+1)-FIND(".",BI$3)-1),Gällivare!$B$6:$J$36,MATCH($C10,Gällivare!$B$6:$B$36,0),FALSE)="No Impact",HLOOKUP(LEFT(BI$3,4),Global!$B$6:$J$36,MATCH($C10,Global!$B$6:$B$36,0),FALSE)="No Impact"),HLOOKUP(RIGHT(BI$3,LEN(BI$3)-FIND(".",BI$3,FIND(".",BI$3)+1)),Gällivare!$B$6:$J$36,MATCH($C10,Gällivare!$B$6:$B$36,0),FALSE),"Global: "&amp;HLOOKUP(LEFT(BI$3,4),Global!$B$6:$J$36,MATCH($C10,Global!$B$6:$B$36,0),FALSE)&amp;CHAR(10)&amp;"Local Trend: "&amp;HLOOKUP(MID(BI$3,FIND(".",BI$3)+1,FIND(".",BI$3,FIND(".",BI$3)+1)-FIND(".",BI$3)-1),Gällivare!$B$6:$J$36,MATCH($C10,Gällivare!$B$6:$B$36,0),FALSE)&amp;CHAR(10)&amp;"Local Target: "&amp;HLOOKUP(RIGHT(BI$3,LEN(BI$3)-FIND(".",BI$3,FIND(".",BI$3)+1)),Gällivare!$B$6:$J$36,MATCH($C10,Gällivare!$B$6:$B$36,0),FALSE)))</f>
        <v>Medium</v>
      </c>
      <c r="BJ10" s="177" t="str">
        <f>IF(AND(HLOOKUP(MID(BJ$3,FIND(".",BJ$3)+1,FIND(".",BJ$3,FIND(".",BJ$3)+1)-FIND(".",BJ$3)-1),Gällivare!$B$6:$J$36,MATCH($C10,Gällivare!$B$6:$B$36,0),FALSE)="No Impact",HLOOKUP(RIGHT(BJ$3,LEN(BJ$3)-FIND(".",BJ$3,FIND(".",BJ$3)+1)),Gällivare!$B$6:$J$36,MATCH($C10,Gällivare!$B$6:$B$36,0),FALSE)="No Impact"),HLOOKUP(LEFT(BJ$3,4),Global!$B$6:$J$36,MATCH($C10,Global!$B$6:$B$36,0),FALSE),IF(AND(HLOOKUP(MID(BJ$3,FIND(".",BJ$3)+1,FIND(".",BJ$3,FIND(".",BJ$3)+1)-FIND(".",BJ$3)-1),Gällivare!$B$6:$J$36,MATCH($C10,Gällivare!$B$6:$B$36,0),FALSE)="No Impact",HLOOKUP(LEFT(BJ$3,4),Global!$B$6:$J$36,MATCH($C10,Global!$B$6:$B$36,0),FALSE)="No Impact"),HLOOKUP(RIGHT(BJ$3,LEN(BJ$3)-FIND(".",BJ$3,FIND(".",BJ$3)+1)),Gällivare!$B$6:$J$36,MATCH($C10,Gällivare!$B$6:$B$36,0),FALSE),"Global: "&amp;HLOOKUP(LEFT(BJ$3,4),Global!$B$6:$J$36,MATCH($C10,Global!$B$6:$B$36,0),FALSE)&amp;CHAR(10)&amp;"Local Trend: "&amp;HLOOKUP(MID(BJ$3,FIND(".",BJ$3)+1,FIND(".",BJ$3,FIND(".",BJ$3)+1)-FIND(".",BJ$3)-1),Gällivare!$B$6:$J$36,MATCH($C10,Gällivare!$B$6:$B$36,0),FALSE)&amp;CHAR(10)&amp;"Local Target: "&amp;HLOOKUP(RIGHT(BJ$3,LEN(BJ$3)-FIND(".",BJ$3,FIND(".",BJ$3)+1)),Gällivare!$B$6:$J$36,MATCH($C10,Gällivare!$B$6:$B$36,0),FALSE)))</f>
        <v>Medium</v>
      </c>
      <c r="BK10" s="177" t="str">
        <f>IF(AND(HLOOKUP(MID(BK$3,FIND(".",BK$3)+1,FIND(".",BK$3,FIND(".",BK$3)+1)-FIND(".",BK$3)-1),Gällivare!$B$6:$J$36,MATCH($C10,Gällivare!$B$6:$B$36,0),FALSE)="No Impact",HLOOKUP(RIGHT(BK$3,LEN(BK$3)-FIND(".",BK$3,FIND(".",BK$3)+1)),Gällivare!$B$6:$J$36,MATCH($C10,Gällivare!$B$6:$B$36,0),FALSE)="No Impact"),HLOOKUP(LEFT(BK$3,4),Global!$B$6:$J$36,MATCH($C10,Global!$B$6:$B$36,0),FALSE),IF(AND(HLOOKUP(MID(BK$3,FIND(".",BK$3)+1,FIND(".",BK$3,FIND(".",BK$3)+1)-FIND(".",BK$3)-1),Gällivare!$B$6:$J$36,MATCH($C10,Gällivare!$B$6:$B$36,0),FALSE)="No Impact",HLOOKUP(LEFT(BK$3,4),Global!$B$6:$J$36,MATCH($C10,Global!$B$6:$B$36,0),FALSE)="No Impact"),HLOOKUP(RIGHT(BK$3,LEN(BK$3)-FIND(".",BK$3,FIND(".",BK$3)+1)),Gällivare!$B$6:$J$36,MATCH($C10,Gällivare!$B$6:$B$36,0),FALSE),"Global: "&amp;HLOOKUP(LEFT(BK$3,4),Global!$B$6:$J$36,MATCH($C10,Global!$B$6:$B$36,0),FALSE)&amp;CHAR(10)&amp;"Local Trend: "&amp;HLOOKUP(MID(BK$3,FIND(".",BK$3)+1,FIND(".",BK$3,FIND(".",BK$3)+1)-FIND(".",BK$3)-1),Gällivare!$B$6:$J$36,MATCH($C10,Gällivare!$B$6:$B$36,0),FALSE)&amp;CHAR(10)&amp;"Local Target: "&amp;HLOOKUP(RIGHT(BK$3,LEN(BK$3)-FIND(".",BK$3,FIND(".",BK$3)+1)),Gällivare!$B$6:$J$36,MATCH($C10,Gällivare!$B$6:$B$36,0),FALSE)))</f>
        <v>Low</v>
      </c>
      <c r="BL10" s="177" t="str">
        <f>IF(AND(HLOOKUP(MID(BL$3,FIND(".",BL$3)+1,FIND(".",BL$3,FIND(".",BL$3)+1)-FIND(".",BL$3)-1),Gällivare!$B$6:$J$36,MATCH($C10,Gällivare!$B$6:$B$36,0),FALSE)="No Impact",HLOOKUP(RIGHT(BL$3,LEN(BL$3)-FIND(".",BL$3,FIND(".",BL$3)+1)),Gällivare!$B$6:$J$36,MATCH($C10,Gällivare!$B$6:$B$36,0),FALSE)="No Impact"),HLOOKUP(LEFT(BL$3,4),Global!$B$6:$J$36,MATCH($C10,Global!$B$6:$B$36,0),FALSE),IF(AND(HLOOKUP(MID(BL$3,FIND(".",BL$3)+1,FIND(".",BL$3,FIND(".",BL$3)+1)-FIND(".",BL$3)-1),Gällivare!$B$6:$J$36,MATCH($C10,Gällivare!$B$6:$B$36,0),FALSE)="No Impact",HLOOKUP(LEFT(BL$3,4),Global!$B$6:$J$36,MATCH($C10,Global!$B$6:$B$36,0),FALSE)="No Impact"),HLOOKUP(RIGHT(BL$3,LEN(BL$3)-FIND(".",BL$3,FIND(".",BL$3)+1)),Gällivare!$B$6:$J$36,MATCH($C10,Gällivare!$B$6:$B$36,0),FALSE),"Global: "&amp;HLOOKUP(LEFT(BL$3,4),Global!$B$6:$J$36,MATCH($C10,Global!$B$6:$B$36,0),FALSE)&amp;CHAR(10)&amp;"Local Trend: "&amp;HLOOKUP(MID(BL$3,FIND(".",BL$3)+1,FIND(".",BL$3,FIND(".",BL$3)+1)-FIND(".",BL$3)-1),Gällivare!$B$6:$J$36,MATCH($C10,Gällivare!$B$6:$B$36,0),FALSE)&amp;CHAR(10)&amp;"Local Target: "&amp;HLOOKUP(RIGHT(BL$3,LEN(BL$3)-FIND(".",BL$3,FIND(".",BL$3)+1)),Gällivare!$B$6:$J$36,MATCH($C10,Gällivare!$B$6:$B$36,0),FALSE)))</f>
        <v>Low</v>
      </c>
      <c r="BM10" s="177" t="str">
        <f>IF(AND(HLOOKUP(MID(BM$3,FIND(".",BM$3)+1,FIND(".",BM$3,FIND(".",BM$3)+1)-FIND(".",BM$3)-1),Gällivare!$B$6:$J$36,MATCH($C10,Gällivare!$B$6:$B$36,0),FALSE)="No Impact",HLOOKUP(RIGHT(BM$3,LEN(BM$3)-FIND(".",BM$3,FIND(".",BM$3)+1)),Gällivare!$B$6:$J$36,MATCH($C10,Gällivare!$B$6:$B$36,0),FALSE)="No Impact"),HLOOKUP(LEFT(BM$3,4),Global!$B$6:$J$36,MATCH($C10,Global!$B$6:$B$36,0),FALSE),IF(AND(HLOOKUP(MID(BM$3,FIND(".",BM$3)+1,FIND(".",BM$3,FIND(".",BM$3)+1)-FIND(".",BM$3)-1),Gällivare!$B$6:$J$36,MATCH($C10,Gällivare!$B$6:$B$36,0),FALSE)="No Impact",HLOOKUP(LEFT(BM$3,4),Global!$B$6:$J$36,MATCH($C10,Global!$B$6:$B$36,0),FALSE)="No Impact"),HLOOKUP(RIGHT(BM$3,LEN(BM$3)-FIND(".",BM$3,FIND(".",BM$3)+1)),Gällivare!$B$6:$J$36,MATCH($C10,Gällivare!$B$6:$B$36,0),FALSE),"Global: "&amp;HLOOKUP(LEFT(BM$3,4),Global!$B$6:$J$36,MATCH($C10,Global!$B$6:$B$36,0),FALSE)&amp;CHAR(10)&amp;"Local Trend: "&amp;HLOOKUP(MID(BM$3,FIND(".",BM$3)+1,FIND(".",BM$3,FIND(".",BM$3)+1)-FIND(".",BM$3)-1),Gällivare!$B$6:$J$36,MATCH($C10,Gällivare!$B$6:$B$36,0),FALSE)&amp;CHAR(10)&amp;"Local Target: "&amp;HLOOKUP(RIGHT(BM$3,LEN(BM$3)-FIND(".",BM$3,FIND(".",BM$3)+1)),Gällivare!$B$6:$J$36,MATCH($C10,Gällivare!$B$6:$B$36,0),FALSE)))</f>
        <v>Low</v>
      </c>
      <c r="BN10" s="177" t="str">
        <f>IF(AND(HLOOKUP(MID(BN$3,FIND(".",BN$3)+1,FIND(".",BN$3,FIND(".",BN$3)+1)-FIND(".",BN$3)-1),Gällivare!$B$6:$J$36,MATCH($C10,Gällivare!$B$6:$B$36,0),FALSE)="No Impact",HLOOKUP(RIGHT(BN$3,LEN(BN$3)-FIND(".",BN$3,FIND(".",BN$3)+1)),Gällivare!$B$6:$J$36,MATCH($C10,Gällivare!$B$6:$B$36,0),FALSE)="No Impact"),HLOOKUP(LEFT(BN$3,4),Global!$B$6:$J$36,MATCH($C10,Global!$B$6:$B$36,0),FALSE),IF(AND(HLOOKUP(MID(BN$3,FIND(".",BN$3)+1,FIND(".",BN$3,FIND(".",BN$3)+1)-FIND(".",BN$3)-1),Gällivare!$B$6:$J$36,MATCH($C10,Gällivare!$B$6:$B$36,0),FALSE)="No Impact",HLOOKUP(LEFT(BN$3,4),Global!$B$6:$J$36,MATCH($C10,Global!$B$6:$B$36,0),FALSE)="No Impact"),HLOOKUP(RIGHT(BN$3,LEN(BN$3)-FIND(".",BN$3,FIND(".",BN$3)+1)),Gällivare!$B$6:$J$36,MATCH($C10,Gällivare!$B$6:$B$36,0),FALSE),"Global: "&amp;HLOOKUP(LEFT(BN$3,4),Global!$B$6:$J$36,MATCH($C10,Global!$B$6:$B$36,0),FALSE)&amp;CHAR(10)&amp;"Local Trend: "&amp;HLOOKUP(MID(BN$3,FIND(".",BN$3)+1,FIND(".",BN$3,FIND(".",BN$3)+1)-FIND(".",BN$3)-1),Gällivare!$B$6:$J$36,MATCH($C10,Gällivare!$B$6:$B$36,0),FALSE)&amp;CHAR(10)&amp;"Local Target: "&amp;HLOOKUP(RIGHT(BN$3,LEN(BN$3)-FIND(".",BN$3,FIND(".",BN$3)+1)),Gällivare!$B$6:$J$36,MATCH($C10,Gällivare!$B$6:$B$36,0),FALSE)))</f>
        <v>Low</v>
      </c>
      <c r="BO10" s="177" t="str">
        <f>IF(AND(HLOOKUP(MID(BO$3,FIND(".",BO$3)+1,FIND(".",BO$3,FIND(".",BO$3)+1)-FIND(".",BO$3)-1),Gällivare!$B$6:$J$36,MATCH($C10,Gällivare!$B$6:$B$36,0),FALSE)="No Impact",HLOOKUP(RIGHT(BO$3,LEN(BO$3)-FIND(".",BO$3,FIND(".",BO$3)+1)),Gällivare!$B$6:$J$36,MATCH($C10,Gällivare!$B$6:$B$36,0),FALSE)="No Impact"),HLOOKUP(LEFT(BO$3,4),Global!$B$6:$J$36,MATCH($C10,Global!$B$6:$B$36,0),FALSE),IF(AND(HLOOKUP(MID(BO$3,FIND(".",BO$3)+1,FIND(".",BO$3,FIND(".",BO$3)+1)-FIND(".",BO$3)-1),Gällivare!$B$6:$J$36,MATCH($C10,Gällivare!$B$6:$B$36,0),FALSE)="No Impact",HLOOKUP(LEFT(BO$3,4),Global!$B$6:$J$36,MATCH($C10,Global!$B$6:$B$36,0),FALSE)="No Impact"),HLOOKUP(RIGHT(BO$3,LEN(BO$3)-FIND(".",BO$3,FIND(".",BO$3)+1)),Gällivare!$B$6:$J$36,MATCH($C10,Gällivare!$B$6:$B$36,0),FALSE),"Global: "&amp;HLOOKUP(LEFT(BO$3,4),Global!$B$6:$J$36,MATCH($C10,Global!$B$6:$B$36,0),FALSE)&amp;CHAR(10)&amp;"Local Trend: "&amp;HLOOKUP(MID(BO$3,FIND(".",BO$3)+1,FIND(".",BO$3,FIND(".",BO$3)+1)-FIND(".",BO$3)-1),Gällivare!$B$6:$J$36,MATCH($C10,Gällivare!$B$6:$B$36,0),FALSE)&amp;CHAR(10)&amp;"Local Target: "&amp;HLOOKUP(RIGHT(BO$3,LEN(BO$3)-FIND(".",BO$3,FIND(".",BO$3)+1)),Gällivare!$B$6:$J$36,MATCH($C10,Gällivare!$B$6:$B$36,0),FALSE)))</f>
        <v>Low</v>
      </c>
      <c r="BP10" s="177" t="str">
        <f>IF(AND(HLOOKUP(MID(BP$3,FIND(".",BP$3)+1,FIND(".",BP$3,FIND(".",BP$3)+1)-FIND(".",BP$3)-1),Gällivare!$B$6:$J$36,MATCH($C10,Gällivare!$B$6:$B$36,0),FALSE)="No Impact",HLOOKUP(RIGHT(BP$3,LEN(BP$3)-FIND(".",BP$3,FIND(".",BP$3)+1)),Gällivare!$B$6:$J$36,MATCH($C10,Gällivare!$B$6:$B$36,0),FALSE)="No Impact"),HLOOKUP(LEFT(BP$3,4),Global!$B$6:$J$36,MATCH($C10,Global!$B$6:$B$36,0),FALSE),IF(AND(HLOOKUP(MID(BP$3,FIND(".",BP$3)+1,FIND(".",BP$3,FIND(".",BP$3)+1)-FIND(".",BP$3)-1),Gällivare!$B$6:$J$36,MATCH($C10,Gällivare!$B$6:$B$36,0),FALSE)="No Impact",HLOOKUP(LEFT(BP$3,4),Global!$B$6:$J$36,MATCH($C10,Global!$B$6:$B$36,0),FALSE)="No Impact"),HLOOKUP(RIGHT(BP$3,LEN(BP$3)-FIND(".",BP$3,FIND(".",BP$3)+1)),Gällivare!$B$6:$J$36,MATCH($C10,Gällivare!$B$6:$B$36,0),FALSE),"Global: "&amp;HLOOKUP(LEFT(BP$3,4),Global!$B$6:$J$36,MATCH($C10,Global!$B$6:$B$36,0),FALSE)&amp;CHAR(10)&amp;"Local Trend: "&amp;HLOOKUP(MID(BP$3,FIND(".",BP$3)+1,FIND(".",BP$3,FIND(".",BP$3)+1)-FIND(".",BP$3)-1),Gällivare!$B$6:$J$36,MATCH($C10,Gällivare!$B$6:$B$36,0),FALSE)&amp;CHAR(10)&amp;"Local Target: "&amp;HLOOKUP(RIGHT(BP$3,LEN(BP$3)-FIND(".",BP$3,FIND(".",BP$3)+1)),Gällivare!$B$6:$J$36,MATCH($C10,Gällivare!$B$6:$B$36,0),FALSE)))</f>
        <v>Low</v>
      </c>
      <c r="BU10" s="171"/>
      <c r="BV10" s="171"/>
    </row>
    <row r="11" spans="2:82" ht="28.8" x14ac:dyDescent="0.3">
      <c r="B11" s="243"/>
      <c r="C11" s="175" t="s">
        <v>98</v>
      </c>
      <c r="D11" s="175" t="s">
        <v>172</v>
      </c>
      <c r="E11" s="175" t="s">
        <v>174</v>
      </c>
      <c r="F11" s="176" t="s">
        <v>165</v>
      </c>
      <c r="G11" s="176"/>
      <c r="H11" s="175" t="str">
        <f t="shared" si="1"/>
        <v>High</v>
      </c>
      <c r="I11" s="175" t="str">
        <f t="shared" si="0"/>
        <v>High</v>
      </c>
      <c r="J11" s="175" t="str">
        <f t="shared" si="0"/>
        <v>High</v>
      </c>
      <c r="K11" s="175" t="str">
        <f t="shared" si="0"/>
        <v>High</v>
      </c>
      <c r="L11" s="175" t="str">
        <f t="shared" si="0"/>
        <v>High</v>
      </c>
      <c r="M11" s="175" t="str">
        <f t="shared" si="0"/>
        <v>High</v>
      </c>
      <c r="N11" s="175" t="str">
        <f t="shared" si="0"/>
        <v>Medium</v>
      </c>
      <c r="O11" s="175" t="str">
        <f t="shared" si="0"/>
        <v>Medium</v>
      </c>
      <c r="P11" s="175" t="str">
        <f t="shared" si="0"/>
        <v>Medium</v>
      </c>
      <c r="Q11" s="175" t="str">
        <f t="shared" si="0"/>
        <v>Medium</v>
      </c>
      <c r="R11" s="175" t="str">
        <f t="shared" si="0"/>
        <v>Medium</v>
      </c>
      <c r="S11" s="175" t="str">
        <f t="shared" si="0"/>
        <v>Medium</v>
      </c>
      <c r="T11" s="175" t="str">
        <f t="shared" si="0"/>
        <v>Medium</v>
      </c>
      <c r="U11" s="175" t="str">
        <f t="shared" si="0"/>
        <v>Medium</v>
      </c>
      <c r="V11" s="175" t="str">
        <f t="shared" si="0"/>
        <v>Medium</v>
      </c>
      <c r="W11" s="175" t="str">
        <f t="shared" si="0"/>
        <v>Medium</v>
      </c>
      <c r="X11" s="175" t="str">
        <f t="shared" si="0"/>
        <v>Medium</v>
      </c>
      <c r="Y11" s="175" t="str">
        <f t="shared" si="0"/>
        <v>Medium</v>
      </c>
      <c r="Z11" s="175" t="str">
        <f t="shared" si="0"/>
        <v>Medium</v>
      </c>
      <c r="AA11" s="175" t="str">
        <f t="shared" si="0"/>
        <v>Medium</v>
      </c>
      <c r="AB11" s="175" t="str">
        <f t="shared" si="0"/>
        <v>Medium</v>
      </c>
      <c r="AC11" s="175" t="str">
        <f t="shared" si="0"/>
        <v>Medium</v>
      </c>
      <c r="AD11" s="175" t="str">
        <f t="shared" si="0"/>
        <v>Medium</v>
      </c>
      <c r="AE11" s="175" t="str">
        <f t="shared" si="0"/>
        <v>Medium</v>
      </c>
      <c r="AF11" s="175" t="str">
        <f t="shared" si="0"/>
        <v>Low</v>
      </c>
      <c r="AG11" s="175" t="str">
        <f t="shared" si="0"/>
        <v>Low</v>
      </c>
      <c r="AH11" s="175" t="str">
        <f t="shared" si="0"/>
        <v>Low</v>
      </c>
      <c r="AI11" s="175" t="str">
        <f t="shared" si="0"/>
        <v>Low</v>
      </c>
      <c r="AJ11" s="175" t="str">
        <f t="shared" si="0"/>
        <v>Low</v>
      </c>
      <c r="AK11" s="175" t="str">
        <f t="shared" si="0"/>
        <v>Low</v>
      </c>
      <c r="AL11" s="176"/>
      <c r="AM11" s="177" t="str">
        <f>IF(AND(HLOOKUP(MID(AM$3,FIND(".",AM$3)+1,FIND(".",AM$3,FIND(".",AM$3)+1)-FIND(".",AM$3)-1),Gällivare!$B$6:$J$36,MATCH($C11,Gällivare!$B$6:$B$36,0),FALSE)="No Impact",HLOOKUP(RIGHT(AM$3,LEN(AM$3)-FIND(".",AM$3,FIND(".",AM$3)+1)),Gällivare!$B$6:$J$36,MATCH($C11,Gällivare!$B$6:$B$36,0),FALSE)="No Impact"),HLOOKUP(LEFT(AM$3,4),Global!$B$6:$J$36,MATCH($C11,Global!$B$6:$B$36,0),FALSE),IF(AND(HLOOKUP(MID(AM$3,FIND(".",AM$3)+1,FIND(".",AM$3,FIND(".",AM$3)+1)-FIND(".",AM$3)-1),Gällivare!$B$6:$J$36,MATCH($C11,Gällivare!$B$6:$B$36,0),FALSE)="No Impact",HLOOKUP(LEFT(AM$3,4),Global!$B$6:$J$36,MATCH($C11,Global!$B$6:$B$36,0),FALSE)="No Impact"),HLOOKUP(RIGHT(AM$3,LEN(AM$3)-FIND(".",AM$3,FIND(".",AM$3)+1)),Gällivare!$B$6:$J$36,MATCH($C11,Gällivare!$B$6:$B$36,0),FALSE),"Global: "&amp;HLOOKUP(LEFT(AM$3,4),Global!$B$6:$J$36,MATCH($C11,Global!$B$6:$B$36,0),FALSE)&amp;CHAR(10)&amp;"Local Trend: "&amp;HLOOKUP(MID(AM$3,FIND(".",AM$3)+1,FIND(".",AM$3,FIND(".",AM$3)+1)-FIND(".",AM$3)-1),Gällivare!$B$6:$J$36,MATCH($C11,Gällivare!$B$6:$B$36,0),FALSE)&amp;CHAR(10)&amp;"Local Target: "&amp;HLOOKUP(RIGHT(AM$3,LEN(AM$3)-FIND(".",AM$3,FIND(".",AM$3)+1)),Gällivare!$B$6:$J$36,MATCH($C11,Gällivare!$B$6:$B$36,0),FALSE)))</f>
        <v>High</v>
      </c>
      <c r="AN11" s="177" t="str">
        <f>IF(AND(HLOOKUP(MID(AN$3,FIND(".",AN$3)+1,FIND(".",AN$3,FIND(".",AN$3)+1)-FIND(".",AN$3)-1),Gällivare!$B$6:$J$36,MATCH($C11,Gällivare!$B$6:$B$36,0),FALSE)="No Impact",HLOOKUP(RIGHT(AN$3,LEN(AN$3)-FIND(".",AN$3,FIND(".",AN$3)+1)),Gällivare!$B$6:$J$36,MATCH($C11,Gällivare!$B$6:$B$36,0),FALSE)="No Impact"),HLOOKUP(LEFT(AN$3,4),Global!$B$6:$J$36,MATCH($C11,Global!$B$6:$B$36,0),FALSE),IF(AND(HLOOKUP(MID(AN$3,FIND(".",AN$3)+1,FIND(".",AN$3,FIND(".",AN$3)+1)-FIND(".",AN$3)-1),Gällivare!$B$6:$J$36,MATCH($C11,Gällivare!$B$6:$B$36,0),FALSE)="No Impact",HLOOKUP(LEFT(AN$3,4),Global!$B$6:$J$36,MATCH($C11,Global!$B$6:$B$36,0),FALSE)="No Impact"),HLOOKUP(RIGHT(AN$3,LEN(AN$3)-FIND(".",AN$3,FIND(".",AN$3)+1)),Gällivare!$B$6:$J$36,MATCH($C11,Gällivare!$B$6:$B$36,0),FALSE),"Global: "&amp;HLOOKUP(LEFT(AN$3,4),Global!$B$6:$J$36,MATCH($C11,Global!$B$6:$B$36,0),FALSE)&amp;CHAR(10)&amp;"Local Trend: "&amp;HLOOKUP(MID(AN$3,FIND(".",AN$3)+1,FIND(".",AN$3,FIND(".",AN$3)+1)-FIND(".",AN$3)-1),Gällivare!$B$6:$J$36,MATCH($C11,Gällivare!$B$6:$B$36,0),FALSE)&amp;CHAR(10)&amp;"Local Target: "&amp;HLOOKUP(RIGHT(AN$3,LEN(AN$3)-FIND(".",AN$3,FIND(".",AN$3)+1)),Gällivare!$B$6:$J$36,MATCH($C11,Gällivare!$B$6:$B$36,0),FALSE)))</f>
        <v>High</v>
      </c>
      <c r="AO11" s="177" t="str">
        <f>IF(AND(HLOOKUP(MID(AO$3,FIND(".",AO$3)+1,FIND(".",AO$3,FIND(".",AO$3)+1)-FIND(".",AO$3)-1),Gällivare!$B$6:$J$36,MATCH($C11,Gällivare!$B$6:$B$36,0),FALSE)="No Impact",HLOOKUP(RIGHT(AO$3,LEN(AO$3)-FIND(".",AO$3,FIND(".",AO$3)+1)),Gällivare!$B$6:$J$36,MATCH($C11,Gällivare!$B$6:$B$36,0),FALSE)="No Impact"),HLOOKUP(LEFT(AO$3,4),Global!$B$6:$J$36,MATCH($C11,Global!$B$6:$B$36,0),FALSE),IF(AND(HLOOKUP(MID(AO$3,FIND(".",AO$3)+1,FIND(".",AO$3,FIND(".",AO$3)+1)-FIND(".",AO$3)-1),Gällivare!$B$6:$J$36,MATCH($C11,Gällivare!$B$6:$B$36,0),FALSE)="No Impact",HLOOKUP(LEFT(AO$3,4),Global!$B$6:$J$36,MATCH($C11,Global!$B$6:$B$36,0),FALSE)="No Impact"),HLOOKUP(RIGHT(AO$3,LEN(AO$3)-FIND(".",AO$3,FIND(".",AO$3)+1)),Gällivare!$B$6:$J$36,MATCH($C11,Gällivare!$B$6:$B$36,0),FALSE),"Global: "&amp;HLOOKUP(LEFT(AO$3,4),Global!$B$6:$J$36,MATCH($C11,Global!$B$6:$B$36,0),FALSE)&amp;CHAR(10)&amp;"Local Trend: "&amp;HLOOKUP(MID(AO$3,FIND(".",AO$3)+1,FIND(".",AO$3,FIND(".",AO$3)+1)-FIND(".",AO$3)-1),Gällivare!$B$6:$J$36,MATCH($C11,Gällivare!$B$6:$B$36,0),FALSE)&amp;CHAR(10)&amp;"Local Target: "&amp;HLOOKUP(RIGHT(AO$3,LEN(AO$3)-FIND(".",AO$3,FIND(".",AO$3)+1)),Gällivare!$B$6:$J$36,MATCH($C11,Gällivare!$B$6:$B$36,0),FALSE)))</f>
        <v>High</v>
      </c>
      <c r="AP11" s="177" t="str">
        <f>IF(AND(HLOOKUP(MID(AP$3,FIND(".",AP$3)+1,FIND(".",AP$3,FIND(".",AP$3)+1)-FIND(".",AP$3)-1),Gällivare!$B$6:$J$36,MATCH($C11,Gällivare!$B$6:$B$36,0),FALSE)="No Impact",HLOOKUP(RIGHT(AP$3,LEN(AP$3)-FIND(".",AP$3,FIND(".",AP$3)+1)),Gällivare!$B$6:$J$36,MATCH($C11,Gällivare!$B$6:$B$36,0),FALSE)="No Impact"),HLOOKUP(LEFT(AP$3,4),Global!$B$6:$J$36,MATCH($C11,Global!$B$6:$B$36,0),FALSE),IF(AND(HLOOKUP(MID(AP$3,FIND(".",AP$3)+1,FIND(".",AP$3,FIND(".",AP$3)+1)-FIND(".",AP$3)-1),Gällivare!$B$6:$J$36,MATCH($C11,Gällivare!$B$6:$B$36,0),FALSE)="No Impact",HLOOKUP(LEFT(AP$3,4),Global!$B$6:$J$36,MATCH($C11,Global!$B$6:$B$36,0),FALSE)="No Impact"),HLOOKUP(RIGHT(AP$3,LEN(AP$3)-FIND(".",AP$3,FIND(".",AP$3)+1)),Gällivare!$B$6:$J$36,MATCH($C11,Gällivare!$B$6:$B$36,0),FALSE),"Global: "&amp;HLOOKUP(LEFT(AP$3,4),Global!$B$6:$J$36,MATCH($C11,Global!$B$6:$B$36,0),FALSE)&amp;CHAR(10)&amp;"Local Trend: "&amp;HLOOKUP(MID(AP$3,FIND(".",AP$3)+1,FIND(".",AP$3,FIND(".",AP$3)+1)-FIND(".",AP$3)-1),Gällivare!$B$6:$J$36,MATCH($C11,Gällivare!$B$6:$B$36,0),FALSE)&amp;CHAR(10)&amp;"Local Target: "&amp;HLOOKUP(RIGHT(AP$3,LEN(AP$3)-FIND(".",AP$3,FIND(".",AP$3)+1)),Gällivare!$B$6:$J$36,MATCH($C11,Gällivare!$B$6:$B$36,0),FALSE)))</f>
        <v>High</v>
      </c>
      <c r="AQ11" s="177" t="str">
        <f>IF(AND(HLOOKUP(MID(AQ$3,FIND(".",AQ$3)+1,FIND(".",AQ$3,FIND(".",AQ$3)+1)-FIND(".",AQ$3)-1),Gällivare!$B$6:$J$36,MATCH($C11,Gällivare!$B$6:$B$36,0),FALSE)="No Impact",HLOOKUP(RIGHT(AQ$3,LEN(AQ$3)-FIND(".",AQ$3,FIND(".",AQ$3)+1)),Gällivare!$B$6:$J$36,MATCH($C11,Gällivare!$B$6:$B$36,0),FALSE)="No Impact"),HLOOKUP(LEFT(AQ$3,4),Global!$B$6:$J$36,MATCH($C11,Global!$B$6:$B$36,0),FALSE),IF(AND(HLOOKUP(MID(AQ$3,FIND(".",AQ$3)+1,FIND(".",AQ$3,FIND(".",AQ$3)+1)-FIND(".",AQ$3)-1),Gällivare!$B$6:$J$36,MATCH($C11,Gällivare!$B$6:$B$36,0),FALSE)="No Impact",HLOOKUP(LEFT(AQ$3,4),Global!$B$6:$J$36,MATCH($C11,Global!$B$6:$B$36,0),FALSE)="No Impact"),HLOOKUP(RIGHT(AQ$3,LEN(AQ$3)-FIND(".",AQ$3,FIND(".",AQ$3)+1)),Gällivare!$B$6:$J$36,MATCH($C11,Gällivare!$B$6:$B$36,0),FALSE),"Global: "&amp;HLOOKUP(LEFT(AQ$3,4),Global!$B$6:$J$36,MATCH($C11,Global!$B$6:$B$36,0),FALSE)&amp;CHAR(10)&amp;"Local Trend: "&amp;HLOOKUP(MID(AQ$3,FIND(".",AQ$3)+1,FIND(".",AQ$3,FIND(".",AQ$3)+1)-FIND(".",AQ$3)-1),Gällivare!$B$6:$J$36,MATCH($C11,Gällivare!$B$6:$B$36,0),FALSE)&amp;CHAR(10)&amp;"Local Target: "&amp;HLOOKUP(RIGHT(AQ$3,LEN(AQ$3)-FIND(".",AQ$3,FIND(".",AQ$3)+1)),Gällivare!$B$6:$J$36,MATCH($C11,Gällivare!$B$6:$B$36,0),FALSE)))</f>
        <v>High</v>
      </c>
      <c r="AR11" s="177" t="str">
        <f>IF(AND(HLOOKUP(MID(AR$3,FIND(".",AR$3)+1,FIND(".",AR$3,FIND(".",AR$3)+1)-FIND(".",AR$3)-1),Gällivare!$B$6:$J$36,MATCH($C11,Gällivare!$B$6:$B$36,0),FALSE)="No Impact",HLOOKUP(RIGHT(AR$3,LEN(AR$3)-FIND(".",AR$3,FIND(".",AR$3)+1)),Gällivare!$B$6:$J$36,MATCH($C11,Gällivare!$B$6:$B$36,0),FALSE)="No Impact"),HLOOKUP(LEFT(AR$3,4),Global!$B$6:$J$36,MATCH($C11,Global!$B$6:$B$36,0),FALSE),IF(AND(HLOOKUP(MID(AR$3,FIND(".",AR$3)+1,FIND(".",AR$3,FIND(".",AR$3)+1)-FIND(".",AR$3)-1),Gällivare!$B$6:$J$36,MATCH($C11,Gällivare!$B$6:$B$36,0),FALSE)="No Impact",HLOOKUP(LEFT(AR$3,4),Global!$B$6:$J$36,MATCH($C11,Global!$B$6:$B$36,0),FALSE)="No Impact"),HLOOKUP(RIGHT(AR$3,LEN(AR$3)-FIND(".",AR$3,FIND(".",AR$3)+1)),Gällivare!$B$6:$J$36,MATCH($C11,Gällivare!$B$6:$B$36,0),FALSE),"Global: "&amp;HLOOKUP(LEFT(AR$3,4),Global!$B$6:$J$36,MATCH($C11,Global!$B$6:$B$36,0),FALSE)&amp;CHAR(10)&amp;"Local Trend: "&amp;HLOOKUP(MID(AR$3,FIND(".",AR$3)+1,FIND(".",AR$3,FIND(".",AR$3)+1)-FIND(".",AR$3)-1),Gällivare!$B$6:$J$36,MATCH($C11,Gällivare!$B$6:$B$36,0),FALSE)&amp;CHAR(10)&amp;"Local Target: "&amp;HLOOKUP(RIGHT(AR$3,LEN(AR$3)-FIND(".",AR$3,FIND(".",AR$3)+1)),Gällivare!$B$6:$J$36,MATCH($C11,Gällivare!$B$6:$B$36,0),FALSE)))</f>
        <v>High</v>
      </c>
      <c r="AS11" s="177" t="str">
        <f>IF(AND(HLOOKUP(MID(AS$3,FIND(".",AS$3)+1,FIND(".",AS$3,FIND(".",AS$3)+1)-FIND(".",AS$3)-1),Gällivare!$B$6:$J$36,MATCH($C11,Gällivare!$B$6:$B$36,0),FALSE)="No Impact",HLOOKUP(RIGHT(AS$3,LEN(AS$3)-FIND(".",AS$3,FIND(".",AS$3)+1)),Gällivare!$B$6:$J$36,MATCH($C11,Gällivare!$B$6:$B$36,0),FALSE)="No Impact"),HLOOKUP(LEFT(AS$3,4),Global!$B$6:$J$36,MATCH($C11,Global!$B$6:$B$36,0),FALSE),IF(AND(HLOOKUP(MID(AS$3,FIND(".",AS$3)+1,FIND(".",AS$3,FIND(".",AS$3)+1)-FIND(".",AS$3)-1),Gällivare!$B$6:$J$36,MATCH($C11,Gällivare!$B$6:$B$36,0),FALSE)="No Impact",HLOOKUP(LEFT(AS$3,4),Global!$B$6:$J$36,MATCH($C11,Global!$B$6:$B$36,0),FALSE)="No Impact"),HLOOKUP(RIGHT(AS$3,LEN(AS$3)-FIND(".",AS$3,FIND(".",AS$3)+1)),Gällivare!$B$6:$J$36,MATCH($C11,Gällivare!$B$6:$B$36,0),FALSE),"Global: "&amp;HLOOKUP(LEFT(AS$3,4),Global!$B$6:$J$36,MATCH($C11,Global!$B$6:$B$36,0),FALSE)&amp;CHAR(10)&amp;"Local Trend: "&amp;HLOOKUP(MID(AS$3,FIND(".",AS$3)+1,FIND(".",AS$3,FIND(".",AS$3)+1)-FIND(".",AS$3)-1),Gällivare!$B$6:$J$36,MATCH($C11,Gällivare!$B$6:$B$36,0),FALSE)&amp;CHAR(10)&amp;"Local Target: "&amp;HLOOKUP(RIGHT(AS$3,LEN(AS$3)-FIND(".",AS$3,FIND(".",AS$3)+1)),Gällivare!$B$6:$J$36,MATCH($C11,Gällivare!$B$6:$B$36,0),FALSE)))</f>
        <v>Medium</v>
      </c>
      <c r="AT11" s="177" t="str">
        <f>IF(AND(HLOOKUP(MID(AT$3,FIND(".",AT$3)+1,FIND(".",AT$3,FIND(".",AT$3)+1)-FIND(".",AT$3)-1),Gällivare!$B$6:$J$36,MATCH($C11,Gällivare!$B$6:$B$36,0),FALSE)="No Impact",HLOOKUP(RIGHT(AT$3,LEN(AT$3)-FIND(".",AT$3,FIND(".",AT$3)+1)),Gällivare!$B$6:$J$36,MATCH($C11,Gällivare!$B$6:$B$36,0),FALSE)="No Impact"),HLOOKUP(LEFT(AT$3,4),Global!$B$6:$J$36,MATCH($C11,Global!$B$6:$B$36,0),FALSE),IF(AND(HLOOKUP(MID(AT$3,FIND(".",AT$3)+1,FIND(".",AT$3,FIND(".",AT$3)+1)-FIND(".",AT$3)-1),Gällivare!$B$6:$J$36,MATCH($C11,Gällivare!$B$6:$B$36,0),FALSE)="No Impact",HLOOKUP(LEFT(AT$3,4),Global!$B$6:$J$36,MATCH($C11,Global!$B$6:$B$36,0),FALSE)="No Impact"),HLOOKUP(RIGHT(AT$3,LEN(AT$3)-FIND(".",AT$3,FIND(".",AT$3)+1)),Gällivare!$B$6:$J$36,MATCH($C11,Gällivare!$B$6:$B$36,0),FALSE),"Global: "&amp;HLOOKUP(LEFT(AT$3,4),Global!$B$6:$J$36,MATCH($C11,Global!$B$6:$B$36,0),FALSE)&amp;CHAR(10)&amp;"Local Trend: "&amp;HLOOKUP(MID(AT$3,FIND(".",AT$3)+1,FIND(".",AT$3,FIND(".",AT$3)+1)-FIND(".",AT$3)-1),Gällivare!$B$6:$J$36,MATCH($C11,Gällivare!$B$6:$B$36,0),FALSE)&amp;CHAR(10)&amp;"Local Target: "&amp;HLOOKUP(RIGHT(AT$3,LEN(AT$3)-FIND(".",AT$3,FIND(".",AT$3)+1)),Gällivare!$B$6:$J$36,MATCH($C11,Gällivare!$B$6:$B$36,0),FALSE)))</f>
        <v>Medium</v>
      </c>
      <c r="AU11" s="177" t="str">
        <f>IF(AND(HLOOKUP(MID(AU$3,FIND(".",AU$3)+1,FIND(".",AU$3,FIND(".",AU$3)+1)-FIND(".",AU$3)-1),Gällivare!$B$6:$J$36,MATCH($C11,Gällivare!$B$6:$B$36,0),FALSE)="No Impact",HLOOKUP(RIGHT(AU$3,LEN(AU$3)-FIND(".",AU$3,FIND(".",AU$3)+1)),Gällivare!$B$6:$J$36,MATCH($C11,Gällivare!$B$6:$B$36,0),FALSE)="No Impact"),HLOOKUP(LEFT(AU$3,4),Global!$B$6:$J$36,MATCH($C11,Global!$B$6:$B$36,0),FALSE),IF(AND(HLOOKUP(MID(AU$3,FIND(".",AU$3)+1,FIND(".",AU$3,FIND(".",AU$3)+1)-FIND(".",AU$3)-1),Gällivare!$B$6:$J$36,MATCH($C11,Gällivare!$B$6:$B$36,0),FALSE)="No Impact",HLOOKUP(LEFT(AU$3,4),Global!$B$6:$J$36,MATCH($C11,Global!$B$6:$B$36,0),FALSE)="No Impact"),HLOOKUP(RIGHT(AU$3,LEN(AU$3)-FIND(".",AU$3,FIND(".",AU$3)+1)),Gällivare!$B$6:$J$36,MATCH($C11,Gällivare!$B$6:$B$36,0),FALSE),"Global: "&amp;HLOOKUP(LEFT(AU$3,4),Global!$B$6:$J$36,MATCH($C11,Global!$B$6:$B$36,0),FALSE)&amp;CHAR(10)&amp;"Local Trend: "&amp;HLOOKUP(MID(AU$3,FIND(".",AU$3)+1,FIND(".",AU$3,FIND(".",AU$3)+1)-FIND(".",AU$3)-1),Gällivare!$B$6:$J$36,MATCH($C11,Gällivare!$B$6:$B$36,0),FALSE)&amp;CHAR(10)&amp;"Local Target: "&amp;HLOOKUP(RIGHT(AU$3,LEN(AU$3)-FIND(".",AU$3,FIND(".",AU$3)+1)),Gällivare!$B$6:$J$36,MATCH($C11,Gällivare!$B$6:$B$36,0),FALSE)))</f>
        <v>Medium</v>
      </c>
      <c r="AV11" s="177" t="str">
        <f>IF(AND(HLOOKUP(MID(AV$3,FIND(".",AV$3)+1,FIND(".",AV$3,FIND(".",AV$3)+1)-FIND(".",AV$3)-1),Gällivare!$B$6:$J$36,MATCH($C11,Gällivare!$B$6:$B$36,0),FALSE)="No Impact",HLOOKUP(RIGHT(AV$3,LEN(AV$3)-FIND(".",AV$3,FIND(".",AV$3)+1)),Gällivare!$B$6:$J$36,MATCH($C11,Gällivare!$B$6:$B$36,0),FALSE)="No Impact"),HLOOKUP(LEFT(AV$3,4),Global!$B$6:$J$36,MATCH($C11,Global!$B$6:$B$36,0),FALSE),IF(AND(HLOOKUP(MID(AV$3,FIND(".",AV$3)+1,FIND(".",AV$3,FIND(".",AV$3)+1)-FIND(".",AV$3)-1),Gällivare!$B$6:$J$36,MATCH($C11,Gällivare!$B$6:$B$36,0),FALSE)="No Impact",HLOOKUP(LEFT(AV$3,4),Global!$B$6:$J$36,MATCH($C11,Global!$B$6:$B$36,0),FALSE)="No Impact"),HLOOKUP(RIGHT(AV$3,LEN(AV$3)-FIND(".",AV$3,FIND(".",AV$3)+1)),Gällivare!$B$6:$J$36,MATCH($C11,Gällivare!$B$6:$B$36,0),FALSE),"Global: "&amp;HLOOKUP(LEFT(AV$3,4),Global!$B$6:$J$36,MATCH($C11,Global!$B$6:$B$36,0),FALSE)&amp;CHAR(10)&amp;"Local Trend: "&amp;HLOOKUP(MID(AV$3,FIND(".",AV$3)+1,FIND(".",AV$3,FIND(".",AV$3)+1)-FIND(".",AV$3)-1),Gällivare!$B$6:$J$36,MATCH($C11,Gällivare!$B$6:$B$36,0),FALSE)&amp;CHAR(10)&amp;"Local Target: "&amp;HLOOKUP(RIGHT(AV$3,LEN(AV$3)-FIND(".",AV$3,FIND(".",AV$3)+1)),Gällivare!$B$6:$J$36,MATCH($C11,Gällivare!$B$6:$B$36,0),FALSE)))</f>
        <v>Medium</v>
      </c>
      <c r="AW11" s="177" t="str">
        <f>IF(AND(HLOOKUP(MID(AW$3,FIND(".",AW$3)+1,FIND(".",AW$3,FIND(".",AW$3)+1)-FIND(".",AW$3)-1),Gällivare!$B$6:$J$36,MATCH($C11,Gällivare!$B$6:$B$36,0),FALSE)="No Impact",HLOOKUP(RIGHT(AW$3,LEN(AW$3)-FIND(".",AW$3,FIND(".",AW$3)+1)),Gällivare!$B$6:$J$36,MATCH($C11,Gällivare!$B$6:$B$36,0),FALSE)="No Impact"),HLOOKUP(LEFT(AW$3,4),Global!$B$6:$J$36,MATCH($C11,Global!$B$6:$B$36,0),FALSE),IF(AND(HLOOKUP(MID(AW$3,FIND(".",AW$3)+1,FIND(".",AW$3,FIND(".",AW$3)+1)-FIND(".",AW$3)-1),Gällivare!$B$6:$J$36,MATCH($C11,Gällivare!$B$6:$B$36,0),FALSE)="No Impact",HLOOKUP(LEFT(AW$3,4),Global!$B$6:$J$36,MATCH($C11,Global!$B$6:$B$36,0),FALSE)="No Impact"),HLOOKUP(RIGHT(AW$3,LEN(AW$3)-FIND(".",AW$3,FIND(".",AW$3)+1)),Gällivare!$B$6:$J$36,MATCH($C11,Gällivare!$B$6:$B$36,0),FALSE),"Global: "&amp;HLOOKUP(LEFT(AW$3,4),Global!$B$6:$J$36,MATCH($C11,Global!$B$6:$B$36,0),FALSE)&amp;CHAR(10)&amp;"Local Trend: "&amp;HLOOKUP(MID(AW$3,FIND(".",AW$3)+1,FIND(".",AW$3,FIND(".",AW$3)+1)-FIND(".",AW$3)-1),Gällivare!$B$6:$J$36,MATCH($C11,Gällivare!$B$6:$B$36,0),FALSE)&amp;CHAR(10)&amp;"Local Target: "&amp;HLOOKUP(RIGHT(AW$3,LEN(AW$3)-FIND(".",AW$3,FIND(".",AW$3)+1)),Gällivare!$B$6:$J$36,MATCH($C11,Gällivare!$B$6:$B$36,0),FALSE)))</f>
        <v>Medium</v>
      </c>
      <c r="AX11" s="177" t="str">
        <f>IF(AND(HLOOKUP(MID(AX$3,FIND(".",AX$3)+1,FIND(".",AX$3,FIND(".",AX$3)+1)-FIND(".",AX$3)-1),Gällivare!$B$6:$J$36,MATCH($C11,Gällivare!$B$6:$B$36,0),FALSE)="No Impact",HLOOKUP(RIGHT(AX$3,LEN(AX$3)-FIND(".",AX$3,FIND(".",AX$3)+1)),Gällivare!$B$6:$J$36,MATCH($C11,Gällivare!$B$6:$B$36,0),FALSE)="No Impact"),HLOOKUP(LEFT(AX$3,4),Global!$B$6:$J$36,MATCH($C11,Global!$B$6:$B$36,0),FALSE),IF(AND(HLOOKUP(MID(AX$3,FIND(".",AX$3)+1,FIND(".",AX$3,FIND(".",AX$3)+1)-FIND(".",AX$3)-1),Gällivare!$B$6:$J$36,MATCH($C11,Gällivare!$B$6:$B$36,0),FALSE)="No Impact",HLOOKUP(LEFT(AX$3,4),Global!$B$6:$J$36,MATCH($C11,Global!$B$6:$B$36,0),FALSE)="No Impact"),HLOOKUP(RIGHT(AX$3,LEN(AX$3)-FIND(".",AX$3,FIND(".",AX$3)+1)),Gällivare!$B$6:$J$36,MATCH($C11,Gällivare!$B$6:$B$36,0),FALSE),"Global: "&amp;HLOOKUP(LEFT(AX$3,4),Global!$B$6:$J$36,MATCH($C11,Global!$B$6:$B$36,0),FALSE)&amp;CHAR(10)&amp;"Local Trend: "&amp;HLOOKUP(MID(AX$3,FIND(".",AX$3)+1,FIND(".",AX$3,FIND(".",AX$3)+1)-FIND(".",AX$3)-1),Gällivare!$B$6:$J$36,MATCH($C11,Gällivare!$B$6:$B$36,0),FALSE)&amp;CHAR(10)&amp;"Local Target: "&amp;HLOOKUP(RIGHT(AX$3,LEN(AX$3)-FIND(".",AX$3,FIND(".",AX$3)+1)),Gällivare!$B$6:$J$36,MATCH($C11,Gällivare!$B$6:$B$36,0),FALSE)))</f>
        <v>Medium</v>
      </c>
      <c r="AY11" s="177" t="str">
        <f>IF(AND(HLOOKUP(MID(AY$3,FIND(".",AY$3)+1,FIND(".",AY$3,FIND(".",AY$3)+1)-FIND(".",AY$3)-1),Gällivare!$B$6:$J$36,MATCH($C11,Gällivare!$B$6:$B$36,0),FALSE)="No Impact",HLOOKUP(RIGHT(AY$3,LEN(AY$3)-FIND(".",AY$3,FIND(".",AY$3)+1)),Gällivare!$B$6:$J$36,MATCH($C11,Gällivare!$B$6:$B$36,0),FALSE)="No Impact"),HLOOKUP(LEFT(AY$3,4),Global!$B$6:$J$36,MATCH($C11,Global!$B$6:$B$36,0),FALSE),IF(AND(HLOOKUP(MID(AY$3,FIND(".",AY$3)+1,FIND(".",AY$3,FIND(".",AY$3)+1)-FIND(".",AY$3)-1),Gällivare!$B$6:$J$36,MATCH($C11,Gällivare!$B$6:$B$36,0),FALSE)="No Impact",HLOOKUP(LEFT(AY$3,4),Global!$B$6:$J$36,MATCH($C11,Global!$B$6:$B$36,0),FALSE)="No Impact"),HLOOKUP(RIGHT(AY$3,LEN(AY$3)-FIND(".",AY$3,FIND(".",AY$3)+1)),Gällivare!$B$6:$J$36,MATCH($C11,Gällivare!$B$6:$B$36,0),FALSE),"Global: "&amp;HLOOKUP(LEFT(AY$3,4),Global!$B$6:$J$36,MATCH($C11,Global!$B$6:$B$36,0),FALSE)&amp;CHAR(10)&amp;"Local Trend: "&amp;HLOOKUP(MID(AY$3,FIND(".",AY$3)+1,FIND(".",AY$3,FIND(".",AY$3)+1)-FIND(".",AY$3)-1),Gällivare!$B$6:$J$36,MATCH($C11,Gällivare!$B$6:$B$36,0),FALSE)&amp;CHAR(10)&amp;"Local Target: "&amp;HLOOKUP(RIGHT(AY$3,LEN(AY$3)-FIND(".",AY$3,FIND(".",AY$3)+1)),Gällivare!$B$6:$J$36,MATCH($C11,Gällivare!$B$6:$B$36,0),FALSE)))</f>
        <v>Medium</v>
      </c>
      <c r="AZ11" s="177" t="str">
        <f>IF(AND(HLOOKUP(MID(AZ$3,FIND(".",AZ$3)+1,FIND(".",AZ$3,FIND(".",AZ$3)+1)-FIND(".",AZ$3)-1),Gällivare!$B$6:$J$36,MATCH($C11,Gällivare!$B$6:$B$36,0),FALSE)="No Impact",HLOOKUP(RIGHT(AZ$3,LEN(AZ$3)-FIND(".",AZ$3,FIND(".",AZ$3)+1)),Gällivare!$B$6:$J$36,MATCH($C11,Gällivare!$B$6:$B$36,0),FALSE)="No Impact"),HLOOKUP(LEFT(AZ$3,4),Global!$B$6:$J$36,MATCH($C11,Global!$B$6:$B$36,0),FALSE),IF(AND(HLOOKUP(MID(AZ$3,FIND(".",AZ$3)+1,FIND(".",AZ$3,FIND(".",AZ$3)+1)-FIND(".",AZ$3)-1),Gällivare!$B$6:$J$36,MATCH($C11,Gällivare!$B$6:$B$36,0),FALSE)="No Impact",HLOOKUP(LEFT(AZ$3,4),Global!$B$6:$J$36,MATCH($C11,Global!$B$6:$B$36,0),FALSE)="No Impact"),HLOOKUP(RIGHT(AZ$3,LEN(AZ$3)-FIND(".",AZ$3,FIND(".",AZ$3)+1)),Gällivare!$B$6:$J$36,MATCH($C11,Gällivare!$B$6:$B$36,0),FALSE),"Global: "&amp;HLOOKUP(LEFT(AZ$3,4),Global!$B$6:$J$36,MATCH($C11,Global!$B$6:$B$36,0),FALSE)&amp;CHAR(10)&amp;"Local Trend: "&amp;HLOOKUP(MID(AZ$3,FIND(".",AZ$3)+1,FIND(".",AZ$3,FIND(".",AZ$3)+1)-FIND(".",AZ$3)-1),Gällivare!$B$6:$J$36,MATCH($C11,Gällivare!$B$6:$B$36,0),FALSE)&amp;CHAR(10)&amp;"Local Target: "&amp;HLOOKUP(RIGHT(AZ$3,LEN(AZ$3)-FIND(".",AZ$3,FIND(".",AZ$3)+1)),Gällivare!$B$6:$J$36,MATCH($C11,Gällivare!$B$6:$B$36,0),FALSE)))</f>
        <v>Medium</v>
      </c>
      <c r="BA11" s="177" t="str">
        <f>IF(AND(HLOOKUP(MID(BA$3,FIND(".",BA$3)+1,FIND(".",BA$3,FIND(".",BA$3)+1)-FIND(".",BA$3)-1),Gällivare!$B$6:$J$36,MATCH($C11,Gällivare!$B$6:$B$36,0),FALSE)="No Impact",HLOOKUP(RIGHT(BA$3,LEN(BA$3)-FIND(".",BA$3,FIND(".",BA$3)+1)),Gällivare!$B$6:$J$36,MATCH($C11,Gällivare!$B$6:$B$36,0),FALSE)="No Impact"),HLOOKUP(LEFT(BA$3,4),Global!$B$6:$J$36,MATCH($C11,Global!$B$6:$B$36,0),FALSE),IF(AND(HLOOKUP(MID(BA$3,FIND(".",BA$3)+1,FIND(".",BA$3,FIND(".",BA$3)+1)-FIND(".",BA$3)-1),Gällivare!$B$6:$J$36,MATCH($C11,Gällivare!$B$6:$B$36,0),FALSE)="No Impact",HLOOKUP(LEFT(BA$3,4),Global!$B$6:$J$36,MATCH($C11,Global!$B$6:$B$36,0),FALSE)="No Impact"),HLOOKUP(RIGHT(BA$3,LEN(BA$3)-FIND(".",BA$3,FIND(".",BA$3)+1)),Gällivare!$B$6:$J$36,MATCH($C11,Gällivare!$B$6:$B$36,0),FALSE),"Global: "&amp;HLOOKUP(LEFT(BA$3,4),Global!$B$6:$J$36,MATCH($C11,Global!$B$6:$B$36,0),FALSE)&amp;CHAR(10)&amp;"Local Trend: "&amp;HLOOKUP(MID(BA$3,FIND(".",BA$3)+1,FIND(".",BA$3,FIND(".",BA$3)+1)-FIND(".",BA$3)-1),Gällivare!$B$6:$J$36,MATCH($C11,Gällivare!$B$6:$B$36,0),FALSE)&amp;CHAR(10)&amp;"Local Target: "&amp;HLOOKUP(RIGHT(BA$3,LEN(BA$3)-FIND(".",BA$3,FIND(".",BA$3)+1)),Gällivare!$B$6:$J$36,MATCH($C11,Gällivare!$B$6:$B$36,0),FALSE)))</f>
        <v>Medium</v>
      </c>
      <c r="BB11" s="177" t="str">
        <f>IF(AND(HLOOKUP(MID(BB$3,FIND(".",BB$3)+1,FIND(".",BB$3,FIND(".",BB$3)+1)-FIND(".",BB$3)-1),Gällivare!$B$6:$J$36,MATCH($C11,Gällivare!$B$6:$B$36,0),FALSE)="No Impact",HLOOKUP(RIGHT(BB$3,LEN(BB$3)-FIND(".",BB$3,FIND(".",BB$3)+1)),Gällivare!$B$6:$J$36,MATCH($C11,Gällivare!$B$6:$B$36,0),FALSE)="No Impact"),HLOOKUP(LEFT(BB$3,4),Global!$B$6:$J$36,MATCH($C11,Global!$B$6:$B$36,0),FALSE),IF(AND(HLOOKUP(MID(BB$3,FIND(".",BB$3)+1,FIND(".",BB$3,FIND(".",BB$3)+1)-FIND(".",BB$3)-1),Gällivare!$B$6:$J$36,MATCH($C11,Gällivare!$B$6:$B$36,0),FALSE)="No Impact",HLOOKUP(LEFT(BB$3,4),Global!$B$6:$J$36,MATCH($C11,Global!$B$6:$B$36,0),FALSE)="No Impact"),HLOOKUP(RIGHT(BB$3,LEN(BB$3)-FIND(".",BB$3,FIND(".",BB$3)+1)),Gällivare!$B$6:$J$36,MATCH($C11,Gällivare!$B$6:$B$36,0),FALSE),"Global: "&amp;HLOOKUP(LEFT(BB$3,4),Global!$B$6:$J$36,MATCH($C11,Global!$B$6:$B$36,0),FALSE)&amp;CHAR(10)&amp;"Local Trend: "&amp;HLOOKUP(MID(BB$3,FIND(".",BB$3)+1,FIND(".",BB$3,FIND(".",BB$3)+1)-FIND(".",BB$3)-1),Gällivare!$B$6:$J$36,MATCH($C11,Gällivare!$B$6:$B$36,0),FALSE)&amp;CHAR(10)&amp;"Local Target: "&amp;HLOOKUP(RIGHT(BB$3,LEN(BB$3)-FIND(".",BB$3,FIND(".",BB$3)+1)),Gällivare!$B$6:$J$36,MATCH($C11,Gällivare!$B$6:$B$36,0),FALSE)))</f>
        <v>Medium</v>
      </c>
      <c r="BC11" s="177" t="str">
        <f>IF(AND(HLOOKUP(MID(BC$3,FIND(".",BC$3)+1,FIND(".",BC$3,FIND(".",BC$3)+1)-FIND(".",BC$3)-1),Gällivare!$B$6:$J$36,MATCH($C11,Gällivare!$B$6:$B$36,0),FALSE)="No Impact",HLOOKUP(RIGHT(BC$3,LEN(BC$3)-FIND(".",BC$3,FIND(".",BC$3)+1)),Gällivare!$B$6:$J$36,MATCH($C11,Gällivare!$B$6:$B$36,0),FALSE)="No Impact"),HLOOKUP(LEFT(BC$3,4),Global!$B$6:$J$36,MATCH($C11,Global!$B$6:$B$36,0),FALSE),IF(AND(HLOOKUP(MID(BC$3,FIND(".",BC$3)+1,FIND(".",BC$3,FIND(".",BC$3)+1)-FIND(".",BC$3)-1),Gällivare!$B$6:$J$36,MATCH($C11,Gällivare!$B$6:$B$36,0),FALSE)="No Impact",HLOOKUP(LEFT(BC$3,4),Global!$B$6:$J$36,MATCH($C11,Global!$B$6:$B$36,0),FALSE)="No Impact"),HLOOKUP(RIGHT(BC$3,LEN(BC$3)-FIND(".",BC$3,FIND(".",BC$3)+1)),Gällivare!$B$6:$J$36,MATCH($C11,Gällivare!$B$6:$B$36,0),FALSE),"Global: "&amp;HLOOKUP(LEFT(BC$3,4),Global!$B$6:$J$36,MATCH($C11,Global!$B$6:$B$36,0),FALSE)&amp;CHAR(10)&amp;"Local Trend: "&amp;HLOOKUP(MID(BC$3,FIND(".",BC$3)+1,FIND(".",BC$3,FIND(".",BC$3)+1)-FIND(".",BC$3)-1),Gällivare!$B$6:$J$36,MATCH($C11,Gällivare!$B$6:$B$36,0),FALSE)&amp;CHAR(10)&amp;"Local Target: "&amp;HLOOKUP(RIGHT(BC$3,LEN(BC$3)-FIND(".",BC$3,FIND(".",BC$3)+1)),Gällivare!$B$6:$J$36,MATCH($C11,Gällivare!$B$6:$B$36,0),FALSE)))</f>
        <v>Medium</v>
      </c>
      <c r="BD11" s="177" t="str">
        <f>IF(AND(HLOOKUP(MID(BD$3,FIND(".",BD$3)+1,FIND(".",BD$3,FIND(".",BD$3)+1)-FIND(".",BD$3)-1),Gällivare!$B$6:$J$36,MATCH($C11,Gällivare!$B$6:$B$36,0),FALSE)="No Impact",HLOOKUP(RIGHT(BD$3,LEN(BD$3)-FIND(".",BD$3,FIND(".",BD$3)+1)),Gällivare!$B$6:$J$36,MATCH($C11,Gällivare!$B$6:$B$36,0),FALSE)="No Impact"),HLOOKUP(LEFT(BD$3,4),Global!$B$6:$J$36,MATCH($C11,Global!$B$6:$B$36,0),FALSE),IF(AND(HLOOKUP(MID(BD$3,FIND(".",BD$3)+1,FIND(".",BD$3,FIND(".",BD$3)+1)-FIND(".",BD$3)-1),Gällivare!$B$6:$J$36,MATCH($C11,Gällivare!$B$6:$B$36,0),FALSE)="No Impact",HLOOKUP(LEFT(BD$3,4),Global!$B$6:$J$36,MATCH($C11,Global!$B$6:$B$36,0),FALSE)="No Impact"),HLOOKUP(RIGHT(BD$3,LEN(BD$3)-FIND(".",BD$3,FIND(".",BD$3)+1)),Gällivare!$B$6:$J$36,MATCH($C11,Gällivare!$B$6:$B$36,0),FALSE),"Global: "&amp;HLOOKUP(LEFT(BD$3,4),Global!$B$6:$J$36,MATCH($C11,Global!$B$6:$B$36,0),FALSE)&amp;CHAR(10)&amp;"Local Trend: "&amp;HLOOKUP(MID(BD$3,FIND(".",BD$3)+1,FIND(".",BD$3,FIND(".",BD$3)+1)-FIND(".",BD$3)-1),Gällivare!$B$6:$J$36,MATCH($C11,Gällivare!$B$6:$B$36,0),FALSE)&amp;CHAR(10)&amp;"Local Target: "&amp;HLOOKUP(RIGHT(BD$3,LEN(BD$3)-FIND(".",BD$3,FIND(".",BD$3)+1)),Gällivare!$B$6:$J$36,MATCH($C11,Gällivare!$B$6:$B$36,0),FALSE)))</f>
        <v>Medium</v>
      </c>
      <c r="BE11" s="177" t="str">
        <f>IF(AND(HLOOKUP(MID(BE$3,FIND(".",BE$3)+1,FIND(".",BE$3,FIND(".",BE$3)+1)-FIND(".",BE$3)-1),Gällivare!$B$6:$J$36,MATCH($C11,Gällivare!$B$6:$B$36,0),FALSE)="No Impact",HLOOKUP(RIGHT(BE$3,LEN(BE$3)-FIND(".",BE$3,FIND(".",BE$3)+1)),Gällivare!$B$6:$J$36,MATCH($C11,Gällivare!$B$6:$B$36,0),FALSE)="No Impact"),HLOOKUP(LEFT(BE$3,4),Global!$B$6:$J$36,MATCH($C11,Global!$B$6:$B$36,0),FALSE),IF(AND(HLOOKUP(MID(BE$3,FIND(".",BE$3)+1,FIND(".",BE$3,FIND(".",BE$3)+1)-FIND(".",BE$3)-1),Gällivare!$B$6:$J$36,MATCH($C11,Gällivare!$B$6:$B$36,0),FALSE)="No Impact",HLOOKUP(LEFT(BE$3,4),Global!$B$6:$J$36,MATCH($C11,Global!$B$6:$B$36,0),FALSE)="No Impact"),HLOOKUP(RIGHT(BE$3,LEN(BE$3)-FIND(".",BE$3,FIND(".",BE$3)+1)),Gällivare!$B$6:$J$36,MATCH($C11,Gällivare!$B$6:$B$36,0),FALSE),"Global: "&amp;HLOOKUP(LEFT(BE$3,4),Global!$B$6:$J$36,MATCH($C11,Global!$B$6:$B$36,0),FALSE)&amp;CHAR(10)&amp;"Local Trend: "&amp;HLOOKUP(MID(BE$3,FIND(".",BE$3)+1,FIND(".",BE$3,FIND(".",BE$3)+1)-FIND(".",BE$3)-1),Gällivare!$B$6:$J$36,MATCH($C11,Gällivare!$B$6:$B$36,0),FALSE)&amp;CHAR(10)&amp;"Local Target: "&amp;HLOOKUP(RIGHT(BE$3,LEN(BE$3)-FIND(".",BE$3,FIND(".",BE$3)+1)),Gällivare!$B$6:$J$36,MATCH($C11,Gällivare!$B$6:$B$36,0),FALSE)))</f>
        <v>Medium</v>
      </c>
      <c r="BF11" s="177" t="str">
        <f>IF(AND(HLOOKUP(MID(BF$3,FIND(".",BF$3)+1,FIND(".",BF$3,FIND(".",BF$3)+1)-FIND(".",BF$3)-1),Gällivare!$B$6:$J$36,MATCH($C11,Gällivare!$B$6:$B$36,0),FALSE)="No Impact",HLOOKUP(RIGHT(BF$3,LEN(BF$3)-FIND(".",BF$3,FIND(".",BF$3)+1)),Gällivare!$B$6:$J$36,MATCH($C11,Gällivare!$B$6:$B$36,0),FALSE)="No Impact"),HLOOKUP(LEFT(BF$3,4),Global!$B$6:$J$36,MATCH($C11,Global!$B$6:$B$36,0),FALSE),IF(AND(HLOOKUP(MID(BF$3,FIND(".",BF$3)+1,FIND(".",BF$3,FIND(".",BF$3)+1)-FIND(".",BF$3)-1),Gällivare!$B$6:$J$36,MATCH($C11,Gällivare!$B$6:$B$36,0),FALSE)="No Impact",HLOOKUP(LEFT(BF$3,4),Global!$B$6:$J$36,MATCH($C11,Global!$B$6:$B$36,0),FALSE)="No Impact"),HLOOKUP(RIGHT(BF$3,LEN(BF$3)-FIND(".",BF$3,FIND(".",BF$3)+1)),Gällivare!$B$6:$J$36,MATCH($C11,Gällivare!$B$6:$B$36,0),FALSE),"Global: "&amp;HLOOKUP(LEFT(BF$3,4),Global!$B$6:$J$36,MATCH($C11,Global!$B$6:$B$36,0),FALSE)&amp;CHAR(10)&amp;"Local Trend: "&amp;HLOOKUP(MID(BF$3,FIND(".",BF$3)+1,FIND(".",BF$3,FIND(".",BF$3)+1)-FIND(".",BF$3)-1),Gällivare!$B$6:$J$36,MATCH($C11,Gällivare!$B$6:$B$36,0),FALSE)&amp;CHAR(10)&amp;"Local Target: "&amp;HLOOKUP(RIGHT(BF$3,LEN(BF$3)-FIND(".",BF$3,FIND(".",BF$3)+1)),Gällivare!$B$6:$J$36,MATCH($C11,Gällivare!$B$6:$B$36,0),FALSE)))</f>
        <v>Medium</v>
      </c>
      <c r="BG11" s="177" t="str">
        <f>IF(AND(HLOOKUP(MID(BG$3,FIND(".",BG$3)+1,FIND(".",BG$3,FIND(".",BG$3)+1)-FIND(".",BG$3)-1),Gällivare!$B$6:$J$36,MATCH($C11,Gällivare!$B$6:$B$36,0),FALSE)="No Impact",HLOOKUP(RIGHT(BG$3,LEN(BG$3)-FIND(".",BG$3,FIND(".",BG$3)+1)),Gällivare!$B$6:$J$36,MATCH($C11,Gällivare!$B$6:$B$36,0),FALSE)="No Impact"),HLOOKUP(LEFT(BG$3,4),Global!$B$6:$J$36,MATCH($C11,Global!$B$6:$B$36,0),FALSE),IF(AND(HLOOKUP(MID(BG$3,FIND(".",BG$3)+1,FIND(".",BG$3,FIND(".",BG$3)+1)-FIND(".",BG$3)-1),Gällivare!$B$6:$J$36,MATCH($C11,Gällivare!$B$6:$B$36,0),FALSE)="No Impact",HLOOKUP(LEFT(BG$3,4),Global!$B$6:$J$36,MATCH($C11,Global!$B$6:$B$36,0),FALSE)="No Impact"),HLOOKUP(RIGHT(BG$3,LEN(BG$3)-FIND(".",BG$3,FIND(".",BG$3)+1)),Gällivare!$B$6:$J$36,MATCH($C11,Gällivare!$B$6:$B$36,0),FALSE),"Global: "&amp;HLOOKUP(LEFT(BG$3,4),Global!$B$6:$J$36,MATCH($C11,Global!$B$6:$B$36,0),FALSE)&amp;CHAR(10)&amp;"Local Trend: "&amp;HLOOKUP(MID(BG$3,FIND(".",BG$3)+1,FIND(".",BG$3,FIND(".",BG$3)+1)-FIND(".",BG$3)-1),Gällivare!$B$6:$J$36,MATCH($C11,Gällivare!$B$6:$B$36,0),FALSE)&amp;CHAR(10)&amp;"Local Target: "&amp;HLOOKUP(RIGHT(BG$3,LEN(BG$3)-FIND(".",BG$3,FIND(".",BG$3)+1)),Gällivare!$B$6:$J$36,MATCH($C11,Gällivare!$B$6:$B$36,0),FALSE)))</f>
        <v>Medium</v>
      </c>
      <c r="BH11" s="177" t="str">
        <f>IF(AND(HLOOKUP(MID(BH$3,FIND(".",BH$3)+1,FIND(".",BH$3,FIND(".",BH$3)+1)-FIND(".",BH$3)-1),Gällivare!$B$6:$J$36,MATCH($C11,Gällivare!$B$6:$B$36,0),FALSE)="No Impact",HLOOKUP(RIGHT(BH$3,LEN(BH$3)-FIND(".",BH$3,FIND(".",BH$3)+1)),Gällivare!$B$6:$J$36,MATCH($C11,Gällivare!$B$6:$B$36,0),FALSE)="No Impact"),HLOOKUP(LEFT(BH$3,4),Global!$B$6:$J$36,MATCH($C11,Global!$B$6:$B$36,0),FALSE),IF(AND(HLOOKUP(MID(BH$3,FIND(".",BH$3)+1,FIND(".",BH$3,FIND(".",BH$3)+1)-FIND(".",BH$3)-1),Gällivare!$B$6:$J$36,MATCH($C11,Gällivare!$B$6:$B$36,0),FALSE)="No Impact",HLOOKUP(LEFT(BH$3,4),Global!$B$6:$J$36,MATCH($C11,Global!$B$6:$B$36,0),FALSE)="No Impact"),HLOOKUP(RIGHT(BH$3,LEN(BH$3)-FIND(".",BH$3,FIND(".",BH$3)+1)),Gällivare!$B$6:$J$36,MATCH($C11,Gällivare!$B$6:$B$36,0),FALSE),"Global: "&amp;HLOOKUP(LEFT(BH$3,4),Global!$B$6:$J$36,MATCH($C11,Global!$B$6:$B$36,0),FALSE)&amp;CHAR(10)&amp;"Local Trend: "&amp;HLOOKUP(MID(BH$3,FIND(".",BH$3)+1,FIND(".",BH$3,FIND(".",BH$3)+1)-FIND(".",BH$3)-1),Gällivare!$B$6:$J$36,MATCH($C11,Gällivare!$B$6:$B$36,0),FALSE)&amp;CHAR(10)&amp;"Local Target: "&amp;HLOOKUP(RIGHT(BH$3,LEN(BH$3)-FIND(".",BH$3,FIND(".",BH$3)+1)),Gällivare!$B$6:$J$36,MATCH($C11,Gällivare!$B$6:$B$36,0),FALSE)))</f>
        <v>Medium</v>
      </c>
      <c r="BI11" s="177" t="str">
        <f>IF(AND(HLOOKUP(MID(BI$3,FIND(".",BI$3)+1,FIND(".",BI$3,FIND(".",BI$3)+1)-FIND(".",BI$3)-1),Gällivare!$B$6:$J$36,MATCH($C11,Gällivare!$B$6:$B$36,0),FALSE)="No Impact",HLOOKUP(RIGHT(BI$3,LEN(BI$3)-FIND(".",BI$3,FIND(".",BI$3)+1)),Gällivare!$B$6:$J$36,MATCH($C11,Gällivare!$B$6:$B$36,0),FALSE)="No Impact"),HLOOKUP(LEFT(BI$3,4),Global!$B$6:$J$36,MATCH($C11,Global!$B$6:$B$36,0),FALSE),IF(AND(HLOOKUP(MID(BI$3,FIND(".",BI$3)+1,FIND(".",BI$3,FIND(".",BI$3)+1)-FIND(".",BI$3)-1),Gällivare!$B$6:$J$36,MATCH($C11,Gällivare!$B$6:$B$36,0),FALSE)="No Impact",HLOOKUP(LEFT(BI$3,4),Global!$B$6:$J$36,MATCH($C11,Global!$B$6:$B$36,0),FALSE)="No Impact"),HLOOKUP(RIGHT(BI$3,LEN(BI$3)-FIND(".",BI$3,FIND(".",BI$3)+1)),Gällivare!$B$6:$J$36,MATCH($C11,Gällivare!$B$6:$B$36,0),FALSE),"Global: "&amp;HLOOKUP(LEFT(BI$3,4),Global!$B$6:$J$36,MATCH($C11,Global!$B$6:$B$36,0),FALSE)&amp;CHAR(10)&amp;"Local Trend: "&amp;HLOOKUP(MID(BI$3,FIND(".",BI$3)+1,FIND(".",BI$3,FIND(".",BI$3)+1)-FIND(".",BI$3)-1),Gällivare!$B$6:$J$36,MATCH($C11,Gällivare!$B$6:$B$36,0),FALSE)&amp;CHAR(10)&amp;"Local Target: "&amp;HLOOKUP(RIGHT(BI$3,LEN(BI$3)-FIND(".",BI$3,FIND(".",BI$3)+1)),Gällivare!$B$6:$J$36,MATCH($C11,Gällivare!$B$6:$B$36,0),FALSE)))</f>
        <v>Medium</v>
      </c>
      <c r="BJ11" s="177" t="str">
        <f>IF(AND(HLOOKUP(MID(BJ$3,FIND(".",BJ$3)+1,FIND(".",BJ$3,FIND(".",BJ$3)+1)-FIND(".",BJ$3)-1),Gällivare!$B$6:$J$36,MATCH($C11,Gällivare!$B$6:$B$36,0),FALSE)="No Impact",HLOOKUP(RIGHT(BJ$3,LEN(BJ$3)-FIND(".",BJ$3,FIND(".",BJ$3)+1)),Gällivare!$B$6:$J$36,MATCH($C11,Gällivare!$B$6:$B$36,0),FALSE)="No Impact"),HLOOKUP(LEFT(BJ$3,4),Global!$B$6:$J$36,MATCH($C11,Global!$B$6:$B$36,0),FALSE),IF(AND(HLOOKUP(MID(BJ$3,FIND(".",BJ$3)+1,FIND(".",BJ$3,FIND(".",BJ$3)+1)-FIND(".",BJ$3)-1),Gällivare!$B$6:$J$36,MATCH($C11,Gällivare!$B$6:$B$36,0),FALSE)="No Impact",HLOOKUP(LEFT(BJ$3,4),Global!$B$6:$J$36,MATCH($C11,Global!$B$6:$B$36,0),FALSE)="No Impact"),HLOOKUP(RIGHT(BJ$3,LEN(BJ$3)-FIND(".",BJ$3,FIND(".",BJ$3)+1)),Gällivare!$B$6:$J$36,MATCH($C11,Gällivare!$B$6:$B$36,0),FALSE),"Global: "&amp;HLOOKUP(LEFT(BJ$3,4),Global!$B$6:$J$36,MATCH($C11,Global!$B$6:$B$36,0),FALSE)&amp;CHAR(10)&amp;"Local Trend: "&amp;HLOOKUP(MID(BJ$3,FIND(".",BJ$3)+1,FIND(".",BJ$3,FIND(".",BJ$3)+1)-FIND(".",BJ$3)-1),Gällivare!$B$6:$J$36,MATCH($C11,Gällivare!$B$6:$B$36,0),FALSE)&amp;CHAR(10)&amp;"Local Target: "&amp;HLOOKUP(RIGHT(BJ$3,LEN(BJ$3)-FIND(".",BJ$3,FIND(".",BJ$3)+1)),Gällivare!$B$6:$J$36,MATCH($C11,Gällivare!$B$6:$B$36,0),FALSE)))</f>
        <v>Medium</v>
      </c>
      <c r="BK11" s="177" t="str">
        <f>IF(AND(HLOOKUP(MID(BK$3,FIND(".",BK$3)+1,FIND(".",BK$3,FIND(".",BK$3)+1)-FIND(".",BK$3)-1),Gällivare!$B$6:$J$36,MATCH($C11,Gällivare!$B$6:$B$36,0),FALSE)="No Impact",HLOOKUP(RIGHT(BK$3,LEN(BK$3)-FIND(".",BK$3,FIND(".",BK$3)+1)),Gällivare!$B$6:$J$36,MATCH($C11,Gällivare!$B$6:$B$36,0),FALSE)="No Impact"),HLOOKUP(LEFT(BK$3,4),Global!$B$6:$J$36,MATCH($C11,Global!$B$6:$B$36,0),FALSE),IF(AND(HLOOKUP(MID(BK$3,FIND(".",BK$3)+1,FIND(".",BK$3,FIND(".",BK$3)+1)-FIND(".",BK$3)-1),Gällivare!$B$6:$J$36,MATCH($C11,Gällivare!$B$6:$B$36,0),FALSE)="No Impact",HLOOKUP(LEFT(BK$3,4),Global!$B$6:$J$36,MATCH($C11,Global!$B$6:$B$36,0),FALSE)="No Impact"),HLOOKUP(RIGHT(BK$3,LEN(BK$3)-FIND(".",BK$3,FIND(".",BK$3)+1)),Gällivare!$B$6:$J$36,MATCH($C11,Gällivare!$B$6:$B$36,0),FALSE),"Global: "&amp;HLOOKUP(LEFT(BK$3,4),Global!$B$6:$J$36,MATCH($C11,Global!$B$6:$B$36,0),FALSE)&amp;CHAR(10)&amp;"Local Trend: "&amp;HLOOKUP(MID(BK$3,FIND(".",BK$3)+1,FIND(".",BK$3,FIND(".",BK$3)+1)-FIND(".",BK$3)-1),Gällivare!$B$6:$J$36,MATCH($C11,Gällivare!$B$6:$B$36,0),FALSE)&amp;CHAR(10)&amp;"Local Target: "&amp;HLOOKUP(RIGHT(BK$3,LEN(BK$3)-FIND(".",BK$3,FIND(".",BK$3)+1)),Gällivare!$B$6:$J$36,MATCH($C11,Gällivare!$B$6:$B$36,0),FALSE)))</f>
        <v>Low</v>
      </c>
      <c r="BL11" s="177" t="str">
        <f>IF(AND(HLOOKUP(MID(BL$3,FIND(".",BL$3)+1,FIND(".",BL$3,FIND(".",BL$3)+1)-FIND(".",BL$3)-1),Gällivare!$B$6:$J$36,MATCH($C11,Gällivare!$B$6:$B$36,0),FALSE)="No Impact",HLOOKUP(RIGHT(BL$3,LEN(BL$3)-FIND(".",BL$3,FIND(".",BL$3)+1)),Gällivare!$B$6:$J$36,MATCH($C11,Gällivare!$B$6:$B$36,0),FALSE)="No Impact"),HLOOKUP(LEFT(BL$3,4),Global!$B$6:$J$36,MATCH($C11,Global!$B$6:$B$36,0),FALSE),IF(AND(HLOOKUP(MID(BL$3,FIND(".",BL$3)+1,FIND(".",BL$3,FIND(".",BL$3)+1)-FIND(".",BL$3)-1),Gällivare!$B$6:$J$36,MATCH($C11,Gällivare!$B$6:$B$36,0),FALSE)="No Impact",HLOOKUP(LEFT(BL$3,4),Global!$B$6:$J$36,MATCH($C11,Global!$B$6:$B$36,0),FALSE)="No Impact"),HLOOKUP(RIGHT(BL$3,LEN(BL$3)-FIND(".",BL$3,FIND(".",BL$3)+1)),Gällivare!$B$6:$J$36,MATCH($C11,Gällivare!$B$6:$B$36,0),FALSE),"Global: "&amp;HLOOKUP(LEFT(BL$3,4),Global!$B$6:$J$36,MATCH($C11,Global!$B$6:$B$36,0),FALSE)&amp;CHAR(10)&amp;"Local Trend: "&amp;HLOOKUP(MID(BL$3,FIND(".",BL$3)+1,FIND(".",BL$3,FIND(".",BL$3)+1)-FIND(".",BL$3)-1),Gällivare!$B$6:$J$36,MATCH($C11,Gällivare!$B$6:$B$36,0),FALSE)&amp;CHAR(10)&amp;"Local Target: "&amp;HLOOKUP(RIGHT(BL$3,LEN(BL$3)-FIND(".",BL$3,FIND(".",BL$3)+1)),Gällivare!$B$6:$J$36,MATCH($C11,Gällivare!$B$6:$B$36,0),FALSE)))</f>
        <v>Low</v>
      </c>
      <c r="BM11" s="177" t="str">
        <f>IF(AND(HLOOKUP(MID(BM$3,FIND(".",BM$3)+1,FIND(".",BM$3,FIND(".",BM$3)+1)-FIND(".",BM$3)-1),Gällivare!$B$6:$J$36,MATCH($C11,Gällivare!$B$6:$B$36,0),FALSE)="No Impact",HLOOKUP(RIGHT(BM$3,LEN(BM$3)-FIND(".",BM$3,FIND(".",BM$3)+1)),Gällivare!$B$6:$J$36,MATCH($C11,Gällivare!$B$6:$B$36,0),FALSE)="No Impact"),HLOOKUP(LEFT(BM$3,4),Global!$B$6:$J$36,MATCH($C11,Global!$B$6:$B$36,0),FALSE),IF(AND(HLOOKUP(MID(BM$3,FIND(".",BM$3)+1,FIND(".",BM$3,FIND(".",BM$3)+1)-FIND(".",BM$3)-1),Gällivare!$B$6:$J$36,MATCH($C11,Gällivare!$B$6:$B$36,0),FALSE)="No Impact",HLOOKUP(LEFT(BM$3,4),Global!$B$6:$J$36,MATCH($C11,Global!$B$6:$B$36,0),FALSE)="No Impact"),HLOOKUP(RIGHT(BM$3,LEN(BM$3)-FIND(".",BM$3,FIND(".",BM$3)+1)),Gällivare!$B$6:$J$36,MATCH($C11,Gällivare!$B$6:$B$36,0),FALSE),"Global: "&amp;HLOOKUP(LEFT(BM$3,4),Global!$B$6:$J$36,MATCH($C11,Global!$B$6:$B$36,0),FALSE)&amp;CHAR(10)&amp;"Local Trend: "&amp;HLOOKUP(MID(BM$3,FIND(".",BM$3)+1,FIND(".",BM$3,FIND(".",BM$3)+1)-FIND(".",BM$3)-1),Gällivare!$B$6:$J$36,MATCH($C11,Gällivare!$B$6:$B$36,0),FALSE)&amp;CHAR(10)&amp;"Local Target: "&amp;HLOOKUP(RIGHT(BM$3,LEN(BM$3)-FIND(".",BM$3,FIND(".",BM$3)+1)),Gällivare!$B$6:$J$36,MATCH($C11,Gällivare!$B$6:$B$36,0),FALSE)))</f>
        <v>Low</v>
      </c>
      <c r="BN11" s="177" t="str">
        <f>IF(AND(HLOOKUP(MID(BN$3,FIND(".",BN$3)+1,FIND(".",BN$3,FIND(".",BN$3)+1)-FIND(".",BN$3)-1),Gällivare!$B$6:$J$36,MATCH($C11,Gällivare!$B$6:$B$36,0),FALSE)="No Impact",HLOOKUP(RIGHT(BN$3,LEN(BN$3)-FIND(".",BN$3,FIND(".",BN$3)+1)),Gällivare!$B$6:$J$36,MATCH($C11,Gällivare!$B$6:$B$36,0),FALSE)="No Impact"),HLOOKUP(LEFT(BN$3,4),Global!$B$6:$J$36,MATCH($C11,Global!$B$6:$B$36,0),FALSE),IF(AND(HLOOKUP(MID(BN$3,FIND(".",BN$3)+1,FIND(".",BN$3,FIND(".",BN$3)+1)-FIND(".",BN$3)-1),Gällivare!$B$6:$J$36,MATCH($C11,Gällivare!$B$6:$B$36,0),FALSE)="No Impact",HLOOKUP(LEFT(BN$3,4),Global!$B$6:$J$36,MATCH($C11,Global!$B$6:$B$36,0),FALSE)="No Impact"),HLOOKUP(RIGHT(BN$3,LEN(BN$3)-FIND(".",BN$3,FIND(".",BN$3)+1)),Gällivare!$B$6:$J$36,MATCH($C11,Gällivare!$B$6:$B$36,0),FALSE),"Global: "&amp;HLOOKUP(LEFT(BN$3,4),Global!$B$6:$J$36,MATCH($C11,Global!$B$6:$B$36,0),FALSE)&amp;CHAR(10)&amp;"Local Trend: "&amp;HLOOKUP(MID(BN$3,FIND(".",BN$3)+1,FIND(".",BN$3,FIND(".",BN$3)+1)-FIND(".",BN$3)-1),Gällivare!$B$6:$J$36,MATCH($C11,Gällivare!$B$6:$B$36,0),FALSE)&amp;CHAR(10)&amp;"Local Target: "&amp;HLOOKUP(RIGHT(BN$3,LEN(BN$3)-FIND(".",BN$3,FIND(".",BN$3)+1)),Gällivare!$B$6:$J$36,MATCH($C11,Gällivare!$B$6:$B$36,0),FALSE)))</f>
        <v>Low</v>
      </c>
      <c r="BO11" s="177" t="str">
        <f>IF(AND(HLOOKUP(MID(BO$3,FIND(".",BO$3)+1,FIND(".",BO$3,FIND(".",BO$3)+1)-FIND(".",BO$3)-1),Gällivare!$B$6:$J$36,MATCH($C11,Gällivare!$B$6:$B$36,0),FALSE)="No Impact",HLOOKUP(RIGHT(BO$3,LEN(BO$3)-FIND(".",BO$3,FIND(".",BO$3)+1)),Gällivare!$B$6:$J$36,MATCH($C11,Gällivare!$B$6:$B$36,0),FALSE)="No Impact"),HLOOKUP(LEFT(BO$3,4),Global!$B$6:$J$36,MATCH($C11,Global!$B$6:$B$36,0),FALSE),IF(AND(HLOOKUP(MID(BO$3,FIND(".",BO$3)+1,FIND(".",BO$3,FIND(".",BO$3)+1)-FIND(".",BO$3)-1),Gällivare!$B$6:$J$36,MATCH($C11,Gällivare!$B$6:$B$36,0),FALSE)="No Impact",HLOOKUP(LEFT(BO$3,4),Global!$B$6:$J$36,MATCH($C11,Global!$B$6:$B$36,0),FALSE)="No Impact"),HLOOKUP(RIGHT(BO$3,LEN(BO$3)-FIND(".",BO$3,FIND(".",BO$3)+1)),Gällivare!$B$6:$J$36,MATCH($C11,Gällivare!$B$6:$B$36,0),FALSE),"Global: "&amp;HLOOKUP(LEFT(BO$3,4),Global!$B$6:$J$36,MATCH($C11,Global!$B$6:$B$36,0),FALSE)&amp;CHAR(10)&amp;"Local Trend: "&amp;HLOOKUP(MID(BO$3,FIND(".",BO$3)+1,FIND(".",BO$3,FIND(".",BO$3)+1)-FIND(".",BO$3)-1),Gällivare!$B$6:$J$36,MATCH($C11,Gällivare!$B$6:$B$36,0),FALSE)&amp;CHAR(10)&amp;"Local Target: "&amp;HLOOKUP(RIGHT(BO$3,LEN(BO$3)-FIND(".",BO$3,FIND(".",BO$3)+1)),Gällivare!$B$6:$J$36,MATCH($C11,Gällivare!$B$6:$B$36,0),FALSE)))</f>
        <v>Low</v>
      </c>
      <c r="BP11" s="177" t="str">
        <f>IF(AND(HLOOKUP(MID(BP$3,FIND(".",BP$3)+1,FIND(".",BP$3,FIND(".",BP$3)+1)-FIND(".",BP$3)-1),Gällivare!$B$6:$J$36,MATCH($C11,Gällivare!$B$6:$B$36,0),FALSE)="No Impact",HLOOKUP(RIGHT(BP$3,LEN(BP$3)-FIND(".",BP$3,FIND(".",BP$3)+1)),Gällivare!$B$6:$J$36,MATCH($C11,Gällivare!$B$6:$B$36,0),FALSE)="No Impact"),HLOOKUP(LEFT(BP$3,4),Global!$B$6:$J$36,MATCH($C11,Global!$B$6:$B$36,0),FALSE),IF(AND(HLOOKUP(MID(BP$3,FIND(".",BP$3)+1,FIND(".",BP$3,FIND(".",BP$3)+1)-FIND(".",BP$3)-1),Gällivare!$B$6:$J$36,MATCH($C11,Gällivare!$B$6:$B$36,0),FALSE)="No Impact",HLOOKUP(LEFT(BP$3,4),Global!$B$6:$J$36,MATCH($C11,Global!$B$6:$B$36,0),FALSE)="No Impact"),HLOOKUP(RIGHT(BP$3,LEN(BP$3)-FIND(".",BP$3,FIND(".",BP$3)+1)),Gällivare!$B$6:$J$36,MATCH($C11,Gällivare!$B$6:$B$36,0),FALSE),"Global: "&amp;HLOOKUP(LEFT(BP$3,4),Global!$B$6:$J$36,MATCH($C11,Global!$B$6:$B$36,0),FALSE)&amp;CHAR(10)&amp;"Local Trend: "&amp;HLOOKUP(MID(BP$3,FIND(".",BP$3)+1,FIND(".",BP$3,FIND(".",BP$3)+1)-FIND(".",BP$3)-1),Gällivare!$B$6:$J$36,MATCH($C11,Gällivare!$B$6:$B$36,0),FALSE)&amp;CHAR(10)&amp;"Local Target: "&amp;HLOOKUP(RIGHT(BP$3,LEN(BP$3)-FIND(".",BP$3,FIND(".",BP$3)+1)),Gällivare!$B$6:$J$36,MATCH($C11,Gällivare!$B$6:$B$36,0),FALSE)))</f>
        <v>Low</v>
      </c>
      <c r="BT11" s="178"/>
      <c r="BU11" s="178"/>
      <c r="BV11" s="178"/>
    </row>
    <row r="12" spans="2:82" ht="28.8" x14ac:dyDescent="0.3">
      <c r="B12" s="174"/>
      <c r="C12" s="175" t="s">
        <v>100</v>
      </c>
      <c r="D12" s="175" t="str">
        <f>D11</f>
        <v>Global/ Swedish</v>
      </c>
      <c r="E12" s="175" t="str">
        <f t="shared" ref="E12:AK12" si="3">E11</f>
        <v>IMPORT price of all Solid biomass commodities</v>
      </c>
      <c r="F12" s="175" t="str">
        <f t="shared" si="3"/>
        <v>Input to model</v>
      </c>
      <c r="G12" s="175"/>
      <c r="H12" s="175" t="str">
        <f t="shared" si="3"/>
        <v>High</v>
      </c>
      <c r="I12" s="175" t="str">
        <f t="shared" si="3"/>
        <v>High</v>
      </c>
      <c r="J12" s="175" t="str">
        <f t="shared" si="3"/>
        <v>High</v>
      </c>
      <c r="K12" s="175" t="str">
        <f t="shared" si="3"/>
        <v>High</v>
      </c>
      <c r="L12" s="175" t="str">
        <f t="shared" si="3"/>
        <v>High</v>
      </c>
      <c r="M12" s="175" t="str">
        <f t="shared" si="3"/>
        <v>High</v>
      </c>
      <c r="N12" s="175" t="str">
        <f t="shared" si="3"/>
        <v>Medium</v>
      </c>
      <c r="O12" s="175" t="str">
        <f t="shared" si="3"/>
        <v>Medium</v>
      </c>
      <c r="P12" s="175" t="str">
        <f t="shared" si="3"/>
        <v>Medium</v>
      </c>
      <c r="Q12" s="175" t="str">
        <f t="shared" si="3"/>
        <v>Medium</v>
      </c>
      <c r="R12" s="175" t="str">
        <f t="shared" si="3"/>
        <v>Medium</v>
      </c>
      <c r="S12" s="175" t="str">
        <f t="shared" si="3"/>
        <v>Medium</v>
      </c>
      <c r="T12" s="175" t="str">
        <f t="shared" si="3"/>
        <v>Medium</v>
      </c>
      <c r="U12" s="175" t="str">
        <f t="shared" si="3"/>
        <v>Medium</v>
      </c>
      <c r="V12" s="175" t="str">
        <f t="shared" si="3"/>
        <v>Medium</v>
      </c>
      <c r="W12" s="175" t="str">
        <f t="shared" si="3"/>
        <v>Medium</v>
      </c>
      <c r="X12" s="175" t="str">
        <f t="shared" si="3"/>
        <v>Medium</v>
      </c>
      <c r="Y12" s="175" t="str">
        <f t="shared" si="3"/>
        <v>Medium</v>
      </c>
      <c r="Z12" s="175" t="str">
        <f t="shared" si="3"/>
        <v>Medium</v>
      </c>
      <c r="AA12" s="175" t="str">
        <f t="shared" si="3"/>
        <v>Medium</v>
      </c>
      <c r="AB12" s="175" t="str">
        <f t="shared" si="3"/>
        <v>Medium</v>
      </c>
      <c r="AC12" s="175" t="str">
        <f t="shared" si="3"/>
        <v>Medium</v>
      </c>
      <c r="AD12" s="175" t="str">
        <f t="shared" si="3"/>
        <v>Medium</v>
      </c>
      <c r="AE12" s="175" t="str">
        <f t="shared" si="3"/>
        <v>Medium</v>
      </c>
      <c r="AF12" s="175" t="str">
        <f t="shared" si="3"/>
        <v>Low</v>
      </c>
      <c r="AG12" s="175" t="str">
        <f t="shared" si="3"/>
        <v>Low</v>
      </c>
      <c r="AH12" s="175" t="str">
        <f t="shared" si="3"/>
        <v>Low</v>
      </c>
      <c r="AI12" s="175" t="str">
        <f t="shared" si="3"/>
        <v>Low</v>
      </c>
      <c r="AJ12" s="175" t="str">
        <f t="shared" si="3"/>
        <v>Low</v>
      </c>
      <c r="AK12" s="175" t="str">
        <f t="shared" si="3"/>
        <v>Low</v>
      </c>
      <c r="AL12" s="175"/>
      <c r="AM12" s="177" t="str">
        <f>IF(AND(HLOOKUP(MID(AM$3,FIND(".",AM$3)+1,FIND(".",AM$3,FIND(".",AM$3)+1)-FIND(".",AM$3)-1),Gällivare!$B$6:$J$36,MATCH($C12,Gällivare!$B$6:$B$36,0),FALSE)="No Impact",HLOOKUP(RIGHT(AM$3,LEN(AM$3)-FIND(".",AM$3,FIND(".",AM$3)+1)),Gällivare!$B$6:$J$36,MATCH($C12,Gällivare!$B$6:$B$36,0),FALSE)="No Impact"),HLOOKUP(LEFT(AM$3,4),Global!$B$6:$J$36,MATCH($C12,Global!$B$6:$B$36,0),FALSE),IF(AND(HLOOKUP(MID(AM$3,FIND(".",AM$3)+1,FIND(".",AM$3,FIND(".",AM$3)+1)-FIND(".",AM$3)-1),Gällivare!$B$6:$J$36,MATCH($C12,Gällivare!$B$6:$B$36,0),FALSE)="No Impact",HLOOKUP(LEFT(AM$3,4),Global!$B$6:$J$36,MATCH($C12,Global!$B$6:$B$36,0),FALSE)="No Impact"),HLOOKUP(RIGHT(AM$3,LEN(AM$3)-FIND(".",AM$3,FIND(".",AM$3)+1)),Gällivare!$B$6:$J$36,MATCH($C12,Gällivare!$B$6:$B$36,0),FALSE),"Global: "&amp;HLOOKUP(LEFT(AM$3,4),Global!$B$6:$J$36,MATCH($C12,Global!$B$6:$B$36,0),FALSE)&amp;CHAR(10)&amp;"Local Trend: "&amp;HLOOKUP(MID(AM$3,FIND(".",AM$3)+1,FIND(".",AM$3,FIND(".",AM$3)+1)-FIND(".",AM$3)-1),Gällivare!$B$6:$J$36,MATCH($C12,Gällivare!$B$6:$B$36,0),FALSE)&amp;CHAR(10)&amp;"Local Target: "&amp;HLOOKUP(RIGHT(AM$3,LEN(AM$3)-FIND(".",AM$3,FIND(".",AM$3)+1)),Gällivare!$B$6:$J$36,MATCH($C12,Gällivare!$B$6:$B$36,0),FALSE)))</f>
        <v>High</v>
      </c>
      <c r="AN12" s="177" t="str">
        <f>IF(AND(HLOOKUP(MID(AN$3,FIND(".",AN$3)+1,FIND(".",AN$3,FIND(".",AN$3)+1)-FIND(".",AN$3)-1),Gällivare!$B$6:$J$36,MATCH($C12,Gällivare!$B$6:$B$36,0),FALSE)="No Impact",HLOOKUP(RIGHT(AN$3,LEN(AN$3)-FIND(".",AN$3,FIND(".",AN$3)+1)),Gällivare!$B$6:$J$36,MATCH($C12,Gällivare!$B$6:$B$36,0),FALSE)="No Impact"),HLOOKUP(LEFT(AN$3,4),Global!$B$6:$J$36,MATCH($C12,Global!$B$6:$B$36,0),FALSE),IF(AND(HLOOKUP(MID(AN$3,FIND(".",AN$3)+1,FIND(".",AN$3,FIND(".",AN$3)+1)-FIND(".",AN$3)-1),Gällivare!$B$6:$J$36,MATCH($C12,Gällivare!$B$6:$B$36,0),FALSE)="No Impact",HLOOKUP(LEFT(AN$3,4),Global!$B$6:$J$36,MATCH($C12,Global!$B$6:$B$36,0),FALSE)="No Impact"),HLOOKUP(RIGHT(AN$3,LEN(AN$3)-FIND(".",AN$3,FIND(".",AN$3)+1)),Gällivare!$B$6:$J$36,MATCH($C12,Gällivare!$B$6:$B$36,0),FALSE),"Global: "&amp;HLOOKUP(LEFT(AN$3,4),Global!$B$6:$J$36,MATCH($C12,Global!$B$6:$B$36,0),FALSE)&amp;CHAR(10)&amp;"Local Trend: "&amp;HLOOKUP(MID(AN$3,FIND(".",AN$3)+1,FIND(".",AN$3,FIND(".",AN$3)+1)-FIND(".",AN$3)-1),Gällivare!$B$6:$J$36,MATCH($C12,Gällivare!$B$6:$B$36,0),FALSE)&amp;CHAR(10)&amp;"Local Target: "&amp;HLOOKUP(RIGHT(AN$3,LEN(AN$3)-FIND(".",AN$3,FIND(".",AN$3)+1)),Gällivare!$B$6:$J$36,MATCH($C12,Gällivare!$B$6:$B$36,0),FALSE)))</f>
        <v>High</v>
      </c>
      <c r="AO12" s="177" t="str">
        <f>IF(AND(HLOOKUP(MID(AO$3,FIND(".",AO$3)+1,FIND(".",AO$3,FIND(".",AO$3)+1)-FIND(".",AO$3)-1),Gällivare!$B$6:$J$36,MATCH($C12,Gällivare!$B$6:$B$36,0),FALSE)="No Impact",HLOOKUP(RIGHT(AO$3,LEN(AO$3)-FIND(".",AO$3,FIND(".",AO$3)+1)),Gällivare!$B$6:$J$36,MATCH($C12,Gällivare!$B$6:$B$36,0),FALSE)="No Impact"),HLOOKUP(LEFT(AO$3,4),Global!$B$6:$J$36,MATCH($C12,Global!$B$6:$B$36,0),FALSE),IF(AND(HLOOKUP(MID(AO$3,FIND(".",AO$3)+1,FIND(".",AO$3,FIND(".",AO$3)+1)-FIND(".",AO$3)-1),Gällivare!$B$6:$J$36,MATCH($C12,Gällivare!$B$6:$B$36,0),FALSE)="No Impact",HLOOKUP(LEFT(AO$3,4),Global!$B$6:$J$36,MATCH($C12,Global!$B$6:$B$36,0),FALSE)="No Impact"),HLOOKUP(RIGHT(AO$3,LEN(AO$3)-FIND(".",AO$3,FIND(".",AO$3)+1)),Gällivare!$B$6:$J$36,MATCH($C12,Gällivare!$B$6:$B$36,0),FALSE),"Global: "&amp;HLOOKUP(LEFT(AO$3,4),Global!$B$6:$J$36,MATCH($C12,Global!$B$6:$B$36,0),FALSE)&amp;CHAR(10)&amp;"Local Trend: "&amp;HLOOKUP(MID(AO$3,FIND(".",AO$3)+1,FIND(".",AO$3,FIND(".",AO$3)+1)-FIND(".",AO$3)-1),Gällivare!$B$6:$J$36,MATCH($C12,Gällivare!$B$6:$B$36,0),FALSE)&amp;CHAR(10)&amp;"Local Target: "&amp;HLOOKUP(RIGHT(AO$3,LEN(AO$3)-FIND(".",AO$3,FIND(".",AO$3)+1)),Gällivare!$B$6:$J$36,MATCH($C12,Gällivare!$B$6:$B$36,0),FALSE)))</f>
        <v>High</v>
      </c>
      <c r="AP12" s="177" t="str">
        <f>IF(AND(HLOOKUP(MID(AP$3,FIND(".",AP$3)+1,FIND(".",AP$3,FIND(".",AP$3)+1)-FIND(".",AP$3)-1),Gällivare!$B$6:$J$36,MATCH($C12,Gällivare!$B$6:$B$36,0),FALSE)="No Impact",HLOOKUP(RIGHT(AP$3,LEN(AP$3)-FIND(".",AP$3,FIND(".",AP$3)+1)),Gällivare!$B$6:$J$36,MATCH($C12,Gällivare!$B$6:$B$36,0),FALSE)="No Impact"),HLOOKUP(LEFT(AP$3,4),Global!$B$6:$J$36,MATCH($C12,Global!$B$6:$B$36,0),FALSE),IF(AND(HLOOKUP(MID(AP$3,FIND(".",AP$3)+1,FIND(".",AP$3,FIND(".",AP$3)+1)-FIND(".",AP$3)-1),Gällivare!$B$6:$J$36,MATCH($C12,Gällivare!$B$6:$B$36,0),FALSE)="No Impact",HLOOKUP(LEFT(AP$3,4),Global!$B$6:$J$36,MATCH($C12,Global!$B$6:$B$36,0),FALSE)="No Impact"),HLOOKUP(RIGHT(AP$3,LEN(AP$3)-FIND(".",AP$3,FIND(".",AP$3)+1)),Gällivare!$B$6:$J$36,MATCH($C12,Gällivare!$B$6:$B$36,0),FALSE),"Global: "&amp;HLOOKUP(LEFT(AP$3,4),Global!$B$6:$J$36,MATCH($C12,Global!$B$6:$B$36,0),FALSE)&amp;CHAR(10)&amp;"Local Trend: "&amp;HLOOKUP(MID(AP$3,FIND(".",AP$3)+1,FIND(".",AP$3,FIND(".",AP$3)+1)-FIND(".",AP$3)-1),Gällivare!$B$6:$J$36,MATCH($C12,Gällivare!$B$6:$B$36,0),FALSE)&amp;CHAR(10)&amp;"Local Target: "&amp;HLOOKUP(RIGHT(AP$3,LEN(AP$3)-FIND(".",AP$3,FIND(".",AP$3)+1)),Gällivare!$B$6:$J$36,MATCH($C12,Gällivare!$B$6:$B$36,0),FALSE)))</f>
        <v>High</v>
      </c>
      <c r="AQ12" s="177" t="str">
        <f>IF(AND(HLOOKUP(MID(AQ$3,FIND(".",AQ$3)+1,FIND(".",AQ$3,FIND(".",AQ$3)+1)-FIND(".",AQ$3)-1),Gällivare!$B$6:$J$36,MATCH($C12,Gällivare!$B$6:$B$36,0),FALSE)="No Impact",HLOOKUP(RIGHT(AQ$3,LEN(AQ$3)-FIND(".",AQ$3,FIND(".",AQ$3)+1)),Gällivare!$B$6:$J$36,MATCH($C12,Gällivare!$B$6:$B$36,0),FALSE)="No Impact"),HLOOKUP(LEFT(AQ$3,4),Global!$B$6:$J$36,MATCH($C12,Global!$B$6:$B$36,0),FALSE),IF(AND(HLOOKUP(MID(AQ$3,FIND(".",AQ$3)+1,FIND(".",AQ$3,FIND(".",AQ$3)+1)-FIND(".",AQ$3)-1),Gällivare!$B$6:$J$36,MATCH($C12,Gällivare!$B$6:$B$36,0),FALSE)="No Impact",HLOOKUP(LEFT(AQ$3,4),Global!$B$6:$J$36,MATCH($C12,Global!$B$6:$B$36,0),FALSE)="No Impact"),HLOOKUP(RIGHT(AQ$3,LEN(AQ$3)-FIND(".",AQ$3,FIND(".",AQ$3)+1)),Gällivare!$B$6:$J$36,MATCH($C12,Gällivare!$B$6:$B$36,0),FALSE),"Global: "&amp;HLOOKUP(LEFT(AQ$3,4),Global!$B$6:$J$36,MATCH($C12,Global!$B$6:$B$36,0),FALSE)&amp;CHAR(10)&amp;"Local Trend: "&amp;HLOOKUP(MID(AQ$3,FIND(".",AQ$3)+1,FIND(".",AQ$3,FIND(".",AQ$3)+1)-FIND(".",AQ$3)-1),Gällivare!$B$6:$J$36,MATCH($C12,Gällivare!$B$6:$B$36,0),FALSE)&amp;CHAR(10)&amp;"Local Target: "&amp;HLOOKUP(RIGHT(AQ$3,LEN(AQ$3)-FIND(".",AQ$3,FIND(".",AQ$3)+1)),Gällivare!$B$6:$J$36,MATCH($C12,Gällivare!$B$6:$B$36,0),FALSE)))</f>
        <v>High</v>
      </c>
      <c r="AR12" s="177" t="str">
        <f>IF(AND(HLOOKUP(MID(AR$3,FIND(".",AR$3)+1,FIND(".",AR$3,FIND(".",AR$3)+1)-FIND(".",AR$3)-1),Gällivare!$B$6:$J$36,MATCH($C12,Gällivare!$B$6:$B$36,0),FALSE)="No Impact",HLOOKUP(RIGHT(AR$3,LEN(AR$3)-FIND(".",AR$3,FIND(".",AR$3)+1)),Gällivare!$B$6:$J$36,MATCH($C12,Gällivare!$B$6:$B$36,0),FALSE)="No Impact"),HLOOKUP(LEFT(AR$3,4),Global!$B$6:$J$36,MATCH($C12,Global!$B$6:$B$36,0),FALSE),IF(AND(HLOOKUP(MID(AR$3,FIND(".",AR$3)+1,FIND(".",AR$3,FIND(".",AR$3)+1)-FIND(".",AR$3)-1),Gällivare!$B$6:$J$36,MATCH($C12,Gällivare!$B$6:$B$36,0),FALSE)="No Impact",HLOOKUP(LEFT(AR$3,4),Global!$B$6:$J$36,MATCH($C12,Global!$B$6:$B$36,0),FALSE)="No Impact"),HLOOKUP(RIGHT(AR$3,LEN(AR$3)-FIND(".",AR$3,FIND(".",AR$3)+1)),Gällivare!$B$6:$J$36,MATCH($C12,Gällivare!$B$6:$B$36,0),FALSE),"Global: "&amp;HLOOKUP(LEFT(AR$3,4),Global!$B$6:$J$36,MATCH($C12,Global!$B$6:$B$36,0),FALSE)&amp;CHAR(10)&amp;"Local Trend: "&amp;HLOOKUP(MID(AR$3,FIND(".",AR$3)+1,FIND(".",AR$3,FIND(".",AR$3)+1)-FIND(".",AR$3)-1),Gällivare!$B$6:$J$36,MATCH($C12,Gällivare!$B$6:$B$36,0),FALSE)&amp;CHAR(10)&amp;"Local Target: "&amp;HLOOKUP(RIGHT(AR$3,LEN(AR$3)-FIND(".",AR$3,FIND(".",AR$3)+1)),Gällivare!$B$6:$J$36,MATCH($C12,Gällivare!$B$6:$B$36,0),FALSE)))</f>
        <v>High</v>
      </c>
      <c r="AS12" s="177" t="str">
        <f>IF(AND(HLOOKUP(MID(AS$3,FIND(".",AS$3)+1,FIND(".",AS$3,FIND(".",AS$3)+1)-FIND(".",AS$3)-1),Gällivare!$B$6:$J$36,MATCH($C12,Gällivare!$B$6:$B$36,0),FALSE)="No Impact",HLOOKUP(RIGHT(AS$3,LEN(AS$3)-FIND(".",AS$3,FIND(".",AS$3)+1)),Gällivare!$B$6:$J$36,MATCH($C12,Gällivare!$B$6:$B$36,0),FALSE)="No Impact"),HLOOKUP(LEFT(AS$3,4),Global!$B$6:$J$36,MATCH($C12,Global!$B$6:$B$36,0),FALSE),IF(AND(HLOOKUP(MID(AS$3,FIND(".",AS$3)+1,FIND(".",AS$3,FIND(".",AS$3)+1)-FIND(".",AS$3)-1),Gällivare!$B$6:$J$36,MATCH($C12,Gällivare!$B$6:$B$36,0),FALSE)="No Impact",HLOOKUP(LEFT(AS$3,4),Global!$B$6:$J$36,MATCH($C12,Global!$B$6:$B$36,0),FALSE)="No Impact"),HLOOKUP(RIGHT(AS$3,LEN(AS$3)-FIND(".",AS$3,FIND(".",AS$3)+1)),Gällivare!$B$6:$J$36,MATCH($C12,Gällivare!$B$6:$B$36,0),FALSE),"Global: "&amp;HLOOKUP(LEFT(AS$3,4),Global!$B$6:$J$36,MATCH($C12,Global!$B$6:$B$36,0),FALSE)&amp;CHAR(10)&amp;"Local Trend: "&amp;HLOOKUP(MID(AS$3,FIND(".",AS$3)+1,FIND(".",AS$3,FIND(".",AS$3)+1)-FIND(".",AS$3)-1),Gällivare!$B$6:$J$36,MATCH($C12,Gällivare!$B$6:$B$36,0),FALSE)&amp;CHAR(10)&amp;"Local Target: "&amp;HLOOKUP(RIGHT(AS$3,LEN(AS$3)-FIND(".",AS$3,FIND(".",AS$3)+1)),Gällivare!$B$6:$J$36,MATCH($C12,Gällivare!$B$6:$B$36,0),FALSE)))</f>
        <v>Medium</v>
      </c>
      <c r="AT12" s="177" t="str">
        <f>IF(AND(HLOOKUP(MID(AT$3,FIND(".",AT$3)+1,FIND(".",AT$3,FIND(".",AT$3)+1)-FIND(".",AT$3)-1),Gällivare!$B$6:$J$36,MATCH($C12,Gällivare!$B$6:$B$36,0),FALSE)="No Impact",HLOOKUP(RIGHT(AT$3,LEN(AT$3)-FIND(".",AT$3,FIND(".",AT$3)+1)),Gällivare!$B$6:$J$36,MATCH($C12,Gällivare!$B$6:$B$36,0),FALSE)="No Impact"),HLOOKUP(LEFT(AT$3,4),Global!$B$6:$J$36,MATCH($C12,Global!$B$6:$B$36,0),FALSE),IF(AND(HLOOKUP(MID(AT$3,FIND(".",AT$3)+1,FIND(".",AT$3,FIND(".",AT$3)+1)-FIND(".",AT$3)-1),Gällivare!$B$6:$J$36,MATCH($C12,Gällivare!$B$6:$B$36,0),FALSE)="No Impact",HLOOKUP(LEFT(AT$3,4),Global!$B$6:$J$36,MATCH($C12,Global!$B$6:$B$36,0),FALSE)="No Impact"),HLOOKUP(RIGHT(AT$3,LEN(AT$3)-FIND(".",AT$3,FIND(".",AT$3)+1)),Gällivare!$B$6:$J$36,MATCH($C12,Gällivare!$B$6:$B$36,0),FALSE),"Global: "&amp;HLOOKUP(LEFT(AT$3,4),Global!$B$6:$J$36,MATCH($C12,Global!$B$6:$B$36,0),FALSE)&amp;CHAR(10)&amp;"Local Trend: "&amp;HLOOKUP(MID(AT$3,FIND(".",AT$3)+1,FIND(".",AT$3,FIND(".",AT$3)+1)-FIND(".",AT$3)-1),Gällivare!$B$6:$J$36,MATCH($C12,Gällivare!$B$6:$B$36,0),FALSE)&amp;CHAR(10)&amp;"Local Target: "&amp;HLOOKUP(RIGHT(AT$3,LEN(AT$3)-FIND(".",AT$3,FIND(".",AT$3)+1)),Gällivare!$B$6:$J$36,MATCH($C12,Gällivare!$B$6:$B$36,0),FALSE)))</f>
        <v>Medium</v>
      </c>
      <c r="AU12" s="177" t="str">
        <f>IF(AND(HLOOKUP(MID(AU$3,FIND(".",AU$3)+1,FIND(".",AU$3,FIND(".",AU$3)+1)-FIND(".",AU$3)-1),Gällivare!$B$6:$J$36,MATCH($C12,Gällivare!$B$6:$B$36,0),FALSE)="No Impact",HLOOKUP(RIGHT(AU$3,LEN(AU$3)-FIND(".",AU$3,FIND(".",AU$3)+1)),Gällivare!$B$6:$J$36,MATCH($C12,Gällivare!$B$6:$B$36,0),FALSE)="No Impact"),HLOOKUP(LEFT(AU$3,4),Global!$B$6:$J$36,MATCH($C12,Global!$B$6:$B$36,0),FALSE),IF(AND(HLOOKUP(MID(AU$3,FIND(".",AU$3)+1,FIND(".",AU$3,FIND(".",AU$3)+1)-FIND(".",AU$3)-1),Gällivare!$B$6:$J$36,MATCH($C12,Gällivare!$B$6:$B$36,0),FALSE)="No Impact",HLOOKUP(LEFT(AU$3,4),Global!$B$6:$J$36,MATCH($C12,Global!$B$6:$B$36,0),FALSE)="No Impact"),HLOOKUP(RIGHT(AU$3,LEN(AU$3)-FIND(".",AU$3,FIND(".",AU$3)+1)),Gällivare!$B$6:$J$36,MATCH($C12,Gällivare!$B$6:$B$36,0),FALSE),"Global: "&amp;HLOOKUP(LEFT(AU$3,4),Global!$B$6:$J$36,MATCH($C12,Global!$B$6:$B$36,0),FALSE)&amp;CHAR(10)&amp;"Local Trend: "&amp;HLOOKUP(MID(AU$3,FIND(".",AU$3)+1,FIND(".",AU$3,FIND(".",AU$3)+1)-FIND(".",AU$3)-1),Gällivare!$B$6:$J$36,MATCH($C12,Gällivare!$B$6:$B$36,0),FALSE)&amp;CHAR(10)&amp;"Local Target: "&amp;HLOOKUP(RIGHT(AU$3,LEN(AU$3)-FIND(".",AU$3,FIND(".",AU$3)+1)),Gällivare!$B$6:$J$36,MATCH($C12,Gällivare!$B$6:$B$36,0),FALSE)))</f>
        <v>Medium</v>
      </c>
      <c r="AV12" s="177" t="str">
        <f>IF(AND(HLOOKUP(MID(AV$3,FIND(".",AV$3)+1,FIND(".",AV$3,FIND(".",AV$3)+1)-FIND(".",AV$3)-1),Gällivare!$B$6:$J$36,MATCH($C12,Gällivare!$B$6:$B$36,0),FALSE)="No Impact",HLOOKUP(RIGHT(AV$3,LEN(AV$3)-FIND(".",AV$3,FIND(".",AV$3)+1)),Gällivare!$B$6:$J$36,MATCH($C12,Gällivare!$B$6:$B$36,0),FALSE)="No Impact"),HLOOKUP(LEFT(AV$3,4),Global!$B$6:$J$36,MATCH($C12,Global!$B$6:$B$36,0),FALSE),IF(AND(HLOOKUP(MID(AV$3,FIND(".",AV$3)+1,FIND(".",AV$3,FIND(".",AV$3)+1)-FIND(".",AV$3)-1),Gällivare!$B$6:$J$36,MATCH($C12,Gällivare!$B$6:$B$36,0),FALSE)="No Impact",HLOOKUP(LEFT(AV$3,4),Global!$B$6:$J$36,MATCH($C12,Global!$B$6:$B$36,0),FALSE)="No Impact"),HLOOKUP(RIGHT(AV$3,LEN(AV$3)-FIND(".",AV$3,FIND(".",AV$3)+1)),Gällivare!$B$6:$J$36,MATCH($C12,Gällivare!$B$6:$B$36,0),FALSE),"Global: "&amp;HLOOKUP(LEFT(AV$3,4),Global!$B$6:$J$36,MATCH($C12,Global!$B$6:$B$36,0),FALSE)&amp;CHAR(10)&amp;"Local Trend: "&amp;HLOOKUP(MID(AV$3,FIND(".",AV$3)+1,FIND(".",AV$3,FIND(".",AV$3)+1)-FIND(".",AV$3)-1),Gällivare!$B$6:$J$36,MATCH($C12,Gällivare!$B$6:$B$36,0),FALSE)&amp;CHAR(10)&amp;"Local Target: "&amp;HLOOKUP(RIGHT(AV$3,LEN(AV$3)-FIND(".",AV$3,FIND(".",AV$3)+1)),Gällivare!$B$6:$J$36,MATCH($C12,Gällivare!$B$6:$B$36,0),FALSE)))</f>
        <v>Medium</v>
      </c>
      <c r="AW12" s="177" t="str">
        <f>IF(AND(HLOOKUP(MID(AW$3,FIND(".",AW$3)+1,FIND(".",AW$3,FIND(".",AW$3)+1)-FIND(".",AW$3)-1),Gällivare!$B$6:$J$36,MATCH($C12,Gällivare!$B$6:$B$36,0),FALSE)="No Impact",HLOOKUP(RIGHT(AW$3,LEN(AW$3)-FIND(".",AW$3,FIND(".",AW$3)+1)),Gällivare!$B$6:$J$36,MATCH($C12,Gällivare!$B$6:$B$36,0),FALSE)="No Impact"),HLOOKUP(LEFT(AW$3,4),Global!$B$6:$J$36,MATCH($C12,Global!$B$6:$B$36,0),FALSE),IF(AND(HLOOKUP(MID(AW$3,FIND(".",AW$3)+1,FIND(".",AW$3,FIND(".",AW$3)+1)-FIND(".",AW$3)-1),Gällivare!$B$6:$J$36,MATCH($C12,Gällivare!$B$6:$B$36,0),FALSE)="No Impact",HLOOKUP(LEFT(AW$3,4),Global!$B$6:$J$36,MATCH($C12,Global!$B$6:$B$36,0),FALSE)="No Impact"),HLOOKUP(RIGHT(AW$3,LEN(AW$3)-FIND(".",AW$3,FIND(".",AW$3)+1)),Gällivare!$B$6:$J$36,MATCH($C12,Gällivare!$B$6:$B$36,0),FALSE),"Global: "&amp;HLOOKUP(LEFT(AW$3,4),Global!$B$6:$J$36,MATCH($C12,Global!$B$6:$B$36,0),FALSE)&amp;CHAR(10)&amp;"Local Trend: "&amp;HLOOKUP(MID(AW$3,FIND(".",AW$3)+1,FIND(".",AW$3,FIND(".",AW$3)+1)-FIND(".",AW$3)-1),Gällivare!$B$6:$J$36,MATCH($C12,Gällivare!$B$6:$B$36,0),FALSE)&amp;CHAR(10)&amp;"Local Target: "&amp;HLOOKUP(RIGHT(AW$3,LEN(AW$3)-FIND(".",AW$3,FIND(".",AW$3)+1)),Gällivare!$B$6:$J$36,MATCH($C12,Gällivare!$B$6:$B$36,0),FALSE)))</f>
        <v>Medium</v>
      </c>
      <c r="AX12" s="177" t="str">
        <f>IF(AND(HLOOKUP(MID(AX$3,FIND(".",AX$3)+1,FIND(".",AX$3,FIND(".",AX$3)+1)-FIND(".",AX$3)-1),Gällivare!$B$6:$J$36,MATCH($C12,Gällivare!$B$6:$B$36,0),FALSE)="No Impact",HLOOKUP(RIGHT(AX$3,LEN(AX$3)-FIND(".",AX$3,FIND(".",AX$3)+1)),Gällivare!$B$6:$J$36,MATCH($C12,Gällivare!$B$6:$B$36,0),FALSE)="No Impact"),HLOOKUP(LEFT(AX$3,4),Global!$B$6:$J$36,MATCH($C12,Global!$B$6:$B$36,0),FALSE),IF(AND(HLOOKUP(MID(AX$3,FIND(".",AX$3)+1,FIND(".",AX$3,FIND(".",AX$3)+1)-FIND(".",AX$3)-1),Gällivare!$B$6:$J$36,MATCH($C12,Gällivare!$B$6:$B$36,0),FALSE)="No Impact",HLOOKUP(LEFT(AX$3,4),Global!$B$6:$J$36,MATCH($C12,Global!$B$6:$B$36,0),FALSE)="No Impact"),HLOOKUP(RIGHT(AX$3,LEN(AX$3)-FIND(".",AX$3,FIND(".",AX$3)+1)),Gällivare!$B$6:$J$36,MATCH($C12,Gällivare!$B$6:$B$36,0),FALSE),"Global: "&amp;HLOOKUP(LEFT(AX$3,4),Global!$B$6:$J$36,MATCH($C12,Global!$B$6:$B$36,0),FALSE)&amp;CHAR(10)&amp;"Local Trend: "&amp;HLOOKUP(MID(AX$3,FIND(".",AX$3)+1,FIND(".",AX$3,FIND(".",AX$3)+1)-FIND(".",AX$3)-1),Gällivare!$B$6:$J$36,MATCH($C12,Gällivare!$B$6:$B$36,0),FALSE)&amp;CHAR(10)&amp;"Local Target: "&amp;HLOOKUP(RIGHT(AX$3,LEN(AX$3)-FIND(".",AX$3,FIND(".",AX$3)+1)),Gällivare!$B$6:$J$36,MATCH($C12,Gällivare!$B$6:$B$36,0),FALSE)))</f>
        <v>Medium</v>
      </c>
      <c r="AY12" s="177" t="str">
        <f>IF(AND(HLOOKUP(MID(AY$3,FIND(".",AY$3)+1,FIND(".",AY$3,FIND(".",AY$3)+1)-FIND(".",AY$3)-1),Gällivare!$B$6:$J$36,MATCH($C12,Gällivare!$B$6:$B$36,0),FALSE)="No Impact",HLOOKUP(RIGHT(AY$3,LEN(AY$3)-FIND(".",AY$3,FIND(".",AY$3)+1)),Gällivare!$B$6:$J$36,MATCH($C12,Gällivare!$B$6:$B$36,0),FALSE)="No Impact"),HLOOKUP(LEFT(AY$3,4),Global!$B$6:$J$36,MATCH($C12,Global!$B$6:$B$36,0),FALSE),IF(AND(HLOOKUP(MID(AY$3,FIND(".",AY$3)+1,FIND(".",AY$3,FIND(".",AY$3)+1)-FIND(".",AY$3)-1),Gällivare!$B$6:$J$36,MATCH($C12,Gällivare!$B$6:$B$36,0),FALSE)="No Impact",HLOOKUP(LEFT(AY$3,4),Global!$B$6:$J$36,MATCH($C12,Global!$B$6:$B$36,0),FALSE)="No Impact"),HLOOKUP(RIGHT(AY$3,LEN(AY$3)-FIND(".",AY$3,FIND(".",AY$3)+1)),Gällivare!$B$6:$J$36,MATCH($C12,Gällivare!$B$6:$B$36,0),FALSE),"Global: "&amp;HLOOKUP(LEFT(AY$3,4),Global!$B$6:$J$36,MATCH($C12,Global!$B$6:$B$36,0),FALSE)&amp;CHAR(10)&amp;"Local Trend: "&amp;HLOOKUP(MID(AY$3,FIND(".",AY$3)+1,FIND(".",AY$3,FIND(".",AY$3)+1)-FIND(".",AY$3)-1),Gällivare!$B$6:$J$36,MATCH($C12,Gällivare!$B$6:$B$36,0),FALSE)&amp;CHAR(10)&amp;"Local Target: "&amp;HLOOKUP(RIGHT(AY$3,LEN(AY$3)-FIND(".",AY$3,FIND(".",AY$3)+1)),Gällivare!$B$6:$J$36,MATCH($C12,Gällivare!$B$6:$B$36,0),FALSE)))</f>
        <v>Medium</v>
      </c>
      <c r="AZ12" s="177" t="str">
        <f>IF(AND(HLOOKUP(MID(AZ$3,FIND(".",AZ$3)+1,FIND(".",AZ$3,FIND(".",AZ$3)+1)-FIND(".",AZ$3)-1),Gällivare!$B$6:$J$36,MATCH($C12,Gällivare!$B$6:$B$36,0),FALSE)="No Impact",HLOOKUP(RIGHT(AZ$3,LEN(AZ$3)-FIND(".",AZ$3,FIND(".",AZ$3)+1)),Gällivare!$B$6:$J$36,MATCH($C12,Gällivare!$B$6:$B$36,0),FALSE)="No Impact"),HLOOKUP(LEFT(AZ$3,4),Global!$B$6:$J$36,MATCH($C12,Global!$B$6:$B$36,0),FALSE),IF(AND(HLOOKUP(MID(AZ$3,FIND(".",AZ$3)+1,FIND(".",AZ$3,FIND(".",AZ$3)+1)-FIND(".",AZ$3)-1),Gällivare!$B$6:$J$36,MATCH($C12,Gällivare!$B$6:$B$36,0),FALSE)="No Impact",HLOOKUP(LEFT(AZ$3,4),Global!$B$6:$J$36,MATCH($C12,Global!$B$6:$B$36,0),FALSE)="No Impact"),HLOOKUP(RIGHT(AZ$3,LEN(AZ$3)-FIND(".",AZ$3,FIND(".",AZ$3)+1)),Gällivare!$B$6:$J$36,MATCH($C12,Gällivare!$B$6:$B$36,0),FALSE),"Global: "&amp;HLOOKUP(LEFT(AZ$3,4),Global!$B$6:$J$36,MATCH($C12,Global!$B$6:$B$36,0),FALSE)&amp;CHAR(10)&amp;"Local Trend: "&amp;HLOOKUP(MID(AZ$3,FIND(".",AZ$3)+1,FIND(".",AZ$3,FIND(".",AZ$3)+1)-FIND(".",AZ$3)-1),Gällivare!$B$6:$J$36,MATCH($C12,Gällivare!$B$6:$B$36,0),FALSE)&amp;CHAR(10)&amp;"Local Target: "&amp;HLOOKUP(RIGHT(AZ$3,LEN(AZ$3)-FIND(".",AZ$3,FIND(".",AZ$3)+1)),Gällivare!$B$6:$J$36,MATCH($C12,Gällivare!$B$6:$B$36,0),FALSE)))</f>
        <v>Medium</v>
      </c>
      <c r="BA12" s="177" t="str">
        <f>IF(AND(HLOOKUP(MID(BA$3,FIND(".",BA$3)+1,FIND(".",BA$3,FIND(".",BA$3)+1)-FIND(".",BA$3)-1),Gällivare!$B$6:$J$36,MATCH($C12,Gällivare!$B$6:$B$36,0),FALSE)="No Impact",HLOOKUP(RIGHT(BA$3,LEN(BA$3)-FIND(".",BA$3,FIND(".",BA$3)+1)),Gällivare!$B$6:$J$36,MATCH($C12,Gällivare!$B$6:$B$36,0),FALSE)="No Impact"),HLOOKUP(LEFT(BA$3,4),Global!$B$6:$J$36,MATCH($C12,Global!$B$6:$B$36,0),FALSE),IF(AND(HLOOKUP(MID(BA$3,FIND(".",BA$3)+1,FIND(".",BA$3,FIND(".",BA$3)+1)-FIND(".",BA$3)-1),Gällivare!$B$6:$J$36,MATCH($C12,Gällivare!$B$6:$B$36,0),FALSE)="No Impact",HLOOKUP(LEFT(BA$3,4),Global!$B$6:$J$36,MATCH($C12,Global!$B$6:$B$36,0),FALSE)="No Impact"),HLOOKUP(RIGHT(BA$3,LEN(BA$3)-FIND(".",BA$3,FIND(".",BA$3)+1)),Gällivare!$B$6:$J$36,MATCH($C12,Gällivare!$B$6:$B$36,0),FALSE),"Global: "&amp;HLOOKUP(LEFT(BA$3,4),Global!$B$6:$J$36,MATCH($C12,Global!$B$6:$B$36,0),FALSE)&amp;CHAR(10)&amp;"Local Trend: "&amp;HLOOKUP(MID(BA$3,FIND(".",BA$3)+1,FIND(".",BA$3,FIND(".",BA$3)+1)-FIND(".",BA$3)-1),Gällivare!$B$6:$J$36,MATCH($C12,Gällivare!$B$6:$B$36,0),FALSE)&amp;CHAR(10)&amp;"Local Target: "&amp;HLOOKUP(RIGHT(BA$3,LEN(BA$3)-FIND(".",BA$3,FIND(".",BA$3)+1)),Gällivare!$B$6:$J$36,MATCH($C12,Gällivare!$B$6:$B$36,0),FALSE)))</f>
        <v>Medium</v>
      </c>
      <c r="BB12" s="177" t="str">
        <f>IF(AND(HLOOKUP(MID(BB$3,FIND(".",BB$3)+1,FIND(".",BB$3,FIND(".",BB$3)+1)-FIND(".",BB$3)-1),Gällivare!$B$6:$J$36,MATCH($C12,Gällivare!$B$6:$B$36,0),FALSE)="No Impact",HLOOKUP(RIGHT(BB$3,LEN(BB$3)-FIND(".",BB$3,FIND(".",BB$3)+1)),Gällivare!$B$6:$J$36,MATCH($C12,Gällivare!$B$6:$B$36,0),FALSE)="No Impact"),HLOOKUP(LEFT(BB$3,4),Global!$B$6:$J$36,MATCH($C12,Global!$B$6:$B$36,0),FALSE),IF(AND(HLOOKUP(MID(BB$3,FIND(".",BB$3)+1,FIND(".",BB$3,FIND(".",BB$3)+1)-FIND(".",BB$3)-1),Gällivare!$B$6:$J$36,MATCH($C12,Gällivare!$B$6:$B$36,0),FALSE)="No Impact",HLOOKUP(LEFT(BB$3,4),Global!$B$6:$J$36,MATCH($C12,Global!$B$6:$B$36,0),FALSE)="No Impact"),HLOOKUP(RIGHT(BB$3,LEN(BB$3)-FIND(".",BB$3,FIND(".",BB$3)+1)),Gällivare!$B$6:$J$36,MATCH($C12,Gällivare!$B$6:$B$36,0),FALSE),"Global: "&amp;HLOOKUP(LEFT(BB$3,4),Global!$B$6:$J$36,MATCH($C12,Global!$B$6:$B$36,0),FALSE)&amp;CHAR(10)&amp;"Local Trend: "&amp;HLOOKUP(MID(BB$3,FIND(".",BB$3)+1,FIND(".",BB$3,FIND(".",BB$3)+1)-FIND(".",BB$3)-1),Gällivare!$B$6:$J$36,MATCH($C12,Gällivare!$B$6:$B$36,0),FALSE)&amp;CHAR(10)&amp;"Local Target: "&amp;HLOOKUP(RIGHT(BB$3,LEN(BB$3)-FIND(".",BB$3,FIND(".",BB$3)+1)),Gällivare!$B$6:$J$36,MATCH($C12,Gällivare!$B$6:$B$36,0),FALSE)))</f>
        <v>Medium</v>
      </c>
      <c r="BC12" s="177" t="str">
        <f>IF(AND(HLOOKUP(MID(BC$3,FIND(".",BC$3)+1,FIND(".",BC$3,FIND(".",BC$3)+1)-FIND(".",BC$3)-1),Gällivare!$B$6:$J$36,MATCH($C12,Gällivare!$B$6:$B$36,0),FALSE)="No Impact",HLOOKUP(RIGHT(BC$3,LEN(BC$3)-FIND(".",BC$3,FIND(".",BC$3)+1)),Gällivare!$B$6:$J$36,MATCH($C12,Gällivare!$B$6:$B$36,0),FALSE)="No Impact"),HLOOKUP(LEFT(BC$3,4),Global!$B$6:$J$36,MATCH($C12,Global!$B$6:$B$36,0),FALSE),IF(AND(HLOOKUP(MID(BC$3,FIND(".",BC$3)+1,FIND(".",BC$3,FIND(".",BC$3)+1)-FIND(".",BC$3)-1),Gällivare!$B$6:$J$36,MATCH($C12,Gällivare!$B$6:$B$36,0),FALSE)="No Impact",HLOOKUP(LEFT(BC$3,4),Global!$B$6:$J$36,MATCH($C12,Global!$B$6:$B$36,0),FALSE)="No Impact"),HLOOKUP(RIGHT(BC$3,LEN(BC$3)-FIND(".",BC$3,FIND(".",BC$3)+1)),Gällivare!$B$6:$J$36,MATCH($C12,Gällivare!$B$6:$B$36,0),FALSE),"Global: "&amp;HLOOKUP(LEFT(BC$3,4),Global!$B$6:$J$36,MATCH($C12,Global!$B$6:$B$36,0),FALSE)&amp;CHAR(10)&amp;"Local Trend: "&amp;HLOOKUP(MID(BC$3,FIND(".",BC$3)+1,FIND(".",BC$3,FIND(".",BC$3)+1)-FIND(".",BC$3)-1),Gällivare!$B$6:$J$36,MATCH($C12,Gällivare!$B$6:$B$36,0),FALSE)&amp;CHAR(10)&amp;"Local Target: "&amp;HLOOKUP(RIGHT(BC$3,LEN(BC$3)-FIND(".",BC$3,FIND(".",BC$3)+1)),Gällivare!$B$6:$J$36,MATCH($C12,Gällivare!$B$6:$B$36,0),FALSE)))</f>
        <v>Medium</v>
      </c>
      <c r="BD12" s="177" t="str">
        <f>IF(AND(HLOOKUP(MID(BD$3,FIND(".",BD$3)+1,FIND(".",BD$3,FIND(".",BD$3)+1)-FIND(".",BD$3)-1),Gällivare!$B$6:$J$36,MATCH($C12,Gällivare!$B$6:$B$36,0),FALSE)="No Impact",HLOOKUP(RIGHT(BD$3,LEN(BD$3)-FIND(".",BD$3,FIND(".",BD$3)+1)),Gällivare!$B$6:$J$36,MATCH($C12,Gällivare!$B$6:$B$36,0),FALSE)="No Impact"),HLOOKUP(LEFT(BD$3,4),Global!$B$6:$J$36,MATCH($C12,Global!$B$6:$B$36,0),FALSE),IF(AND(HLOOKUP(MID(BD$3,FIND(".",BD$3)+1,FIND(".",BD$3,FIND(".",BD$3)+1)-FIND(".",BD$3)-1),Gällivare!$B$6:$J$36,MATCH($C12,Gällivare!$B$6:$B$36,0),FALSE)="No Impact",HLOOKUP(LEFT(BD$3,4),Global!$B$6:$J$36,MATCH($C12,Global!$B$6:$B$36,0),FALSE)="No Impact"),HLOOKUP(RIGHT(BD$3,LEN(BD$3)-FIND(".",BD$3,FIND(".",BD$3)+1)),Gällivare!$B$6:$J$36,MATCH($C12,Gällivare!$B$6:$B$36,0),FALSE),"Global: "&amp;HLOOKUP(LEFT(BD$3,4),Global!$B$6:$J$36,MATCH($C12,Global!$B$6:$B$36,0),FALSE)&amp;CHAR(10)&amp;"Local Trend: "&amp;HLOOKUP(MID(BD$3,FIND(".",BD$3)+1,FIND(".",BD$3,FIND(".",BD$3)+1)-FIND(".",BD$3)-1),Gällivare!$B$6:$J$36,MATCH($C12,Gällivare!$B$6:$B$36,0),FALSE)&amp;CHAR(10)&amp;"Local Target: "&amp;HLOOKUP(RIGHT(BD$3,LEN(BD$3)-FIND(".",BD$3,FIND(".",BD$3)+1)),Gällivare!$B$6:$J$36,MATCH($C12,Gällivare!$B$6:$B$36,0),FALSE)))</f>
        <v>Medium</v>
      </c>
      <c r="BE12" s="177" t="str">
        <f>IF(AND(HLOOKUP(MID(BE$3,FIND(".",BE$3)+1,FIND(".",BE$3,FIND(".",BE$3)+1)-FIND(".",BE$3)-1),Gällivare!$B$6:$J$36,MATCH($C12,Gällivare!$B$6:$B$36,0),FALSE)="No Impact",HLOOKUP(RIGHT(BE$3,LEN(BE$3)-FIND(".",BE$3,FIND(".",BE$3)+1)),Gällivare!$B$6:$J$36,MATCH($C12,Gällivare!$B$6:$B$36,0),FALSE)="No Impact"),HLOOKUP(LEFT(BE$3,4),Global!$B$6:$J$36,MATCH($C12,Global!$B$6:$B$36,0),FALSE),IF(AND(HLOOKUP(MID(BE$3,FIND(".",BE$3)+1,FIND(".",BE$3,FIND(".",BE$3)+1)-FIND(".",BE$3)-1),Gällivare!$B$6:$J$36,MATCH($C12,Gällivare!$B$6:$B$36,0),FALSE)="No Impact",HLOOKUP(LEFT(BE$3,4),Global!$B$6:$J$36,MATCH($C12,Global!$B$6:$B$36,0),FALSE)="No Impact"),HLOOKUP(RIGHT(BE$3,LEN(BE$3)-FIND(".",BE$3,FIND(".",BE$3)+1)),Gällivare!$B$6:$J$36,MATCH($C12,Gällivare!$B$6:$B$36,0),FALSE),"Global: "&amp;HLOOKUP(LEFT(BE$3,4),Global!$B$6:$J$36,MATCH($C12,Global!$B$6:$B$36,0),FALSE)&amp;CHAR(10)&amp;"Local Trend: "&amp;HLOOKUP(MID(BE$3,FIND(".",BE$3)+1,FIND(".",BE$3,FIND(".",BE$3)+1)-FIND(".",BE$3)-1),Gällivare!$B$6:$J$36,MATCH($C12,Gällivare!$B$6:$B$36,0),FALSE)&amp;CHAR(10)&amp;"Local Target: "&amp;HLOOKUP(RIGHT(BE$3,LEN(BE$3)-FIND(".",BE$3,FIND(".",BE$3)+1)),Gällivare!$B$6:$J$36,MATCH($C12,Gällivare!$B$6:$B$36,0),FALSE)))</f>
        <v>Medium</v>
      </c>
      <c r="BF12" s="177" t="str">
        <f>IF(AND(HLOOKUP(MID(BF$3,FIND(".",BF$3)+1,FIND(".",BF$3,FIND(".",BF$3)+1)-FIND(".",BF$3)-1),Gällivare!$B$6:$J$36,MATCH($C12,Gällivare!$B$6:$B$36,0),FALSE)="No Impact",HLOOKUP(RIGHT(BF$3,LEN(BF$3)-FIND(".",BF$3,FIND(".",BF$3)+1)),Gällivare!$B$6:$J$36,MATCH($C12,Gällivare!$B$6:$B$36,0),FALSE)="No Impact"),HLOOKUP(LEFT(BF$3,4),Global!$B$6:$J$36,MATCH($C12,Global!$B$6:$B$36,0),FALSE),IF(AND(HLOOKUP(MID(BF$3,FIND(".",BF$3)+1,FIND(".",BF$3,FIND(".",BF$3)+1)-FIND(".",BF$3)-1),Gällivare!$B$6:$J$36,MATCH($C12,Gällivare!$B$6:$B$36,0),FALSE)="No Impact",HLOOKUP(LEFT(BF$3,4),Global!$B$6:$J$36,MATCH($C12,Global!$B$6:$B$36,0),FALSE)="No Impact"),HLOOKUP(RIGHT(BF$3,LEN(BF$3)-FIND(".",BF$3,FIND(".",BF$3)+1)),Gällivare!$B$6:$J$36,MATCH($C12,Gällivare!$B$6:$B$36,0),FALSE),"Global: "&amp;HLOOKUP(LEFT(BF$3,4),Global!$B$6:$J$36,MATCH($C12,Global!$B$6:$B$36,0),FALSE)&amp;CHAR(10)&amp;"Local Trend: "&amp;HLOOKUP(MID(BF$3,FIND(".",BF$3)+1,FIND(".",BF$3,FIND(".",BF$3)+1)-FIND(".",BF$3)-1),Gällivare!$B$6:$J$36,MATCH($C12,Gällivare!$B$6:$B$36,0),FALSE)&amp;CHAR(10)&amp;"Local Target: "&amp;HLOOKUP(RIGHT(BF$3,LEN(BF$3)-FIND(".",BF$3,FIND(".",BF$3)+1)),Gällivare!$B$6:$J$36,MATCH($C12,Gällivare!$B$6:$B$36,0),FALSE)))</f>
        <v>Medium</v>
      </c>
      <c r="BG12" s="177" t="str">
        <f>IF(AND(HLOOKUP(MID(BG$3,FIND(".",BG$3)+1,FIND(".",BG$3,FIND(".",BG$3)+1)-FIND(".",BG$3)-1),Gällivare!$B$6:$J$36,MATCH($C12,Gällivare!$B$6:$B$36,0),FALSE)="No Impact",HLOOKUP(RIGHT(BG$3,LEN(BG$3)-FIND(".",BG$3,FIND(".",BG$3)+1)),Gällivare!$B$6:$J$36,MATCH($C12,Gällivare!$B$6:$B$36,0),FALSE)="No Impact"),HLOOKUP(LEFT(BG$3,4),Global!$B$6:$J$36,MATCH($C12,Global!$B$6:$B$36,0),FALSE),IF(AND(HLOOKUP(MID(BG$3,FIND(".",BG$3)+1,FIND(".",BG$3,FIND(".",BG$3)+1)-FIND(".",BG$3)-1),Gällivare!$B$6:$J$36,MATCH($C12,Gällivare!$B$6:$B$36,0),FALSE)="No Impact",HLOOKUP(LEFT(BG$3,4),Global!$B$6:$J$36,MATCH($C12,Global!$B$6:$B$36,0),FALSE)="No Impact"),HLOOKUP(RIGHT(BG$3,LEN(BG$3)-FIND(".",BG$3,FIND(".",BG$3)+1)),Gällivare!$B$6:$J$36,MATCH($C12,Gällivare!$B$6:$B$36,0),FALSE),"Global: "&amp;HLOOKUP(LEFT(BG$3,4),Global!$B$6:$J$36,MATCH($C12,Global!$B$6:$B$36,0),FALSE)&amp;CHAR(10)&amp;"Local Trend: "&amp;HLOOKUP(MID(BG$3,FIND(".",BG$3)+1,FIND(".",BG$3,FIND(".",BG$3)+1)-FIND(".",BG$3)-1),Gällivare!$B$6:$J$36,MATCH($C12,Gällivare!$B$6:$B$36,0),FALSE)&amp;CHAR(10)&amp;"Local Target: "&amp;HLOOKUP(RIGHT(BG$3,LEN(BG$3)-FIND(".",BG$3,FIND(".",BG$3)+1)),Gällivare!$B$6:$J$36,MATCH($C12,Gällivare!$B$6:$B$36,0),FALSE)))</f>
        <v>Medium</v>
      </c>
      <c r="BH12" s="177" t="str">
        <f>IF(AND(HLOOKUP(MID(BH$3,FIND(".",BH$3)+1,FIND(".",BH$3,FIND(".",BH$3)+1)-FIND(".",BH$3)-1),Gällivare!$B$6:$J$36,MATCH($C12,Gällivare!$B$6:$B$36,0),FALSE)="No Impact",HLOOKUP(RIGHT(BH$3,LEN(BH$3)-FIND(".",BH$3,FIND(".",BH$3)+1)),Gällivare!$B$6:$J$36,MATCH($C12,Gällivare!$B$6:$B$36,0),FALSE)="No Impact"),HLOOKUP(LEFT(BH$3,4),Global!$B$6:$J$36,MATCH($C12,Global!$B$6:$B$36,0),FALSE),IF(AND(HLOOKUP(MID(BH$3,FIND(".",BH$3)+1,FIND(".",BH$3,FIND(".",BH$3)+1)-FIND(".",BH$3)-1),Gällivare!$B$6:$J$36,MATCH($C12,Gällivare!$B$6:$B$36,0),FALSE)="No Impact",HLOOKUP(LEFT(BH$3,4),Global!$B$6:$J$36,MATCH($C12,Global!$B$6:$B$36,0),FALSE)="No Impact"),HLOOKUP(RIGHT(BH$3,LEN(BH$3)-FIND(".",BH$3,FIND(".",BH$3)+1)),Gällivare!$B$6:$J$36,MATCH($C12,Gällivare!$B$6:$B$36,0),FALSE),"Global: "&amp;HLOOKUP(LEFT(BH$3,4),Global!$B$6:$J$36,MATCH($C12,Global!$B$6:$B$36,0),FALSE)&amp;CHAR(10)&amp;"Local Trend: "&amp;HLOOKUP(MID(BH$3,FIND(".",BH$3)+1,FIND(".",BH$3,FIND(".",BH$3)+1)-FIND(".",BH$3)-1),Gällivare!$B$6:$J$36,MATCH($C12,Gällivare!$B$6:$B$36,0),FALSE)&amp;CHAR(10)&amp;"Local Target: "&amp;HLOOKUP(RIGHT(BH$3,LEN(BH$3)-FIND(".",BH$3,FIND(".",BH$3)+1)),Gällivare!$B$6:$J$36,MATCH($C12,Gällivare!$B$6:$B$36,0),FALSE)))</f>
        <v>Medium</v>
      </c>
      <c r="BI12" s="177" t="str">
        <f>IF(AND(HLOOKUP(MID(BI$3,FIND(".",BI$3)+1,FIND(".",BI$3,FIND(".",BI$3)+1)-FIND(".",BI$3)-1),Gällivare!$B$6:$J$36,MATCH($C12,Gällivare!$B$6:$B$36,0),FALSE)="No Impact",HLOOKUP(RIGHT(BI$3,LEN(BI$3)-FIND(".",BI$3,FIND(".",BI$3)+1)),Gällivare!$B$6:$J$36,MATCH($C12,Gällivare!$B$6:$B$36,0),FALSE)="No Impact"),HLOOKUP(LEFT(BI$3,4),Global!$B$6:$J$36,MATCH($C12,Global!$B$6:$B$36,0),FALSE),IF(AND(HLOOKUP(MID(BI$3,FIND(".",BI$3)+1,FIND(".",BI$3,FIND(".",BI$3)+1)-FIND(".",BI$3)-1),Gällivare!$B$6:$J$36,MATCH($C12,Gällivare!$B$6:$B$36,0),FALSE)="No Impact",HLOOKUP(LEFT(BI$3,4),Global!$B$6:$J$36,MATCH($C12,Global!$B$6:$B$36,0),FALSE)="No Impact"),HLOOKUP(RIGHT(BI$3,LEN(BI$3)-FIND(".",BI$3,FIND(".",BI$3)+1)),Gällivare!$B$6:$J$36,MATCH($C12,Gällivare!$B$6:$B$36,0),FALSE),"Global: "&amp;HLOOKUP(LEFT(BI$3,4),Global!$B$6:$J$36,MATCH($C12,Global!$B$6:$B$36,0),FALSE)&amp;CHAR(10)&amp;"Local Trend: "&amp;HLOOKUP(MID(BI$3,FIND(".",BI$3)+1,FIND(".",BI$3,FIND(".",BI$3)+1)-FIND(".",BI$3)-1),Gällivare!$B$6:$J$36,MATCH($C12,Gällivare!$B$6:$B$36,0),FALSE)&amp;CHAR(10)&amp;"Local Target: "&amp;HLOOKUP(RIGHT(BI$3,LEN(BI$3)-FIND(".",BI$3,FIND(".",BI$3)+1)),Gällivare!$B$6:$J$36,MATCH($C12,Gällivare!$B$6:$B$36,0),FALSE)))</f>
        <v>Medium</v>
      </c>
      <c r="BJ12" s="177" t="str">
        <f>IF(AND(HLOOKUP(MID(BJ$3,FIND(".",BJ$3)+1,FIND(".",BJ$3,FIND(".",BJ$3)+1)-FIND(".",BJ$3)-1),Gällivare!$B$6:$J$36,MATCH($C12,Gällivare!$B$6:$B$36,0),FALSE)="No Impact",HLOOKUP(RIGHT(BJ$3,LEN(BJ$3)-FIND(".",BJ$3,FIND(".",BJ$3)+1)),Gällivare!$B$6:$J$36,MATCH($C12,Gällivare!$B$6:$B$36,0),FALSE)="No Impact"),HLOOKUP(LEFT(BJ$3,4),Global!$B$6:$J$36,MATCH($C12,Global!$B$6:$B$36,0),FALSE),IF(AND(HLOOKUP(MID(BJ$3,FIND(".",BJ$3)+1,FIND(".",BJ$3,FIND(".",BJ$3)+1)-FIND(".",BJ$3)-1),Gällivare!$B$6:$J$36,MATCH($C12,Gällivare!$B$6:$B$36,0),FALSE)="No Impact",HLOOKUP(LEFT(BJ$3,4),Global!$B$6:$J$36,MATCH($C12,Global!$B$6:$B$36,0),FALSE)="No Impact"),HLOOKUP(RIGHT(BJ$3,LEN(BJ$3)-FIND(".",BJ$3,FIND(".",BJ$3)+1)),Gällivare!$B$6:$J$36,MATCH($C12,Gällivare!$B$6:$B$36,0),FALSE),"Global: "&amp;HLOOKUP(LEFT(BJ$3,4),Global!$B$6:$J$36,MATCH($C12,Global!$B$6:$B$36,0),FALSE)&amp;CHAR(10)&amp;"Local Trend: "&amp;HLOOKUP(MID(BJ$3,FIND(".",BJ$3)+1,FIND(".",BJ$3,FIND(".",BJ$3)+1)-FIND(".",BJ$3)-1),Gällivare!$B$6:$J$36,MATCH($C12,Gällivare!$B$6:$B$36,0),FALSE)&amp;CHAR(10)&amp;"Local Target: "&amp;HLOOKUP(RIGHT(BJ$3,LEN(BJ$3)-FIND(".",BJ$3,FIND(".",BJ$3)+1)),Gällivare!$B$6:$J$36,MATCH($C12,Gällivare!$B$6:$B$36,0),FALSE)))</f>
        <v>Medium</v>
      </c>
      <c r="BK12" s="177" t="str">
        <f>IF(AND(HLOOKUP(MID(BK$3,FIND(".",BK$3)+1,FIND(".",BK$3,FIND(".",BK$3)+1)-FIND(".",BK$3)-1),Gällivare!$B$6:$J$36,MATCH($C12,Gällivare!$B$6:$B$36,0),FALSE)="No Impact",HLOOKUP(RIGHT(BK$3,LEN(BK$3)-FIND(".",BK$3,FIND(".",BK$3)+1)),Gällivare!$B$6:$J$36,MATCH($C12,Gällivare!$B$6:$B$36,0),FALSE)="No Impact"),HLOOKUP(LEFT(BK$3,4),Global!$B$6:$J$36,MATCH($C12,Global!$B$6:$B$36,0),FALSE),IF(AND(HLOOKUP(MID(BK$3,FIND(".",BK$3)+1,FIND(".",BK$3,FIND(".",BK$3)+1)-FIND(".",BK$3)-1),Gällivare!$B$6:$J$36,MATCH($C12,Gällivare!$B$6:$B$36,0),FALSE)="No Impact",HLOOKUP(LEFT(BK$3,4),Global!$B$6:$J$36,MATCH($C12,Global!$B$6:$B$36,0),FALSE)="No Impact"),HLOOKUP(RIGHT(BK$3,LEN(BK$3)-FIND(".",BK$3,FIND(".",BK$3)+1)),Gällivare!$B$6:$J$36,MATCH($C12,Gällivare!$B$6:$B$36,0),FALSE),"Global: "&amp;HLOOKUP(LEFT(BK$3,4),Global!$B$6:$J$36,MATCH($C12,Global!$B$6:$B$36,0),FALSE)&amp;CHAR(10)&amp;"Local Trend: "&amp;HLOOKUP(MID(BK$3,FIND(".",BK$3)+1,FIND(".",BK$3,FIND(".",BK$3)+1)-FIND(".",BK$3)-1),Gällivare!$B$6:$J$36,MATCH($C12,Gällivare!$B$6:$B$36,0),FALSE)&amp;CHAR(10)&amp;"Local Target: "&amp;HLOOKUP(RIGHT(BK$3,LEN(BK$3)-FIND(".",BK$3,FIND(".",BK$3)+1)),Gällivare!$B$6:$J$36,MATCH($C12,Gällivare!$B$6:$B$36,0),FALSE)))</f>
        <v>Low</v>
      </c>
      <c r="BL12" s="177" t="str">
        <f>IF(AND(HLOOKUP(MID(BL$3,FIND(".",BL$3)+1,FIND(".",BL$3,FIND(".",BL$3)+1)-FIND(".",BL$3)-1),Gällivare!$B$6:$J$36,MATCH($C12,Gällivare!$B$6:$B$36,0),FALSE)="No Impact",HLOOKUP(RIGHT(BL$3,LEN(BL$3)-FIND(".",BL$3,FIND(".",BL$3)+1)),Gällivare!$B$6:$J$36,MATCH($C12,Gällivare!$B$6:$B$36,0),FALSE)="No Impact"),HLOOKUP(LEFT(BL$3,4),Global!$B$6:$J$36,MATCH($C12,Global!$B$6:$B$36,0),FALSE),IF(AND(HLOOKUP(MID(BL$3,FIND(".",BL$3)+1,FIND(".",BL$3,FIND(".",BL$3)+1)-FIND(".",BL$3)-1),Gällivare!$B$6:$J$36,MATCH($C12,Gällivare!$B$6:$B$36,0),FALSE)="No Impact",HLOOKUP(LEFT(BL$3,4),Global!$B$6:$J$36,MATCH($C12,Global!$B$6:$B$36,0),FALSE)="No Impact"),HLOOKUP(RIGHT(BL$3,LEN(BL$3)-FIND(".",BL$3,FIND(".",BL$3)+1)),Gällivare!$B$6:$J$36,MATCH($C12,Gällivare!$B$6:$B$36,0),FALSE),"Global: "&amp;HLOOKUP(LEFT(BL$3,4),Global!$B$6:$J$36,MATCH($C12,Global!$B$6:$B$36,0),FALSE)&amp;CHAR(10)&amp;"Local Trend: "&amp;HLOOKUP(MID(BL$3,FIND(".",BL$3)+1,FIND(".",BL$3,FIND(".",BL$3)+1)-FIND(".",BL$3)-1),Gällivare!$B$6:$J$36,MATCH($C12,Gällivare!$B$6:$B$36,0),FALSE)&amp;CHAR(10)&amp;"Local Target: "&amp;HLOOKUP(RIGHT(BL$3,LEN(BL$3)-FIND(".",BL$3,FIND(".",BL$3)+1)),Gällivare!$B$6:$J$36,MATCH($C12,Gällivare!$B$6:$B$36,0),FALSE)))</f>
        <v>Low</v>
      </c>
      <c r="BM12" s="177" t="str">
        <f>IF(AND(HLOOKUP(MID(BM$3,FIND(".",BM$3)+1,FIND(".",BM$3,FIND(".",BM$3)+1)-FIND(".",BM$3)-1),Gällivare!$B$6:$J$36,MATCH($C12,Gällivare!$B$6:$B$36,0),FALSE)="No Impact",HLOOKUP(RIGHT(BM$3,LEN(BM$3)-FIND(".",BM$3,FIND(".",BM$3)+1)),Gällivare!$B$6:$J$36,MATCH($C12,Gällivare!$B$6:$B$36,0),FALSE)="No Impact"),HLOOKUP(LEFT(BM$3,4),Global!$B$6:$J$36,MATCH($C12,Global!$B$6:$B$36,0),FALSE),IF(AND(HLOOKUP(MID(BM$3,FIND(".",BM$3)+1,FIND(".",BM$3,FIND(".",BM$3)+1)-FIND(".",BM$3)-1),Gällivare!$B$6:$J$36,MATCH($C12,Gällivare!$B$6:$B$36,0),FALSE)="No Impact",HLOOKUP(LEFT(BM$3,4),Global!$B$6:$J$36,MATCH($C12,Global!$B$6:$B$36,0),FALSE)="No Impact"),HLOOKUP(RIGHT(BM$3,LEN(BM$3)-FIND(".",BM$3,FIND(".",BM$3)+1)),Gällivare!$B$6:$J$36,MATCH($C12,Gällivare!$B$6:$B$36,0),FALSE),"Global: "&amp;HLOOKUP(LEFT(BM$3,4),Global!$B$6:$J$36,MATCH($C12,Global!$B$6:$B$36,0),FALSE)&amp;CHAR(10)&amp;"Local Trend: "&amp;HLOOKUP(MID(BM$3,FIND(".",BM$3)+1,FIND(".",BM$3,FIND(".",BM$3)+1)-FIND(".",BM$3)-1),Gällivare!$B$6:$J$36,MATCH($C12,Gällivare!$B$6:$B$36,0),FALSE)&amp;CHAR(10)&amp;"Local Target: "&amp;HLOOKUP(RIGHT(BM$3,LEN(BM$3)-FIND(".",BM$3,FIND(".",BM$3)+1)),Gällivare!$B$6:$J$36,MATCH($C12,Gällivare!$B$6:$B$36,0),FALSE)))</f>
        <v>Low</v>
      </c>
      <c r="BN12" s="177" t="str">
        <f>IF(AND(HLOOKUP(MID(BN$3,FIND(".",BN$3)+1,FIND(".",BN$3,FIND(".",BN$3)+1)-FIND(".",BN$3)-1),Gällivare!$B$6:$J$36,MATCH($C12,Gällivare!$B$6:$B$36,0),FALSE)="No Impact",HLOOKUP(RIGHT(BN$3,LEN(BN$3)-FIND(".",BN$3,FIND(".",BN$3)+1)),Gällivare!$B$6:$J$36,MATCH($C12,Gällivare!$B$6:$B$36,0),FALSE)="No Impact"),HLOOKUP(LEFT(BN$3,4),Global!$B$6:$J$36,MATCH($C12,Global!$B$6:$B$36,0),FALSE),IF(AND(HLOOKUP(MID(BN$3,FIND(".",BN$3)+1,FIND(".",BN$3,FIND(".",BN$3)+1)-FIND(".",BN$3)-1),Gällivare!$B$6:$J$36,MATCH($C12,Gällivare!$B$6:$B$36,0),FALSE)="No Impact",HLOOKUP(LEFT(BN$3,4),Global!$B$6:$J$36,MATCH($C12,Global!$B$6:$B$36,0),FALSE)="No Impact"),HLOOKUP(RIGHT(BN$3,LEN(BN$3)-FIND(".",BN$3,FIND(".",BN$3)+1)),Gällivare!$B$6:$J$36,MATCH($C12,Gällivare!$B$6:$B$36,0),FALSE),"Global: "&amp;HLOOKUP(LEFT(BN$3,4),Global!$B$6:$J$36,MATCH($C12,Global!$B$6:$B$36,0),FALSE)&amp;CHAR(10)&amp;"Local Trend: "&amp;HLOOKUP(MID(BN$3,FIND(".",BN$3)+1,FIND(".",BN$3,FIND(".",BN$3)+1)-FIND(".",BN$3)-1),Gällivare!$B$6:$J$36,MATCH($C12,Gällivare!$B$6:$B$36,0),FALSE)&amp;CHAR(10)&amp;"Local Target: "&amp;HLOOKUP(RIGHT(BN$3,LEN(BN$3)-FIND(".",BN$3,FIND(".",BN$3)+1)),Gällivare!$B$6:$J$36,MATCH($C12,Gällivare!$B$6:$B$36,0),FALSE)))</f>
        <v>Low</v>
      </c>
      <c r="BO12" s="177" t="str">
        <f>IF(AND(HLOOKUP(MID(BO$3,FIND(".",BO$3)+1,FIND(".",BO$3,FIND(".",BO$3)+1)-FIND(".",BO$3)-1),Gällivare!$B$6:$J$36,MATCH($C12,Gällivare!$B$6:$B$36,0),FALSE)="No Impact",HLOOKUP(RIGHT(BO$3,LEN(BO$3)-FIND(".",BO$3,FIND(".",BO$3)+1)),Gällivare!$B$6:$J$36,MATCH($C12,Gällivare!$B$6:$B$36,0),FALSE)="No Impact"),HLOOKUP(LEFT(BO$3,4),Global!$B$6:$J$36,MATCH($C12,Global!$B$6:$B$36,0),FALSE),IF(AND(HLOOKUP(MID(BO$3,FIND(".",BO$3)+1,FIND(".",BO$3,FIND(".",BO$3)+1)-FIND(".",BO$3)-1),Gällivare!$B$6:$J$36,MATCH($C12,Gällivare!$B$6:$B$36,0),FALSE)="No Impact",HLOOKUP(LEFT(BO$3,4),Global!$B$6:$J$36,MATCH($C12,Global!$B$6:$B$36,0),FALSE)="No Impact"),HLOOKUP(RIGHT(BO$3,LEN(BO$3)-FIND(".",BO$3,FIND(".",BO$3)+1)),Gällivare!$B$6:$J$36,MATCH($C12,Gällivare!$B$6:$B$36,0),FALSE),"Global: "&amp;HLOOKUP(LEFT(BO$3,4),Global!$B$6:$J$36,MATCH($C12,Global!$B$6:$B$36,0),FALSE)&amp;CHAR(10)&amp;"Local Trend: "&amp;HLOOKUP(MID(BO$3,FIND(".",BO$3)+1,FIND(".",BO$3,FIND(".",BO$3)+1)-FIND(".",BO$3)-1),Gällivare!$B$6:$J$36,MATCH($C12,Gällivare!$B$6:$B$36,0),FALSE)&amp;CHAR(10)&amp;"Local Target: "&amp;HLOOKUP(RIGHT(BO$3,LEN(BO$3)-FIND(".",BO$3,FIND(".",BO$3)+1)),Gällivare!$B$6:$J$36,MATCH($C12,Gällivare!$B$6:$B$36,0),FALSE)))</f>
        <v>Low</v>
      </c>
      <c r="BP12" s="177" t="str">
        <f>IF(AND(HLOOKUP(MID(BP$3,FIND(".",BP$3)+1,FIND(".",BP$3,FIND(".",BP$3)+1)-FIND(".",BP$3)-1),Gällivare!$B$6:$J$36,MATCH($C12,Gällivare!$B$6:$B$36,0),FALSE)="No Impact",HLOOKUP(RIGHT(BP$3,LEN(BP$3)-FIND(".",BP$3,FIND(".",BP$3)+1)),Gällivare!$B$6:$J$36,MATCH($C12,Gällivare!$B$6:$B$36,0),FALSE)="No Impact"),HLOOKUP(LEFT(BP$3,4),Global!$B$6:$J$36,MATCH($C12,Global!$B$6:$B$36,0),FALSE),IF(AND(HLOOKUP(MID(BP$3,FIND(".",BP$3)+1,FIND(".",BP$3,FIND(".",BP$3)+1)-FIND(".",BP$3)-1),Gällivare!$B$6:$J$36,MATCH($C12,Gällivare!$B$6:$B$36,0),FALSE)="No Impact",HLOOKUP(LEFT(BP$3,4),Global!$B$6:$J$36,MATCH($C12,Global!$B$6:$B$36,0),FALSE)="No Impact"),HLOOKUP(RIGHT(BP$3,LEN(BP$3)-FIND(".",BP$3,FIND(".",BP$3)+1)),Gällivare!$B$6:$J$36,MATCH($C12,Gällivare!$B$6:$B$36,0),FALSE),"Global: "&amp;HLOOKUP(LEFT(BP$3,4),Global!$B$6:$J$36,MATCH($C12,Global!$B$6:$B$36,0),FALSE)&amp;CHAR(10)&amp;"Local Trend: "&amp;HLOOKUP(MID(BP$3,FIND(".",BP$3)+1,FIND(".",BP$3,FIND(".",BP$3)+1)-FIND(".",BP$3)-1),Gällivare!$B$6:$J$36,MATCH($C12,Gällivare!$B$6:$B$36,0),FALSE)&amp;CHAR(10)&amp;"Local Target: "&amp;HLOOKUP(RIGHT(BP$3,LEN(BP$3)-FIND(".",BP$3,FIND(".",BP$3)+1)),Gällivare!$B$6:$J$36,MATCH($C12,Gällivare!$B$6:$B$36,0),FALSE)))</f>
        <v>Low</v>
      </c>
      <c r="BT12" s="178"/>
      <c r="BU12" s="178"/>
      <c r="BV12" s="178"/>
    </row>
    <row r="13" spans="2:82" ht="56.4" customHeight="1" x14ac:dyDescent="0.3">
      <c r="B13" s="245" t="s">
        <v>175</v>
      </c>
      <c r="C13" s="175" t="s">
        <v>176</v>
      </c>
      <c r="D13" s="175" t="s">
        <v>177</v>
      </c>
      <c r="E13" s="175" t="s">
        <v>178</v>
      </c>
      <c r="F13" s="176" t="s">
        <v>165</v>
      </c>
      <c r="G13" s="176"/>
      <c r="H13" s="179" t="s">
        <v>54</v>
      </c>
      <c r="I13" s="179" t="s">
        <v>54</v>
      </c>
      <c r="J13" s="179" t="s">
        <v>54</v>
      </c>
      <c r="K13" s="179" t="s">
        <v>53</v>
      </c>
      <c r="L13" s="179" t="s">
        <v>53</v>
      </c>
      <c r="M13" s="179" t="s">
        <v>53</v>
      </c>
      <c r="N13" s="179" t="s">
        <v>53</v>
      </c>
      <c r="O13" s="179" t="s">
        <v>53</v>
      </c>
      <c r="P13" s="179" t="s">
        <v>53</v>
      </c>
      <c r="Q13" s="179" t="s">
        <v>53</v>
      </c>
      <c r="R13" s="179" t="s">
        <v>53</v>
      </c>
      <c r="S13" s="179" t="s">
        <v>53</v>
      </c>
      <c r="T13" s="179" t="s">
        <v>52</v>
      </c>
      <c r="U13" s="179" t="s">
        <v>52</v>
      </c>
      <c r="V13" s="179" t="s">
        <v>52</v>
      </c>
      <c r="W13" s="179" t="s">
        <v>52</v>
      </c>
      <c r="X13" s="179" t="s">
        <v>52</v>
      </c>
      <c r="Y13" s="179" t="s">
        <v>52</v>
      </c>
      <c r="Z13" s="179" t="s">
        <v>53</v>
      </c>
      <c r="AA13" s="179" t="s">
        <v>53</v>
      </c>
      <c r="AB13" s="179" t="s">
        <v>53</v>
      </c>
      <c r="AC13" s="179" t="s">
        <v>53</v>
      </c>
      <c r="AD13" s="179" t="s">
        <v>53</v>
      </c>
      <c r="AE13" s="179" t="s">
        <v>53</v>
      </c>
      <c r="AF13" s="179" t="s">
        <v>52</v>
      </c>
      <c r="AG13" s="179" t="s">
        <v>52</v>
      </c>
      <c r="AH13" s="179" t="s">
        <v>52</v>
      </c>
      <c r="AI13" s="179" t="s">
        <v>52</v>
      </c>
      <c r="AJ13" s="179" t="s">
        <v>52</v>
      </c>
      <c r="AK13" s="179" t="s">
        <v>52</v>
      </c>
      <c r="AL13" s="176"/>
      <c r="AM13" s="177" t="str">
        <f>IF(AND(HLOOKUP(MID(AM$3,FIND(".",AM$3)+1,FIND(".",AM$3,FIND(".",AM$3)+1)-FIND(".",AM$3)-1),Gällivare!$B$6:$J$36,MATCH($C13,Gällivare!$B$6:$B$36,0),FALSE)="No Impact",HLOOKUP(RIGHT(AM$3,LEN(AM$3)-FIND(".",AM$3,FIND(".",AM$3)+1)),Gällivare!$B$6:$J$36,MATCH($C13,Gällivare!$B$6:$B$36,0),FALSE)="No Impact"),HLOOKUP(LEFT(AM$3,4),Global!$B$6:$J$36,MATCH($C13,Global!$B$6:$B$36,0),FALSE),IF(AND(HLOOKUP(MID(AM$3,FIND(".",AM$3)+1,FIND(".",AM$3,FIND(".",AM$3)+1)-FIND(".",AM$3)-1),Gällivare!$B$6:$J$36,MATCH($C13,Gällivare!$B$6:$B$36,0),FALSE)="No Impact",HLOOKUP(LEFT(AM$3,4),Global!$B$6:$J$36,MATCH($C13,Global!$B$6:$B$36,0),FALSE)="No Impact"),HLOOKUP(RIGHT(AM$3,LEN(AM$3)-FIND(".",AM$3,FIND(".",AM$3)+1)),Gällivare!$B$6:$J$36,MATCH($C13,Gällivare!$B$6:$B$36,0),FALSE),"Global: "&amp;HLOOKUP(LEFT(AM$3,4),Global!$B$6:$J$36,MATCH($C13,Global!$B$6:$B$36,0),FALSE)&amp;CHAR(10)&amp;"Local Trend: "&amp;HLOOKUP(MID(AM$3,FIND(".",AM$3)+1,FIND(".",AM$3,FIND(".",AM$3)+1)-FIND(".",AM$3)-1),Gällivare!$B$6:$J$36,MATCH($C13,Gällivare!$B$6:$B$36,0),FALSE)&amp;CHAR(10)&amp;"Local Target: "&amp;HLOOKUP(RIGHT(AM$3,LEN(AM$3)-FIND(".",AM$3,FIND(".",AM$3)+1)),Gällivare!$B$6:$J$36,MATCH($C13,Gällivare!$B$6:$B$36,0),FALSE)))</f>
        <v>Global: High
Local Trend: High
Local Target: No impact</v>
      </c>
      <c r="AN13" s="177" t="str">
        <f>IF(AND(HLOOKUP(MID(AN$3,FIND(".",AN$3)+1,FIND(".",AN$3,FIND(".",AN$3)+1)-FIND(".",AN$3)-1),Gällivare!$B$6:$J$36,MATCH($C13,Gällivare!$B$6:$B$36,0),FALSE)="No Impact",HLOOKUP(RIGHT(AN$3,LEN(AN$3)-FIND(".",AN$3,FIND(".",AN$3)+1)),Gällivare!$B$6:$J$36,MATCH($C13,Gällivare!$B$6:$B$36,0),FALSE)="No Impact"),HLOOKUP(LEFT(AN$3,4),Global!$B$6:$J$36,MATCH($C13,Global!$B$6:$B$36,0),FALSE),IF(AND(HLOOKUP(MID(AN$3,FIND(".",AN$3)+1,FIND(".",AN$3,FIND(".",AN$3)+1)-FIND(".",AN$3)-1),Gällivare!$B$6:$J$36,MATCH($C13,Gällivare!$B$6:$B$36,0),FALSE)="No Impact",HLOOKUP(LEFT(AN$3,4),Global!$B$6:$J$36,MATCH($C13,Global!$B$6:$B$36,0),FALSE)="No Impact"),HLOOKUP(RIGHT(AN$3,LEN(AN$3)-FIND(".",AN$3,FIND(".",AN$3)+1)),Gällivare!$B$6:$J$36,MATCH($C13,Gällivare!$B$6:$B$36,0),FALSE),"Global: "&amp;HLOOKUP(LEFT(AN$3,4),Global!$B$6:$J$36,MATCH($C13,Global!$B$6:$B$36,0),FALSE)&amp;CHAR(10)&amp;"Local Trend: "&amp;HLOOKUP(MID(AN$3,FIND(".",AN$3)+1,FIND(".",AN$3,FIND(".",AN$3)+1)-FIND(".",AN$3)-1),Gällivare!$B$6:$J$36,MATCH($C13,Gällivare!$B$6:$B$36,0),FALSE)&amp;CHAR(10)&amp;"Local Target: "&amp;HLOOKUP(RIGHT(AN$3,LEN(AN$3)-FIND(".",AN$3,FIND(".",AN$3)+1)),Gällivare!$B$6:$J$36,MATCH($C13,Gällivare!$B$6:$B$36,0),FALSE)))</f>
        <v>Global: High
Local Trend: High
Local Target: No impact</v>
      </c>
      <c r="AO13" s="177" t="str">
        <f>IF(AND(HLOOKUP(MID(AO$3,FIND(".",AO$3)+1,FIND(".",AO$3,FIND(".",AO$3)+1)-FIND(".",AO$3)-1),Gällivare!$B$6:$J$36,MATCH($C13,Gällivare!$B$6:$B$36,0),FALSE)="No Impact",HLOOKUP(RIGHT(AO$3,LEN(AO$3)-FIND(".",AO$3,FIND(".",AO$3)+1)),Gällivare!$B$6:$J$36,MATCH($C13,Gällivare!$B$6:$B$36,0),FALSE)="No Impact"),HLOOKUP(LEFT(AO$3,4),Global!$B$6:$J$36,MATCH($C13,Global!$B$6:$B$36,0),FALSE),IF(AND(HLOOKUP(MID(AO$3,FIND(".",AO$3)+1,FIND(".",AO$3,FIND(".",AO$3)+1)-FIND(".",AO$3)-1),Gällivare!$B$6:$J$36,MATCH($C13,Gällivare!$B$6:$B$36,0),FALSE)="No Impact",HLOOKUP(LEFT(AO$3,4),Global!$B$6:$J$36,MATCH($C13,Global!$B$6:$B$36,0),FALSE)="No Impact"),HLOOKUP(RIGHT(AO$3,LEN(AO$3)-FIND(".",AO$3,FIND(".",AO$3)+1)),Gällivare!$B$6:$J$36,MATCH($C13,Gällivare!$B$6:$B$36,0),FALSE),"Global: "&amp;HLOOKUP(LEFT(AO$3,4),Global!$B$6:$J$36,MATCH($C13,Global!$B$6:$B$36,0),FALSE)&amp;CHAR(10)&amp;"Local Trend: "&amp;HLOOKUP(MID(AO$3,FIND(".",AO$3)+1,FIND(".",AO$3,FIND(".",AO$3)+1)-FIND(".",AO$3)-1),Gällivare!$B$6:$J$36,MATCH($C13,Gällivare!$B$6:$B$36,0),FALSE)&amp;CHAR(10)&amp;"Local Target: "&amp;HLOOKUP(RIGHT(AO$3,LEN(AO$3)-FIND(".",AO$3,FIND(".",AO$3)+1)),Gällivare!$B$6:$J$36,MATCH($C13,Gällivare!$B$6:$B$36,0),FALSE)))</f>
        <v>Global: High
Local Trend: High
Local Target: No impact</v>
      </c>
      <c r="AP13" s="177" t="str">
        <f>IF(AND(HLOOKUP(MID(AP$3,FIND(".",AP$3)+1,FIND(".",AP$3,FIND(".",AP$3)+1)-FIND(".",AP$3)-1),Gällivare!$B$6:$J$36,MATCH($C13,Gällivare!$B$6:$B$36,0),FALSE)="No Impact",HLOOKUP(RIGHT(AP$3,LEN(AP$3)-FIND(".",AP$3,FIND(".",AP$3)+1)),Gällivare!$B$6:$J$36,MATCH($C13,Gällivare!$B$6:$B$36,0),FALSE)="No Impact"),HLOOKUP(LEFT(AP$3,4),Global!$B$6:$J$36,MATCH($C13,Global!$B$6:$B$36,0),FALSE),IF(AND(HLOOKUP(MID(AP$3,FIND(".",AP$3)+1,FIND(".",AP$3,FIND(".",AP$3)+1)-FIND(".",AP$3)-1),Gällivare!$B$6:$J$36,MATCH($C13,Gällivare!$B$6:$B$36,0),FALSE)="No Impact",HLOOKUP(LEFT(AP$3,4),Global!$B$6:$J$36,MATCH($C13,Global!$B$6:$B$36,0),FALSE)="No Impact"),HLOOKUP(RIGHT(AP$3,LEN(AP$3)-FIND(".",AP$3,FIND(".",AP$3)+1)),Gällivare!$B$6:$J$36,MATCH($C13,Gällivare!$B$6:$B$36,0),FALSE),"Global: "&amp;HLOOKUP(LEFT(AP$3,4),Global!$B$6:$J$36,MATCH($C13,Global!$B$6:$B$36,0),FALSE)&amp;CHAR(10)&amp;"Local Trend: "&amp;HLOOKUP(MID(AP$3,FIND(".",AP$3)+1,FIND(".",AP$3,FIND(".",AP$3)+1)-FIND(".",AP$3)-1),Gällivare!$B$6:$J$36,MATCH($C13,Gällivare!$B$6:$B$36,0),FALSE)&amp;CHAR(10)&amp;"Local Target: "&amp;HLOOKUP(RIGHT(AP$3,LEN(AP$3)-FIND(".",AP$3,FIND(".",AP$3)+1)),Gällivare!$B$6:$J$36,MATCH($C13,Gällivare!$B$6:$B$36,0),FALSE)))</f>
        <v>Global: High
Local Trend: Low
Local Target: No impact</v>
      </c>
      <c r="AQ13" s="177" t="str">
        <f>IF(AND(HLOOKUP(MID(AQ$3,FIND(".",AQ$3)+1,FIND(".",AQ$3,FIND(".",AQ$3)+1)-FIND(".",AQ$3)-1),Gällivare!$B$6:$J$36,MATCH($C13,Gällivare!$B$6:$B$36,0),FALSE)="No Impact",HLOOKUP(RIGHT(AQ$3,LEN(AQ$3)-FIND(".",AQ$3,FIND(".",AQ$3)+1)),Gällivare!$B$6:$J$36,MATCH($C13,Gällivare!$B$6:$B$36,0),FALSE)="No Impact"),HLOOKUP(LEFT(AQ$3,4),Global!$B$6:$J$36,MATCH($C13,Global!$B$6:$B$36,0),FALSE),IF(AND(HLOOKUP(MID(AQ$3,FIND(".",AQ$3)+1,FIND(".",AQ$3,FIND(".",AQ$3)+1)-FIND(".",AQ$3)-1),Gällivare!$B$6:$J$36,MATCH($C13,Gällivare!$B$6:$B$36,0),FALSE)="No Impact",HLOOKUP(LEFT(AQ$3,4),Global!$B$6:$J$36,MATCH($C13,Global!$B$6:$B$36,0),FALSE)="No Impact"),HLOOKUP(RIGHT(AQ$3,LEN(AQ$3)-FIND(".",AQ$3,FIND(".",AQ$3)+1)),Gällivare!$B$6:$J$36,MATCH($C13,Gällivare!$B$6:$B$36,0),FALSE),"Global: "&amp;HLOOKUP(LEFT(AQ$3,4),Global!$B$6:$J$36,MATCH($C13,Global!$B$6:$B$36,0),FALSE)&amp;CHAR(10)&amp;"Local Trend: "&amp;HLOOKUP(MID(AQ$3,FIND(".",AQ$3)+1,FIND(".",AQ$3,FIND(".",AQ$3)+1)-FIND(".",AQ$3)-1),Gällivare!$B$6:$J$36,MATCH($C13,Gällivare!$B$6:$B$36,0),FALSE)&amp;CHAR(10)&amp;"Local Target: "&amp;HLOOKUP(RIGHT(AQ$3,LEN(AQ$3)-FIND(".",AQ$3,FIND(".",AQ$3)+1)),Gällivare!$B$6:$J$36,MATCH($C13,Gällivare!$B$6:$B$36,0),FALSE)))</f>
        <v>Global: High
Local Trend: Low
Local Target: No impact</v>
      </c>
      <c r="AR13" s="177" t="str">
        <f>IF(AND(HLOOKUP(MID(AR$3,FIND(".",AR$3)+1,FIND(".",AR$3,FIND(".",AR$3)+1)-FIND(".",AR$3)-1),Gällivare!$B$6:$J$36,MATCH($C13,Gällivare!$B$6:$B$36,0),FALSE)="No Impact",HLOOKUP(RIGHT(AR$3,LEN(AR$3)-FIND(".",AR$3,FIND(".",AR$3)+1)),Gällivare!$B$6:$J$36,MATCH($C13,Gällivare!$B$6:$B$36,0),FALSE)="No Impact"),HLOOKUP(LEFT(AR$3,4),Global!$B$6:$J$36,MATCH($C13,Global!$B$6:$B$36,0),FALSE),IF(AND(HLOOKUP(MID(AR$3,FIND(".",AR$3)+1,FIND(".",AR$3,FIND(".",AR$3)+1)-FIND(".",AR$3)-1),Gällivare!$B$6:$J$36,MATCH($C13,Gällivare!$B$6:$B$36,0),FALSE)="No Impact",HLOOKUP(LEFT(AR$3,4),Global!$B$6:$J$36,MATCH($C13,Global!$B$6:$B$36,0),FALSE)="No Impact"),HLOOKUP(RIGHT(AR$3,LEN(AR$3)-FIND(".",AR$3,FIND(".",AR$3)+1)),Gällivare!$B$6:$J$36,MATCH($C13,Gällivare!$B$6:$B$36,0),FALSE),"Global: "&amp;HLOOKUP(LEFT(AR$3,4),Global!$B$6:$J$36,MATCH($C13,Global!$B$6:$B$36,0),FALSE)&amp;CHAR(10)&amp;"Local Trend: "&amp;HLOOKUP(MID(AR$3,FIND(".",AR$3)+1,FIND(".",AR$3,FIND(".",AR$3)+1)-FIND(".",AR$3)-1),Gällivare!$B$6:$J$36,MATCH($C13,Gällivare!$B$6:$B$36,0),FALSE)&amp;CHAR(10)&amp;"Local Target: "&amp;HLOOKUP(RIGHT(AR$3,LEN(AR$3)-FIND(".",AR$3,FIND(".",AR$3)+1)),Gällivare!$B$6:$J$36,MATCH($C13,Gällivare!$B$6:$B$36,0),FALSE)))</f>
        <v>Global: High
Local Trend: Low
Local Target: No impact</v>
      </c>
      <c r="AS13" s="177" t="str">
        <f>IF(AND(HLOOKUP(MID(AS$3,FIND(".",AS$3)+1,FIND(".",AS$3,FIND(".",AS$3)+1)-FIND(".",AS$3)-1),Gällivare!$B$6:$J$36,MATCH($C13,Gällivare!$B$6:$B$36,0),FALSE)="No Impact",HLOOKUP(RIGHT(AS$3,LEN(AS$3)-FIND(".",AS$3,FIND(".",AS$3)+1)),Gällivare!$B$6:$J$36,MATCH($C13,Gällivare!$B$6:$B$36,0),FALSE)="No Impact"),HLOOKUP(LEFT(AS$3,4),Global!$B$6:$J$36,MATCH($C13,Global!$B$6:$B$36,0),FALSE),IF(AND(HLOOKUP(MID(AS$3,FIND(".",AS$3)+1,FIND(".",AS$3,FIND(".",AS$3)+1)-FIND(".",AS$3)-1),Gällivare!$B$6:$J$36,MATCH($C13,Gällivare!$B$6:$B$36,0),FALSE)="No Impact",HLOOKUP(LEFT(AS$3,4),Global!$B$6:$J$36,MATCH($C13,Global!$B$6:$B$36,0),FALSE)="No Impact"),HLOOKUP(RIGHT(AS$3,LEN(AS$3)-FIND(".",AS$3,FIND(".",AS$3)+1)),Gällivare!$B$6:$J$36,MATCH($C13,Gällivare!$B$6:$B$36,0),FALSE),"Global: "&amp;HLOOKUP(LEFT(AS$3,4),Global!$B$6:$J$36,MATCH($C13,Global!$B$6:$B$36,0),FALSE)&amp;CHAR(10)&amp;"Local Trend: "&amp;HLOOKUP(MID(AS$3,FIND(".",AS$3)+1,FIND(".",AS$3,FIND(".",AS$3)+1)-FIND(".",AS$3)-1),Gällivare!$B$6:$J$36,MATCH($C13,Gällivare!$B$6:$B$36,0),FALSE)&amp;CHAR(10)&amp;"Local Target: "&amp;HLOOKUP(RIGHT(AS$3,LEN(AS$3)-FIND(".",AS$3,FIND(".",AS$3)+1)),Gällivare!$B$6:$J$36,MATCH($C13,Gällivare!$B$6:$B$36,0),FALSE)))</f>
        <v>Global: Medium
Local Trend: High
Local Target: No impact</v>
      </c>
      <c r="AT13" s="177" t="str">
        <f>IF(AND(HLOOKUP(MID(AT$3,FIND(".",AT$3)+1,FIND(".",AT$3,FIND(".",AT$3)+1)-FIND(".",AT$3)-1),Gällivare!$B$6:$J$36,MATCH($C13,Gällivare!$B$6:$B$36,0),FALSE)="No Impact",HLOOKUP(RIGHT(AT$3,LEN(AT$3)-FIND(".",AT$3,FIND(".",AT$3)+1)),Gällivare!$B$6:$J$36,MATCH($C13,Gällivare!$B$6:$B$36,0),FALSE)="No Impact"),HLOOKUP(LEFT(AT$3,4),Global!$B$6:$J$36,MATCH($C13,Global!$B$6:$B$36,0),FALSE),IF(AND(HLOOKUP(MID(AT$3,FIND(".",AT$3)+1,FIND(".",AT$3,FIND(".",AT$3)+1)-FIND(".",AT$3)-1),Gällivare!$B$6:$J$36,MATCH($C13,Gällivare!$B$6:$B$36,0),FALSE)="No Impact",HLOOKUP(LEFT(AT$3,4),Global!$B$6:$J$36,MATCH($C13,Global!$B$6:$B$36,0),FALSE)="No Impact"),HLOOKUP(RIGHT(AT$3,LEN(AT$3)-FIND(".",AT$3,FIND(".",AT$3)+1)),Gällivare!$B$6:$J$36,MATCH($C13,Gällivare!$B$6:$B$36,0),FALSE),"Global: "&amp;HLOOKUP(LEFT(AT$3,4),Global!$B$6:$J$36,MATCH($C13,Global!$B$6:$B$36,0),FALSE)&amp;CHAR(10)&amp;"Local Trend: "&amp;HLOOKUP(MID(AT$3,FIND(".",AT$3)+1,FIND(".",AT$3,FIND(".",AT$3)+1)-FIND(".",AT$3)-1),Gällivare!$B$6:$J$36,MATCH($C13,Gällivare!$B$6:$B$36,0),FALSE)&amp;CHAR(10)&amp;"Local Target: "&amp;HLOOKUP(RIGHT(AT$3,LEN(AT$3)-FIND(".",AT$3,FIND(".",AT$3)+1)),Gällivare!$B$6:$J$36,MATCH($C13,Gällivare!$B$6:$B$36,0),FALSE)))</f>
        <v>Global: Medium
Local Trend: High
Local Target: No impact</v>
      </c>
      <c r="AU13" s="177" t="str">
        <f>IF(AND(HLOOKUP(MID(AU$3,FIND(".",AU$3)+1,FIND(".",AU$3,FIND(".",AU$3)+1)-FIND(".",AU$3)-1),Gällivare!$B$6:$J$36,MATCH($C13,Gällivare!$B$6:$B$36,0),FALSE)="No Impact",HLOOKUP(RIGHT(AU$3,LEN(AU$3)-FIND(".",AU$3,FIND(".",AU$3)+1)),Gällivare!$B$6:$J$36,MATCH($C13,Gällivare!$B$6:$B$36,0),FALSE)="No Impact"),HLOOKUP(LEFT(AU$3,4),Global!$B$6:$J$36,MATCH($C13,Global!$B$6:$B$36,0),FALSE),IF(AND(HLOOKUP(MID(AU$3,FIND(".",AU$3)+1,FIND(".",AU$3,FIND(".",AU$3)+1)-FIND(".",AU$3)-1),Gällivare!$B$6:$J$36,MATCH($C13,Gällivare!$B$6:$B$36,0),FALSE)="No Impact",HLOOKUP(LEFT(AU$3,4),Global!$B$6:$J$36,MATCH($C13,Global!$B$6:$B$36,0),FALSE)="No Impact"),HLOOKUP(RIGHT(AU$3,LEN(AU$3)-FIND(".",AU$3,FIND(".",AU$3)+1)),Gällivare!$B$6:$J$36,MATCH($C13,Gällivare!$B$6:$B$36,0),FALSE),"Global: "&amp;HLOOKUP(LEFT(AU$3,4),Global!$B$6:$J$36,MATCH($C13,Global!$B$6:$B$36,0),FALSE)&amp;CHAR(10)&amp;"Local Trend: "&amp;HLOOKUP(MID(AU$3,FIND(".",AU$3)+1,FIND(".",AU$3,FIND(".",AU$3)+1)-FIND(".",AU$3)-1),Gällivare!$B$6:$J$36,MATCH($C13,Gällivare!$B$6:$B$36,0),FALSE)&amp;CHAR(10)&amp;"Local Target: "&amp;HLOOKUP(RIGHT(AU$3,LEN(AU$3)-FIND(".",AU$3,FIND(".",AU$3)+1)),Gällivare!$B$6:$J$36,MATCH($C13,Gällivare!$B$6:$B$36,0),FALSE)))</f>
        <v>Global: Medium
Local Trend: High
Local Target: No impact</v>
      </c>
      <c r="AV13" s="177" t="str">
        <f>IF(AND(HLOOKUP(MID(AV$3,FIND(".",AV$3)+1,FIND(".",AV$3,FIND(".",AV$3)+1)-FIND(".",AV$3)-1),Gällivare!$B$6:$J$36,MATCH($C13,Gällivare!$B$6:$B$36,0),FALSE)="No Impact",HLOOKUP(RIGHT(AV$3,LEN(AV$3)-FIND(".",AV$3,FIND(".",AV$3)+1)),Gällivare!$B$6:$J$36,MATCH($C13,Gällivare!$B$6:$B$36,0),FALSE)="No Impact"),HLOOKUP(LEFT(AV$3,4),Global!$B$6:$J$36,MATCH($C13,Global!$B$6:$B$36,0),FALSE),IF(AND(HLOOKUP(MID(AV$3,FIND(".",AV$3)+1,FIND(".",AV$3,FIND(".",AV$3)+1)-FIND(".",AV$3)-1),Gällivare!$B$6:$J$36,MATCH($C13,Gällivare!$B$6:$B$36,0),FALSE)="No Impact",HLOOKUP(LEFT(AV$3,4),Global!$B$6:$J$36,MATCH($C13,Global!$B$6:$B$36,0),FALSE)="No Impact"),HLOOKUP(RIGHT(AV$3,LEN(AV$3)-FIND(".",AV$3,FIND(".",AV$3)+1)),Gällivare!$B$6:$J$36,MATCH($C13,Gällivare!$B$6:$B$36,0),FALSE),"Global: "&amp;HLOOKUP(LEFT(AV$3,4),Global!$B$6:$J$36,MATCH($C13,Global!$B$6:$B$36,0),FALSE)&amp;CHAR(10)&amp;"Local Trend: "&amp;HLOOKUP(MID(AV$3,FIND(".",AV$3)+1,FIND(".",AV$3,FIND(".",AV$3)+1)-FIND(".",AV$3)-1),Gällivare!$B$6:$J$36,MATCH($C13,Gällivare!$B$6:$B$36,0),FALSE)&amp;CHAR(10)&amp;"Local Target: "&amp;HLOOKUP(RIGHT(AV$3,LEN(AV$3)-FIND(".",AV$3,FIND(".",AV$3)+1)),Gällivare!$B$6:$J$36,MATCH($C13,Gällivare!$B$6:$B$36,0),FALSE)))</f>
        <v>Global: Medium
Local Trend: Low
Local Target: No impact</v>
      </c>
      <c r="AW13" s="177" t="str">
        <f>IF(AND(HLOOKUP(MID(AW$3,FIND(".",AW$3)+1,FIND(".",AW$3,FIND(".",AW$3)+1)-FIND(".",AW$3)-1),Gällivare!$B$6:$J$36,MATCH($C13,Gällivare!$B$6:$B$36,0),FALSE)="No Impact",HLOOKUP(RIGHT(AW$3,LEN(AW$3)-FIND(".",AW$3,FIND(".",AW$3)+1)),Gällivare!$B$6:$J$36,MATCH($C13,Gällivare!$B$6:$B$36,0),FALSE)="No Impact"),HLOOKUP(LEFT(AW$3,4),Global!$B$6:$J$36,MATCH($C13,Global!$B$6:$B$36,0),FALSE),IF(AND(HLOOKUP(MID(AW$3,FIND(".",AW$3)+1,FIND(".",AW$3,FIND(".",AW$3)+1)-FIND(".",AW$3)-1),Gällivare!$B$6:$J$36,MATCH($C13,Gällivare!$B$6:$B$36,0),FALSE)="No Impact",HLOOKUP(LEFT(AW$3,4),Global!$B$6:$J$36,MATCH($C13,Global!$B$6:$B$36,0),FALSE)="No Impact"),HLOOKUP(RIGHT(AW$3,LEN(AW$3)-FIND(".",AW$3,FIND(".",AW$3)+1)),Gällivare!$B$6:$J$36,MATCH($C13,Gällivare!$B$6:$B$36,0),FALSE),"Global: "&amp;HLOOKUP(LEFT(AW$3,4),Global!$B$6:$J$36,MATCH($C13,Global!$B$6:$B$36,0),FALSE)&amp;CHAR(10)&amp;"Local Trend: "&amp;HLOOKUP(MID(AW$3,FIND(".",AW$3)+1,FIND(".",AW$3,FIND(".",AW$3)+1)-FIND(".",AW$3)-1),Gällivare!$B$6:$J$36,MATCH($C13,Gällivare!$B$6:$B$36,0),FALSE)&amp;CHAR(10)&amp;"Local Target: "&amp;HLOOKUP(RIGHT(AW$3,LEN(AW$3)-FIND(".",AW$3,FIND(".",AW$3)+1)),Gällivare!$B$6:$J$36,MATCH($C13,Gällivare!$B$6:$B$36,0),FALSE)))</f>
        <v>Global: Medium
Local Trend: Low
Local Target: No impact</v>
      </c>
      <c r="AX13" s="177" t="str">
        <f>IF(AND(HLOOKUP(MID(AX$3,FIND(".",AX$3)+1,FIND(".",AX$3,FIND(".",AX$3)+1)-FIND(".",AX$3)-1),Gällivare!$B$6:$J$36,MATCH($C13,Gällivare!$B$6:$B$36,0),FALSE)="No Impact",HLOOKUP(RIGHT(AX$3,LEN(AX$3)-FIND(".",AX$3,FIND(".",AX$3)+1)),Gällivare!$B$6:$J$36,MATCH($C13,Gällivare!$B$6:$B$36,0),FALSE)="No Impact"),HLOOKUP(LEFT(AX$3,4),Global!$B$6:$J$36,MATCH($C13,Global!$B$6:$B$36,0),FALSE),IF(AND(HLOOKUP(MID(AX$3,FIND(".",AX$3)+1,FIND(".",AX$3,FIND(".",AX$3)+1)-FIND(".",AX$3)-1),Gällivare!$B$6:$J$36,MATCH($C13,Gällivare!$B$6:$B$36,0),FALSE)="No Impact",HLOOKUP(LEFT(AX$3,4),Global!$B$6:$J$36,MATCH($C13,Global!$B$6:$B$36,0),FALSE)="No Impact"),HLOOKUP(RIGHT(AX$3,LEN(AX$3)-FIND(".",AX$3,FIND(".",AX$3)+1)),Gällivare!$B$6:$J$36,MATCH($C13,Gällivare!$B$6:$B$36,0),FALSE),"Global: "&amp;HLOOKUP(LEFT(AX$3,4),Global!$B$6:$J$36,MATCH($C13,Global!$B$6:$B$36,0),FALSE)&amp;CHAR(10)&amp;"Local Trend: "&amp;HLOOKUP(MID(AX$3,FIND(".",AX$3)+1,FIND(".",AX$3,FIND(".",AX$3)+1)-FIND(".",AX$3)-1),Gällivare!$B$6:$J$36,MATCH($C13,Gällivare!$B$6:$B$36,0),FALSE)&amp;CHAR(10)&amp;"Local Target: "&amp;HLOOKUP(RIGHT(AX$3,LEN(AX$3)-FIND(".",AX$3,FIND(".",AX$3)+1)),Gällivare!$B$6:$J$36,MATCH($C13,Gällivare!$B$6:$B$36,0),FALSE)))</f>
        <v>Global: Medium
Local Trend: Low
Local Target: No impact</v>
      </c>
      <c r="AY13" s="177" t="str">
        <f>IF(AND(HLOOKUP(MID(AY$3,FIND(".",AY$3)+1,FIND(".",AY$3,FIND(".",AY$3)+1)-FIND(".",AY$3)-1),Gällivare!$B$6:$J$36,MATCH($C13,Gällivare!$B$6:$B$36,0),FALSE)="No Impact",HLOOKUP(RIGHT(AY$3,LEN(AY$3)-FIND(".",AY$3,FIND(".",AY$3)+1)),Gällivare!$B$6:$J$36,MATCH($C13,Gällivare!$B$6:$B$36,0),FALSE)="No Impact"),HLOOKUP(LEFT(AY$3,4),Global!$B$6:$J$36,MATCH($C13,Global!$B$6:$B$36,0),FALSE),IF(AND(HLOOKUP(MID(AY$3,FIND(".",AY$3)+1,FIND(".",AY$3,FIND(".",AY$3)+1)-FIND(".",AY$3)-1),Gällivare!$B$6:$J$36,MATCH($C13,Gällivare!$B$6:$B$36,0),FALSE)="No Impact",HLOOKUP(LEFT(AY$3,4),Global!$B$6:$J$36,MATCH($C13,Global!$B$6:$B$36,0),FALSE)="No Impact"),HLOOKUP(RIGHT(AY$3,LEN(AY$3)-FIND(".",AY$3,FIND(".",AY$3)+1)),Gällivare!$B$6:$J$36,MATCH($C13,Gällivare!$B$6:$B$36,0),FALSE),"Global: "&amp;HLOOKUP(LEFT(AY$3,4),Global!$B$6:$J$36,MATCH($C13,Global!$B$6:$B$36,0),FALSE)&amp;CHAR(10)&amp;"Local Trend: "&amp;HLOOKUP(MID(AY$3,FIND(".",AY$3)+1,FIND(".",AY$3,FIND(".",AY$3)+1)-FIND(".",AY$3)-1),Gällivare!$B$6:$J$36,MATCH($C13,Gällivare!$B$6:$B$36,0),FALSE)&amp;CHAR(10)&amp;"Local Target: "&amp;HLOOKUP(RIGHT(AY$3,LEN(AY$3)-FIND(".",AY$3,FIND(".",AY$3)+1)),Gällivare!$B$6:$J$36,MATCH($C13,Gällivare!$B$6:$B$36,0),FALSE)))</f>
        <v>Global: Low
Local Trend: High
Local Target: No impact</v>
      </c>
      <c r="AZ13" s="177" t="str">
        <f>IF(AND(HLOOKUP(MID(AZ$3,FIND(".",AZ$3)+1,FIND(".",AZ$3,FIND(".",AZ$3)+1)-FIND(".",AZ$3)-1),Gällivare!$B$6:$J$36,MATCH($C13,Gällivare!$B$6:$B$36,0),FALSE)="No Impact",HLOOKUP(RIGHT(AZ$3,LEN(AZ$3)-FIND(".",AZ$3,FIND(".",AZ$3)+1)),Gällivare!$B$6:$J$36,MATCH($C13,Gällivare!$B$6:$B$36,0),FALSE)="No Impact"),HLOOKUP(LEFT(AZ$3,4),Global!$B$6:$J$36,MATCH($C13,Global!$B$6:$B$36,0),FALSE),IF(AND(HLOOKUP(MID(AZ$3,FIND(".",AZ$3)+1,FIND(".",AZ$3,FIND(".",AZ$3)+1)-FIND(".",AZ$3)-1),Gällivare!$B$6:$J$36,MATCH($C13,Gällivare!$B$6:$B$36,0),FALSE)="No Impact",HLOOKUP(LEFT(AZ$3,4),Global!$B$6:$J$36,MATCH($C13,Global!$B$6:$B$36,0),FALSE)="No Impact"),HLOOKUP(RIGHT(AZ$3,LEN(AZ$3)-FIND(".",AZ$3,FIND(".",AZ$3)+1)),Gällivare!$B$6:$J$36,MATCH($C13,Gällivare!$B$6:$B$36,0),FALSE),"Global: "&amp;HLOOKUP(LEFT(AZ$3,4),Global!$B$6:$J$36,MATCH($C13,Global!$B$6:$B$36,0),FALSE)&amp;CHAR(10)&amp;"Local Trend: "&amp;HLOOKUP(MID(AZ$3,FIND(".",AZ$3)+1,FIND(".",AZ$3,FIND(".",AZ$3)+1)-FIND(".",AZ$3)-1),Gällivare!$B$6:$J$36,MATCH($C13,Gällivare!$B$6:$B$36,0),FALSE)&amp;CHAR(10)&amp;"Local Target: "&amp;HLOOKUP(RIGHT(AZ$3,LEN(AZ$3)-FIND(".",AZ$3,FIND(".",AZ$3)+1)),Gällivare!$B$6:$J$36,MATCH($C13,Gällivare!$B$6:$B$36,0),FALSE)))</f>
        <v>Global: Low
Local Trend: High
Local Target: No impact</v>
      </c>
      <c r="BA13" s="177" t="str">
        <f>IF(AND(HLOOKUP(MID(BA$3,FIND(".",BA$3)+1,FIND(".",BA$3,FIND(".",BA$3)+1)-FIND(".",BA$3)-1),Gällivare!$B$6:$J$36,MATCH($C13,Gällivare!$B$6:$B$36,0),FALSE)="No Impact",HLOOKUP(RIGHT(BA$3,LEN(BA$3)-FIND(".",BA$3,FIND(".",BA$3)+1)),Gällivare!$B$6:$J$36,MATCH($C13,Gällivare!$B$6:$B$36,0),FALSE)="No Impact"),HLOOKUP(LEFT(BA$3,4),Global!$B$6:$J$36,MATCH($C13,Global!$B$6:$B$36,0),FALSE),IF(AND(HLOOKUP(MID(BA$3,FIND(".",BA$3)+1,FIND(".",BA$3,FIND(".",BA$3)+1)-FIND(".",BA$3)-1),Gällivare!$B$6:$J$36,MATCH($C13,Gällivare!$B$6:$B$36,0),FALSE)="No Impact",HLOOKUP(LEFT(BA$3,4),Global!$B$6:$J$36,MATCH($C13,Global!$B$6:$B$36,0),FALSE)="No Impact"),HLOOKUP(RIGHT(BA$3,LEN(BA$3)-FIND(".",BA$3,FIND(".",BA$3)+1)),Gällivare!$B$6:$J$36,MATCH($C13,Gällivare!$B$6:$B$36,0),FALSE),"Global: "&amp;HLOOKUP(LEFT(BA$3,4),Global!$B$6:$J$36,MATCH($C13,Global!$B$6:$B$36,0),FALSE)&amp;CHAR(10)&amp;"Local Trend: "&amp;HLOOKUP(MID(BA$3,FIND(".",BA$3)+1,FIND(".",BA$3,FIND(".",BA$3)+1)-FIND(".",BA$3)-1),Gällivare!$B$6:$J$36,MATCH($C13,Gällivare!$B$6:$B$36,0),FALSE)&amp;CHAR(10)&amp;"Local Target: "&amp;HLOOKUP(RIGHT(BA$3,LEN(BA$3)-FIND(".",BA$3,FIND(".",BA$3)+1)),Gällivare!$B$6:$J$36,MATCH($C13,Gällivare!$B$6:$B$36,0),FALSE)))</f>
        <v>Global: Low
Local Trend: High
Local Target: No impact</v>
      </c>
      <c r="BB13" s="177" t="str">
        <f>IF(AND(HLOOKUP(MID(BB$3,FIND(".",BB$3)+1,FIND(".",BB$3,FIND(".",BB$3)+1)-FIND(".",BB$3)-1),Gällivare!$B$6:$J$36,MATCH($C13,Gällivare!$B$6:$B$36,0),FALSE)="No Impact",HLOOKUP(RIGHT(BB$3,LEN(BB$3)-FIND(".",BB$3,FIND(".",BB$3)+1)),Gällivare!$B$6:$J$36,MATCH($C13,Gällivare!$B$6:$B$36,0),FALSE)="No Impact"),HLOOKUP(LEFT(BB$3,4),Global!$B$6:$J$36,MATCH($C13,Global!$B$6:$B$36,0),FALSE),IF(AND(HLOOKUP(MID(BB$3,FIND(".",BB$3)+1,FIND(".",BB$3,FIND(".",BB$3)+1)-FIND(".",BB$3)-1),Gällivare!$B$6:$J$36,MATCH($C13,Gällivare!$B$6:$B$36,0),FALSE)="No Impact",HLOOKUP(LEFT(BB$3,4),Global!$B$6:$J$36,MATCH($C13,Global!$B$6:$B$36,0),FALSE)="No Impact"),HLOOKUP(RIGHT(BB$3,LEN(BB$3)-FIND(".",BB$3,FIND(".",BB$3)+1)),Gällivare!$B$6:$J$36,MATCH($C13,Gällivare!$B$6:$B$36,0),FALSE),"Global: "&amp;HLOOKUP(LEFT(BB$3,4),Global!$B$6:$J$36,MATCH($C13,Global!$B$6:$B$36,0),FALSE)&amp;CHAR(10)&amp;"Local Trend: "&amp;HLOOKUP(MID(BB$3,FIND(".",BB$3)+1,FIND(".",BB$3,FIND(".",BB$3)+1)-FIND(".",BB$3)-1),Gällivare!$B$6:$J$36,MATCH($C13,Gällivare!$B$6:$B$36,0),FALSE)&amp;CHAR(10)&amp;"Local Target: "&amp;HLOOKUP(RIGHT(BB$3,LEN(BB$3)-FIND(".",BB$3,FIND(".",BB$3)+1)),Gällivare!$B$6:$J$36,MATCH($C13,Gällivare!$B$6:$B$36,0),FALSE)))</f>
        <v>Global: Low
Local Trend: Low
Local Target: No impact</v>
      </c>
      <c r="BC13" s="177" t="str">
        <f>IF(AND(HLOOKUP(MID(BC$3,FIND(".",BC$3)+1,FIND(".",BC$3,FIND(".",BC$3)+1)-FIND(".",BC$3)-1),Gällivare!$B$6:$J$36,MATCH($C13,Gällivare!$B$6:$B$36,0),FALSE)="No Impact",HLOOKUP(RIGHT(BC$3,LEN(BC$3)-FIND(".",BC$3,FIND(".",BC$3)+1)),Gällivare!$B$6:$J$36,MATCH($C13,Gällivare!$B$6:$B$36,0),FALSE)="No Impact"),HLOOKUP(LEFT(BC$3,4),Global!$B$6:$J$36,MATCH($C13,Global!$B$6:$B$36,0),FALSE),IF(AND(HLOOKUP(MID(BC$3,FIND(".",BC$3)+1,FIND(".",BC$3,FIND(".",BC$3)+1)-FIND(".",BC$3)-1),Gällivare!$B$6:$J$36,MATCH($C13,Gällivare!$B$6:$B$36,0),FALSE)="No Impact",HLOOKUP(LEFT(BC$3,4),Global!$B$6:$J$36,MATCH($C13,Global!$B$6:$B$36,0),FALSE)="No Impact"),HLOOKUP(RIGHT(BC$3,LEN(BC$3)-FIND(".",BC$3,FIND(".",BC$3)+1)),Gällivare!$B$6:$J$36,MATCH($C13,Gällivare!$B$6:$B$36,0),FALSE),"Global: "&amp;HLOOKUP(LEFT(BC$3,4),Global!$B$6:$J$36,MATCH($C13,Global!$B$6:$B$36,0),FALSE)&amp;CHAR(10)&amp;"Local Trend: "&amp;HLOOKUP(MID(BC$3,FIND(".",BC$3)+1,FIND(".",BC$3,FIND(".",BC$3)+1)-FIND(".",BC$3)-1),Gällivare!$B$6:$J$36,MATCH($C13,Gällivare!$B$6:$B$36,0),FALSE)&amp;CHAR(10)&amp;"Local Target: "&amp;HLOOKUP(RIGHT(BC$3,LEN(BC$3)-FIND(".",BC$3,FIND(".",BC$3)+1)),Gällivare!$B$6:$J$36,MATCH($C13,Gällivare!$B$6:$B$36,0),FALSE)))</f>
        <v>Global: Low
Local Trend: Low
Local Target: No impact</v>
      </c>
      <c r="BD13" s="177" t="str">
        <f>IF(AND(HLOOKUP(MID(BD$3,FIND(".",BD$3)+1,FIND(".",BD$3,FIND(".",BD$3)+1)-FIND(".",BD$3)-1),Gällivare!$B$6:$J$36,MATCH($C13,Gällivare!$B$6:$B$36,0),FALSE)="No Impact",HLOOKUP(RIGHT(BD$3,LEN(BD$3)-FIND(".",BD$3,FIND(".",BD$3)+1)),Gällivare!$B$6:$J$36,MATCH($C13,Gällivare!$B$6:$B$36,0),FALSE)="No Impact"),HLOOKUP(LEFT(BD$3,4),Global!$B$6:$J$36,MATCH($C13,Global!$B$6:$B$36,0),FALSE),IF(AND(HLOOKUP(MID(BD$3,FIND(".",BD$3)+1,FIND(".",BD$3,FIND(".",BD$3)+1)-FIND(".",BD$3)-1),Gällivare!$B$6:$J$36,MATCH($C13,Gällivare!$B$6:$B$36,0),FALSE)="No Impact",HLOOKUP(LEFT(BD$3,4),Global!$B$6:$J$36,MATCH($C13,Global!$B$6:$B$36,0),FALSE)="No Impact"),HLOOKUP(RIGHT(BD$3,LEN(BD$3)-FIND(".",BD$3,FIND(".",BD$3)+1)),Gällivare!$B$6:$J$36,MATCH($C13,Gällivare!$B$6:$B$36,0),FALSE),"Global: "&amp;HLOOKUP(LEFT(BD$3,4),Global!$B$6:$J$36,MATCH($C13,Global!$B$6:$B$36,0),FALSE)&amp;CHAR(10)&amp;"Local Trend: "&amp;HLOOKUP(MID(BD$3,FIND(".",BD$3)+1,FIND(".",BD$3,FIND(".",BD$3)+1)-FIND(".",BD$3)-1),Gällivare!$B$6:$J$36,MATCH($C13,Gällivare!$B$6:$B$36,0),FALSE)&amp;CHAR(10)&amp;"Local Target: "&amp;HLOOKUP(RIGHT(BD$3,LEN(BD$3)-FIND(".",BD$3,FIND(".",BD$3)+1)),Gällivare!$B$6:$J$36,MATCH($C13,Gällivare!$B$6:$B$36,0),FALSE)))</f>
        <v>Global: Low
Local Trend: Low
Local Target: No impact</v>
      </c>
      <c r="BE13" s="177" t="str">
        <f>IF(AND(HLOOKUP(MID(BE$3,FIND(".",BE$3)+1,FIND(".",BE$3,FIND(".",BE$3)+1)-FIND(".",BE$3)-1),Gällivare!$B$6:$J$36,MATCH($C13,Gällivare!$B$6:$B$36,0),FALSE)="No Impact",HLOOKUP(RIGHT(BE$3,LEN(BE$3)-FIND(".",BE$3,FIND(".",BE$3)+1)),Gällivare!$B$6:$J$36,MATCH($C13,Gällivare!$B$6:$B$36,0),FALSE)="No Impact"),HLOOKUP(LEFT(BE$3,4),Global!$B$6:$J$36,MATCH($C13,Global!$B$6:$B$36,0),FALSE),IF(AND(HLOOKUP(MID(BE$3,FIND(".",BE$3)+1,FIND(".",BE$3,FIND(".",BE$3)+1)-FIND(".",BE$3)-1),Gällivare!$B$6:$J$36,MATCH($C13,Gällivare!$B$6:$B$36,0),FALSE)="No Impact",HLOOKUP(LEFT(BE$3,4),Global!$B$6:$J$36,MATCH($C13,Global!$B$6:$B$36,0),FALSE)="No Impact"),HLOOKUP(RIGHT(BE$3,LEN(BE$3)-FIND(".",BE$3,FIND(".",BE$3)+1)),Gällivare!$B$6:$J$36,MATCH($C13,Gällivare!$B$6:$B$36,0),FALSE),"Global: "&amp;HLOOKUP(LEFT(BE$3,4),Global!$B$6:$J$36,MATCH($C13,Global!$B$6:$B$36,0),FALSE)&amp;CHAR(10)&amp;"Local Trend: "&amp;HLOOKUP(MID(BE$3,FIND(".",BE$3)+1,FIND(".",BE$3,FIND(".",BE$3)+1)-FIND(".",BE$3)-1),Gällivare!$B$6:$J$36,MATCH($C13,Gällivare!$B$6:$B$36,0),FALSE)&amp;CHAR(10)&amp;"Local Target: "&amp;HLOOKUP(RIGHT(BE$3,LEN(BE$3)-FIND(".",BE$3,FIND(".",BE$3)+1)),Gällivare!$B$6:$J$36,MATCH($C13,Gällivare!$B$6:$B$36,0),FALSE)))</f>
        <v>Global: Medium
Local Trend: High
Local Target: No impact</v>
      </c>
      <c r="BF13" s="177" t="str">
        <f>IF(AND(HLOOKUP(MID(BF$3,FIND(".",BF$3)+1,FIND(".",BF$3,FIND(".",BF$3)+1)-FIND(".",BF$3)-1),Gällivare!$B$6:$J$36,MATCH($C13,Gällivare!$B$6:$B$36,0),FALSE)="No Impact",HLOOKUP(RIGHT(BF$3,LEN(BF$3)-FIND(".",BF$3,FIND(".",BF$3)+1)),Gällivare!$B$6:$J$36,MATCH($C13,Gällivare!$B$6:$B$36,0),FALSE)="No Impact"),HLOOKUP(LEFT(BF$3,4),Global!$B$6:$J$36,MATCH($C13,Global!$B$6:$B$36,0),FALSE),IF(AND(HLOOKUP(MID(BF$3,FIND(".",BF$3)+1,FIND(".",BF$3,FIND(".",BF$3)+1)-FIND(".",BF$3)-1),Gällivare!$B$6:$J$36,MATCH($C13,Gällivare!$B$6:$B$36,0),FALSE)="No Impact",HLOOKUP(LEFT(BF$3,4),Global!$B$6:$J$36,MATCH($C13,Global!$B$6:$B$36,0),FALSE)="No Impact"),HLOOKUP(RIGHT(BF$3,LEN(BF$3)-FIND(".",BF$3,FIND(".",BF$3)+1)),Gällivare!$B$6:$J$36,MATCH($C13,Gällivare!$B$6:$B$36,0),FALSE),"Global: "&amp;HLOOKUP(LEFT(BF$3,4),Global!$B$6:$J$36,MATCH($C13,Global!$B$6:$B$36,0),FALSE)&amp;CHAR(10)&amp;"Local Trend: "&amp;HLOOKUP(MID(BF$3,FIND(".",BF$3)+1,FIND(".",BF$3,FIND(".",BF$3)+1)-FIND(".",BF$3)-1),Gällivare!$B$6:$J$36,MATCH($C13,Gällivare!$B$6:$B$36,0),FALSE)&amp;CHAR(10)&amp;"Local Target: "&amp;HLOOKUP(RIGHT(BF$3,LEN(BF$3)-FIND(".",BF$3,FIND(".",BF$3)+1)),Gällivare!$B$6:$J$36,MATCH($C13,Gällivare!$B$6:$B$36,0),FALSE)))</f>
        <v>Global: Medium
Local Trend: High
Local Target: No impact</v>
      </c>
      <c r="BG13" s="177" t="str">
        <f>IF(AND(HLOOKUP(MID(BG$3,FIND(".",BG$3)+1,FIND(".",BG$3,FIND(".",BG$3)+1)-FIND(".",BG$3)-1),Gällivare!$B$6:$J$36,MATCH($C13,Gällivare!$B$6:$B$36,0),FALSE)="No Impact",HLOOKUP(RIGHT(BG$3,LEN(BG$3)-FIND(".",BG$3,FIND(".",BG$3)+1)),Gällivare!$B$6:$J$36,MATCH($C13,Gällivare!$B$6:$B$36,0),FALSE)="No Impact"),HLOOKUP(LEFT(BG$3,4),Global!$B$6:$J$36,MATCH($C13,Global!$B$6:$B$36,0),FALSE),IF(AND(HLOOKUP(MID(BG$3,FIND(".",BG$3)+1,FIND(".",BG$3,FIND(".",BG$3)+1)-FIND(".",BG$3)-1),Gällivare!$B$6:$J$36,MATCH($C13,Gällivare!$B$6:$B$36,0),FALSE)="No Impact",HLOOKUP(LEFT(BG$3,4),Global!$B$6:$J$36,MATCH($C13,Global!$B$6:$B$36,0),FALSE)="No Impact"),HLOOKUP(RIGHT(BG$3,LEN(BG$3)-FIND(".",BG$3,FIND(".",BG$3)+1)),Gällivare!$B$6:$J$36,MATCH($C13,Gällivare!$B$6:$B$36,0),FALSE),"Global: "&amp;HLOOKUP(LEFT(BG$3,4),Global!$B$6:$J$36,MATCH($C13,Global!$B$6:$B$36,0),FALSE)&amp;CHAR(10)&amp;"Local Trend: "&amp;HLOOKUP(MID(BG$3,FIND(".",BG$3)+1,FIND(".",BG$3,FIND(".",BG$3)+1)-FIND(".",BG$3)-1),Gällivare!$B$6:$J$36,MATCH($C13,Gällivare!$B$6:$B$36,0),FALSE)&amp;CHAR(10)&amp;"Local Target: "&amp;HLOOKUP(RIGHT(BG$3,LEN(BG$3)-FIND(".",BG$3,FIND(".",BG$3)+1)),Gällivare!$B$6:$J$36,MATCH($C13,Gällivare!$B$6:$B$36,0),FALSE)))</f>
        <v>Global: Medium
Local Trend: High
Local Target: No impact</v>
      </c>
      <c r="BH13" s="177" t="str">
        <f>IF(AND(HLOOKUP(MID(BH$3,FIND(".",BH$3)+1,FIND(".",BH$3,FIND(".",BH$3)+1)-FIND(".",BH$3)-1),Gällivare!$B$6:$J$36,MATCH($C13,Gällivare!$B$6:$B$36,0),FALSE)="No Impact",HLOOKUP(RIGHT(BH$3,LEN(BH$3)-FIND(".",BH$3,FIND(".",BH$3)+1)),Gällivare!$B$6:$J$36,MATCH($C13,Gällivare!$B$6:$B$36,0),FALSE)="No Impact"),HLOOKUP(LEFT(BH$3,4),Global!$B$6:$J$36,MATCH($C13,Global!$B$6:$B$36,0),FALSE),IF(AND(HLOOKUP(MID(BH$3,FIND(".",BH$3)+1,FIND(".",BH$3,FIND(".",BH$3)+1)-FIND(".",BH$3)-1),Gällivare!$B$6:$J$36,MATCH($C13,Gällivare!$B$6:$B$36,0),FALSE)="No Impact",HLOOKUP(LEFT(BH$3,4),Global!$B$6:$J$36,MATCH($C13,Global!$B$6:$B$36,0),FALSE)="No Impact"),HLOOKUP(RIGHT(BH$3,LEN(BH$3)-FIND(".",BH$3,FIND(".",BH$3)+1)),Gällivare!$B$6:$J$36,MATCH($C13,Gällivare!$B$6:$B$36,0),FALSE),"Global: "&amp;HLOOKUP(LEFT(BH$3,4),Global!$B$6:$J$36,MATCH($C13,Global!$B$6:$B$36,0),FALSE)&amp;CHAR(10)&amp;"Local Trend: "&amp;HLOOKUP(MID(BH$3,FIND(".",BH$3)+1,FIND(".",BH$3,FIND(".",BH$3)+1)-FIND(".",BH$3)-1),Gällivare!$B$6:$J$36,MATCH($C13,Gällivare!$B$6:$B$36,0),FALSE)&amp;CHAR(10)&amp;"Local Target: "&amp;HLOOKUP(RIGHT(BH$3,LEN(BH$3)-FIND(".",BH$3,FIND(".",BH$3)+1)),Gällivare!$B$6:$J$36,MATCH($C13,Gällivare!$B$6:$B$36,0),FALSE)))</f>
        <v>Global: Medium
Local Trend: Low
Local Target: No impact</v>
      </c>
      <c r="BI13" s="177" t="str">
        <f>IF(AND(HLOOKUP(MID(BI$3,FIND(".",BI$3)+1,FIND(".",BI$3,FIND(".",BI$3)+1)-FIND(".",BI$3)-1),Gällivare!$B$6:$J$36,MATCH($C13,Gällivare!$B$6:$B$36,0),FALSE)="No Impact",HLOOKUP(RIGHT(BI$3,LEN(BI$3)-FIND(".",BI$3,FIND(".",BI$3)+1)),Gällivare!$B$6:$J$36,MATCH($C13,Gällivare!$B$6:$B$36,0),FALSE)="No Impact"),HLOOKUP(LEFT(BI$3,4),Global!$B$6:$J$36,MATCH($C13,Global!$B$6:$B$36,0),FALSE),IF(AND(HLOOKUP(MID(BI$3,FIND(".",BI$3)+1,FIND(".",BI$3,FIND(".",BI$3)+1)-FIND(".",BI$3)-1),Gällivare!$B$6:$J$36,MATCH($C13,Gällivare!$B$6:$B$36,0),FALSE)="No Impact",HLOOKUP(LEFT(BI$3,4),Global!$B$6:$J$36,MATCH($C13,Global!$B$6:$B$36,0),FALSE)="No Impact"),HLOOKUP(RIGHT(BI$3,LEN(BI$3)-FIND(".",BI$3,FIND(".",BI$3)+1)),Gällivare!$B$6:$J$36,MATCH($C13,Gällivare!$B$6:$B$36,0),FALSE),"Global: "&amp;HLOOKUP(LEFT(BI$3,4),Global!$B$6:$J$36,MATCH($C13,Global!$B$6:$B$36,0),FALSE)&amp;CHAR(10)&amp;"Local Trend: "&amp;HLOOKUP(MID(BI$3,FIND(".",BI$3)+1,FIND(".",BI$3,FIND(".",BI$3)+1)-FIND(".",BI$3)-1),Gällivare!$B$6:$J$36,MATCH($C13,Gällivare!$B$6:$B$36,0),FALSE)&amp;CHAR(10)&amp;"Local Target: "&amp;HLOOKUP(RIGHT(BI$3,LEN(BI$3)-FIND(".",BI$3,FIND(".",BI$3)+1)),Gällivare!$B$6:$J$36,MATCH($C13,Gällivare!$B$6:$B$36,0),FALSE)))</f>
        <v>Global: Medium
Local Trend: Low
Local Target: No impact</v>
      </c>
      <c r="BJ13" s="177" t="str">
        <f>IF(AND(HLOOKUP(MID(BJ$3,FIND(".",BJ$3)+1,FIND(".",BJ$3,FIND(".",BJ$3)+1)-FIND(".",BJ$3)-1),Gällivare!$B$6:$J$36,MATCH($C13,Gällivare!$B$6:$B$36,0),FALSE)="No Impact",HLOOKUP(RIGHT(BJ$3,LEN(BJ$3)-FIND(".",BJ$3,FIND(".",BJ$3)+1)),Gällivare!$B$6:$J$36,MATCH($C13,Gällivare!$B$6:$B$36,0),FALSE)="No Impact"),HLOOKUP(LEFT(BJ$3,4),Global!$B$6:$J$36,MATCH($C13,Global!$B$6:$B$36,0),FALSE),IF(AND(HLOOKUP(MID(BJ$3,FIND(".",BJ$3)+1,FIND(".",BJ$3,FIND(".",BJ$3)+1)-FIND(".",BJ$3)-1),Gällivare!$B$6:$J$36,MATCH($C13,Gällivare!$B$6:$B$36,0),FALSE)="No Impact",HLOOKUP(LEFT(BJ$3,4),Global!$B$6:$J$36,MATCH($C13,Global!$B$6:$B$36,0),FALSE)="No Impact"),HLOOKUP(RIGHT(BJ$3,LEN(BJ$3)-FIND(".",BJ$3,FIND(".",BJ$3)+1)),Gällivare!$B$6:$J$36,MATCH($C13,Gällivare!$B$6:$B$36,0),FALSE),"Global: "&amp;HLOOKUP(LEFT(BJ$3,4),Global!$B$6:$J$36,MATCH($C13,Global!$B$6:$B$36,0),FALSE)&amp;CHAR(10)&amp;"Local Trend: "&amp;HLOOKUP(MID(BJ$3,FIND(".",BJ$3)+1,FIND(".",BJ$3,FIND(".",BJ$3)+1)-FIND(".",BJ$3)-1),Gällivare!$B$6:$J$36,MATCH($C13,Gällivare!$B$6:$B$36,0),FALSE)&amp;CHAR(10)&amp;"Local Target: "&amp;HLOOKUP(RIGHT(BJ$3,LEN(BJ$3)-FIND(".",BJ$3,FIND(".",BJ$3)+1)),Gällivare!$B$6:$J$36,MATCH($C13,Gällivare!$B$6:$B$36,0),FALSE)))</f>
        <v>Global: Medium
Local Trend: Low
Local Target: No impact</v>
      </c>
      <c r="BK13" s="177" t="str">
        <f>IF(AND(HLOOKUP(MID(BK$3,FIND(".",BK$3)+1,FIND(".",BK$3,FIND(".",BK$3)+1)-FIND(".",BK$3)-1),Gällivare!$B$6:$J$36,MATCH($C13,Gällivare!$B$6:$B$36,0),FALSE)="No Impact",HLOOKUP(RIGHT(BK$3,LEN(BK$3)-FIND(".",BK$3,FIND(".",BK$3)+1)),Gällivare!$B$6:$J$36,MATCH($C13,Gällivare!$B$6:$B$36,0),FALSE)="No Impact"),HLOOKUP(LEFT(BK$3,4),Global!$B$6:$J$36,MATCH($C13,Global!$B$6:$B$36,0),FALSE),IF(AND(HLOOKUP(MID(BK$3,FIND(".",BK$3)+1,FIND(".",BK$3,FIND(".",BK$3)+1)-FIND(".",BK$3)-1),Gällivare!$B$6:$J$36,MATCH($C13,Gällivare!$B$6:$B$36,0),FALSE)="No Impact",HLOOKUP(LEFT(BK$3,4),Global!$B$6:$J$36,MATCH($C13,Global!$B$6:$B$36,0),FALSE)="No Impact"),HLOOKUP(RIGHT(BK$3,LEN(BK$3)-FIND(".",BK$3,FIND(".",BK$3)+1)),Gällivare!$B$6:$J$36,MATCH($C13,Gällivare!$B$6:$B$36,0),FALSE),"Global: "&amp;HLOOKUP(LEFT(BK$3,4),Global!$B$6:$J$36,MATCH($C13,Global!$B$6:$B$36,0),FALSE)&amp;CHAR(10)&amp;"Local Trend: "&amp;HLOOKUP(MID(BK$3,FIND(".",BK$3)+1,FIND(".",BK$3,FIND(".",BK$3)+1)-FIND(".",BK$3)-1),Gällivare!$B$6:$J$36,MATCH($C13,Gällivare!$B$6:$B$36,0),FALSE)&amp;CHAR(10)&amp;"Local Target: "&amp;HLOOKUP(RIGHT(BK$3,LEN(BK$3)-FIND(".",BK$3,FIND(".",BK$3)+1)),Gällivare!$B$6:$J$36,MATCH($C13,Gällivare!$B$6:$B$36,0),FALSE)))</f>
        <v>Global: Low
Local Trend: High
Local Target: No impact</v>
      </c>
      <c r="BL13" s="177" t="str">
        <f>IF(AND(HLOOKUP(MID(BL$3,FIND(".",BL$3)+1,FIND(".",BL$3,FIND(".",BL$3)+1)-FIND(".",BL$3)-1),Gällivare!$B$6:$J$36,MATCH($C13,Gällivare!$B$6:$B$36,0),FALSE)="No Impact",HLOOKUP(RIGHT(BL$3,LEN(BL$3)-FIND(".",BL$3,FIND(".",BL$3)+1)),Gällivare!$B$6:$J$36,MATCH($C13,Gällivare!$B$6:$B$36,0),FALSE)="No Impact"),HLOOKUP(LEFT(BL$3,4),Global!$B$6:$J$36,MATCH($C13,Global!$B$6:$B$36,0),FALSE),IF(AND(HLOOKUP(MID(BL$3,FIND(".",BL$3)+1,FIND(".",BL$3,FIND(".",BL$3)+1)-FIND(".",BL$3)-1),Gällivare!$B$6:$J$36,MATCH($C13,Gällivare!$B$6:$B$36,0),FALSE)="No Impact",HLOOKUP(LEFT(BL$3,4),Global!$B$6:$J$36,MATCH($C13,Global!$B$6:$B$36,0),FALSE)="No Impact"),HLOOKUP(RIGHT(BL$3,LEN(BL$3)-FIND(".",BL$3,FIND(".",BL$3)+1)),Gällivare!$B$6:$J$36,MATCH($C13,Gällivare!$B$6:$B$36,0),FALSE),"Global: "&amp;HLOOKUP(LEFT(BL$3,4),Global!$B$6:$J$36,MATCH($C13,Global!$B$6:$B$36,0),FALSE)&amp;CHAR(10)&amp;"Local Trend: "&amp;HLOOKUP(MID(BL$3,FIND(".",BL$3)+1,FIND(".",BL$3,FIND(".",BL$3)+1)-FIND(".",BL$3)-1),Gällivare!$B$6:$J$36,MATCH($C13,Gällivare!$B$6:$B$36,0),FALSE)&amp;CHAR(10)&amp;"Local Target: "&amp;HLOOKUP(RIGHT(BL$3,LEN(BL$3)-FIND(".",BL$3,FIND(".",BL$3)+1)),Gällivare!$B$6:$J$36,MATCH($C13,Gällivare!$B$6:$B$36,0),FALSE)))</f>
        <v>Global: Low
Local Trend: High
Local Target: No impact</v>
      </c>
      <c r="BM13" s="177" t="str">
        <f>IF(AND(HLOOKUP(MID(BM$3,FIND(".",BM$3)+1,FIND(".",BM$3,FIND(".",BM$3)+1)-FIND(".",BM$3)-1),Gällivare!$B$6:$J$36,MATCH($C13,Gällivare!$B$6:$B$36,0),FALSE)="No Impact",HLOOKUP(RIGHT(BM$3,LEN(BM$3)-FIND(".",BM$3,FIND(".",BM$3)+1)),Gällivare!$B$6:$J$36,MATCH($C13,Gällivare!$B$6:$B$36,0),FALSE)="No Impact"),HLOOKUP(LEFT(BM$3,4),Global!$B$6:$J$36,MATCH($C13,Global!$B$6:$B$36,0),FALSE),IF(AND(HLOOKUP(MID(BM$3,FIND(".",BM$3)+1,FIND(".",BM$3,FIND(".",BM$3)+1)-FIND(".",BM$3)-1),Gällivare!$B$6:$J$36,MATCH($C13,Gällivare!$B$6:$B$36,0),FALSE)="No Impact",HLOOKUP(LEFT(BM$3,4),Global!$B$6:$J$36,MATCH($C13,Global!$B$6:$B$36,0),FALSE)="No Impact"),HLOOKUP(RIGHT(BM$3,LEN(BM$3)-FIND(".",BM$3,FIND(".",BM$3)+1)),Gällivare!$B$6:$J$36,MATCH($C13,Gällivare!$B$6:$B$36,0),FALSE),"Global: "&amp;HLOOKUP(LEFT(BM$3,4),Global!$B$6:$J$36,MATCH($C13,Global!$B$6:$B$36,0),FALSE)&amp;CHAR(10)&amp;"Local Trend: "&amp;HLOOKUP(MID(BM$3,FIND(".",BM$3)+1,FIND(".",BM$3,FIND(".",BM$3)+1)-FIND(".",BM$3)-1),Gällivare!$B$6:$J$36,MATCH($C13,Gällivare!$B$6:$B$36,0),FALSE)&amp;CHAR(10)&amp;"Local Target: "&amp;HLOOKUP(RIGHT(BM$3,LEN(BM$3)-FIND(".",BM$3,FIND(".",BM$3)+1)),Gällivare!$B$6:$J$36,MATCH($C13,Gällivare!$B$6:$B$36,0),FALSE)))</f>
        <v>Global: Low
Local Trend: High
Local Target: No impact</v>
      </c>
      <c r="BN13" s="177" t="str">
        <f>IF(AND(HLOOKUP(MID(BN$3,FIND(".",BN$3)+1,FIND(".",BN$3,FIND(".",BN$3)+1)-FIND(".",BN$3)-1),Gällivare!$B$6:$J$36,MATCH($C13,Gällivare!$B$6:$B$36,0),FALSE)="No Impact",HLOOKUP(RIGHT(BN$3,LEN(BN$3)-FIND(".",BN$3,FIND(".",BN$3)+1)),Gällivare!$B$6:$J$36,MATCH($C13,Gällivare!$B$6:$B$36,0),FALSE)="No Impact"),HLOOKUP(LEFT(BN$3,4),Global!$B$6:$J$36,MATCH($C13,Global!$B$6:$B$36,0),FALSE),IF(AND(HLOOKUP(MID(BN$3,FIND(".",BN$3)+1,FIND(".",BN$3,FIND(".",BN$3)+1)-FIND(".",BN$3)-1),Gällivare!$B$6:$J$36,MATCH($C13,Gällivare!$B$6:$B$36,0),FALSE)="No Impact",HLOOKUP(LEFT(BN$3,4),Global!$B$6:$J$36,MATCH($C13,Global!$B$6:$B$36,0),FALSE)="No Impact"),HLOOKUP(RIGHT(BN$3,LEN(BN$3)-FIND(".",BN$3,FIND(".",BN$3)+1)),Gällivare!$B$6:$J$36,MATCH($C13,Gällivare!$B$6:$B$36,0),FALSE),"Global: "&amp;HLOOKUP(LEFT(BN$3,4),Global!$B$6:$J$36,MATCH($C13,Global!$B$6:$B$36,0),FALSE)&amp;CHAR(10)&amp;"Local Trend: "&amp;HLOOKUP(MID(BN$3,FIND(".",BN$3)+1,FIND(".",BN$3,FIND(".",BN$3)+1)-FIND(".",BN$3)-1),Gällivare!$B$6:$J$36,MATCH($C13,Gällivare!$B$6:$B$36,0),FALSE)&amp;CHAR(10)&amp;"Local Target: "&amp;HLOOKUP(RIGHT(BN$3,LEN(BN$3)-FIND(".",BN$3,FIND(".",BN$3)+1)),Gällivare!$B$6:$J$36,MATCH($C13,Gällivare!$B$6:$B$36,0),FALSE)))</f>
        <v>Global: Low
Local Trend: Low
Local Target: No impact</v>
      </c>
      <c r="BO13" s="177" t="str">
        <f>IF(AND(HLOOKUP(MID(BO$3,FIND(".",BO$3)+1,FIND(".",BO$3,FIND(".",BO$3)+1)-FIND(".",BO$3)-1),Gällivare!$B$6:$J$36,MATCH($C13,Gällivare!$B$6:$B$36,0),FALSE)="No Impact",HLOOKUP(RIGHT(BO$3,LEN(BO$3)-FIND(".",BO$3,FIND(".",BO$3)+1)),Gällivare!$B$6:$J$36,MATCH($C13,Gällivare!$B$6:$B$36,0),FALSE)="No Impact"),HLOOKUP(LEFT(BO$3,4),Global!$B$6:$J$36,MATCH($C13,Global!$B$6:$B$36,0),FALSE),IF(AND(HLOOKUP(MID(BO$3,FIND(".",BO$3)+1,FIND(".",BO$3,FIND(".",BO$3)+1)-FIND(".",BO$3)-1),Gällivare!$B$6:$J$36,MATCH($C13,Gällivare!$B$6:$B$36,0),FALSE)="No Impact",HLOOKUP(LEFT(BO$3,4),Global!$B$6:$J$36,MATCH($C13,Global!$B$6:$B$36,0),FALSE)="No Impact"),HLOOKUP(RIGHT(BO$3,LEN(BO$3)-FIND(".",BO$3,FIND(".",BO$3)+1)),Gällivare!$B$6:$J$36,MATCH($C13,Gällivare!$B$6:$B$36,0),FALSE),"Global: "&amp;HLOOKUP(LEFT(BO$3,4),Global!$B$6:$J$36,MATCH($C13,Global!$B$6:$B$36,0),FALSE)&amp;CHAR(10)&amp;"Local Trend: "&amp;HLOOKUP(MID(BO$3,FIND(".",BO$3)+1,FIND(".",BO$3,FIND(".",BO$3)+1)-FIND(".",BO$3)-1),Gällivare!$B$6:$J$36,MATCH($C13,Gällivare!$B$6:$B$36,0),FALSE)&amp;CHAR(10)&amp;"Local Target: "&amp;HLOOKUP(RIGHT(BO$3,LEN(BO$3)-FIND(".",BO$3,FIND(".",BO$3)+1)),Gällivare!$B$6:$J$36,MATCH($C13,Gällivare!$B$6:$B$36,0),FALSE)))</f>
        <v>Global: Low
Local Trend: Low
Local Target: No impact</v>
      </c>
      <c r="BP13" s="177" t="str">
        <f>IF(AND(HLOOKUP(MID(BP$3,FIND(".",BP$3)+1,FIND(".",BP$3,FIND(".",BP$3)+1)-FIND(".",BP$3)-1),Gällivare!$B$6:$J$36,MATCH($C13,Gällivare!$B$6:$B$36,0),FALSE)="No Impact",HLOOKUP(RIGHT(BP$3,LEN(BP$3)-FIND(".",BP$3,FIND(".",BP$3)+1)),Gällivare!$B$6:$J$36,MATCH($C13,Gällivare!$B$6:$B$36,0),FALSE)="No Impact"),HLOOKUP(LEFT(BP$3,4),Global!$B$6:$J$36,MATCH($C13,Global!$B$6:$B$36,0),FALSE),IF(AND(HLOOKUP(MID(BP$3,FIND(".",BP$3)+1,FIND(".",BP$3,FIND(".",BP$3)+1)-FIND(".",BP$3)-1),Gällivare!$B$6:$J$36,MATCH($C13,Gällivare!$B$6:$B$36,0),FALSE)="No Impact",HLOOKUP(LEFT(BP$3,4),Global!$B$6:$J$36,MATCH($C13,Global!$B$6:$B$36,0),FALSE)="No Impact"),HLOOKUP(RIGHT(BP$3,LEN(BP$3)-FIND(".",BP$3,FIND(".",BP$3)+1)),Gällivare!$B$6:$J$36,MATCH($C13,Gällivare!$B$6:$B$36,0),FALSE),"Global: "&amp;HLOOKUP(LEFT(BP$3,4),Global!$B$6:$J$36,MATCH($C13,Global!$B$6:$B$36,0),FALSE)&amp;CHAR(10)&amp;"Local Trend: "&amp;HLOOKUP(MID(BP$3,FIND(".",BP$3)+1,FIND(".",BP$3,FIND(".",BP$3)+1)-FIND(".",BP$3)-1),Gällivare!$B$6:$J$36,MATCH($C13,Gällivare!$B$6:$B$36,0),FALSE)&amp;CHAR(10)&amp;"Local Target: "&amp;HLOOKUP(RIGHT(BP$3,LEN(BP$3)-FIND(".",BP$3,FIND(".",BP$3)+1)),Gällivare!$B$6:$J$36,MATCH($C13,Gällivare!$B$6:$B$36,0),FALSE)))</f>
        <v>Global: Low
Local Trend: Low
Local Target: No impact</v>
      </c>
      <c r="BT13" s="178"/>
      <c r="BU13" s="178"/>
      <c r="BV13" s="178"/>
    </row>
    <row r="14" spans="2:82" ht="72" x14ac:dyDescent="0.3">
      <c r="B14" s="245"/>
      <c r="C14" s="175" t="s">
        <v>179</v>
      </c>
      <c r="D14" s="175" t="s">
        <v>180</v>
      </c>
      <c r="E14" s="175" t="s">
        <v>181</v>
      </c>
      <c r="F14" s="176" t="s">
        <v>165</v>
      </c>
      <c r="G14" s="176"/>
      <c r="H14" s="175" t="str">
        <f t="shared" si="1"/>
        <v>Medium</v>
      </c>
      <c r="I14" s="175" t="str">
        <f t="shared" si="0"/>
        <v>High</v>
      </c>
      <c r="J14" s="175" t="str">
        <f t="shared" si="0"/>
        <v>Low in begining
High around 2040</v>
      </c>
      <c r="K14" s="175" t="str">
        <f t="shared" si="0"/>
        <v>Medium</v>
      </c>
      <c r="L14" s="175" t="str">
        <f t="shared" si="0"/>
        <v>High</v>
      </c>
      <c r="M14" s="175" t="str">
        <f t="shared" si="0"/>
        <v>Low in begining
High around 2040</v>
      </c>
      <c r="N14" s="175" t="str">
        <f t="shared" si="0"/>
        <v>Medium</v>
      </c>
      <c r="O14" s="175" t="str">
        <f t="shared" si="0"/>
        <v>High</v>
      </c>
      <c r="P14" s="175" t="str">
        <f t="shared" si="0"/>
        <v>Low in begining
High around 2040</v>
      </c>
      <c r="Q14" s="175" t="str">
        <f t="shared" si="0"/>
        <v>Medium</v>
      </c>
      <c r="R14" s="175" t="str">
        <f t="shared" si="0"/>
        <v>High</v>
      </c>
      <c r="S14" s="175" t="str">
        <f t="shared" si="0"/>
        <v>Low in begining
High around 2040</v>
      </c>
      <c r="T14" s="175" t="str">
        <f t="shared" si="0"/>
        <v>Medium</v>
      </c>
      <c r="U14" s="175" t="str">
        <f t="shared" si="0"/>
        <v>High</v>
      </c>
      <c r="V14" s="175" t="str">
        <f t="shared" si="0"/>
        <v>Low in begining
High around 2040</v>
      </c>
      <c r="W14" s="175" t="str">
        <f t="shared" si="0"/>
        <v>Medium</v>
      </c>
      <c r="X14" s="175" t="str">
        <f t="shared" si="0"/>
        <v>High</v>
      </c>
      <c r="Y14" s="175" t="str">
        <f t="shared" si="0"/>
        <v>Low in begining
High around 2040</v>
      </c>
      <c r="Z14" s="175" t="str">
        <f t="shared" si="0"/>
        <v>Medium</v>
      </c>
      <c r="AA14" s="175" t="str">
        <f t="shared" si="0"/>
        <v>High</v>
      </c>
      <c r="AB14" s="175" t="str">
        <f t="shared" si="0"/>
        <v>Low in begining
High around 2040</v>
      </c>
      <c r="AC14" s="175" t="str">
        <f t="shared" si="0"/>
        <v>Medium</v>
      </c>
      <c r="AD14" s="175" t="str">
        <f t="shared" si="0"/>
        <v>High</v>
      </c>
      <c r="AE14" s="175" t="str">
        <f t="shared" si="0"/>
        <v>Low in begining
High around 2040</v>
      </c>
      <c r="AF14" s="175" t="str">
        <f t="shared" ref="AF14:AK33" si="4">BK14</f>
        <v>Medium</v>
      </c>
      <c r="AG14" s="175" t="str">
        <f t="shared" si="4"/>
        <v>High</v>
      </c>
      <c r="AH14" s="175" t="str">
        <f t="shared" si="4"/>
        <v>Low in begining
High around 2040</v>
      </c>
      <c r="AI14" s="175" t="str">
        <f t="shared" si="4"/>
        <v>Medium</v>
      </c>
      <c r="AJ14" s="175" t="str">
        <f t="shared" si="4"/>
        <v>High</v>
      </c>
      <c r="AK14" s="175" t="str">
        <f t="shared" si="4"/>
        <v>Low in begining
High around 2040</v>
      </c>
      <c r="AL14" s="176"/>
      <c r="AM14" s="177" t="str">
        <f>IF(AND(HLOOKUP(MID(AM$3,FIND(".",AM$3)+1,FIND(".",AM$3,FIND(".",AM$3)+1)-FIND(".",AM$3)-1),Gällivare!$B$6:$J$36,MATCH($C14,Gällivare!$B$6:$B$36,0),FALSE)="No Impact",HLOOKUP(RIGHT(AM$3,LEN(AM$3)-FIND(".",AM$3,FIND(".",AM$3)+1)),Gällivare!$B$6:$J$36,MATCH($C14,Gällivare!$B$6:$B$36,0),FALSE)="No Impact"),HLOOKUP(LEFT(AM$3,4),Global!$B$6:$J$36,MATCH($C14,Global!$B$6:$B$36,0),FALSE),IF(AND(HLOOKUP(MID(AM$3,FIND(".",AM$3)+1,FIND(".",AM$3,FIND(".",AM$3)+1)-FIND(".",AM$3)-1),Gällivare!$B$6:$J$36,MATCH($C14,Gällivare!$B$6:$B$36,0),FALSE)="No Impact",HLOOKUP(LEFT(AM$3,4),Global!$B$6:$J$36,MATCH($C14,Global!$B$6:$B$36,0),FALSE)="No Impact"),HLOOKUP(RIGHT(AM$3,LEN(AM$3)-FIND(".",AM$3,FIND(".",AM$3)+1)),Gällivare!$B$6:$J$36,MATCH($C14,Gällivare!$B$6:$B$36,0),FALSE),"Global: "&amp;HLOOKUP(LEFT(AM$3,4),Global!$B$6:$J$36,MATCH($C14,Global!$B$6:$B$36,0),FALSE)&amp;CHAR(10)&amp;"Local Trend: "&amp;HLOOKUP(MID(AM$3,FIND(".",AM$3)+1,FIND(".",AM$3,FIND(".",AM$3)+1)-FIND(".",AM$3)-1),Gällivare!$B$6:$J$36,MATCH($C14,Gällivare!$B$6:$B$36,0),FALSE)&amp;CHAR(10)&amp;"Local Target: "&amp;HLOOKUP(RIGHT(AM$3,LEN(AM$3)-FIND(".",AM$3,FIND(".",AM$3)+1)),Gällivare!$B$6:$J$36,MATCH($C14,Gällivare!$B$6:$B$36,0),FALSE)))</f>
        <v>Medium</v>
      </c>
      <c r="AN14" s="177" t="str">
        <f>IF(AND(HLOOKUP(MID(AN$3,FIND(".",AN$3)+1,FIND(".",AN$3,FIND(".",AN$3)+1)-FIND(".",AN$3)-1),Gällivare!$B$6:$J$36,MATCH($C14,Gällivare!$B$6:$B$36,0),FALSE)="No Impact",HLOOKUP(RIGHT(AN$3,LEN(AN$3)-FIND(".",AN$3,FIND(".",AN$3)+1)),Gällivare!$B$6:$J$36,MATCH($C14,Gällivare!$B$6:$B$36,0),FALSE)="No Impact"),HLOOKUP(LEFT(AN$3,4),Global!$B$6:$J$36,MATCH($C14,Global!$B$6:$B$36,0),FALSE),IF(AND(HLOOKUP(MID(AN$3,FIND(".",AN$3)+1,FIND(".",AN$3,FIND(".",AN$3)+1)-FIND(".",AN$3)-1),Gällivare!$B$6:$J$36,MATCH($C14,Gällivare!$B$6:$B$36,0),FALSE)="No Impact",HLOOKUP(LEFT(AN$3,4),Global!$B$6:$J$36,MATCH($C14,Global!$B$6:$B$36,0),FALSE)="No Impact"),HLOOKUP(RIGHT(AN$3,LEN(AN$3)-FIND(".",AN$3,FIND(".",AN$3)+1)),Gällivare!$B$6:$J$36,MATCH($C14,Gällivare!$B$6:$B$36,0),FALSE),"Global: "&amp;HLOOKUP(LEFT(AN$3,4),Global!$B$6:$J$36,MATCH($C14,Global!$B$6:$B$36,0),FALSE)&amp;CHAR(10)&amp;"Local Trend: "&amp;HLOOKUP(MID(AN$3,FIND(".",AN$3)+1,FIND(".",AN$3,FIND(".",AN$3)+1)-FIND(".",AN$3)-1),Gällivare!$B$6:$J$36,MATCH($C14,Gällivare!$B$6:$B$36,0),FALSE)&amp;CHAR(10)&amp;"Local Target: "&amp;HLOOKUP(RIGHT(AN$3,LEN(AN$3)-FIND(".",AN$3,FIND(".",AN$3)+1)),Gällivare!$B$6:$J$36,MATCH($C14,Gällivare!$B$6:$B$36,0),FALSE)))</f>
        <v>High</v>
      </c>
      <c r="AO14" s="177" t="str">
        <f>IF(AND(HLOOKUP(MID(AO$3,FIND(".",AO$3)+1,FIND(".",AO$3,FIND(".",AO$3)+1)-FIND(".",AO$3)-1),Gällivare!$B$6:$J$36,MATCH($C14,Gällivare!$B$6:$B$36,0),FALSE)="No Impact",HLOOKUP(RIGHT(AO$3,LEN(AO$3)-FIND(".",AO$3,FIND(".",AO$3)+1)),Gällivare!$B$6:$J$36,MATCH($C14,Gällivare!$B$6:$B$36,0),FALSE)="No Impact"),HLOOKUP(LEFT(AO$3,4),Global!$B$6:$J$36,MATCH($C14,Global!$B$6:$B$36,0),FALSE),IF(AND(HLOOKUP(MID(AO$3,FIND(".",AO$3)+1,FIND(".",AO$3,FIND(".",AO$3)+1)-FIND(".",AO$3)-1),Gällivare!$B$6:$J$36,MATCH($C14,Gällivare!$B$6:$B$36,0),FALSE)="No Impact",HLOOKUP(LEFT(AO$3,4),Global!$B$6:$J$36,MATCH($C14,Global!$B$6:$B$36,0),FALSE)="No Impact"),HLOOKUP(RIGHT(AO$3,LEN(AO$3)-FIND(".",AO$3,FIND(".",AO$3)+1)),Gällivare!$B$6:$J$36,MATCH($C14,Gällivare!$B$6:$B$36,0),FALSE),"Global: "&amp;HLOOKUP(LEFT(AO$3,4),Global!$B$6:$J$36,MATCH($C14,Global!$B$6:$B$36,0),FALSE)&amp;CHAR(10)&amp;"Local Trend: "&amp;HLOOKUP(MID(AO$3,FIND(".",AO$3)+1,FIND(".",AO$3,FIND(".",AO$3)+1)-FIND(".",AO$3)-1),Gällivare!$B$6:$J$36,MATCH($C14,Gällivare!$B$6:$B$36,0),FALSE)&amp;CHAR(10)&amp;"Local Target: "&amp;HLOOKUP(RIGHT(AO$3,LEN(AO$3)-FIND(".",AO$3,FIND(".",AO$3)+1)),Gällivare!$B$6:$J$36,MATCH($C14,Gällivare!$B$6:$B$36,0),FALSE)))</f>
        <v>Low in begining
High around 2040</v>
      </c>
      <c r="AP14" s="177" t="str">
        <f>IF(AND(HLOOKUP(MID(AP$3,FIND(".",AP$3)+1,FIND(".",AP$3,FIND(".",AP$3)+1)-FIND(".",AP$3)-1),Gällivare!$B$6:$J$36,MATCH($C14,Gällivare!$B$6:$B$36,0),FALSE)="No Impact",HLOOKUP(RIGHT(AP$3,LEN(AP$3)-FIND(".",AP$3,FIND(".",AP$3)+1)),Gällivare!$B$6:$J$36,MATCH($C14,Gällivare!$B$6:$B$36,0),FALSE)="No Impact"),HLOOKUP(LEFT(AP$3,4),Global!$B$6:$J$36,MATCH($C14,Global!$B$6:$B$36,0),FALSE),IF(AND(HLOOKUP(MID(AP$3,FIND(".",AP$3)+1,FIND(".",AP$3,FIND(".",AP$3)+1)-FIND(".",AP$3)-1),Gällivare!$B$6:$J$36,MATCH($C14,Gällivare!$B$6:$B$36,0),FALSE)="No Impact",HLOOKUP(LEFT(AP$3,4),Global!$B$6:$J$36,MATCH($C14,Global!$B$6:$B$36,0),FALSE)="No Impact"),HLOOKUP(RIGHT(AP$3,LEN(AP$3)-FIND(".",AP$3,FIND(".",AP$3)+1)),Gällivare!$B$6:$J$36,MATCH($C14,Gällivare!$B$6:$B$36,0),FALSE),"Global: "&amp;HLOOKUP(LEFT(AP$3,4),Global!$B$6:$J$36,MATCH($C14,Global!$B$6:$B$36,0),FALSE)&amp;CHAR(10)&amp;"Local Trend: "&amp;HLOOKUP(MID(AP$3,FIND(".",AP$3)+1,FIND(".",AP$3,FIND(".",AP$3)+1)-FIND(".",AP$3)-1),Gällivare!$B$6:$J$36,MATCH($C14,Gällivare!$B$6:$B$36,0),FALSE)&amp;CHAR(10)&amp;"Local Target: "&amp;HLOOKUP(RIGHT(AP$3,LEN(AP$3)-FIND(".",AP$3,FIND(".",AP$3)+1)),Gällivare!$B$6:$J$36,MATCH($C14,Gällivare!$B$6:$B$36,0),FALSE)))</f>
        <v>Medium</v>
      </c>
      <c r="AQ14" s="177" t="str">
        <f>IF(AND(HLOOKUP(MID(AQ$3,FIND(".",AQ$3)+1,FIND(".",AQ$3,FIND(".",AQ$3)+1)-FIND(".",AQ$3)-1),Gällivare!$B$6:$J$36,MATCH($C14,Gällivare!$B$6:$B$36,0),FALSE)="No Impact",HLOOKUP(RIGHT(AQ$3,LEN(AQ$3)-FIND(".",AQ$3,FIND(".",AQ$3)+1)),Gällivare!$B$6:$J$36,MATCH($C14,Gällivare!$B$6:$B$36,0),FALSE)="No Impact"),HLOOKUP(LEFT(AQ$3,4),Global!$B$6:$J$36,MATCH($C14,Global!$B$6:$B$36,0),FALSE),IF(AND(HLOOKUP(MID(AQ$3,FIND(".",AQ$3)+1,FIND(".",AQ$3,FIND(".",AQ$3)+1)-FIND(".",AQ$3)-1),Gällivare!$B$6:$J$36,MATCH($C14,Gällivare!$B$6:$B$36,0),FALSE)="No Impact",HLOOKUP(LEFT(AQ$3,4),Global!$B$6:$J$36,MATCH($C14,Global!$B$6:$B$36,0),FALSE)="No Impact"),HLOOKUP(RIGHT(AQ$3,LEN(AQ$3)-FIND(".",AQ$3,FIND(".",AQ$3)+1)),Gällivare!$B$6:$J$36,MATCH($C14,Gällivare!$B$6:$B$36,0),FALSE),"Global: "&amp;HLOOKUP(LEFT(AQ$3,4),Global!$B$6:$J$36,MATCH($C14,Global!$B$6:$B$36,0),FALSE)&amp;CHAR(10)&amp;"Local Trend: "&amp;HLOOKUP(MID(AQ$3,FIND(".",AQ$3)+1,FIND(".",AQ$3,FIND(".",AQ$3)+1)-FIND(".",AQ$3)-1),Gällivare!$B$6:$J$36,MATCH($C14,Gällivare!$B$6:$B$36,0),FALSE)&amp;CHAR(10)&amp;"Local Target: "&amp;HLOOKUP(RIGHT(AQ$3,LEN(AQ$3)-FIND(".",AQ$3,FIND(".",AQ$3)+1)),Gällivare!$B$6:$J$36,MATCH($C14,Gällivare!$B$6:$B$36,0),FALSE)))</f>
        <v>High</v>
      </c>
      <c r="AR14" s="177" t="str">
        <f>IF(AND(HLOOKUP(MID(AR$3,FIND(".",AR$3)+1,FIND(".",AR$3,FIND(".",AR$3)+1)-FIND(".",AR$3)-1),Gällivare!$B$6:$J$36,MATCH($C14,Gällivare!$B$6:$B$36,0),FALSE)="No Impact",HLOOKUP(RIGHT(AR$3,LEN(AR$3)-FIND(".",AR$3,FIND(".",AR$3)+1)),Gällivare!$B$6:$J$36,MATCH($C14,Gällivare!$B$6:$B$36,0),FALSE)="No Impact"),HLOOKUP(LEFT(AR$3,4),Global!$B$6:$J$36,MATCH($C14,Global!$B$6:$B$36,0),FALSE),IF(AND(HLOOKUP(MID(AR$3,FIND(".",AR$3)+1,FIND(".",AR$3,FIND(".",AR$3)+1)-FIND(".",AR$3)-1),Gällivare!$B$6:$J$36,MATCH($C14,Gällivare!$B$6:$B$36,0),FALSE)="No Impact",HLOOKUP(LEFT(AR$3,4),Global!$B$6:$J$36,MATCH($C14,Global!$B$6:$B$36,0),FALSE)="No Impact"),HLOOKUP(RIGHT(AR$3,LEN(AR$3)-FIND(".",AR$3,FIND(".",AR$3)+1)),Gällivare!$B$6:$J$36,MATCH($C14,Gällivare!$B$6:$B$36,0),FALSE),"Global: "&amp;HLOOKUP(LEFT(AR$3,4),Global!$B$6:$J$36,MATCH($C14,Global!$B$6:$B$36,0),FALSE)&amp;CHAR(10)&amp;"Local Trend: "&amp;HLOOKUP(MID(AR$3,FIND(".",AR$3)+1,FIND(".",AR$3,FIND(".",AR$3)+1)-FIND(".",AR$3)-1),Gällivare!$B$6:$J$36,MATCH($C14,Gällivare!$B$6:$B$36,0),FALSE)&amp;CHAR(10)&amp;"Local Target: "&amp;HLOOKUP(RIGHT(AR$3,LEN(AR$3)-FIND(".",AR$3,FIND(".",AR$3)+1)),Gällivare!$B$6:$J$36,MATCH($C14,Gällivare!$B$6:$B$36,0),FALSE)))</f>
        <v>Low in begining
High around 2040</v>
      </c>
      <c r="AS14" s="177" t="str">
        <f>IF(AND(HLOOKUP(MID(AS$3,FIND(".",AS$3)+1,FIND(".",AS$3,FIND(".",AS$3)+1)-FIND(".",AS$3)-1),Gällivare!$B$6:$J$36,MATCH($C14,Gällivare!$B$6:$B$36,0),FALSE)="No Impact",HLOOKUP(RIGHT(AS$3,LEN(AS$3)-FIND(".",AS$3,FIND(".",AS$3)+1)),Gällivare!$B$6:$J$36,MATCH($C14,Gällivare!$B$6:$B$36,0),FALSE)="No Impact"),HLOOKUP(LEFT(AS$3,4),Global!$B$6:$J$36,MATCH($C14,Global!$B$6:$B$36,0),FALSE),IF(AND(HLOOKUP(MID(AS$3,FIND(".",AS$3)+1,FIND(".",AS$3,FIND(".",AS$3)+1)-FIND(".",AS$3)-1),Gällivare!$B$6:$J$36,MATCH($C14,Gällivare!$B$6:$B$36,0),FALSE)="No Impact",HLOOKUP(LEFT(AS$3,4),Global!$B$6:$J$36,MATCH($C14,Global!$B$6:$B$36,0),FALSE)="No Impact"),HLOOKUP(RIGHT(AS$3,LEN(AS$3)-FIND(".",AS$3,FIND(".",AS$3)+1)),Gällivare!$B$6:$J$36,MATCH($C14,Gällivare!$B$6:$B$36,0),FALSE),"Global: "&amp;HLOOKUP(LEFT(AS$3,4),Global!$B$6:$J$36,MATCH($C14,Global!$B$6:$B$36,0),FALSE)&amp;CHAR(10)&amp;"Local Trend: "&amp;HLOOKUP(MID(AS$3,FIND(".",AS$3)+1,FIND(".",AS$3,FIND(".",AS$3)+1)-FIND(".",AS$3)-1),Gällivare!$B$6:$J$36,MATCH($C14,Gällivare!$B$6:$B$36,0),FALSE)&amp;CHAR(10)&amp;"Local Target: "&amp;HLOOKUP(RIGHT(AS$3,LEN(AS$3)-FIND(".",AS$3,FIND(".",AS$3)+1)),Gällivare!$B$6:$J$36,MATCH($C14,Gällivare!$B$6:$B$36,0),FALSE)))</f>
        <v>Medium</v>
      </c>
      <c r="AT14" s="177" t="str">
        <f>IF(AND(HLOOKUP(MID(AT$3,FIND(".",AT$3)+1,FIND(".",AT$3,FIND(".",AT$3)+1)-FIND(".",AT$3)-1),Gällivare!$B$6:$J$36,MATCH($C14,Gällivare!$B$6:$B$36,0),FALSE)="No Impact",HLOOKUP(RIGHT(AT$3,LEN(AT$3)-FIND(".",AT$3,FIND(".",AT$3)+1)),Gällivare!$B$6:$J$36,MATCH($C14,Gällivare!$B$6:$B$36,0),FALSE)="No Impact"),HLOOKUP(LEFT(AT$3,4),Global!$B$6:$J$36,MATCH($C14,Global!$B$6:$B$36,0),FALSE),IF(AND(HLOOKUP(MID(AT$3,FIND(".",AT$3)+1,FIND(".",AT$3,FIND(".",AT$3)+1)-FIND(".",AT$3)-1),Gällivare!$B$6:$J$36,MATCH($C14,Gällivare!$B$6:$B$36,0),FALSE)="No Impact",HLOOKUP(LEFT(AT$3,4),Global!$B$6:$J$36,MATCH($C14,Global!$B$6:$B$36,0),FALSE)="No Impact"),HLOOKUP(RIGHT(AT$3,LEN(AT$3)-FIND(".",AT$3,FIND(".",AT$3)+1)),Gällivare!$B$6:$J$36,MATCH($C14,Gällivare!$B$6:$B$36,0),FALSE),"Global: "&amp;HLOOKUP(LEFT(AT$3,4),Global!$B$6:$J$36,MATCH($C14,Global!$B$6:$B$36,0),FALSE)&amp;CHAR(10)&amp;"Local Trend: "&amp;HLOOKUP(MID(AT$3,FIND(".",AT$3)+1,FIND(".",AT$3,FIND(".",AT$3)+1)-FIND(".",AT$3)-1),Gällivare!$B$6:$J$36,MATCH($C14,Gällivare!$B$6:$B$36,0),FALSE)&amp;CHAR(10)&amp;"Local Target: "&amp;HLOOKUP(RIGHT(AT$3,LEN(AT$3)-FIND(".",AT$3,FIND(".",AT$3)+1)),Gällivare!$B$6:$J$36,MATCH($C14,Gällivare!$B$6:$B$36,0),FALSE)))</f>
        <v>High</v>
      </c>
      <c r="AU14" s="177" t="str">
        <f>IF(AND(HLOOKUP(MID(AU$3,FIND(".",AU$3)+1,FIND(".",AU$3,FIND(".",AU$3)+1)-FIND(".",AU$3)-1),Gällivare!$B$6:$J$36,MATCH($C14,Gällivare!$B$6:$B$36,0),FALSE)="No Impact",HLOOKUP(RIGHT(AU$3,LEN(AU$3)-FIND(".",AU$3,FIND(".",AU$3)+1)),Gällivare!$B$6:$J$36,MATCH($C14,Gällivare!$B$6:$B$36,0),FALSE)="No Impact"),HLOOKUP(LEFT(AU$3,4),Global!$B$6:$J$36,MATCH($C14,Global!$B$6:$B$36,0),FALSE),IF(AND(HLOOKUP(MID(AU$3,FIND(".",AU$3)+1,FIND(".",AU$3,FIND(".",AU$3)+1)-FIND(".",AU$3)-1),Gällivare!$B$6:$J$36,MATCH($C14,Gällivare!$B$6:$B$36,0),FALSE)="No Impact",HLOOKUP(LEFT(AU$3,4),Global!$B$6:$J$36,MATCH($C14,Global!$B$6:$B$36,0),FALSE)="No Impact"),HLOOKUP(RIGHT(AU$3,LEN(AU$3)-FIND(".",AU$3,FIND(".",AU$3)+1)),Gällivare!$B$6:$J$36,MATCH($C14,Gällivare!$B$6:$B$36,0),FALSE),"Global: "&amp;HLOOKUP(LEFT(AU$3,4),Global!$B$6:$J$36,MATCH($C14,Global!$B$6:$B$36,0),FALSE)&amp;CHAR(10)&amp;"Local Trend: "&amp;HLOOKUP(MID(AU$3,FIND(".",AU$3)+1,FIND(".",AU$3,FIND(".",AU$3)+1)-FIND(".",AU$3)-1),Gällivare!$B$6:$J$36,MATCH($C14,Gällivare!$B$6:$B$36,0),FALSE)&amp;CHAR(10)&amp;"Local Target: "&amp;HLOOKUP(RIGHT(AU$3,LEN(AU$3)-FIND(".",AU$3,FIND(".",AU$3)+1)),Gällivare!$B$6:$J$36,MATCH($C14,Gällivare!$B$6:$B$36,0),FALSE)))</f>
        <v>Low in begining
High around 2040</v>
      </c>
      <c r="AV14" s="177" t="str">
        <f>IF(AND(HLOOKUP(MID(AV$3,FIND(".",AV$3)+1,FIND(".",AV$3,FIND(".",AV$3)+1)-FIND(".",AV$3)-1),Gällivare!$B$6:$J$36,MATCH($C14,Gällivare!$B$6:$B$36,0),FALSE)="No Impact",HLOOKUP(RIGHT(AV$3,LEN(AV$3)-FIND(".",AV$3,FIND(".",AV$3)+1)),Gällivare!$B$6:$J$36,MATCH($C14,Gällivare!$B$6:$B$36,0),FALSE)="No Impact"),HLOOKUP(LEFT(AV$3,4),Global!$B$6:$J$36,MATCH($C14,Global!$B$6:$B$36,0),FALSE),IF(AND(HLOOKUP(MID(AV$3,FIND(".",AV$3)+1,FIND(".",AV$3,FIND(".",AV$3)+1)-FIND(".",AV$3)-1),Gällivare!$B$6:$J$36,MATCH($C14,Gällivare!$B$6:$B$36,0),FALSE)="No Impact",HLOOKUP(LEFT(AV$3,4),Global!$B$6:$J$36,MATCH($C14,Global!$B$6:$B$36,0),FALSE)="No Impact"),HLOOKUP(RIGHT(AV$3,LEN(AV$3)-FIND(".",AV$3,FIND(".",AV$3)+1)),Gällivare!$B$6:$J$36,MATCH($C14,Gällivare!$B$6:$B$36,0),FALSE),"Global: "&amp;HLOOKUP(LEFT(AV$3,4),Global!$B$6:$J$36,MATCH($C14,Global!$B$6:$B$36,0),FALSE)&amp;CHAR(10)&amp;"Local Trend: "&amp;HLOOKUP(MID(AV$3,FIND(".",AV$3)+1,FIND(".",AV$3,FIND(".",AV$3)+1)-FIND(".",AV$3)-1),Gällivare!$B$6:$J$36,MATCH($C14,Gällivare!$B$6:$B$36,0),FALSE)&amp;CHAR(10)&amp;"Local Target: "&amp;HLOOKUP(RIGHT(AV$3,LEN(AV$3)-FIND(".",AV$3,FIND(".",AV$3)+1)),Gällivare!$B$6:$J$36,MATCH($C14,Gällivare!$B$6:$B$36,0),FALSE)))</f>
        <v>Medium</v>
      </c>
      <c r="AW14" s="177" t="str">
        <f>IF(AND(HLOOKUP(MID(AW$3,FIND(".",AW$3)+1,FIND(".",AW$3,FIND(".",AW$3)+1)-FIND(".",AW$3)-1),Gällivare!$B$6:$J$36,MATCH($C14,Gällivare!$B$6:$B$36,0),FALSE)="No Impact",HLOOKUP(RIGHT(AW$3,LEN(AW$3)-FIND(".",AW$3,FIND(".",AW$3)+1)),Gällivare!$B$6:$J$36,MATCH($C14,Gällivare!$B$6:$B$36,0),FALSE)="No Impact"),HLOOKUP(LEFT(AW$3,4),Global!$B$6:$J$36,MATCH($C14,Global!$B$6:$B$36,0),FALSE),IF(AND(HLOOKUP(MID(AW$3,FIND(".",AW$3)+1,FIND(".",AW$3,FIND(".",AW$3)+1)-FIND(".",AW$3)-1),Gällivare!$B$6:$J$36,MATCH($C14,Gällivare!$B$6:$B$36,0),FALSE)="No Impact",HLOOKUP(LEFT(AW$3,4),Global!$B$6:$J$36,MATCH($C14,Global!$B$6:$B$36,0),FALSE)="No Impact"),HLOOKUP(RIGHT(AW$3,LEN(AW$3)-FIND(".",AW$3,FIND(".",AW$3)+1)),Gällivare!$B$6:$J$36,MATCH($C14,Gällivare!$B$6:$B$36,0),FALSE),"Global: "&amp;HLOOKUP(LEFT(AW$3,4),Global!$B$6:$J$36,MATCH($C14,Global!$B$6:$B$36,0),FALSE)&amp;CHAR(10)&amp;"Local Trend: "&amp;HLOOKUP(MID(AW$3,FIND(".",AW$3)+1,FIND(".",AW$3,FIND(".",AW$3)+1)-FIND(".",AW$3)-1),Gällivare!$B$6:$J$36,MATCH($C14,Gällivare!$B$6:$B$36,0),FALSE)&amp;CHAR(10)&amp;"Local Target: "&amp;HLOOKUP(RIGHT(AW$3,LEN(AW$3)-FIND(".",AW$3,FIND(".",AW$3)+1)),Gällivare!$B$6:$J$36,MATCH($C14,Gällivare!$B$6:$B$36,0),FALSE)))</f>
        <v>High</v>
      </c>
      <c r="AX14" s="177" t="str">
        <f>IF(AND(HLOOKUP(MID(AX$3,FIND(".",AX$3)+1,FIND(".",AX$3,FIND(".",AX$3)+1)-FIND(".",AX$3)-1),Gällivare!$B$6:$J$36,MATCH($C14,Gällivare!$B$6:$B$36,0),FALSE)="No Impact",HLOOKUP(RIGHT(AX$3,LEN(AX$3)-FIND(".",AX$3,FIND(".",AX$3)+1)),Gällivare!$B$6:$J$36,MATCH($C14,Gällivare!$B$6:$B$36,0),FALSE)="No Impact"),HLOOKUP(LEFT(AX$3,4),Global!$B$6:$J$36,MATCH($C14,Global!$B$6:$B$36,0),FALSE),IF(AND(HLOOKUP(MID(AX$3,FIND(".",AX$3)+1,FIND(".",AX$3,FIND(".",AX$3)+1)-FIND(".",AX$3)-1),Gällivare!$B$6:$J$36,MATCH($C14,Gällivare!$B$6:$B$36,0),FALSE)="No Impact",HLOOKUP(LEFT(AX$3,4),Global!$B$6:$J$36,MATCH($C14,Global!$B$6:$B$36,0),FALSE)="No Impact"),HLOOKUP(RIGHT(AX$3,LEN(AX$3)-FIND(".",AX$3,FIND(".",AX$3)+1)),Gällivare!$B$6:$J$36,MATCH($C14,Gällivare!$B$6:$B$36,0),FALSE),"Global: "&amp;HLOOKUP(LEFT(AX$3,4),Global!$B$6:$J$36,MATCH($C14,Global!$B$6:$B$36,0),FALSE)&amp;CHAR(10)&amp;"Local Trend: "&amp;HLOOKUP(MID(AX$3,FIND(".",AX$3)+1,FIND(".",AX$3,FIND(".",AX$3)+1)-FIND(".",AX$3)-1),Gällivare!$B$6:$J$36,MATCH($C14,Gällivare!$B$6:$B$36,0),FALSE)&amp;CHAR(10)&amp;"Local Target: "&amp;HLOOKUP(RIGHT(AX$3,LEN(AX$3)-FIND(".",AX$3,FIND(".",AX$3)+1)),Gällivare!$B$6:$J$36,MATCH($C14,Gällivare!$B$6:$B$36,0),FALSE)))</f>
        <v>Low in begining
High around 2040</v>
      </c>
      <c r="AY14" s="177" t="str">
        <f>IF(AND(HLOOKUP(MID(AY$3,FIND(".",AY$3)+1,FIND(".",AY$3,FIND(".",AY$3)+1)-FIND(".",AY$3)-1),Gällivare!$B$6:$J$36,MATCH($C14,Gällivare!$B$6:$B$36,0),FALSE)="No Impact",HLOOKUP(RIGHT(AY$3,LEN(AY$3)-FIND(".",AY$3,FIND(".",AY$3)+1)),Gällivare!$B$6:$J$36,MATCH($C14,Gällivare!$B$6:$B$36,0),FALSE)="No Impact"),HLOOKUP(LEFT(AY$3,4),Global!$B$6:$J$36,MATCH($C14,Global!$B$6:$B$36,0),FALSE),IF(AND(HLOOKUP(MID(AY$3,FIND(".",AY$3)+1,FIND(".",AY$3,FIND(".",AY$3)+1)-FIND(".",AY$3)-1),Gällivare!$B$6:$J$36,MATCH($C14,Gällivare!$B$6:$B$36,0),FALSE)="No Impact",HLOOKUP(LEFT(AY$3,4),Global!$B$6:$J$36,MATCH($C14,Global!$B$6:$B$36,0),FALSE)="No Impact"),HLOOKUP(RIGHT(AY$3,LEN(AY$3)-FIND(".",AY$3,FIND(".",AY$3)+1)),Gällivare!$B$6:$J$36,MATCH($C14,Gällivare!$B$6:$B$36,0),FALSE),"Global: "&amp;HLOOKUP(LEFT(AY$3,4),Global!$B$6:$J$36,MATCH($C14,Global!$B$6:$B$36,0),FALSE)&amp;CHAR(10)&amp;"Local Trend: "&amp;HLOOKUP(MID(AY$3,FIND(".",AY$3)+1,FIND(".",AY$3,FIND(".",AY$3)+1)-FIND(".",AY$3)-1),Gällivare!$B$6:$J$36,MATCH($C14,Gällivare!$B$6:$B$36,0),FALSE)&amp;CHAR(10)&amp;"Local Target: "&amp;HLOOKUP(RIGHT(AY$3,LEN(AY$3)-FIND(".",AY$3,FIND(".",AY$3)+1)),Gällivare!$B$6:$J$36,MATCH($C14,Gällivare!$B$6:$B$36,0),FALSE)))</f>
        <v>Medium</v>
      </c>
      <c r="AZ14" s="177" t="str">
        <f>IF(AND(HLOOKUP(MID(AZ$3,FIND(".",AZ$3)+1,FIND(".",AZ$3,FIND(".",AZ$3)+1)-FIND(".",AZ$3)-1),Gällivare!$B$6:$J$36,MATCH($C14,Gällivare!$B$6:$B$36,0),FALSE)="No Impact",HLOOKUP(RIGHT(AZ$3,LEN(AZ$3)-FIND(".",AZ$3,FIND(".",AZ$3)+1)),Gällivare!$B$6:$J$36,MATCH($C14,Gällivare!$B$6:$B$36,0),FALSE)="No Impact"),HLOOKUP(LEFT(AZ$3,4),Global!$B$6:$J$36,MATCH($C14,Global!$B$6:$B$36,0),FALSE),IF(AND(HLOOKUP(MID(AZ$3,FIND(".",AZ$3)+1,FIND(".",AZ$3,FIND(".",AZ$3)+1)-FIND(".",AZ$3)-1),Gällivare!$B$6:$J$36,MATCH($C14,Gällivare!$B$6:$B$36,0),FALSE)="No Impact",HLOOKUP(LEFT(AZ$3,4),Global!$B$6:$J$36,MATCH($C14,Global!$B$6:$B$36,0),FALSE)="No Impact"),HLOOKUP(RIGHT(AZ$3,LEN(AZ$3)-FIND(".",AZ$3,FIND(".",AZ$3)+1)),Gällivare!$B$6:$J$36,MATCH($C14,Gällivare!$B$6:$B$36,0),FALSE),"Global: "&amp;HLOOKUP(LEFT(AZ$3,4),Global!$B$6:$J$36,MATCH($C14,Global!$B$6:$B$36,0),FALSE)&amp;CHAR(10)&amp;"Local Trend: "&amp;HLOOKUP(MID(AZ$3,FIND(".",AZ$3)+1,FIND(".",AZ$3,FIND(".",AZ$3)+1)-FIND(".",AZ$3)-1),Gällivare!$B$6:$J$36,MATCH($C14,Gällivare!$B$6:$B$36,0),FALSE)&amp;CHAR(10)&amp;"Local Target: "&amp;HLOOKUP(RIGHT(AZ$3,LEN(AZ$3)-FIND(".",AZ$3,FIND(".",AZ$3)+1)),Gällivare!$B$6:$J$36,MATCH($C14,Gällivare!$B$6:$B$36,0),FALSE)))</f>
        <v>High</v>
      </c>
      <c r="BA14" s="177" t="str">
        <f>IF(AND(HLOOKUP(MID(BA$3,FIND(".",BA$3)+1,FIND(".",BA$3,FIND(".",BA$3)+1)-FIND(".",BA$3)-1),Gällivare!$B$6:$J$36,MATCH($C14,Gällivare!$B$6:$B$36,0),FALSE)="No Impact",HLOOKUP(RIGHT(BA$3,LEN(BA$3)-FIND(".",BA$3,FIND(".",BA$3)+1)),Gällivare!$B$6:$J$36,MATCH($C14,Gällivare!$B$6:$B$36,0),FALSE)="No Impact"),HLOOKUP(LEFT(BA$3,4),Global!$B$6:$J$36,MATCH($C14,Global!$B$6:$B$36,0),FALSE),IF(AND(HLOOKUP(MID(BA$3,FIND(".",BA$3)+1,FIND(".",BA$3,FIND(".",BA$3)+1)-FIND(".",BA$3)-1),Gällivare!$B$6:$J$36,MATCH($C14,Gällivare!$B$6:$B$36,0),FALSE)="No Impact",HLOOKUP(LEFT(BA$3,4),Global!$B$6:$J$36,MATCH($C14,Global!$B$6:$B$36,0),FALSE)="No Impact"),HLOOKUP(RIGHT(BA$3,LEN(BA$3)-FIND(".",BA$3,FIND(".",BA$3)+1)),Gällivare!$B$6:$J$36,MATCH($C14,Gällivare!$B$6:$B$36,0),FALSE),"Global: "&amp;HLOOKUP(LEFT(BA$3,4),Global!$B$6:$J$36,MATCH($C14,Global!$B$6:$B$36,0),FALSE)&amp;CHAR(10)&amp;"Local Trend: "&amp;HLOOKUP(MID(BA$3,FIND(".",BA$3)+1,FIND(".",BA$3,FIND(".",BA$3)+1)-FIND(".",BA$3)-1),Gällivare!$B$6:$J$36,MATCH($C14,Gällivare!$B$6:$B$36,0),FALSE)&amp;CHAR(10)&amp;"Local Target: "&amp;HLOOKUP(RIGHT(BA$3,LEN(BA$3)-FIND(".",BA$3,FIND(".",BA$3)+1)),Gällivare!$B$6:$J$36,MATCH($C14,Gällivare!$B$6:$B$36,0),FALSE)))</f>
        <v>Low in begining
High around 2040</v>
      </c>
      <c r="BB14" s="177" t="str">
        <f>IF(AND(HLOOKUP(MID(BB$3,FIND(".",BB$3)+1,FIND(".",BB$3,FIND(".",BB$3)+1)-FIND(".",BB$3)-1),Gällivare!$B$6:$J$36,MATCH($C14,Gällivare!$B$6:$B$36,0),FALSE)="No Impact",HLOOKUP(RIGHT(BB$3,LEN(BB$3)-FIND(".",BB$3,FIND(".",BB$3)+1)),Gällivare!$B$6:$J$36,MATCH($C14,Gällivare!$B$6:$B$36,0),FALSE)="No Impact"),HLOOKUP(LEFT(BB$3,4),Global!$B$6:$J$36,MATCH($C14,Global!$B$6:$B$36,0),FALSE),IF(AND(HLOOKUP(MID(BB$3,FIND(".",BB$3)+1,FIND(".",BB$3,FIND(".",BB$3)+1)-FIND(".",BB$3)-1),Gällivare!$B$6:$J$36,MATCH($C14,Gällivare!$B$6:$B$36,0),FALSE)="No Impact",HLOOKUP(LEFT(BB$3,4),Global!$B$6:$J$36,MATCH($C14,Global!$B$6:$B$36,0),FALSE)="No Impact"),HLOOKUP(RIGHT(BB$3,LEN(BB$3)-FIND(".",BB$3,FIND(".",BB$3)+1)),Gällivare!$B$6:$J$36,MATCH($C14,Gällivare!$B$6:$B$36,0),FALSE),"Global: "&amp;HLOOKUP(LEFT(BB$3,4),Global!$B$6:$J$36,MATCH($C14,Global!$B$6:$B$36,0),FALSE)&amp;CHAR(10)&amp;"Local Trend: "&amp;HLOOKUP(MID(BB$3,FIND(".",BB$3)+1,FIND(".",BB$3,FIND(".",BB$3)+1)-FIND(".",BB$3)-1),Gällivare!$B$6:$J$36,MATCH($C14,Gällivare!$B$6:$B$36,0),FALSE)&amp;CHAR(10)&amp;"Local Target: "&amp;HLOOKUP(RIGHT(BB$3,LEN(BB$3)-FIND(".",BB$3,FIND(".",BB$3)+1)),Gällivare!$B$6:$J$36,MATCH($C14,Gällivare!$B$6:$B$36,0),FALSE)))</f>
        <v>Medium</v>
      </c>
      <c r="BC14" s="177" t="str">
        <f>IF(AND(HLOOKUP(MID(BC$3,FIND(".",BC$3)+1,FIND(".",BC$3,FIND(".",BC$3)+1)-FIND(".",BC$3)-1),Gällivare!$B$6:$J$36,MATCH($C14,Gällivare!$B$6:$B$36,0),FALSE)="No Impact",HLOOKUP(RIGHT(BC$3,LEN(BC$3)-FIND(".",BC$3,FIND(".",BC$3)+1)),Gällivare!$B$6:$J$36,MATCH($C14,Gällivare!$B$6:$B$36,0),FALSE)="No Impact"),HLOOKUP(LEFT(BC$3,4),Global!$B$6:$J$36,MATCH($C14,Global!$B$6:$B$36,0),FALSE),IF(AND(HLOOKUP(MID(BC$3,FIND(".",BC$3)+1,FIND(".",BC$3,FIND(".",BC$3)+1)-FIND(".",BC$3)-1),Gällivare!$B$6:$J$36,MATCH($C14,Gällivare!$B$6:$B$36,0),FALSE)="No Impact",HLOOKUP(LEFT(BC$3,4),Global!$B$6:$J$36,MATCH($C14,Global!$B$6:$B$36,0),FALSE)="No Impact"),HLOOKUP(RIGHT(BC$3,LEN(BC$3)-FIND(".",BC$3,FIND(".",BC$3)+1)),Gällivare!$B$6:$J$36,MATCH($C14,Gällivare!$B$6:$B$36,0),FALSE),"Global: "&amp;HLOOKUP(LEFT(BC$3,4),Global!$B$6:$J$36,MATCH($C14,Global!$B$6:$B$36,0),FALSE)&amp;CHAR(10)&amp;"Local Trend: "&amp;HLOOKUP(MID(BC$3,FIND(".",BC$3)+1,FIND(".",BC$3,FIND(".",BC$3)+1)-FIND(".",BC$3)-1),Gällivare!$B$6:$J$36,MATCH($C14,Gällivare!$B$6:$B$36,0),FALSE)&amp;CHAR(10)&amp;"Local Target: "&amp;HLOOKUP(RIGHT(BC$3,LEN(BC$3)-FIND(".",BC$3,FIND(".",BC$3)+1)),Gällivare!$B$6:$J$36,MATCH($C14,Gällivare!$B$6:$B$36,0),FALSE)))</f>
        <v>High</v>
      </c>
      <c r="BD14" s="177" t="str">
        <f>IF(AND(HLOOKUP(MID(BD$3,FIND(".",BD$3)+1,FIND(".",BD$3,FIND(".",BD$3)+1)-FIND(".",BD$3)-1),Gällivare!$B$6:$J$36,MATCH($C14,Gällivare!$B$6:$B$36,0),FALSE)="No Impact",HLOOKUP(RIGHT(BD$3,LEN(BD$3)-FIND(".",BD$3,FIND(".",BD$3)+1)),Gällivare!$B$6:$J$36,MATCH($C14,Gällivare!$B$6:$B$36,0),FALSE)="No Impact"),HLOOKUP(LEFT(BD$3,4),Global!$B$6:$J$36,MATCH($C14,Global!$B$6:$B$36,0),FALSE),IF(AND(HLOOKUP(MID(BD$3,FIND(".",BD$3)+1,FIND(".",BD$3,FIND(".",BD$3)+1)-FIND(".",BD$3)-1),Gällivare!$B$6:$J$36,MATCH($C14,Gällivare!$B$6:$B$36,0),FALSE)="No Impact",HLOOKUP(LEFT(BD$3,4),Global!$B$6:$J$36,MATCH($C14,Global!$B$6:$B$36,0),FALSE)="No Impact"),HLOOKUP(RIGHT(BD$3,LEN(BD$3)-FIND(".",BD$3,FIND(".",BD$3)+1)),Gällivare!$B$6:$J$36,MATCH($C14,Gällivare!$B$6:$B$36,0),FALSE),"Global: "&amp;HLOOKUP(LEFT(BD$3,4),Global!$B$6:$J$36,MATCH($C14,Global!$B$6:$B$36,0),FALSE)&amp;CHAR(10)&amp;"Local Trend: "&amp;HLOOKUP(MID(BD$3,FIND(".",BD$3)+1,FIND(".",BD$3,FIND(".",BD$3)+1)-FIND(".",BD$3)-1),Gällivare!$B$6:$J$36,MATCH($C14,Gällivare!$B$6:$B$36,0),FALSE)&amp;CHAR(10)&amp;"Local Target: "&amp;HLOOKUP(RIGHT(BD$3,LEN(BD$3)-FIND(".",BD$3,FIND(".",BD$3)+1)),Gällivare!$B$6:$J$36,MATCH($C14,Gällivare!$B$6:$B$36,0),FALSE)))</f>
        <v>Low in begining
High around 2040</v>
      </c>
      <c r="BE14" s="177" t="str">
        <f>IF(AND(HLOOKUP(MID(BE$3,FIND(".",BE$3)+1,FIND(".",BE$3,FIND(".",BE$3)+1)-FIND(".",BE$3)-1),Gällivare!$B$6:$J$36,MATCH($C14,Gällivare!$B$6:$B$36,0),FALSE)="No Impact",HLOOKUP(RIGHT(BE$3,LEN(BE$3)-FIND(".",BE$3,FIND(".",BE$3)+1)),Gällivare!$B$6:$J$36,MATCH($C14,Gällivare!$B$6:$B$36,0),FALSE)="No Impact"),HLOOKUP(LEFT(BE$3,4),Global!$B$6:$J$36,MATCH($C14,Global!$B$6:$B$36,0),FALSE),IF(AND(HLOOKUP(MID(BE$3,FIND(".",BE$3)+1,FIND(".",BE$3,FIND(".",BE$3)+1)-FIND(".",BE$3)-1),Gällivare!$B$6:$J$36,MATCH($C14,Gällivare!$B$6:$B$36,0),FALSE)="No Impact",HLOOKUP(LEFT(BE$3,4),Global!$B$6:$J$36,MATCH($C14,Global!$B$6:$B$36,0),FALSE)="No Impact"),HLOOKUP(RIGHT(BE$3,LEN(BE$3)-FIND(".",BE$3,FIND(".",BE$3)+1)),Gällivare!$B$6:$J$36,MATCH($C14,Gällivare!$B$6:$B$36,0),FALSE),"Global: "&amp;HLOOKUP(LEFT(BE$3,4),Global!$B$6:$J$36,MATCH($C14,Global!$B$6:$B$36,0),FALSE)&amp;CHAR(10)&amp;"Local Trend: "&amp;HLOOKUP(MID(BE$3,FIND(".",BE$3)+1,FIND(".",BE$3,FIND(".",BE$3)+1)-FIND(".",BE$3)-1),Gällivare!$B$6:$J$36,MATCH($C14,Gällivare!$B$6:$B$36,0),FALSE)&amp;CHAR(10)&amp;"Local Target: "&amp;HLOOKUP(RIGHT(BE$3,LEN(BE$3)-FIND(".",BE$3,FIND(".",BE$3)+1)),Gällivare!$B$6:$J$36,MATCH($C14,Gällivare!$B$6:$B$36,0),FALSE)))</f>
        <v>Medium</v>
      </c>
      <c r="BF14" s="177" t="str">
        <f>IF(AND(HLOOKUP(MID(BF$3,FIND(".",BF$3)+1,FIND(".",BF$3,FIND(".",BF$3)+1)-FIND(".",BF$3)-1),Gällivare!$B$6:$J$36,MATCH($C14,Gällivare!$B$6:$B$36,0),FALSE)="No Impact",HLOOKUP(RIGHT(BF$3,LEN(BF$3)-FIND(".",BF$3,FIND(".",BF$3)+1)),Gällivare!$B$6:$J$36,MATCH($C14,Gällivare!$B$6:$B$36,0),FALSE)="No Impact"),HLOOKUP(LEFT(BF$3,4),Global!$B$6:$J$36,MATCH($C14,Global!$B$6:$B$36,0),FALSE),IF(AND(HLOOKUP(MID(BF$3,FIND(".",BF$3)+1,FIND(".",BF$3,FIND(".",BF$3)+1)-FIND(".",BF$3)-1),Gällivare!$B$6:$J$36,MATCH($C14,Gällivare!$B$6:$B$36,0),FALSE)="No Impact",HLOOKUP(LEFT(BF$3,4),Global!$B$6:$J$36,MATCH($C14,Global!$B$6:$B$36,0),FALSE)="No Impact"),HLOOKUP(RIGHT(BF$3,LEN(BF$3)-FIND(".",BF$3,FIND(".",BF$3)+1)),Gällivare!$B$6:$J$36,MATCH($C14,Gällivare!$B$6:$B$36,0),FALSE),"Global: "&amp;HLOOKUP(LEFT(BF$3,4),Global!$B$6:$J$36,MATCH($C14,Global!$B$6:$B$36,0),FALSE)&amp;CHAR(10)&amp;"Local Trend: "&amp;HLOOKUP(MID(BF$3,FIND(".",BF$3)+1,FIND(".",BF$3,FIND(".",BF$3)+1)-FIND(".",BF$3)-1),Gällivare!$B$6:$J$36,MATCH($C14,Gällivare!$B$6:$B$36,0),FALSE)&amp;CHAR(10)&amp;"Local Target: "&amp;HLOOKUP(RIGHT(BF$3,LEN(BF$3)-FIND(".",BF$3,FIND(".",BF$3)+1)),Gällivare!$B$6:$J$36,MATCH($C14,Gällivare!$B$6:$B$36,0),FALSE)))</f>
        <v>High</v>
      </c>
      <c r="BG14" s="177" t="str">
        <f>IF(AND(HLOOKUP(MID(BG$3,FIND(".",BG$3)+1,FIND(".",BG$3,FIND(".",BG$3)+1)-FIND(".",BG$3)-1),Gällivare!$B$6:$J$36,MATCH($C14,Gällivare!$B$6:$B$36,0),FALSE)="No Impact",HLOOKUP(RIGHT(BG$3,LEN(BG$3)-FIND(".",BG$3,FIND(".",BG$3)+1)),Gällivare!$B$6:$J$36,MATCH($C14,Gällivare!$B$6:$B$36,0),FALSE)="No Impact"),HLOOKUP(LEFT(BG$3,4),Global!$B$6:$J$36,MATCH($C14,Global!$B$6:$B$36,0),FALSE),IF(AND(HLOOKUP(MID(BG$3,FIND(".",BG$3)+1,FIND(".",BG$3,FIND(".",BG$3)+1)-FIND(".",BG$3)-1),Gällivare!$B$6:$J$36,MATCH($C14,Gällivare!$B$6:$B$36,0),FALSE)="No Impact",HLOOKUP(LEFT(BG$3,4),Global!$B$6:$J$36,MATCH($C14,Global!$B$6:$B$36,0),FALSE)="No Impact"),HLOOKUP(RIGHT(BG$3,LEN(BG$3)-FIND(".",BG$3,FIND(".",BG$3)+1)),Gällivare!$B$6:$J$36,MATCH($C14,Gällivare!$B$6:$B$36,0),FALSE),"Global: "&amp;HLOOKUP(LEFT(BG$3,4),Global!$B$6:$J$36,MATCH($C14,Global!$B$6:$B$36,0),FALSE)&amp;CHAR(10)&amp;"Local Trend: "&amp;HLOOKUP(MID(BG$3,FIND(".",BG$3)+1,FIND(".",BG$3,FIND(".",BG$3)+1)-FIND(".",BG$3)-1),Gällivare!$B$6:$J$36,MATCH($C14,Gällivare!$B$6:$B$36,0),FALSE)&amp;CHAR(10)&amp;"Local Target: "&amp;HLOOKUP(RIGHT(BG$3,LEN(BG$3)-FIND(".",BG$3,FIND(".",BG$3)+1)),Gällivare!$B$6:$J$36,MATCH($C14,Gällivare!$B$6:$B$36,0),FALSE)))</f>
        <v>Low in begining
High around 2040</v>
      </c>
      <c r="BH14" s="177" t="str">
        <f>IF(AND(HLOOKUP(MID(BH$3,FIND(".",BH$3)+1,FIND(".",BH$3,FIND(".",BH$3)+1)-FIND(".",BH$3)-1),Gällivare!$B$6:$J$36,MATCH($C14,Gällivare!$B$6:$B$36,0),FALSE)="No Impact",HLOOKUP(RIGHT(BH$3,LEN(BH$3)-FIND(".",BH$3,FIND(".",BH$3)+1)),Gällivare!$B$6:$J$36,MATCH($C14,Gällivare!$B$6:$B$36,0),FALSE)="No Impact"),HLOOKUP(LEFT(BH$3,4),Global!$B$6:$J$36,MATCH($C14,Global!$B$6:$B$36,0),FALSE),IF(AND(HLOOKUP(MID(BH$3,FIND(".",BH$3)+1,FIND(".",BH$3,FIND(".",BH$3)+1)-FIND(".",BH$3)-1),Gällivare!$B$6:$J$36,MATCH($C14,Gällivare!$B$6:$B$36,0),FALSE)="No Impact",HLOOKUP(LEFT(BH$3,4),Global!$B$6:$J$36,MATCH($C14,Global!$B$6:$B$36,0),FALSE)="No Impact"),HLOOKUP(RIGHT(BH$3,LEN(BH$3)-FIND(".",BH$3,FIND(".",BH$3)+1)),Gällivare!$B$6:$J$36,MATCH($C14,Gällivare!$B$6:$B$36,0),FALSE),"Global: "&amp;HLOOKUP(LEFT(BH$3,4),Global!$B$6:$J$36,MATCH($C14,Global!$B$6:$B$36,0),FALSE)&amp;CHAR(10)&amp;"Local Trend: "&amp;HLOOKUP(MID(BH$3,FIND(".",BH$3)+1,FIND(".",BH$3,FIND(".",BH$3)+1)-FIND(".",BH$3)-1),Gällivare!$B$6:$J$36,MATCH($C14,Gällivare!$B$6:$B$36,0),FALSE)&amp;CHAR(10)&amp;"Local Target: "&amp;HLOOKUP(RIGHT(BH$3,LEN(BH$3)-FIND(".",BH$3,FIND(".",BH$3)+1)),Gällivare!$B$6:$J$36,MATCH($C14,Gällivare!$B$6:$B$36,0),FALSE)))</f>
        <v>Medium</v>
      </c>
      <c r="BI14" s="177" t="str">
        <f>IF(AND(HLOOKUP(MID(BI$3,FIND(".",BI$3)+1,FIND(".",BI$3,FIND(".",BI$3)+1)-FIND(".",BI$3)-1),Gällivare!$B$6:$J$36,MATCH($C14,Gällivare!$B$6:$B$36,0),FALSE)="No Impact",HLOOKUP(RIGHT(BI$3,LEN(BI$3)-FIND(".",BI$3,FIND(".",BI$3)+1)),Gällivare!$B$6:$J$36,MATCH($C14,Gällivare!$B$6:$B$36,0),FALSE)="No Impact"),HLOOKUP(LEFT(BI$3,4),Global!$B$6:$J$36,MATCH($C14,Global!$B$6:$B$36,0),FALSE),IF(AND(HLOOKUP(MID(BI$3,FIND(".",BI$3)+1,FIND(".",BI$3,FIND(".",BI$3)+1)-FIND(".",BI$3)-1),Gällivare!$B$6:$J$36,MATCH($C14,Gällivare!$B$6:$B$36,0),FALSE)="No Impact",HLOOKUP(LEFT(BI$3,4),Global!$B$6:$J$36,MATCH($C14,Global!$B$6:$B$36,0),FALSE)="No Impact"),HLOOKUP(RIGHT(BI$3,LEN(BI$3)-FIND(".",BI$3,FIND(".",BI$3)+1)),Gällivare!$B$6:$J$36,MATCH($C14,Gällivare!$B$6:$B$36,0),FALSE),"Global: "&amp;HLOOKUP(LEFT(BI$3,4),Global!$B$6:$J$36,MATCH($C14,Global!$B$6:$B$36,0),FALSE)&amp;CHAR(10)&amp;"Local Trend: "&amp;HLOOKUP(MID(BI$3,FIND(".",BI$3)+1,FIND(".",BI$3,FIND(".",BI$3)+1)-FIND(".",BI$3)-1),Gällivare!$B$6:$J$36,MATCH($C14,Gällivare!$B$6:$B$36,0),FALSE)&amp;CHAR(10)&amp;"Local Target: "&amp;HLOOKUP(RIGHT(BI$3,LEN(BI$3)-FIND(".",BI$3,FIND(".",BI$3)+1)),Gällivare!$B$6:$J$36,MATCH($C14,Gällivare!$B$6:$B$36,0),FALSE)))</f>
        <v>High</v>
      </c>
      <c r="BJ14" s="177" t="str">
        <f>IF(AND(HLOOKUP(MID(BJ$3,FIND(".",BJ$3)+1,FIND(".",BJ$3,FIND(".",BJ$3)+1)-FIND(".",BJ$3)-1),Gällivare!$B$6:$J$36,MATCH($C14,Gällivare!$B$6:$B$36,0),FALSE)="No Impact",HLOOKUP(RIGHT(BJ$3,LEN(BJ$3)-FIND(".",BJ$3,FIND(".",BJ$3)+1)),Gällivare!$B$6:$J$36,MATCH($C14,Gällivare!$B$6:$B$36,0),FALSE)="No Impact"),HLOOKUP(LEFT(BJ$3,4),Global!$B$6:$J$36,MATCH($C14,Global!$B$6:$B$36,0),FALSE),IF(AND(HLOOKUP(MID(BJ$3,FIND(".",BJ$3)+1,FIND(".",BJ$3,FIND(".",BJ$3)+1)-FIND(".",BJ$3)-1),Gällivare!$B$6:$J$36,MATCH($C14,Gällivare!$B$6:$B$36,0),FALSE)="No Impact",HLOOKUP(LEFT(BJ$3,4),Global!$B$6:$J$36,MATCH($C14,Global!$B$6:$B$36,0),FALSE)="No Impact"),HLOOKUP(RIGHT(BJ$3,LEN(BJ$3)-FIND(".",BJ$3,FIND(".",BJ$3)+1)),Gällivare!$B$6:$J$36,MATCH($C14,Gällivare!$B$6:$B$36,0),FALSE),"Global: "&amp;HLOOKUP(LEFT(BJ$3,4),Global!$B$6:$J$36,MATCH($C14,Global!$B$6:$B$36,0),FALSE)&amp;CHAR(10)&amp;"Local Trend: "&amp;HLOOKUP(MID(BJ$3,FIND(".",BJ$3)+1,FIND(".",BJ$3,FIND(".",BJ$3)+1)-FIND(".",BJ$3)-1),Gällivare!$B$6:$J$36,MATCH($C14,Gällivare!$B$6:$B$36,0),FALSE)&amp;CHAR(10)&amp;"Local Target: "&amp;HLOOKUP(RIGHT(BJ$3,LEN(BJ$3)-FIND(".",BJ$3,FIND(".",BJ$3)+1)),Gällivare!$B$6:$J$36,MATCH($C14,Gällivare!$B$6:$B$36,0),FALSE)))</f>
        <v>Low in begining
High around 2040</v>
      </c>
      <c r="BK14" s="177" t="str">
        <f>IF(AND(HLOOKUP(MID(BK$3,FIND(".",BK$3)+1,FIND(".",BK$3,FIND(".",BK$3)+1)-FIND(".",BK$3)-1),Gällivare!$B$6:$J$36,MATCH($C14,Gällivare!$B$6:$B$36,0),FALSE)="No Impact",HLOOKUP(RIGHT(BK$3,LEN(BK$3)-FIND(".",BK$3,FIND(".",BK$3)+1)),Gällivare!$B$6:$J$36,MATCH($C14,Gällivare!$B$6:$B$36,0),FALSE)="No Impact"),HLOOKUP(LEFT(BK$3,4),Global!$B$6:$J$36,MATCH($C14,Global!$B$6:$B$36,0),FALSE),IF(AND(HLOOKUP(MID(BK$3,FIND(".",BK$3)+1,FIND(".",BK$3,FIND(".",BK$3)+1)-FIND(".",BK$3)-1),Gällivare!$B$6:$J$36,MATCH($C14,Gällivare!$B$6:$B$36,0),FALSE)="No Impact",HLOOKUP(LEFT(BK$3,4),Global!$B$6:$J$36,MATCH($C14,Global!$B$6:$B$36,0),FALSE)="No Impact"),HLOOKUP(RIGHT(BK$3,LEN(BK$3)-FIND(".",BK$3,FIND(".",BK$3)+1)),Gällivare!$B$6:$J$36,MATCH($C14,Gällivare!$B$6:$B$36,0),FALSE),"Global: "&amp;HLOOKUP(LEFT(BK$3,4),Global!$B$6:$J$36,MATCH($C14,Global!$B$6:$B$36,0),FALSE)&amp;CHAR(10)&amp;"Local Trend: "&amp;HLOOKUP(MID(BK$3,FIND(".",BK$3)+1,FIND(".",BK$3,FIND(".",BK$3)+1)-FIND(".",BK$3)-1),Gällivare!$B$6:$J$36,MATCH($C14,Gällivare!$B$6:$B$36,0),FALSE)&amp;CHAR(10)&amp;"Local Target: "&amp;HLOOKUP(RIGHT(BK$3,LEN(BK$3)-FIND(".",BK$3,FIND(".",BK$3)+1)),Gällivare!$B$6:$J$36,MATCH($C14,Gällivare!$B$6:$B$36,0),FALSE)))</f>
        <v>Medium</v>
      </c>
      <c r="BL14" s="177" t="str">
        <f>IF(AND(HLOOKUP(MID(BL$3,FIND(".",BL$3)+1,FIND(".",BL$3,FIND(".",BL$3)+1)-FIND(".",BL$3)-1),Gällivare!$B$6:$J$36,MATCH($C14,Gällivare!$B$6:$B$36,0),FALSE)="No Impact",HLOOKUP(RIGHT(BL$3,LEN(BL$3)-FIND(".",BL$3,FIND(".",BL$3)+1)),Gällivare!$B$6:$J$36,MATCH($C14,Gällivare!$B$6:$B$36,0),FALSE)="No Impact"),HLOOKUP(LEFT(BL$3,4),Global!$B$6:$J$36,MATCH($C14,Global!$B$6:$B$36,0),FALSE),IF(AND(HLOOKUP(MID(BL$3,FIND(".",BL$3)+1,FIND(".",BL$3,FIND(".",BL$3)+1)-FIND(".",BL$3)-1),Gällivare!$B$6:$J$36,MATCH($C14,Gällivare!$B$6:$B$36,0),FALSE)="No Impact",HLOOKUP(LEFT(BL$3,4),Global!$B$6:$J$36,MATCH($C14,Global!$B$6:$B$36,0),FALSE)="No Impact"),HLOOKUP(RIGHT(BL$3,LEN(BL$3)-FIND(".",BL$3,FIND(".",BL$3)+1)),Gällivare!$B$6:$J$36,MATCH($C14,Gällivare!$B$6:$B$36,0),FALSE),"Global: "&amp;HLOOKUP(LEFT(BL$3,4),Global!$B$6:$J$36,MATCH($C14,Global!$B$6:$B$36,0),FALSE)&amp;CHAR(10)&amp;"Local Trend: "&amp;HLOOKUP(MID(BL$3,FIND(".",BL$3)+1,FIND(".",BL$3,FIND(".",BL$3)+1)-FIND(".",BL$3)-1),Gällivare!$B$6:$J$36,MATCH($C14,Gällivare!$B$6:$B$36,0),FALSE)&amp;CHAR(10)&amp;"Local Target: "&amp;HLOOKUP(RIGHT(BL$3,LEN(BL$3)-FIND(".",BL$3,FIND(".",BL$3)+1)),Gällivare!$B$6:$J$36,MATCH($C14,Gällivare!$B$6:$B$36,0),FALSE)))</f>
        <v>High</v>
      </c>
      <c r="BM14" s="177" t="str">
        <f>IF(AND(HLOOKUP(MID(BM$3,FIND(".",BM$3)+1,FIND(".",BM$3,FIND(".",BM$3)+1)-FIND(".",BM$3)-1),Gällivare!$B$6:$J$36,MATCH($C14,Gällivare!$B$6:$B$36,0),FALSE)="No Impact",HLOOKUP(RIGHT(BM$3,LEN(BM$3)-FIND(".",BM$3,FIND(".",BM$3)+1)),Gällivare!$B$6:$J$36,MATCH($C14,Gällivare!$B$6:$B$36,0),FALSE)="No Impact"),HLOOKUP(LEFT(BM$3,4),Global!$B$6:$J$36,MATCH($C14,Global!$B$6:$B$36,0),FALSE),IF(AND(HLOOKUP(MID(BM$3,FIND(".",BM$3)+1,FIND(".",BM$3,FIND(".",BM$3)+1)-FIND(".",BM$3)-1),Gällivare!$B$6:$J$36,MATCH($C14,Gällivare!$B$6:$B$36,0),FALSE)="No Impact",HLOOKUP(LEFT(BM$3,4),Global!$B$6:$J$36,MATCH($C14,Global!$B$6:$B$36,0),FALSE)="No Impact"),HLOOKUP(RIGHT(BM$3,LEN(BM$3)-FIND(".",BM$3,FIND(".",BM$3)+1)),Gällivare!$B$6:$J$36,MATCH($C14,Gällivare!$B$6:$B$36,0),FALSE),"Global: "&amp;HLOOKUP(LEFT(BM$3,4),Global!$B$6:$J$36,MATCH($C14,Global!$B$6:$B$36,0),FALSE)&amp;CHAR(10)&amp;"Local Trend: "&amp;HLOOKUP(MID(BM$3,FIND(".",BM$3)+1,FIND(".",BM$3,FIND(".",BM$3)+1)-FIND(".",BM$3)-1),Gällivare!$B$6:$J$36,MATCH($C14,Gällivare!$B$6:$B$36,0),FALSE)&amp;CHAR(10)&amp;"Local Target: "&amp;HLOOKUP(RIGHT(BM$3,LEN(BM$3)-FIND(".",BM$3,FIND(".",BM$3)+1)),Gällivare!$B$6:$J$36,MATCH($C14,Gällivare!$B$6:$B$36,0),FALSE)))</f>
        <v>Low in begining
High around 2040</v>
      </c>
      <c r="BN14" s="177" t="str">
        <f>IF(AND(HLOOKUP(MID(BN$3,FIND(".",BN$3)+1,FIND(".",BN$3,FIND(".",BN$3)+1)-FIND(".",BN$3)-1),Gällivare!$B$6:$J$36,MATCH($C14,Gällivare!$B$6:$B$36,0),FALSE)="No Impact",HLOOKUP(RIGHT(BN$3,LEN(BN$3)-FIND(".",BN$3,FIND(".",BN$3)+1)),Gällivare!$B$6:$J$36,MATCH($C14,Gällivare!$B$6:$B$36,0),FALSE)="No Impact"),HLOOKUP(LEFT(BN$3,4),Global!$B$6:$J$36,MATCH($C14,Global!$B$6:$B$36,0),FALSE),IF(AND(HLOOKUP(MID(BN$3,FIND(".",BN$3)+1,FIND(".",BN$3,FIND(".",BN$3)+1)-FIND(".",BN$3)-1),Gällivare!$B$6:$J$36,MATCH($C14,Gällivare!$B$6:$B$36,0),FALSE)="No Impact",HLOOKUP(LEFT(BN$3,4),Global!$B$6:$J$36,MATCH($C14,Global!$B$6:$B$36,0),FALSE)="No Impact"),HLOOKUP(RIGHT(BN$3,LEN(BN$3)-FIND(".",BN$3,FIND(".",BN$3)+1)),Gällivare!$B$6:$J$36,MATCH($C14,Gällivare!$B$6:$B$36,0),FALSE),"Global: "&amp;HLOOKUP(LEFT(BN$3,4),Global!$B$6:$J$36,MATCH($C14,Global!$B$6:$B$36,0),FALSE)&amp;CHAR(10)&amp;"Local Trend: "&amp;HLOOKUP(MID(BN$3,FIND(".",BN$3)+1,FIND(".",BN$3,FIND(".",BN$3)+1)-FIND(".",BN$3)-1),Gällivare!$B$6:$J$36,MATCH($C14,Gällivare!$B$6:$B$36,0),FALSE)&amp;CHAR(10)&amp;"Local Target: "&amp;HLOOKUP(RIGHT(BN$3,LEN(BN$3)-FIND(".",BN$3,FIND(".",BN$3)+1)),Gällivare!$B$6:$J$36,MATCH($C14,Gällivare!$B$6:$B$36,0),FALSE)))</f>
        <v>Medium</v>
      </c>
      <c r="BO14" s="177" t="str">
        <f>IF(AND(HLOOKUP(MID(BO$3,FIND(".",BO$3)+1,FIND(".",BO$3,FIND(".",BO$3)+1)-FIND(".",BO$3)-1),Gällivare!$B$6:$J$36,MATCH($C14,Gällivare!$B$6:$B$36,0),FALSE)="No Impact",HLOOKUP(RIGHT(BO$3,LEN(BO$3)-FIND(".",BO$3,FIND(".",BO$3)+1)),Gällivare!$B$6:$J$36,MATCH($C14,Gällivare!$B$6:$B$36,0),FALSE)="No Impact"),HLOOKUP(LEFT(BO$3,4),Global!$B$6:$J$36,MATCH($C14,Global!$B$6:$B$36,0),FALSE),IF(AND(HLOOKUP(MID(BO$3,FIND(".",BO$3)+1,FIND(".",BO$3,FIND(".",BO$3)+1)-FIND(".",BO$3)-1),Gällivare!$B$6:$J$36,MATCH($C14,Gällivare!$B$6:$B$36,0),FALSE)="No Impact",HLOOKUP(LEFT(BO$3,4),Global!$B$6:$J$36,MATCH($C14,Global!$B$6:$B$36,0),FALSE)="No Impact"),HLOOKUP(RIGHT(BO$3,LEN(BO$3)-FIND(".",BO$3,FIND(".",BO$3)+1)),Gällivare!$B$6:$J$36,MATCH($C14,Gällivare!$B$6:$B$36,0),FALSE),"Global: "&amp;HLOOKUP(LEFT(BO$3,4),Global!$B$6:$J$36,MATCH($C14,Global!$B$6:$B$36,0),FALSE)&amp;CHAR(10)&amp;"Local Trend: "&amp;HLOOKUP(MID(BO$3,FIND(".",BO$3)+1,FIND(".",BO$3,FIND(".",BO$3)+1)-FIND(".",BO$3)-1),Gällivare!$B$6:$J$36,MATCH($C14,Gällivare!$B$6:$B$36,0),FALSE)&amp;CHAR(10)&amp;"Local Target: "&amp;HLOOKUP(RIGHT(BO$3,LEN(BO$3)-FIND(".",BO$3,FIND(".",BO$3)+1)),Gällivare!$B$6:$J$36,MATCH($C14,Gällivare!$B$6:$B$36,0),FALSE)))</f>
        <v>High</v>
      </c>
      <c r="BP14" s="177" t="str">
        <f>IF(AND(HLOOKUP(MID(BP$3,FIND(".",BP$3)+1,FIND(".",BP$3,FIND(".",BP$3)+1)-FIND(".",BP$3)-1),Gällivare!$B$6:$J$36,MATCH($C14,Gällivare!$B$6:$B$36,0),FALSE)="No Impact",HLOOKUP(RIGHT(BP$3,LEN(BP$3)-FIND(".",BP$3,FIND(".",BP$3)+1)),Gällivare!$B$6:$J$36,MATCH($C14,Gällivare!$B$6:$B$36,0),FALSE)="No Impact"),HLOOKUP(LEFT(BP$3,4),Global!$B$6:$J$36,MATCH($C14,Global!$B$6:$B$36,0),FALSE),IF(AND(HLOOKUP(MID(BP$3,FIND(".",BP$3)+1,FIND(".",BP$3,FIND(".",BP$3)+1)-FIND(".",BP$3)-1),Gällivare!$B$6:$J$36,MATCH($C14,Gällivare!$B$6:$B$36,0),FALSE)="No Impact",HLOOKUP(LEFT(BP$3,4),Global!$B$6:$J$36,MATCH($C14,Global!$B$6:$B$36,0),FALSE)="No Impact"),HLOOKUP(RIGHT(BP$3,LEN(BP$3)-FIND(".",BP$3,FIND(".",BP$3)+1)),Gällivare!$B$6:$J$36,MATCH($C14,Gällivare!$B$6:$B$36,0),FALSE),"Global: "&amp;HLOOKUP(LEFT(BP$3,4),Global!$B$6:$J$36,MATCH($C14,Global!$B$6:$B$36,0),FALSE)&amp;CHAR(10)&amp;"Local Trend: "&amp;HLOOKUP(MID(BP$3,FIND(".",BP$3)+1,FIND(".",BP$3,FIND(".",BP$3)+1)-FIND(".",BP$3)-1),Gällivare!$B$6:$J$36,MATCH($C14,Gällivare!$B$6:$B$36,0),FALSE)&amp;CHAR(10)&amp;"Local Target: "&amp;HLOOKUP(RIGHT(BP$3,LEN(BP$3)-FIND(".",BP$3,FIND(".",BP$3)+1)),Gällivare!$B$6:$J$36,MATCH($C14,Gällivare!$B$6:$B$36,0),FALSE)))</f>
        <v>Low in begining
High around 2040</v>
      </c>
      <c r="BT14" s="24"/>
      <c r="BU14" s="24"/>
      <c r="BV14" s="24"/>
    </row>
    <row r="15" spans="2:82" ht="43.2" x14ac:dyDescent="0.3">
      <c r="B15" s="245"/>
      <c r="C15" s="175" t="s">
        <v>183</v>
      </c>
      <c r="D15" s="175" t="s">
        <v>184</v>
      </c>
      <c r="E15" s="175" t="s">
        <v>185</v>
      </c>
      <c r="F15" s="176" t="s">
        <v>165</v>
      </c>
      <c r="G15" s="176"/>
      <c r="H15" s="175" t="str">
        <f t="shared" si="1"/>
        <v>Medium</v>
      </c>
      <c r="I15" s="175" t="str">
        <f t="shared" si="1"/>
        <v>High</v>
      </c>
      <c r="J15" s="175" t="str">
        <f t="shared" si="1"/>
        <v>Low in begining
High around 2040</v>
      </c>
      <c r="K15" s="175" t="str">
        <f t="shared" si="1"/>
        <v>Medium</v>
      </c>
      <c r="L15" s="175" t="str">
        <f t="shared" si="1"/>
        <v>High</v>
      </c>
      <c r="M15" s="175" t="str">
        <f t="shared" si="1"/>
        <v>Low in begining
High around 2040</v>
      </c>
      <c r="N15" s="175" t="str">
        <f t="shared" si="1"/>
        <v>Medium</v>
      </c>
      <c r="O15" s="175" t="str">
        <f t="shared" si="1"/>
        <v>High</v>
      </c>
      <c r="P15" s="175" t="str">
        <f t="shared" si="1"/>
        <v>Low in begining
High around 2040</v>
      </c>
      <c r="Q15" s="175" t="str">
        <f t="shared" si="1"/>
        <v>Medium</v>
      </c>
      <c r="R15" s="175" t="str">
        <f t="shared" si="1"/>
        <v>High</v>
      </c>
      <c r="S15" s="175" t="str">
        <f t="shared" si="1"/>
        <v>Low in begining
High around 2040</v>
      </c>
      <c r="T15" s="175" t="str">
        <f t="shared" si="1"/>
        <v>Medium</v>
      </c>
      <c r="U15" s="175" t="str">
        <f t="shared" si="1"/>
        <v>High</v>
      </c>
      <c r="V15" s="175" t="str">
        <f t="shared" si="1"/>
        <v>Low in begining
High around 2040</v>
      </c>
      <c r="W15" s="175" t="str">
        <f t="shared" si="1"/>
        <v>Medium</v>
      </c>
      <c r="X15" s="175" t="str">
        <f t="shared" ref="X15:AE33" si="5">BC15</f>
        <v>High</v>
      </c>
      <c r="Y15" s="175" t="str">
        <f t="shared" si="5"/>
        <v>Low in begining
High around 2040</v>
      </c>
      <c r="Z15" s="175" t="str">
        <f t="shared" si="5"/>
        <v>Medium</v>
      </c>
      <c r="AA15" s="175" t="str">
        <f t="shared" si="5"/>
        <v>High</v>
      </c>
      <c r="AB15" s="175" t="str">
        <f t="shared" si="5"/>
        <v>Low in begining
High around 2040</v>
      </c>
      <c r="AC15" s="175" t="str">
        <f t="shared" si="5"/>
        <v>Medium</v>
      </c>
      <c r="AD15" s="175" t="str">
        <f t="shared" si="5"/>
        <v>High</v>
      </c>
      <c r="AE15" s="175" t="str">
        <f t="shared" si="5"/>
        <v>Low in begining
High around 2040</v>
      </c>
      <c r="AF15" s="175" t="str">
        <f t="shared" si="4"/>
        <v>Medium</v>
      </c>
      <c r="AG15" s="175" t="str">
        <f t="shared" si="4"/>
        <v>High</v>
      </c>
      <c r="AH15" s="175" t="str">
        <f t="shared" si="4"/>
        <v>Low in begining
High around 2040</v>
      </c>
      <c r="AI15" s="175" t="str">
        <f t="shared" si="4"/>
        <v>Medium</v>
      </c>
      <c r="AJ15" s="175" t="str">
        <f t="shared" si="4"/>
        <v>High</v>
      </c>
      <c r="AK15" s="175" t="str">
        <f t="shared" si="4"/>
        <v>Low in begining
High around 2040</v>
      </c>
      <c r="AL15" s="176"/>
      <c r="AM15" s="177" t="str">
        <f>IF(AND(HLOOKUP(MID(AM$3,FIND(".",AM$3)+1,FIND(".",AM$3,FIND(".",AM$3)+1)-FIND(".",AM$3)-1),Gällivare!$B$6:$J$36,MATCH($C15,Gällivare!$B$6:$B$36,0),FALSE)="No Impact",HLOOKUP(RIGHT(AM$3,LEN(AM$3)-FIND(".",AM$3,FIND(".",AM$3)+1)),Gällivare!$B$6:$J$36,MATCH($C15,Gällivare!$B$6:$B$36,0),FALSE)="No Impact"),HLOOKUP(LEFT(AM$3,4),Global!$B$6:$J$36,MATCH($C15,Global!$B$6:$B$36,0),FALSE),IF(AND(HLOOKUP(MID(AM$3,FIND(".",AM$3)+1,FIND(".",AM$3,FIND(".",AM$3)+1)-FIND(".",AM$3)-1),Gällivare!$B$6:$J$36,MATCH($C15,Gällivare!$B$6:$B$36,0),FALSE)="No Impact",HLOOKUP(LEFT(AM$3,4),Global!$B$6:$J$36,MATCH($C15,Global!$B$6:$B$36,0),FALSE)="No Impact"),HLOOKUP(RIGHT(AM$3,LEN(AM$3)-FIND(".",AM$3,FIND(".",AM$3)+1)),Gällivare!$B$6:$J$36,MATCH($C15,Gällivare!$B$6:$B$36,0),FALSE),"Global: "&amp;HLOOKUP(LEFT(AM$3,4),Global!$B$6:$J$36,MATCH($C15,Global!$B$6:$B$36,0),FALSE)&amp;CHAR(10)&amp;"Local Trend: "&amp;HLOOKUP(MID(AM$3,FIND(".",AM$3)+1,FIND(".",AM$3,FIND(".",AM$3)+1)-FIND(".",AM$3)-1),Gällivare!$B$6:$J$36,MATCH($C15,Gällivare!$B$6:$B$36,0),FALSE)&amp;CHAR(10)&amp;"Local Target: "&amp;HLOOKUP(RIGHT(AM$3,LEN(AM$3)-FIND(".",AM$3,FIND(".",AM$3)+1)),Gällivare!$B$6:$J$36,MATCH($C15,Gällivare!$B$6:$B$36,0),FALSE)))</f>
        <v>Medium</v>
      </c>
      <c r="AN15" s="177" t="str">
        <f>IF(AND(HLOOKUP(MID(AN$3,FIND(".",AN$3)+1,FIND(".",AN$3,FIND(".",AN$3)+1)-FIND(".",AN$3)-1),Gällivare!$B$6:$J$36,MATCH($C15,Gällivare!$B$6:$B$36,0),FALSE)="No Impact",HLOOKUP(RIGHT(AN$3,LEN(AN$3)-FIND(".",AN$3,FIND(".",AN$3)+1)),Gällivare!$B$6:$J$36,MATCH($C15,Gällivare!$B$6:$B$36,0),FALSE)="No Impact"),HLOOKUP(LEFT(AN$3,4),Global!$B$6:$J$36,MATCH($C15,Global!$B$6:$B$36,0),FALSE),IF(AND(HLOOKUP(MID(AN$3,FIND(".",AN$3)+1,FIND(".",AN$3,FIND(".",AN$3)+1)-FIND(".",AN$3)-1),Gällivare!$B$6:$J$36,MATCH($C15,Gällivare!$B$6:$B$36,0),FALSE)="No Impact",HLOOKUP(LEFT(AN$3,4),Global!$B$6:$J$36,MATCH($C15,Global!$B$6:$B$36,0),FALSE)="No Impact"),HLOOKUP(RIGHT(AN$3,LEN(AN$3)-FIND(".",AN$3,FIND(".",AN$3)+1)),Gällivare!$B$6:$J$36,MATCH($C15,Gällivare!$B$6:$B$36,0),FALSE),"Global: "&amp;HLOOKUP(LEFT(AN$3,4),Global!$B$6:$J$36,MATCH($C15,Global!$B$6:$B$36,0),FALSE)&amp;CHAR(10)&amp;"Local Trend: "&amp;HLOOKUP(MID(AN$3,FIND(".",AN$3)+1,FIND(".",AN$3,FIND(".",AN$3)+1)-FIND(".",AN$3)-1),Gällivare!$B$6:$J$36,MATCH($C15,Gällivare!$B$6:$B$36,0),FALSE)&amp;CHAR(10)&amp;"Local Target: "&amp;HLOOKUP(RIGHT(AN$3,LEN(AN$3)-FIND(".",AN$3,FIND(".",AN$3)+1)),Gällivare!$B$6:$J$36,MATCH($C15,Gällivare!$B$6:$B$36,0),FALSE)))</f>
        <v>High</v>
      </c>
      <c r="AO15" s="177" t="str">
        <f>IF(AND(HLOOKUP(MID(AO$3,FIND(".",AO$3)+1,FIND(".",AO$3,FIND(".",AO$3)+1)-FIND(".",AO$3)-1),Gällivare!$B$6:$J$36,MATCH($C15,Gällivare!$B$6:$B$36,0),FALSE)="No Impact",HLOOKUP(RIGHT(AO$3,LEN(AO$3)-FIND(".",AO$3,FIND(".",AO$3)+1)),Gällivare!$B$6:$J$36,MATCH($C15,Gällivare!$B$6:$B$36,0),FALSE)="No Impact"),HLOOKUP(LEFT(AO$3,4),Global!$B$6:$J$36,MATCH($C15,Global!$B$6:$B$36,0),FALSE),IF(AND(HLOOKUP(MID(AO$3,FIND(".",AO$3)+1,FIND(".",AO$3,FIND(".",AO$3)+1)-FIND(".",AO$3)-1),Gällivare!$B$6:$J$36,MATCH($C15,Gällivare!$B$6:$B$36,0),FALSE)="No Impact",HLOOKUP(LEFT(AO$3,4),Global!$B$6:$J$36,MATCH($C15,Global!$B$6:$B$36,0),FALSE)="No Impact"),HLOOKUP(RIGHT(AO$3,LEN(AO$3)-FIND(".",AO$3,FIND(".",AO$3)+1)),Gällivare!$B$6:$J$36,MATCH($C15,Gällivare!$B$6:$B$36,0),FALSE),"Global: "&amp;HLOOKUP(LEFT(AO$3,4),Global!$B$6:$J$36,MATCH($C15,Global!$B$6:$B$36,0),FALSE)&amp;CHAR(10)&amp;"Local Trend: "&amp;HLOOKUP(MID(AO$3,FIND(".",AO$3)+1,FIND(".",AO$3,FIND(".",AO$3)+1)-FIND(".",AO$3)-1),Gällivare!$B$6:$J$36,MATCH($C15,Gällivare!$B$6:$B$36,0),FALSE)&amp;CHAR(10)&amp;"Local Target: "&amp;HLOOKUP(RIGHT(AO$3,LEN(AO$3)-FIND(".",AO$3,FIND(".",AO$3)+1)),Gällivare!$B$6:$J$36,MATCH($C15,Gällivare!$B$6:$B$36,0),FALSE)))</f>
        <v>Low in begining
High around 2040</v>
      </c>
      <c r="AP15" s="177" t="str">
        <f>IF(AND(HLOOKUP(MID(AP$3,FIND(".",AP$3)+1,FIND(".",AP$3,FIND(".",AP$3)+1)-FIND(".",AP$3)-1),Gällivare!$B$6:$J$36,MATCH($C15,Gällivare!$B$6:$B$36,0),FALSE)="No Impact",HLOOKUP(RIGHT(AP$3,LEN(AP$3)-FIND(".",AP$3,FIND(".",AP$3)+1)),Gällivare!$B$6:$J$36,MATCH($C15,Gällivare!$B$6:$B$36,0),FALSE)="No Impact"),HLOOKUP(LEFT(AP$3,4),Global!$B$6:$J$36,MATCH($C15,Global!$B$6:$B$36,0),FALSE),IF(AND(HLOOKUP(MID(AP$3,FIND(".",AP$3)+1,FIND(".",AP$3,FIND(".",AP$3)+1)-FIND(".",AP$3)-1),Gällivare!$B$6:$J$36,MATCH($C15,Gällivare!$B$6:$B$36,0),FALSE)="No Impact",HLOOKUP(LEFT(AP$3,4),Global!$B$6:$J$36,MATCH($C15,Global!$B$6:$B$36,0),FALSE)="No Impact"),HLOOKUP(RIGHT(AP$3,LEN(AP$3)-FIND(".",AP$3,FIND(".",AP$3)+1)),Gällivare!$B$6:$J$36,MATCH($C15,Gällivare!$B$6:$B$36,0),FALSE),"Global: "&amp;HLOOKUP(LEFT(AP$3,4),Global!$B$6:$J$36,MATCH($C15,Global!$B$6:$B$36,0),FALSE)&amp;CHAR(10)&amp;"Local Trend: "&amp;HLOOKUP(MID(AP$3,FIND(".",AP$3)+1,FIND(".",AP$3,FIND(".",AP$3)+1)-FIND(".",AP$3)-1),Gällivare!$B$6:$J$36,MATCH($C15,Gällivare!$B$6:$B$36,0),FALSE)&amp;CHAR(10)&amp;"Local Target: "&amp;HLOOKUP(RIGHT(AP$3,LEN(AP$3)-FIND(".",AP$3,FIND(".",AP$3)+1)),Gällivare!$B$6:$J$36,MATCH($C15,Gällivare!$B$6:$B$36,0),FALSE)))</f>
        <v>Medium</v>
      </c>
      <c r="AQ15" s="177" t="str">
        <f>IF(AND(HLOOKUP(MID(AQ$3,FIND(".",AQ$3)+1,FIND(".",AQ$3,FIND(".",AQ$3)+1)-FIND(".",AQ$3)-1),Gällivare!$B$6:$J$36,MATCH($C15,Gällivare!$B$6:$B$36,0),FALSE)="No Impact",HLOOKUP(RIGHT(AQ$3,LEN(AQ$3)-FIND(".",AQ$3,FIND(".",AQ$3)+1)),Gällivare!$B$6:$J$36,MATCH($C15,Gällivare!$B$6:$B$36,0),FALSE)="No Impact"),HLOOKUP(LEFT(AQ$3,4),Global!$B$6:$J$36,MATCH($C15,Global!$B$6:$B$36,0),FALSE),IF(AND(HLOOKUP(MID(AQ$3,FIND(".",AQ$3)+1,FIND(".",AQ$3,FIND(".",AQ$3)+1)-FIND(".",AQ$3)-1),Gällivare!$B$6:$J$36,MATCH($C15,Gällivare!$B$6:$B$36,0),FALSE)="No Impact",HLOOKUP(LEFT(AQ$3,4),Global!$B$6:$J$36,MATCH($C15,Global!$B$6:$B$36,0),FALSE)="No Impact"),HLOOKUP(RIGHT(AQ$3,LEN(AQ$3)-FIND(".",AQ$3,FIND(".",AQ$3)+1)),Gällivare!$B$6:$J$36,MATCH($C15,Gällivare!$B$6:$B$36,0),FALSE),"Global: "&amp;HLOOKUP(LEFT(AQ$3,4),Global!$B$6:$J$36,MATCH($C15,Global!$B$6:$B$36,0),FALSE)&amp;CHAR(10)&amp;"Local Trend: "&amp;HLOOKUP(MID(AQ$3,FIND(".",AQ$3)+1,FIND(".",AQ$3,FIND(".",AQ$3)+1)-FIND(".",AQ$3)-1),Gällivare!$B$6:$J$36,MATCH($C15,Gällivare!$B$6:$B$36,0),FALSE)&amp;CHAR(10)&amp;"Local Target: "&amp;HLOOKUP(RIGHT(AQ$3,LEN(AQ$3)-FIND(".",AQ$3,FIND(".",AQ$3)+1)),Gällivare!$B$6:$J$36,MATCH($C15,Gällivare!$B$6:$B$36,0),FALSE)))</f>
        <v>High</v>
      </c>
      <c r="AR15" s="177" t="str">
        <f>IF(AND(HLOOKUP(MID(AR$3,FIND(".",AR$3)+1,FIND(".",AR$3,FIND(".",AR$3)+1)-FIND(".",AR$3)-1),Gällivare!$B$6:$J$36,MATCH($C15,Gällivare!$B$6:$B$36,0),FALSE)="No Impact",HLOOKUP(RIGHT(AR$3,LEN(AR$3)-FIND(".",AR$3,FIND(".",AR$3)+1)),Gällivare!$B$6:$J$36,MATCH($C15,Gällivare!$B$6:$B$36,0),FALSE)="No Impact"),HLOOKUP(LEFT(AR$3,4),Global!$B$6:$J$36,MATCH($C15,Global!$B$6:$B$36,0),FALSE),IF(AND(HLOOKUP(MID(AR$3,FIND(".",AR$3)+1,FIND(".",AR$3,FIND(".",AR$3)+1)-FIND(".",AR$3)-1),Gällivare!$B$6:$J$36,MATCH($C15,Gällivare!$B$6:$B$36,0),FALSE)="No Impact",HLOOKUP(LEFT(AR$3,4),Global!$B$6:$J$36,MATCH($C15,Global!$B$6:$B$36,0),FALSE)="No Impact"),HLOOKUP(RIGHT(AR$3,LEN(AR$3)-FIND(".",AR$3,FIND(".",AR$3)+1)),Gällivare!$B$6:$J$36,MATCH($C15,Gällivare!$B$6:$B$36,0),FALSE),"Global: "&amp;HLOOKUP(LEFT(AR$3,4),Global!$B$6:$J$36,MATCH($C15,Global!$B$6:$B$36,0),FALSE)&amp;CHAR(10)&amp;"Local Trend: "&amp;HLOOKUP(MID(AR$3,FIND(".",AR$3)+1,FIND(".",AR$3,FIND(".",AR$3)+1)-FIND(".",AR$3)-1),Gällivare!$B$6:$J$36,MATCH($C15,Gällivare!$B$6:$B$36,0),FALSE)&amp;CHAR(10)&amp;"Local Target: "&amp;HLOOKUP(RIGHT(AR$3,LEN(AR$3)-FIND(".",AR$3,FIND(".",AR$3)+1)),Gällivare!$B$6:$J$36,MATCH($C15,Gällivare!$B$6:$B$36,0),FALSE)))</f>
        <v>Low in begining
High around 2040</v>
      </c>
      <c r="AS15" s="177" t="str">
        <f>IF(AND(HLOOKUP(MID(AS$3,FIND(".",AS$3)+1,FIND(".",AS$3,FIND(".",AS$3)+1)-FIND(".",AS$3)-1),Gällivare!$B$6:$J$36,MATCH($C15,Gällivare!$B$6:$B$36,0),FALSE)="No Impact",HLOOKUP(RIGHT(AS$3,LEN(AS$3)-FIND(".",AS$3,FIND(".",AS$3)+1)),Gällivare!$B$6:$J$36,MATCH($C15,Gällivare!$B$6:$B$36,0),FALSE)="No Impact"),HLOOKUP(LEFT(AS$3,4),Global!$B$6:$J$36,MATCH($C15,Global!$B$6:$B$36,0),FALSE),IF(AND(HLOOKUP(MID(AS$3,FIND(".",AS$3)+1,FIND(".",AS$3,FIND(".",AS$3)+1)-FIND(".",AS$3)-1),Gällivare!$B$6:$J$36,MATCH($C15,Gällivare!$B$6:$B$36,0),FALSE)="No Impact",HLOOKUP(LEFT(AS$3,4),Global!$B$6:$J$36,MATCH($C15,Global!$B$6:$B$36,0),FALSE)="No Impact"),HLOOKUP(RIGHT(AS$3,LEN(AS$3)-FIND(".",AS$3,FIND(".",AS$3)+1)),Gällivare!$B$6:$J$36,MATCH($C15,Gällivare!$B$6:$B$36,0),FALSE),"Global: "&amp;HLOOKUP(LEFT(AS$3,4),Global!$B$6:$J$36,MATCH($C15,Global!$B$6:$B$36,0),FALSE)&amp;CHAR(10)&amp;"Local Trend: "&amp;HLOOKUP(MID(AS$3,FIND(".",AS$3)+1,FIND(".",AS$3,FIND(".",AS$3)+1)-FIND(".",AS$3)-1),Gällivare!$B$6:$J$36,MATCH($C15,Gällivare!$B$6:$B$36,0),FALSE)&amp;CHAR(10)&amp;"Local Target: "&amp;HLOOKUP(RIGHT(AS$3,LEN(AS$3)-FIND(".",AS$3,FIND(".",AS$3)+1)),Gällivare!$B$6:$J$36,MATCH($C15,Gällivare!$B$6:$B$36,0),FALSE)))</f>
        <v>Medium</v>
      </c>
      <c r="AT15" s="177" t="str">
        <f>IF(AND(HLOOKUP(MID(AT$3,FIND(".",AT$3)+1,FIND(".",AT$3,FIND(".",AT$3)+1)-FIND(".",AT$3)-1),Gällivare!$B$6:$J$36,MATCH($C15,Gällivare!$B$6:$B$36,0),FALSE)="No Impact",HLOOKUP(RIGHT(AT$3,LEN(AT$3)-FIND(".",AT$3,FIND(".",AT$3)+1)),Gällivare!$B$6:$J$36,MATCH($C15,Gällivare!$B$6:$B$36,0),FALSE)="No Impact"),HLOOKUP(LEFT(AT$3,4),Global!$B$6:$J$36,MATCH($C15,Global!$B$6:$B$36,0),FALSE),IF(AND(HLOOKUP(MID(AT$3,FIND(".",AT$3)+1,FIND(".",AT$3,FIND(".",AT$3)+1)-FIND(".",AT$3)-1),Gällivare!$B$6:$J$36,MATCH($C15,Gällivare!$B$6:$B$36,0),FALSE)="No Impact",HLOOKUP(LEFT(AT$3,4),Global!$B$6:$J$36,MATCH($C15,Global!$B$6:$B$36,0),FALSE)="No Impact"),HLOOKUP(RIGHT(AT$3,LEN(AT$3)-FIND(".",AT$3,FIND(".",AT$3)+1)),Gällivare!$B$6:$J$36,MATCH($C15,Gällivare!$B$6:$B$36,0),FALSE),"Global: "&amp;HLOOKUP(LEFT(AT$3,4),Global!$B$6:$J$36,MATCH($C15,Global!$B$6:$B$36,0),FALSE)&amp;CHAR(10)&amp;"Local Trend: "&amp;HLOOKUP(MID(AT$3,FIND(".",AT$3)+1,FIND(".",AT$3,FIND(".",AT$3)+1)-FIND(".",AT$3)-1),Gällivare!$B$6:$J$36,MATCH($C15,Gällivare!$B$6:$B$36,0),FALSE)&amp;CHAR(10)&amp;"Local Target: "&amp;HLOOKUP(RIGHT(AT$3,LEN(AT$3)-FIND(".",AT$3,FIND(".",AT$3)+1)),Gällivare!$B$6:$J$36,MATCH($C15,Gällivare!$B$6:$B$36,0),FALSE)))</f>
        <v>High</v>
      </c>
      <c r="AU15" s="177" t="str">
        <f>IF(AND(HLOOKUP(MID(AU$3,FIND(".",AU$3)+1,FIND(".",AU$3,FIND(".",AU$3)+1)-FIND(".",AU$3)-1),Gällivare!$B$6:$J$36,MATCH($C15,Gällivare!$B$6:$B$36,0),FALSE)="No Impact",HLOOKUP(RIGHT(AU$3,LEN(AU$3)-FIND(".",AU$3,FIND(".",AU$3)+1)),Gällivare!$B$6:$J$36,MATCH($C15,Gällivare!$B$6:$B$36,0),FALSE)="No Impact"),HLOOKUP(LEFT(AU$3,4),Global!$B$6:$J$36,MATCH($C15,Global!$B$6:$B$36,0),FALSE),IF(AND(HLOOKUP(MID(AU$3,FIND(".",AU$3)+1,FIND(".",AU$3,FIND(".",AU$3)+1)-FIND(".",AU$3)-1),Gällivare!$B$6:$J$36,MATCH($C15,Gällivare!$B$6:$B$36,0),FALSE)="No Impact",HLOOKUP(LEFT(AU$3,4),Global!$B$6:$J$36,MATCH($C15,Global!$B$6:$B$36,0),FALSE)="No Impact"),HLOOKUP(RIGHT(AU$3,LEN(AU$3)-FIND(".",AU$3,FIND(".",AU$3)+1)),Gällivare!$B$6:$J$36,MATCH($C15,Gällivare!$B$6:$B$36,0),FALSE),"Global: "&amp;HLOOKUP(LEFT(AU$3,4),Global!$B$6:$J$36,MATCH($C15,Global!$B$6:$B$36,0),FALSE)&amp;CHAR(10)&amp;"Local Trend: "&amp;HLOOKUP(MID(AU$3,FIND(".",AU$3)+1,FIND(".",AU$3,FIND(".",AU$3)+1)-FIND(".",AU$3)-1),Gällivare!$B$6:$J$36,MATCH($C15,Gällivare!$B$6:$B$36,0),FALSE)&amp;CHAR(10)&amp;"Local Target: "&amp;HLOOKUP(RIGHT(AU$3,LEN(AU$3)-FIND(".",AU$3,FIND(".",AU$3)+1)),Gällivare!$B$6:$J$36,MATCH($C15,Gällivare!$B$6:$B$36,0),FALSE)))</f>
        <v>Low in begining
High around 2040</v>
      </c>
      <c r="AV15" s="177" t="str">
        <f>IF(AND(HLOOKUP(MID(AV$3,FIND(".",AV$3)+1,FIND(".",AV$3,FIND(".",AV$3)+1)-FIND(".",AV$3)-1),Gällivare!$B$6:$J$36,MATCH($C15,Gällivare!$B$6:$B$36,0),FALSE)="No Impact",HLOOKUP(RIGHT(AV$3,LEN(AV$3)-FIND(".",AV$3,FIND(".",AV$3)+1)),Gällivare!$B$6:$J$36,MATCH($C15,Gällivare!$B$6:$B$36,0),FALSE)="No Impact"),HLOOKUP(LEFT(AV$3,4),Global!$B$6:$J$36,MATCH($C15,Global!$B$6:$B$36,0),FALSE),IF(AND(HLOOKUP(MID(AV$3,FIND(".",AV$3)+1,FIND(".",AV$3,FIND(".",AV$3)+1)-FIND(".",AV$3)-1),Gällivare!$B$6:$J$36,MATCH($C15,Gällivare!$B$6:$B$36,0),FALSE)="No Impact",HLOOKUP(LEFT(AV$3,4),Global!$B$6:$J$36,MATCH($C15,Global!$B$6:$B$36,0),FALSE)="No Impact"),HLOOKUP(RIGHT(AV$3,LEN(AV$3)-FIND(".",AV$3,FIND(".",AV$3)+1)),Gällivare!$B$6:$J$36,MATCH($C15,Gällivare!$B$6:$B$36,0),FALSE),"Global: "&amp;HLOOKUP(LEFT(AV$3,4),Global!$B$6:$J$36,MATCH($C15,Global!$B$6:$B$36,0),FALSE)&amp;CHAR(10)&amp;"Local Trend: "&amp;HLOOKUP(MID(AV$3,FIND(".",AV$3)+1,FIND(".",AV$3,FIND(".",AV$3)+1)-FIND(".",AV$3)-1),Gällivare!$B$6:$J$36,MATCH($C15,Gällivare!$B$6:$B$36,0),FALSE)&amp;CHAR(10)&amp;"Local Target: "&amp;HLOOKUP(RIGHT(AV$3,LEN(AV$3)-FIND(".",AV$3,FIND(".",AV$3)+1)),Gällivare!$B$6:$J$36,MATCH($C15,Gällivare!$B$6:$B$36,0),FALSE)))</f>
        <v>Medium</v>
      </c>
      <c r="AW15" s="177" t="str">
        <f>IF(AND(HLOOKUP(MID(AW$3,FIND(".",AW$3)+1,FIND(".",AW$3,FIND(".",AW$3)+1)-FIND(".",AW$3)-1),Gällivare!$B$6:$J$36,MATCH($C15,Gällivare!$B$6:$B$36,0),FALSE)="No Impact",HLOOKUP(RIGHT(AW$3,LEN(AW$3)-FIND(".",AW$3,FIND(".",AW$3)+1)),Gällivare!$B$6:$J$36,MATCH($C15,Gällivare!$B$6:$B$36,0),FALSE)="No Impact"),HLOOKUP(LEFT(AW$3,4),Global!$B$6:$J$36,MATCH($C15,Global!$B$6:$B$36,0),FALSE),IF(AND(HLOOKUP(MID(AW$3,FIND(".",AW$3)+1,FIND(".",AW$3,FIND(".",AW$3)+1)-FIND(".",AW$3)-1),Gällivare!$B$6:$J$36,MATCH($C15,Gällivare!$B$6:$B$36,0),FALSE)="No Impact",HLOOKUP(LEFT(AW$3,4),Global!$B$6:$J$36,MATCH($C15,Global!$B$6:$B$36,0),FALSE)="No Impact"),HLOOKUP(RIGHT(AW$3,LEN(AW$3)-FIND(".",AW$3,FIND(".",AW$3)+1)),Gällivare!$B$6:$J$36,MATCH($C15,Gällivare!$B$6:$B$36,0),FALSE),"Global: "&amp;HLOOKUP(LEFT(AW$3,4),Global!$B$6:$J$36,MATCH($C15,Global!$B$6:$B$36,0),FALSE)&amp;CHAR(10)&amp;"Local Trend: "&amp;HLOOKUP(MID(AW$3,FIND(".",AW$3)+1,FIND(".",AW$3,FIND(".",AW$3)+1)-FIND(".",AW$3)-1),Gällivare!$B$6:$J$36,MATCH($C15,Gällivare!$B$6:$B$36,0),FALSE)&amp;CHAR(10)&amp;"Local Target: "&amp;HLOOKUP(RIGHT(AW$3,LEN(AW$3)-FIND(".",AW$3,FIND(".",AW$3)+1)),Gällivare!$B$6:$J$36,MATCH($C15,Gällivare!$B$6:$B$36,0),FALSE)))</f>
        <v>High</v>
      </c>
      <c r="AX15" s="177" t="str">
        <f>IF(AND(HLOOKUP(MID(AX$3,FIND(".",AX$3)+1,FIND(".",AX$3,FIND(".",AX$3)+1)-FIND(".",AX$3)-1),Gällivare!$B$6:$J$36,MATCH($C15,Gällivare!$B$6:$B$36,0),FALSE)="No Impact",HLOOKUP(RIGHT(AX$3,LEN(AX$3)-FIND(".",AX$3,FIND(".",AX$3)+1)),Gällivare!$B$6:$J$36,MATCH($C15,Gällivare!$B$6:$B$36,0),FALSE)="No Impact"),HLOOKUP(LEFT(AX$3,4),Global!$B$6:$J$36,MATCH($C15,Global!$B$6:$B$36,0),FALSE),IF(AND(HLOOKUP(MID(AX$3,FIND(".",AX$3)+1,FIND(".",AX$3,FIND(".",AX$3)+1)-FIND(".",AX$3)-1),Gällivare!$B$6:$J$36,MATCH($C15,Gällivare!$B$6:$B$36,0),FALSE)="No Impact",HLOOKUP(LEFT(AX$3,4),Global!$B$6:$J$36,MATCH($C15,Global!$B$6:$B$36,0),FALSE)="No Impact"),HLOOKUP(RIGHT(AX$3,LEN(AX$3)-FIND(".",AX$3,FIND(".",AX$3)+1)),Gällivare!$B$6:$J$36,MATCH($C15,Gällivare!$B$6:$B$36,0),FALSE),"Global: "&amp;HLOOKUP(LEFT(AX$3,4),Global!$B$6:$J$36,MATCH($C15,Global!$B$6:$B$36,0),FALSE)&amp;CHAR(10)&amp;"Local Trend: "&amp;HLOOKUP(MID(AX$3,FIND(".",AX$3)+1,FIND(".",AX$3,FIND(".",AX$3)+1)-FIND(".",AX$3)-1),Gällivare!$B$6:$J$36,MATCH($C15,Gällivare!$B$6:$B$36,0),FALSE)&amp;CHAR(10)&amp;"Local Target: "&amp;HLOOKUP(RIGHT(AX$3,LEN(AX$3)-FIND(".",AX$3,FIND(".",AX$3)+1)),Gällivare!$B$6:$J$36,MATCH($C15,Gällivare!$B$6:$B$36,0),FALSE)))</f>
        <v>Low in begining
High around 2040</v>
      </c>
      <c r="AY15" s="177" t="str">
        <f>IF(AND(HLOOKUP(MID(AY$3,FIND(".",AY$3)+1,FIND(".",AY$3,FIND(".",AY$3)+1)-FIND(".",AY$3)-1),Gällivare!$B$6:$J$36,MATCH($C15,Gällivare!$B$6:$B$36,0),FALSE)="No Impact",HLOOKUP(RIGHT(AY$3,LEN(AY$3)-FIND(".",AY$3,FIND(".",AY$3)+1)),Gällivare!$B$6:$J$36,MATCH($C15,Gällivare!$B$6:$B$36,0),FALSE)="No Impact"),HLOOKUP(LEFT(AY$3,4),Global!$B$6:$J$36,MATCH($C15,Global!$B$6:$B$36,0),FALSE),IF(AND(HLOOKUP(MID(AY$3,FIND(".",AY$3)+1,FIND(".",AY$3,FIND(".",AY$3)+1)-FIND(".",AY$3)-1),Gällivare!$B$6:$J$36,MATCH($C15,Gällivare!$B$6:$B$36,0),FALSE)="No Impact",HLOOKUP(LEFT(AY$3,4),Global!$B$6:$J$36,MATCH($C15,Global!$B$6:$B$36,0),FALSE)="No Impact"),HLOOKUP(RIGHT(AY$3,LEN(AY$3)-FIND(".",AY$3,FIND(".",AY$3)+1)),Gällivare!$B$6:$J$36,MATCH($C15,Gällivare!$B$6:$B$36,0),FALSE),"Global: "&amp;HLOOKUP(LEFT(AY$3,4),Global!$B$6:$J$36,MATCH($C15,Global!$B$6:$B$36,0),FALSE)&amp;CHAR(10)&amp;"Local Trend: "&amp;HLOOKUP(MID(AY$3,FIND(".",AY$3)+1,FIND(".",AY$3,FIND(".",AY$3)+1)-FIND(".",AY$3)-1),Gällivare!$B$6:$J$36,MATCH($C15,Gällivare!$B$6:$B$36,0),FALSE)&amp;CHAR(10)&amp;"Local Target: "&amp;HLOOKUP(RIGHT(AY$3,LEN(AY$3)-FIND(".",AY$3,FIND(".",AY$3)+1)),Gällivare!$B$6:$J$36,MATCH($C15,Gällivare!$B$6:$B$36,0),FALSE)))</f>
        <v>Medium</v>
      </c>
      <c r="AZ15" s="177" t="str">
        <f>IF(AND(HLOOKUP(MID(AZ$3,FIND(".",AZ$3)+1,FIND(".",AZ$3,FIND(".",AZ$3)+1)-FIND(".",AZ$3)-1),Gällivare!$B$6:$J$36,MATCH($C15,Gällivare!$B$6:$B$36,0),FALSE)="No Impact",HLOOKUP(RIGHT(AZ$3,LEN(AZ$3)-FIND(".",AZ$3,FIND(".",AZ$3)+1)),Gällivare!$B$6:$J$36,MATCH($C15,Gällivare!$B$6:$B$36,0),FALSE)="No Impact"),HLOOKUP(LEFT(AZ$3,4),Global!$B$6:$J$36,MATCH($C15,Global!$B$6:$B$36,0),FALSE),IF(AND(HLOOKUP(MID(AZ$3,FIND(".",AZ$3)+1,FIND(".",AZ$3,FIND(".",AZ$3)+1)-FIND(".",AZ$3)-1),Gällivare!$B$6:$J$36,MATCH($C15,Gällivare!$B$6:$B$36,0),FALSE)="No Impact",HLOOKUP(LEFT(AZ$3,4),Global!$B$6:$J$36,MATCH($C15,Global!$B$6:$B$36,0),FALSE)="No Impact"),HLOOKUP(RIGHT(AZ$3,LEN(AZ$3)-FIND(".",AZ$3,FIND(".",AZ$3)+1)),Gällivare!$B$6:$J$36,MATCH($C15,Gällivare!$B$6:$B$36,0),FALSE),"Global: "&amp;HLOOKUP(LEFT(AZ$3,4),Global!$B$6:$J$36,MATCH($C15,Global!$B$6:$B$36,0),FALSE)&amp;CHAR(10)&amp;"Local Trend: "&amp;HLOOKUP(MID(AZ$3,FIND(".",AZ$3)+1,FIND(".",AZ$3,FIND(".",AZ$3)+1)-FIND(".",AZ$3)-1),Gällivare!$B$6:$J$36,MATCH($C15,Gällivare!$B$6:$B$36,0),FALSE)&amp;CHAR(10)&amp;"Local Target: "&amp;HLOOKUP(RIGHT(AZ$3,LEN(AZ$3)-FIND(".",AZ$3,FIND(".",AZ$3)+1)),Gällivare!$B$6:$J$36,MATCH($C15,Gällivare!$B$6:$B$36,0),FALSE)))</f>
        <v>High</v>
      </c>
      <c r="BA15" s="177" t="str">
        <f>IF(AND(HLOOKUP(MID(BA$3,FIND(".",BA$3)+1,FIND(".",BA$3,FIND(".",BA$3)+1)-FIND(".",BA$3)-1),Gällivare!$B$6:$J$36,MATCH($C15,Gällivare!$B$6:$B$36,0),FALSE)="No Impact",HLOOKUP(RIGHT(BA$3,LEN(BA$3)-FIND(".",BA$3,FIND(".",BA$3)+1)),Gällivare!$B$6:$J$36,MATCH($C15,Gällivare!$B$6:$B$36,0),FALSE)="No Impact"),HLOOKUP(LEFT(BA$3,4),Global!$B$6:$J$36,MATCH($C15,Global!$B$6:$B$36,0),FALSE),IF(AND(HLOOKUP(MID(BA$3,FIND(".",BA$3)+1,FIND(".",BA$3,FIND(".",BA$3)+1)-FIND(".",BA$3)-1),Gällivare!$B$6:$J$36,MATCH($C15,Gällivare!$B$6:$B$36,0),FALSE)="No Impact",HLOOKUP(LEFT(BA$3,4),Global!$B$6:$J$36,MATCH($C15,Global!$B$6:$B$36,0),FALSE)="No Impact"),HLOOKUP(RIGHT(BA$3,LEN(BA$3)-FIND(".",BA$3,FIND(".",BA$3)+1)),Gällivare!$B$6:$J$36,MATCH($C15,Gällivare!$B$6:$B$36,0),FALSE),"Global: "&amp;HLOOKUP(LEFT(BA$3,4),Global!$B$6:$J$36,MATCH($C15,Global!$B$6:$B$36,0),FALSE)&amp;CHAR(10)&amp;"Local Trend: "&amp;HLOOKUP(MID(BA$3,FIND(".",BA$3)+1,FIND(".",BA$3,FIND(".",BA$3)+1)-FIND(".",BA$3)-1),Gällivare!$B$6:$J$36,MATCH($C15,Gällivare!$B$6:$B$36,0),FALSE)&amp;CHAR(10)&amp;"Local Target: "&amp;HLOOKUP(RIGHT(BA$3,LEN(BA$3)-FIND(".",BA$3,FIND(".",BA$3)+1)),Gällivare!$B$6:$J$36,MATCH($C15,Gällivare!$B$6:$B$36,0),FALSE)))</f>
        <v>Low in begining
High around 2040</v>
      </c>
      <c r="BB15" s="177" t="str">
        <f>IF(AND(HLOOKUP(MID(BB$3,FIND(".",BB$3)+1,FIND(".",BB$3,FIND(".",BB$3)+1)-FIND(".",BB$3)-1),Gällivare!$B$6:$J$36,MATCH($C15,Gällivare!$B$6:$B$36,0),FALSE)="No Impact",HLOOKUP(RIGHT(BB$3,LEN(BB$3)-FIND(".",BB$3,FIND(".",BB$3)+1)),Gällivare!$B$6:$J$36,MATCH($C15,Gällivare!$B$6:$B$36,0),FALSE)="No Impact"),HLOOKUP(LEFT(BB$3,4),Global!$B$6:$J$36,MATCH($C15,Global!$B$6:$B$36,0),FALSE),IF(AND(HLOOKUP(MID(BB$3,FIND(".",BB$3)+1,FIND(".",BB$3,FIND(".",BB$3)+1)-FIND(".",BB$3)-1),Gällivare!$B$6:$J$36,MATCH($C15,Gällivare!$B$6:$B$36,0),FALSE)="No Impact",HLOOKUP(LEFT(BB$3,4),Global!$B$6:$J$36,MATCH($C15,Global!$B$6:$B$36,0),FALSE)="No Impact"),HLOOKUP(RIGHT(BB$3,LEN(BB$3)-FIND(".",BB$3,FIND(".",BB$3)+1)),Gällivare!$B$6:$J$36,MATCH($C15,Gällivare!$B$6:$B$36,0),FALSE),"Global: "&amp;HLOOKUP(LEFT(BB$3,4),Global!$B$6:$J$36,MATCH($C15,Global!$B$6:$B$36,0),FALSE)&amp;CHAR(10)&amp;"Local Trend: "&amp;HLOOKUP(MID(BB$3,FIND(".",BB$3)+1,FIND(".",BB$3,FIND(".",BB$3)+1)-FIND(".",BB$3)-1),Gällivare!$B$6:$J$36,MATCH($C15,Gällivare!$B$6:$B$36,0),FALSE)&amp;CHAR(10)&amp;"Local Target: "&amp;HLOOKUP(RIGHT(BB$3,LEN(BB$3)-FIND(".",BB$3,FIND(".",BB$3)+1)),Gällivare!$B$6:$J$36,MATCH($C15,Gällivare!$B$6:$B$36,0),FALSE)))</f>
        <v>Medium</v>
      </c>
      <c r="BC15" s="177" t="str">
        <f>IF(AND(HLOOKUP(MID(BC$3,FIND(".",BC$3)+1,FIND(".",BC$3,FIND(".",BC$3)+1)-FIND(".",BC$3)-1),Gällivare!$B$6:$J$36,MATCH($C15,Gällivare!$B$6:$B$36,0),FALSE)="No Impact",HLOOKUP(RIGHT(BC$3,LEN(BC$3)-FIND(".",BC$3,FIND(".",BC$3)+1)),Gällivare!$B$6:$J$36,MATCH($C15,Gällivare!$B$6:$B$36,0),FALSE)="No Impact"),HLOOKUP(LEFT(BC$3,4),Global!$B$6:$J$36,MATCH($C15,Global!$B$6:$B$36,0),FALSE),IF(AND(HLOOKUP(MID(BC$3,FIND(".",BC$3)+1,FIND(".",BC$3,FIND(".",BC$3)+1)-FIND(".",BC$3)-1),Gällivare!$B$6:$J$36,MATCH($C15,Gällivare!$B$6:$B$36,0),FALSE)="No Impact",HLOOKUP(LEFT(BC$3,4),Global!$B$6:$J$36,MATCH($C15,Global!$B$6:$B$36,0),FALSE)="No Impact"),HLOOKUP(RIGHT(BC$3,LEN(BC$3)-FIND(".",BC$3,FIND(".",BC$3)+1)),Gällivare!$B$6:$J$36,MATCH($C15,Gällivare!$B$6:$B$36,0),FALSE),"Global: "&amp;HLOOKUP(LEFT(BC$3,4),Global!$B$6:$J$36,MATCH($C15,Global!$B$6:$B$36,0),FALSE)&amp;CHAR(10)&amp;"Local Trend: "&amp;HLOOKUP(MID(BC$3,FIND(".",BC$3)+1,FIND(".",BC$3,FIND(".",BC$3)+1)-FIND(".",BC$3)-1),Gällivare!$B$6:$J$36,MATCH($C15,Gällivare!$B$6:$B$36,0),FALSE)&amp;CHAR(10)&amp;"Local Target: "&amp;HLOOKUP(RIGHT(BC$3,LEN(BC$3)-FIND(".",BC$3,FIND(".",BC$3)+1)),Gällivare!$B$6:$J$36,MATCH($C15,Gällivare!$B$6:$B$36,0),FALSE)))</f>
        <v>High</v>
      </c>
      <c r="BD15" s="177" t="str">
        <f>IF(AND(HLOOKUP(MID(BD$3,FIND(".",BD$3)+1,FIND(".",BD$3,FIND(".",BD$3)+1)-FIND(".",BD$3)-1),Gällivare!$B$6:$J$36,MATCH($C15,Gällivare!$B$6:$B$36,0),FALSE)="No Impact",HLOOKUP(RIGHT(BD$3,LEN(BD$3)-FIND(".",BD$3,FIND(".",BD$3)+1)),Gällivare!$B$6:$J$36,MATCH($C15,Gällivare!$B$6:$B$36,0),FALSE)="No Impact"),HLOOKUP(LEFT(BD$3,4),Global!$B$6:$J$36,MATCH($C15,Global!$B$6:$B$36,0),FALSE),IF(AND(HLOOKUP(MID(BD$3,FIND(".",BD$3)+1,FIND(".",BD$3,FIND(".",BD$3)+1)-FIND(".",BD$3)-1),Gällivare!$B$6:$J$36,MATCH($C15,Gällivare!$B$6:$B$36,0),FALSE)="No Impact",HLOOKUP(LEFT(BD$3,4),Global!$B$6:$J$36,MATCH($C15,Global!$B$6:$B$36,0),FALSE)="No Impact"),HLOOKUP(RIGHT(BD$3,LEN(BD$3)-FIND(".",BD$3,FIND(".",BD$3)+1)),Gällivare!$B$6:$J$36,MATCH($C15,Gällivare!$B$6:$B$36,0),FALSE),"Global: "&amp;HLOOKUP(LEFT(BD$3,4),Global!$B$6:$J$36,MATCH($C15,Global!$B$6:$B$36,0),FALSE)&amp;CHAR(10)&amp;"Local Trend: "&amp;HLOOKUP(MID(BD$3,FIND(".",BD$3)+1,FIND(".",BD$3,FIND(".",BD$3)+1)-FIND(".",BD$3)-1),Gällivare!$B$6:$J$36,MATCH($C15,Gällivare!$B$6:$B$36,0),FALSE)&amp;CHAR(10)&amp;"Local Target: "&amp;HLOOKUP(RIGHT(BD$3,LEN(BD$3)-FIND(".",BD$3,FIND(".",BD$3)+1)),Gällivare!$B$6:$J$36,MATCH($C15,Gällivare!$B$6:$B$36,0),FALSE)))</f>
        <v>Low in begining
High around 2040</v>
      </c>
      <c r="BE15" s="177" t="str">
        <f>IF(AND(HLOOKUP(MID(BE$3,FIND(".",BE$3)+1,FIND(".",BE$3,FIND(".",BE$3)+1)-FIND(".",BE$3)-1),Gällivare!$B$6:$J$36,MATCH($C15,Gällivare!$B$6:$B$36,0),FALSE)="No Impact",HLOOKUP(RIGHT(BE$3,LEN(BE$3)-FIND(".",BE$3,FIND(".",BE$3)+1)),Gällivare!$B$6:$J$36,MATCH($C15,Gällivare!$B$6:$B$36,0),FALSE)="No Impact"),HLOOKUP(LEFT(BE$3,4),Global!$B$6:$J$36,MATCH($C15,Global!$B$6:$B$36,0),FALSE),IF(AND(HLOOKUP(MID(BE$3,FIND(".",BE$3)+1,FIND(".",BE$3,FIND(".",BE$3)+1)-FIND(".",BE$3)-1),Gällivare!$B$6:$J$36,MATCH($C15,Gällivare!$B$6:$B$36,0),FALSE)="No Impact",HLOOKUP(LEFT(BE$3,4),Global!$B$6:$J$36,MATCH($C15,Global!$B$6:$B$36,0),FALSE)="No Impact"),HLOOKUP(RIGHT(BE$3,LEN(BE$3)-FIND(".",BE$3,FIND(".",BE$3)+1)),Gällivare!$B$6:$J$36,MATCH($C15,Gällivare!$B$6:$B$36,0),FALSE),"Global: "&amp;HLOOKUP(LEFT(BE$3,4),Global!$B$6:$J$36,MATCH($C15,Global!$B$6:$B$36,0),FALSE)&amp;CHAR(10)&amp;"Local Trend: "&amp;HLOOKUP(MID(BE$3,FIND(".",BE$3)+1,FIND(".",BE$3,FIND(".",BE$3)+1)-FIND(".",BE$3)-1),Gällivare!$B$6:$J$36,MATCH($C15,Gällivare!$B$6:$B$36,0),FALSE)&amp;CHAR(10)&amp;"Local Target: "&amp;HLOOKUP(RIGHT(BE$3,LEN(BE$3)-FIND(".",BE$3,FIND(".",BE$3)+1)),Gällivare!$B$6:$J$36,MATCH($C15,Gällivare!$B$6:$B$36,0),FALSE)))</f>
        <v>Medium</v>
      </c>
      <c r="BF15" s="177" t="str">
        <f>IF(AND(HLOOKUP(MID(BF$3,FIND(".",BF$3)+1,FIND(".",BF$3,FIND(".",BF$3)+1)-FIND(".",BF$3)-1),Gällivare!$B$6:$J$36,MATCH($C15,Gällivare!$B$6:$B$36,0),FALSE)="No Impact",HLOOKUP(RIGHT(BF$3,LEN(BF$3)-FIND(".",BF$3,FIND(".",BF$3)+1)),Gällivare!$B$6:$J$36,MATCH($C15,Gällivare!$B$6:$B$36,0),FALSE)="No Impact"),HLOOKUP(LEFT(BF$3,4),Global!$B$6:$J$36,MATCH($C15,Global!$B$6:$B$36,0),FALSE),IF(AND(HLOOKUP(MID(BF$3,FIND(".",BF$3)+1,FIND(".",BF$3,FIND(".",BF$3)+1)-FIND(".",BF$3)-1),Gällivare!$B$6:$J$36,MATCH($C15,Gällivare!$B$6:$B$36,0),FALSE)="No Impact",HLOOKUP(LEFT(BF$3,4),Global!$B$6:$J$36,MATCH($C15,Global!$B$6:$B$36,0),FALSE)="No Impact"),HLOOKUP(RIGHT(BF$3,LEN(BF$3)-FIND(".",BF$3,FIND(".",BF$3)+1)),Gällivare!$B$6:$J$36,MATCH($C15,Gällivare!$B$6:$B$36,0),FALSE),"Global: "&amp;HLOOKUP(LEFT(BF$3,4),Global!$B$6:$J$36,MATCH($C15,Global!$B$6:$B$36,0),FALSE)&amp;CHAR(10)&amp;"Local Trend: "&amp;HLOOKUP(MID(BF$3,FIND(".",BF$3)+1,FIND(".",BF$3,FIND(".",BF$3)+1)-FIND(".",BF$3)-1),Gällivare!$B$6:$J$36,MATCH($C15,Gällivare!$B$6:$B$36,0),FALSE)&amp;CHAR(10)&amp;"Local Target: "&amp;HLOOKUP(RIGHT(BF$3,LEN(BF$3)-FIND(".",BF$3,FIND(".",BF$3)+1)),Gällivare!$B$6:$J$36,MATCH($C15,Gällivare!$B$6:$B$36,0),FALSE)))</f>
        <v>High</v>
      </c>
      <c r="BG15" s="177" t="str">
        <f>IF(AND(HLOOKUP(MID(BG$3,FIND(".",BG$3)+1,FIND(".",BG$3,FIND(".",BG$3)+1)-FIND(".",BG$3)-1),Gällivare!$B$6:$J$36,MATCH($C15,Gällivare!$B$6:$B$36,0),FALSE)="No Impact",HLOOKUP(RIGHT(BG$3,LEN(BG$3)-FIND(".",BG$3,FIND(".",BG$3)+1)),Gällivare!$B$6:$J$36,MATCH($C15,Gällivare!$B$6:$B$36,0),FALSE)="No Impact"),HLOOKUP(LEFT(BG$3,4),Global!$B$6:$J$36,MATCH($C15,Global!$B$6:$B$36,0),FALSE),IF(AND(HLOOKUP(MID(BG$3,FIND(".",BG$3)+1,FIND(".",BG$3,FIND(".",BG$3)+1)-FIND(".",BG$3)-1),Gällivare!$B$6:$J$36,MATCH($C15,Gällivare!$B$6:$B$36,0),FALSE)="No Impact",HLOOKUP(LEFT(BG$3,4),Global!$B$6:$J$36,MATCH($C15,Global!$B$6:$B$36,0),FALSE)="No Impact"),HLOOKUP(RIGHT(BG$3,LEN(BG$3)-FIND(".",BG$3,FIND(".",BG$3)+1)),Gällivare!$B$6:$J$36,MATCH($C15,Gällivare!$B$6:$B$36,0),FALSE),"Global: "&amp;HLOOKUP(LEFT(BG$3,4),Global!$B$6:$J$36,MATCH($C15,Global!$B$6:$B$36,0),FALSE)&amp;CHAR(10)&amp;"Local Trend: "&amp;HLOOKUP(MID(BG$3,FIND(".",BG$3)+1,FIND(".",BG$3,FIND(".",BG$3)+1)-FIND(".",BG$3)-1),Gällivare!$B$6:$J$36,MATCH($C15,Gällivare!$B$6:$B$36,0),FALSE)&amp;CHAR(10)&amp;"Local Target: "&amp;HLOOKUP(RIGHT(BG$3,LEN(BG$3)-FIND(".",BG$3,FIND(".",BG$3)+1)),Gällivare!$B$6:$J$36,MATCH($C15,Gällivare!$B$6:$B$36,0),FALSE)))</f>
        <v>Low in begining
High around 2040</v>
      </c>
      <c r="BH15" s="177" t="str">
        <f>IF(AND(HLOOKUP(MID(BH$3,FIND(".",BH$3)+1,FIND(".",BH$3,FIND(".",BH$3)+1)-FIND(".",BH$3)-1),Gällivare!$B$6:$J$36,MATCH($C15,Gällivare!$B$6:$B$36,0),FALSE)="No Impact",HLOOKUP(RIGHT(BH$3,LEN(BH$3)-FIND(".",BH$3,FIND(".",BH$3)+1)),Gällivare!$B$6:$J$36,MATCH($C15,Gällivare!$B$6:$B$36,0),FALSE)="No Impact"),HLOOKUP(LEFT(BH$3,4),Global!$B$6:$J$36,MATCH($C15,Global!$B$6:$B$36,0),FALSE),IF(AND(HLOOKUP(MID(BH$3,FIND(".",BH$3)+1,FIND(".",BH$3,FIND(".",BH$3)+1)-FIND(".",BH$3)-1),Gällivare!$B$6:$J$36,MATCH($C15,Gällivare!$B$6:$B$36,0),FALSE)="No Impact",HLOOKUP(LEFT(BH$3,4),Global!$B$6:$J$36,MATCH($C15,Global!$B$6:$B$36,0),FALSE)="No Impact"),HLOOKUP(RIGHT(BH$3,LEN(BH$3)-FIND(".",BH$3,FIND(".",BH$3)+1)),Gällivare!$B$6:$J$36,MATCH($C15,Gällivare!$B$6:$B$36,0),FALSE),"Global: "&amp;HLOOKUP(LEFT(BH$3,4),Global!$B$6:$J$36,MATCH($C15,Global!$B$6:$B$36,0),FALSE)&amp;CHAR(10)&amp;"Local Trend: "&amp;HLOOKUP(MID(BH$3,FIND(".",BH$3)+1,FIND(".",BH$3,FIND(".",BH$3)+1)-FIND(".",BH$3)-1),Gällivare!$B$6:$J$36,MATCH($C15,Gällivare!$B$6:$B$36,0),FALSE)&amp;CHAR(10)&amp;"Local Target: "&amp;HLOOKUP(RIGHT(BH$3,LEN(BH$3)-FIND(".",BH$3,FIND(".",BH$3)+1)),Gällivare!$B$6:$J$36,MATCH($C15,Gällivare!$B$6:$B$36,0),FALSE)))</f>
        <v>Medium</v>
      </c>
      <c r="BI15" s="177" t="str">
        <f>IF(AND(HLOOKUP(MID(BI$3,FIND(".",BI$3)+1,FIND(".",BI$3,FIND(".",BI$3)+1)-FIND(".",BI$3)-1),Gällivare!$B$6:$J$36,MATCH($C15,Gällivare!$B$6:$B$36,0),FALSE)="No Impact",HLOOKUP(RIGHT(BI$3,LEN(BI$3)-FIND(".",BI$3,FIND(".",BI$3)+1)),Gällivare!$B$6:$J$36,MATCH($C15,Gällivare!$B$6:$B$36,0),FALSE)="No Impact"),HLOOKUP(LEFT(BI$3,4),Global!$B$6:$J$36,MATCH($C15,Global!$B$6:$B$36,0),FALSE),IF(AND(HLOOKUP(MID(BI$3,FIND(".",BI$3)+1,FIND(".",BI$3,FIND(".",BI$3)+1)-FIND(".",BI$3)-1),Gällivare!$B$6:$J$36,MATCH($C15,Gällivare!$B$6:$B$36,0),FALSE)="No Impact",HLOOKUP(LEFT(BI$3,4),Global!$B$6:$J$36,MATCH($C15,Global!$B$6:$B$36,0),FALSE)="No Impact"),HLOOKUP(RIGHT(BI$3,LEN(BI$3)-FIND(".",BI$3,FIND(".",BI$3)+1)),Gällivare!$B$6:$J$36,MATCH($C15,Gällivare!$B$6:$B$36,0),FALSE),"Global: "&amp;HLOOKUP(LEFT(BI$3,4),Global!$B$6:$J$36,MATCH($C15,Global!$B$6:$B$36,0),FALSE)&amp;CHAR(10)&amp;"Local Trend: "&amp;HLOOKUP(MID(BI$3,FIND(".",BI$3)+1,FIND(".",BI$3,FIND(".",BI$3)+1)-FIND(".",BI$3)-1),Gällivare!$B$6:$J$36,MATCH($C15,Gällivare!$B$6:$B$36,0),FALSE)&amp;CHAR(10)&amp;"Local Target: "&amp;HLOOKUP(RIGHT(BI$3,LEN(BI$3)-FIND(".",BI$3,FIND(".",BI$3)+1)),Gällivare!$B$6:$J$36,MATCH($C15,Gällivare!$B$6:$B$36,0),FALSE)))</f>
        <v>High</v>
      </c>
      <c r="BJ15" s="177" t="str">
        <f>IF(AND(HLOOKUP(MID(BJ$3,FIND(".",BJ$3)+1,FIND(".",BJ$3,FIND(".",BJ$3)+1)-FIND(".",BJ$3)-1),Gällivare!$B$6:$J$36,MATCH($C15,Gällivare!$B$6:$B$36,0),FALSE)="No Impact",HLOOKUP(RIGHT(BJ$3,LEN(BJ$3)-FIND(".",BJ$3,FIND(".",BJ$3)+1)),Gällivare!$B$6:$J$36,MATCH($C15,Gällivare!$B$6:$B$36,0),FALSE)="No Impact"),HLOOKUP(LEFT(BJ$3,4),Global!$B$6:$J$36,MATCH($C15,Global!$B$6:$B$36,0),FALSE),IF(AND(HLOOKUP(MID(BJ$3,FIND(".",BJ$3)+1,FIND(".",BJ$3,FIND(".",BJ$3)+1)-FIND(".",BJ$3)-1),Gällivare!$B$6:$J$36,MATCH($C15,Gällivare!$B$6:$B$36,0),FALSE)="No Impact",HLOOKUP(LEFT(BJ$3,4),Global!$B$6:$J$36,MATCH($C15,Global!$B$6:$B$36,0),FALSE)="No Impact"),HLOOKUP(RIGHT(BJ$3,LEN(BJ$3)-FIND(".",BJ$3,FIND(".",BJ$3)+1)),Gällivare!$B$6:$J$36,MATCH($C15,Gällivare!$B$6:$B$36,0),FALSE),"Global: "&amp;HLOOKUP(LEFT(BJ$3,4),Global!$B$6:$J$36,MATCH($C15,Global!$B$6:$B$36,0),FALSE)&amp;CHAR(10)&amp;"Local Trend: "&amp;HLOOKUP(MID(BJ$3,FIND(".",BJ$3)+1,FIND(".",BJ$3,FIND(".",BJ$3)+1)-FIND(".",BJ$3)-1),Gällivare!$B$6:$J$36,MATCH($C15,Gällivare!$B$6:$B$36,0),FALSE)&amp;CHAR(10)&amp;"Local Target: "&amp;HLOOKUP(RIGHT(BJ$3,LEN(BJ$3)-FIND(".",BJ$3,FIND(".",BJ$3)+1)),Gällivare!$B$6:$J$36,MATCH($C15,Gällivare!$B$6:$B$36,0),FALSE)))</f>
        <v>Low in begining
High around 2040</v>
      </c>
      <c r="BK15" s="177" t="str">
        <f>IF(AND(HLOOKUP(MID(BK$3,FIND(".",BK$3)+1,FIND(".",BK$3,FIND(".",BK$3)+1)-FIND(".",BK$3)-1),Gällivare!$B$6:$J$36,MATCH($C15,Gällivare!$B$6:$B$36,0),FALSE)="No Impact",HLOOKUP(RIGHT(BK$3,LEN(BK$3)-FIND(".",BK$3,FIND(".",BK$3)+1)),Gällivare!$B$6:$J$36,MATCH($C15,Gällivare!$B$6:$B$36,0),FALSE)="No Impact"),HLOOKUP(LEFT(BK$3,4),Global!$B$6:$J$36,MATCH($C15,Global!$B$6:$B$36,0),FALSE),IF(AND(HLOOKUP(MID(BK$3,FIND(".",BK$3)+1,FIND(".",BK$3,FIND(".",BK$3)+1)-FIND(".",BK$3)-1),Gällivare!$B$6:$J$36,MATCH($C15,Gällivare!$B$6:$B$36,0),FALSE)="No Impact",HLOOKUP(LEFT(BK$3,4),Global!$B$6:$J$36,MATCH($C15,Global!$B$6:$B$36,0),FALSE)="No Impact"),HLOOKUP(RIGHT(BK$3,LEN(BK$3)-FIND(".",BK$3,FIND(".",BK$3)+1)),Gällivare!$B$6:$J$36,MATCH($C15,Gällivare!$B$6:$B$36,0),FALSE),"Global: "&amp;HLOOKUP(LEFT(BK$3,4),Global!$B$6:$J$36,MATCH($C15,Global!$B$6:$B$36,0),FALSE)&amp;CHAR(10)&amp;"Local Trend: "&amp;HLOOKUP(MID(BK$3,FIND(".",BK$3)+1,FIND(".",BK$3,FIND(".",BK$3)+1)-FIND(".",BK$3)-1),Gällivare!$B$6:$J$36,MATCH($C15,Gällivare!$B$6:$B$36,0),FALSE)&amp;CHAR(10)&amp;"Local Target: "&amp;HLOOKUP(RIGHT(BK$3,LEN(BK$3)-FIND(".",BK$3,FIND(".",BK$3)+1)),Gällivare!$B$6:$J$36,MATCH($C15,Gällivare!$B$6:$B$36,0),FALSE)))</f>
        <v>Medium</v>
      </c>
      <c r="BL15" s="177" t="str">
        <f>IF(AND(HLOOKUP(MID(BL$3,FIND(".",BL$3)+1,FIND(".",BL$3,FIND(".",BL$3)+1)-FIND(".",BL$3)-1),Gällivare!$B$6:$J$36,MATCH($C15,Gällivare!$B$6:$B$36,0),FALSE)="No Impact",HLOOKUP(RIGHT(BL$3,LEN(BL$3)-FIND(".",BL$3,FIND(".",BL$3)+1)),Gällivare!$B$6:$J$36,MATCH($C15,Gällivare!$B$6:$B$36,0),FALSE)="No Impact"),HLOOKUP(LEFT(BL$3,4),Global!$B$6:$J$36,MATCH($C15,Global!$B$6:$B$36,0),FALSE),IF(AND(HLOOKUP(MID(BL$3,FIND(".",BL$3)+1,FIND(".",BL$3,FIND(".",BL$3)+1)-FIND(".",BL$3)-1),Gällivare!$B$6:$J$36,MATCH($C15,Gällivare!$B$6:$B$36,0),FALSE)="No Impact",HLOOKUP(LEFT(BL$3,4),Global!$B$6:$J$36,MATCH($C15,Global!$B$6:$B$36,0),FALSE)="No Impact"),HLOOKUP(RIGHT(BL$3,LEN(BL$3)-FIND(".",BL$3,FIND(".",BL$3)+1)),Gällivare!$B$6:$J$36,MATCH($C15,Gällivare!$B$6:$B$36,0),FALSE),"Global: "&amp;HLOOKUP(LEFT(BL$3,4),Global!$B$6:$J$36,MATCH($C15,Global!$B$6:$B$36,0),FALSE)&amp;CHAR(10)&amp;"Local Trend: "&amp;HLOOKUP(MID(BL$3,FIND(".",BL$3)+1,FIND(".",BL$3,FIND(".",BL$3)+1)-FIND(".",BL$3)-1),Gällivare!$B$6:$J$36,MATCH($C15,Gällivare!$B$6:$B$36,0),FALSE)&amp;CHAR(10)&amp;"Local Target: "&amp;HLOOKUP(RIGHT(BL$3,LEN(BL$3)-FIND(".",BL$3,FIND(".",BL$3)+1)),Gällivare!$B$6:$J$36,MATCH($C15,Gällivare!$B$6:$B$36,0),FALSE)))</f>
        <v>High</v>
      </c>
      <c r="BM15" s="177" t="str">
        <f>IF(AND(HLOOKUP(MID(BM$3,FIND(".",BM$3)+1,FIND(".",BM$3,FIND(".",BM$3)+1)-FIND(".",BM$3)-1),Gällivare!$B$6:$J$36,MATCH($C15,Gällivare!$B$6:$B$36,0),FALSE)="No Impact",HLOOKUP(RIGHT(BM$3,LEN(BM$3)-FIND(".",BM$3,FIND(".",BM$3)+1)),Gällivare!$B$6:$J$36,MATCH($C15,Gällivare!$B$6:$B$36,0),FALSE)="No Impact"),HLOOKUP(LEFT(BM$3,4),Global!$B$6:$J$36,MATCH($C15,Global!$B$6:$B$36,0),FALSE),IF(AND(HLOOKUP(MID(BM$3,FIND(".",BM$3)+1,FIND(".",BM$3,FIND(".",BM$3)+1)-FIND(".",BM$3)-1),Gällivare!$B$6:$J$36,MATCH($C15,Gällivare!$B$6:$B$36,0),FALSE)="No Impact",HLOOKUP(LEFT(BM$3,4),Global!$B$6:$J$36,MATCH($C15,Global!$B$6:$B$36,0),FALSE)="No Impact"),HLOOKUP(RIGHT(BM$3,LEN(BM$3)-FIND(".",BM$3,FIND(".",BM$3)+1)),Gällivare!$B$6:$J$36,MATCH($C15,Gällivare!$B$6:$B$36,0),FALSE),"Global: "&amp;HLOOKUP(LEFT(BM$3,4),Global!$B$6:$J$36,MATCH($C15,Global!$B$6:$B$36,0),FALSE)&amp;CHAR(10)&amp;"Local Trend: "&amp;HLOOKUP(MID(BM$3,FIND(".",BM$3)+1,FIND(".",BM$3,FIND(".",BM$3)+1)-FIND(".",BM$3)-1),Gällivare!$B$6:$J$36,MATCH($C15,Gällivare!$B$6:$B$36,0),FALSE)&amp;CHAR(10)&amp;"Local Target: "&amp;HLOOKUP(RIGHT(BM$3,LEN(BM$3)-FIND(".",BM$3,FIND(".",BM$3)+1)),Gällivare!$B$6:$J$36,MATCH($C15,Gällivare!$B$6:$B$36,0),FALSE)))</f>
        <v>Low in begining
High around 2040</v>
      </c>
      <c r="BN15" s="177" t="str">
        <f>IF(AND(HLOOKUP(MID(BN$3,FIND(".",BN$3)+1,FIND(".",BN$3,FIND(".",BN$3)+1)-FIND(".",BN$3)-1),Gällivare!$B$6:$J$36,MATCH($C15,Gällivare!$B$6:$B$36,0),FALSE)="No Impact",HLOOKUP(RIGHT(BN$3,LEN(BN$3)-FIND(".",BN$3,FIND(".",BN$3)+1)),Gällivare!$B$6:$J$36,MATCH($C15,Gällivare!$B$6:$B$36,0),FALSE)="No Impact"),HLOOKUP(LEFT(BN$3,4),Global!$B$6:$J$36,MATCH($C15,Global!$B$6:$B$36,0),FALSE),IF(AND(HLOOKUP(MID(BN$3,FIND(".",BN$3)+1,FIND(".",BN$3,FIND(".",BN$3)+1)-FIND(".",BN$3)-1),Gällivare!$B$6:$J$36,MATCH($C15,Gällivare!$B$6:$B$36,0),FALSE)="No Impact",HLOOKUP(LEFT(BN$3,4),Global!$B$6:$J$36,MATCH($C15,Global!$B$6:$B$36,0),FALSE)="No Impact"),HLOOKUP(RIGHT(BN$3,LEN(BN$3)-FIND(".",BN$3,FIND(".",BN$3)+1)),Gällivare!$B$6:$J$36,MATCH($C15,Gällivare!$B$6:$B$36,0),FALSE),"Global: "&amp;HLOOKUP(LEFT(BN$3,4),Global!$B$6:$J$36,MATCH($C15,Global!$B$6:$B$36,0),FALSE)&amp;CHAR(10)&amp;"Local Trend: "&amp;HLOOKUP(MID(BN$3,FIND(".",BN$3)+1,FIND(".",BN$3,FIND(".",BN$3)+1)-FIND(".",BN$3)-1),Gällivare!$B$6:$J$36,MATCH($C15,Gällivare!$B$6:$B$36,0),FALSE)&amp;CHAR(10)&amp;"Local Target: "&amp;HLOOKUP(RIGHT(BN$3,LEN(BN$3)-FIND(".",BN$3,FIND(".",BN$3)+1)),Gällivare!$B$6:$J$36,MATCH($C15,Gällivare!$B$6:$B$36,0),FALSE)))</f>
        <v>Medium</v>
      </c>
      <c r="BO15" s="177" t="str">
        <f>IF(AND(HLOOKUP(MID(BO$3,FIND(".",BO$3)+1,FIND(".",BO$3,FIND(".",BO$3)+1)-FIND(".",BO$3)-1),Gällivare!$B$6:$J$36,MATCH($C15,Gällivare!$B$6:$B$36,0),FALSE)="No Impact",HLOOKUP(RIGHT(BO$3,LEN(BO$3)-FIND(".",BO$3,FIND(".",BO$3)+1)),Gällivare!$B$6:$J$36,MATCH($C15,Gällivare!$B$6:$B$36,0),FALSE)="No Impact"),HLOOKUP(LEFT(BO$3,4),Global!$B$6:$J$36,MATCH($C15,Global!$B$6:$B$36,0),FALSE),IF(AND(HLOOKUP(MID(BO$3,FIND(".",BO$3)+1,FIND(".",BO$3,FIND(".",BO$3)+1)-FIND(".",BO$3)-1),Gällivare!$B$6:$J$36,MATCH($C15,Gällivare!$B$6:$B$36,0),FALSE)="No Impact",HLOOKUP(LEFT(BO$3,4),Global!$B$6:$J$36,MATCH($C15,Global!$B$6:$B$36,0),FALSE)="No Impact"),HLOOKUP(RIGHT(BO$3,LEN(BO$3)-FIND(".",BO$3,FIND(".",BO$3)+1)),Gällivare!$B$6:$J$36,MATCH($C15,Gällivare!$B$6:$B$36,0),FALSE),"Global: "&amp;HLOOKUP(LEFT(BO$3,4),Global!$B$6:$J$36,MATCH($C15,Global!$B$6:$B$36,0),FALSE)&amp;CHAR(10)&amp;"Local Trend: "&amp;HLOOKUP(MID(BO$3,FIND(".",BO$3)+1,FIND(".",BO$3,FIND(".",BO$3)+1)-FIND(".",BO$3)-1),Gällivare!$B$6:$J$36,MATCH($C15,Gällivare!$B$6:$B$36,0),FALSE)&amp;CHAR(10)&amp;"Local Target: "&amp;HLOOKUP(RIGHT(BO$3,LEN(BO$3)-FIND(".",BO$3,FIND(".",BO$3)+1)),Gällivare!$B$6:$J$36,MATCH($C15,Gällivare!$B$6:$B$36,0),FALSE)))</f>
        <v>High</v>
      </c>
      <c r="BP15" s="177" t="str">
        <f>IF(AND(HLOOKUP(MID(BP$3,FIND(".",BP$3)+1,FIND(".",BP$3,FIND(".",BP$3)+1)-FIND(".",BP$3)-1),Gällivare!$B$6:$J$36,MATCH($C15,Gällivare!$B$6:$B$36,0),FALSE)="No Impact",HLOOKUP(RIGHT(BP$3,LEN(BP$3)-FIND(".",BP$3,FIND(".",BP$3)+1)),Gällivare!$B$6:$J$36,MATCH($C15,Gällivare!$B$6:$B$36,0),FALSE)="No Impact"),HLOOKUP(LEFT(BP$3,4),Global!$B$6:$J$36,MATCH($C15,Global!$B$6:$B$36,0),FALSE),IF(AND(HLOOKUP(MID(BP$3,FIND(".",BP$3)+1,FIND(".",BP$3,FIND(".",BP$3)+1)-FIND(".",BP$3)-1),Gällivare!$B$6:$J$36,MATCH($C15,Gällivare!$B$6:$B$36,0),FALSE)="No Impact",HLOOKUP(LEFT(BP$3,4),Global!$B$6:$J$36,MATCH($C15,Global!$B$6:$B$36,0),FALSE)="No Impact"),HLOOKUP(RIGHT(BP$3,LEN(BP$3)-FIND(".",BP$3,FIND(".",BP$3)+1)),Gällivare!$B$6:$J$36,MATCH($C15,Gällivare!$B$6:$B$36,0),FALSE),"Global: "&amp;HLOOKUP(LEFT(BP$3,4),Global!$B$6:$J$36,MATCH($C15,Global!$B$6:$B$36,0),FALSE)&amp;CHAR(10)&amp;"Local Trend: "&amp;HLOOKUP(MID(BP$3,FIND(".",BP$3)+1,FIND(".",BP$3,FIND(".",BP$3)+1)-FIND(".",BP$3)-1),Gällivare!$B$6:$J$36,MATCH($C15,Gällivare!$B$6:$B$36,0),FALSE)&amp;CHAR(10)&amp;"Local Target: "&amp;HLOOKUP(RIGHT(BP$3,LEN(BP$3)-FIND(".",BP$3,FIND(".",BP$3)+1)),Gällivare!$B$6:$J$36,MATCH($C15,Gällivare!$B$6:$B$36,0),FALSE)))</f>
        <v>Low in begining
High around 2040</v>
      </c>
      <c r="BT15" s="178"/>
      <c r="BU15" s="180"/>
      <c r="BV15" s="181"/>
    </row>
    <row r="16" spans="2:82" ht="28.8" x14ac:dyDescent="0.3">
      <c r="B16" s="246" t="s">
        <v>186</v>
      </c>
      <c r="C16" s="148" t="s">
        <v>125</v>
      </c>
      <c r="D16" s="247" t="s">
        <v>172</v>
      </c>
      <c r="E16" s="175" t="s">
        <v>187</v>
      </c>
      <c r="F16" s="176" t="s">
        <v>165</v>
      </c>
      <c r="G16" s="176"/>
      <c r="H16" s="175" t="str">
        <f t="shared" si="1"/>
        <v>Medium</v>
      </c>
      <c r="I16" s="175" t="str">
        <f t="shared" si="1"/>
        <v>Medium</v>
      </c>
      <c r="J16" s="175" t="str">
        <f t="shared" si="1"/>
        <v>Medium</v>
      </c>
      <c r="K16" s="175" t="str">
        <f t="shared" si="1"/>
        <v>Medium</v>
      </c>
      <c r="L16" s="175" t="str">
        <f t="shared" si="1"/>
        <v>Medium</v>
      </c>
      <c r="M16" s="175" t="str">
        <f t="shared" si="1"/>
        <v>Medium</v>
      </c>
      <c r="N16" s="175" t="str">
        <f t="shared" si="1"/>
        <v>Medium</v>
      </c>
      <c r="O16" s="175" t="str">
        <f t="shared" si="1"/>
        <v>Medium</v>
      </c>
      <c r="P16" s="175" t="str">
        <f t="shared" si="1"/>
        <v>Medium</v>
      </c>
      <c r="Q16" s="175" t="str">
        <f t="shared" si="1"/>
        <v>Medium</v>
      </c>
      <c r="R16" s="175" t="str">
        <f t="shared" si="1"/>
        <v>Medium</v>
      </c>
      <c r="S16" s="175" t="str">
        <f t="shared" si="1"/>
        <v>Medium</v>
      </c>
      <c r="T16" s="175" t="str">
        <f t="shared" si="1"/>
        <v>Low</v>
      </c>
      <c r="U16" s="175" t="str">
        <f t="shared" si="1"/>
        <v>Low</v>
      </c>
      <c r="V16" s="175" t="str">
        <f t="shared" si="1"/>
        <v>Low</v>
      </c>
      <c r="W16" s="175" t="str">
        <f t="shared" si="1"/>
        <v>Low</v>
      </c>
      <c r="X16" s="175" t="str">
        <f t="shared" si="5"/>
        <v>Low</v>
      </c>
      <c r="Y16" s="175" t="str">
        <f t="shared" si="5"/>
        <v>Low</v>
      </c>
      <c r="Z16" s="175" t="str">
        <f t="shared" si="5"/>
        <v>High</v>
      </c>
      <c r="AA16" s="175" t="str">
        <f t="shared" si="5"/>
        <v>High</v>
      </c>
      <c r="AB16" s="175" t="str">
        <f t="shared" si="5"/>
        <v>High</v>
      </c>
      <c r="AC16" s="175" t="str">
        <f t="shared" si="5"/>
        <v>High</v>
      </c>
      <c r="AD16" s="175" t="str">
        <f t="shared" si="5"/>
        <v>High</v>
      </c>
      <c r="AE16" s="175" t="str">
        <f t="shared" si="5"/>
        <v>High</v>
      </c>
      <c r="AF16" s="175" t="str">
        <f t="shared" si="4"/>
        <v>High</v>
      </c>
      <c r="AG16" s="175" t="str">
        <f t="shared" si="4"/>
        <v>High</v>
      </c>
      <c r="AH16" s="175" t="str">
        <f t="shared" si="4"/>
        <v>High</v>
      </c>
      <c r="AI16" s="175" t="str">
        <f t="shared" si="4"/>
        <v>High</v>
      </c>
      <c r="AJ16" s="175" t="str">
        <f t="shared" si="4"/>
        <v>High</v>
      </c>
      <c r="AK16" s="175" t="str">
        <f t="shared" si="4"/>
        <v>High</v>
      </c>
      <c r="AL16" s="176"/>
      <c r="AM16" s="177" t="str">
        <f>IF(AND(HLOOKUP(MID(AM$3,FIND(".",AM$3)+1,FIND(".",AM$3,FIND(".",AM$3)+1)-FIND(".",AM$3)-1),Gällivare!$B$6:$J$36,MATCH($C16,Gällivare!$B$6:$B$36,0),FALSE)="No Impact",HLOOKUP(RIGHT(AM$3,LEN(AM$3)-FIND(".",AM$3,FIND(".",AM$3)+1)),Gällivare!$B$6:$J$36,MATCH($C16,Gällivare!$B$6:$B$36,0),FALSE)="No Impact"),HLOOKUP(LEFT(AM$3,4),Global!$B$6:$J$36,MATCH($C16,Global!$B$6:$B$36,0),FALSE),IF(AND(HLOOKUP(MID(AM$3,FIND(".",AM$3)+1,FIND(".",AM$3,FIND(".",AM$3)+1)-FIND(".",AM$3)-1),Gällivare!$B$6:$J$36,MATCH($C16,Gällivare!$B$6:$B$36,0),FALSE)="No Impact",HLOOKUP(LEFT(AM$3,4),Global!$B$6:$J$36,MATCH($C16,Global!$B$6:$B$36,0),FALSE)="No Impact"),HLOOKUP(RIGHT(AM$3,LEN(AM$3)-FIND(".",AM$3,FIND(".",AM$3)+1)),Gällivare!$B$6:$J$36,MATCH($C16,Gällivare!$B$6:$B$36,0),FALSE),"Global: "&amp;HLOOKUP(LEFT(AM$3,4),Global!$B$6:$J$36,MATCH($C16,Global!$B$6:$B$36,0),FALSE)&amp;CHAR(10)&amp;"Local Trend: "&amp;HLOOKUP(MID(AM$3,FIND(".",AM$3)+1,FIND(".",AM$3,FIND(".",AM$3)+1)-FIND(".",AM$3)-1),Gällivare!$B$6:$J$36,MATCH($C16,Gällivare!$B$6:$B$36,0),FALSE)&amp;CHAR(10)&amp;"Local Target: "&amp;HLOOKUP(RIGHT(AM$3,LEN(AM$3)-FIND(".",AM$3,FIND(".",AM$3)+1)),Gällivare!$B$6:$J$36,MATCH($C16,Gällivare!$B$6:$B$36,0),FALSE)))</f>
        <v>Medium</v>
      </c>
      <c r="AN16" s="177" t="str">
        <f>IF(AND(HLOOKUP(MID(AN$3,FIND(".",AN$3)+1,FIND(".",AN$3,FIND(".",AN$3)+1)-FIND(".",AN$3)-1),Gällivare!$B$6:$J$36,MATCH($C16,Gällivare!$B$6:$B$36,0),FALSE)="No Impact",HLOOKUP(RIGHT(AN$3,LEN(AN$3)-FIND(".",AN$3,FIND(".",AN$3)+1)),Gällivare!$B$6:$J$36,MATCH($C16,Gällivare!$B$6:$B$36,0),FALSE)="No Impact"),HLOOKUP(LEFT(AN$3,4),Global!$B$6:$J$36,MATCH($C16,Global!$B$6:$B$36,0),FALSE),IF(AND(HLOOKUP(MID(AN$3,FIND(".",AN$3)+1,FIND(".",AN$3,FIND(".",AN$3)+1)-FIND(".",AN$3)-1),Gällivare!$B$6:$J$36,MATCH($C16,Gällivare!$B$6:$B$36,0),FALSE)="No Impact",HLOOKUP(LEFT(AN$3,4),Global!$B$6:$J$36,MATCH($C16,Global!$B$6:$B$36,0),FALSE)="No Impact"),HLOOKUP(RIGHT(AN$3,LEN(AN$3)-FIND(".",AN$3,FIND(".",AN$3)+1)),Gällivare!$B$6:$J$36,MATCH($C16,Gällivare!$B$6:$B$36,0),FALSE),"Global: "&amp;HLOOKUP(LEFT(AN$3,4),Global!$B$6:$J$36,MATCH($C16,Global!$B$6:$B$36,0),FALSE)&amp;CHAR(10)&amp;"Local Trend: "&amp;HLOOKUP(MID(AN$3,FIND(".",AN$3)+1,FIND(".",AN$3,FIND(".",AN$3)+1)-FIND(".",AN$3)-1),Gällivare!$B$6:$J$36,MATCH($C16,Gällivare!$B$6:$B$36,0),FALSE)&amp;CHAR(10)&amp;"Local Target: "&amp;HLOOKUP(RIGHT(AN$3,LEN(AN$3)-FIND(".",AN$3,FIND(".",AN$3)+1)),Gällivare!$B$6:$J$36,MATCH($C16,Gällivare!$B$6:$B$36,0),FALSE)))</f>
        <v>Medium</v>
      </c>
      <c r="AO16" s="177" t="str">
        <f>IF(AND(HLOOKUP(MID(AO$3,FIND(".",AO$3)+1,FIND(".",AO$3,FIND(".",AO$3)+1)-FIND(".",AO$3)-1),Gällivare!$B$6:$J$36,MATCH($C16,Gällivare!$B$6:$B$36,0),FALSE)="No Impact",HLOOKUP(RIGHT(AO$3,LEN(AO$3)-FIND(".",AO$3,FIND(".",AO$3)+1)),Gällivare!$B$6:$J$36,MATCH($C16,Gällivare!$B$6:$B$36,0),FALSE)="No Impact"),HLOOKUP(LEFT(AO$3,4),Global!$B$6:$J$36,MATCH($C16,Global!$B$6:$B$36,0),FALSE),IF(AND(HLOOKUP(MID(AO$3,FIND(".",AO$3)+1,FIND(".",AO$3,FIND(".",AO$3)+1)-FIND(".",AO$3)-1),Gällivare!$B$6:$J$36,MATCH($C16,Gällivare!$B$6:$B$36,0),FALSE)="No Impact",HLOOKUP(LEFT(AO$3,4),Global!$B$6:$J$36,MATCH($C16,Global!$B$6:$B$36,0),FALSE)="No Impact"),HLOOKUP(RIGHT(AO$3,LEN(AO$3)-FIND(".",AO$3,FIND(".",AO$3)+1)),Gällivare!$B$6:$J$36,MATCH($C16,Gällivare!$B$6:$B$36,0),FALSE),"Global: "&amp;HLOOKUP(LEFT(AO$3,4),Global!$B$6:$J$36,MATCH($C16,Global!$B$6:$B$36,0),FALSE)&amp;CHAR(10)&amp;"Local Trend: "&amp;HLOOKUP(MID(AO$3,FIND(".",AO$3)+1,FIND(".",AO$3,FIND(".",AO$3)+1)-FIND(".",AO$3)-1),Gällivare!$B$6:$J$36,MATCH($C16,Gällivare!$B$6:$B$36,0),FALSE)&amp;CHAR(10)&amp;"Local Target: "&amp;HLOOKUP(RIGHT(AO$3,LEN(AO$3)-FIND(".",AO$3,FIND(".",AO$3)+1)),Gällivare!$B$6:$J$36,MATCH($C16,Gällivare!$B$6:$B$36,0),FALSE)))</f>
        <v>Medium</v>
      </c>
      <c r="AP16" s="177" t="str">
        <f>IF(AND(HLOOKUP(MID(AP$3,FIND(".",AP$3)+1,FIND(".",AP$3,FIND(".",AP$3)+1)-FIND(".",AP$3)-1),Gällivare!$B$6:$J$36,MATCH($C16,Gällivare!$B$6:$B$36,0),FALSE)="No Impact",HLOOKUP(RIGHT(AP$3,LEN(AP$3)-FIND(".",AP$3,FIND(".",AP$3)+1)),Gällivare!$B$6:$J$36,MATCH($C16,Gällivare!$B$6:$B$36,0),FALSE)="No Impact"),HLOOKUP(LEFT(AP$3,4),Global!$B$6:$J$36,MATCH($C16,Global!$B$6:$B$36,0),FALSE),IF(AND(HLOOKUP(MID(AP$3,FIND(".",AP$3)+1,FIND(".",AP$3,FIND(".",AP$3)+1)-FIND(".",AP$3)-1),Gällivare!$B$6:$J$36,MATCH($C16,Gällivare!$B$6:$B$36,0),FALSE)="No Impact",HLOOKUP(LEFT(AP$3,4),Global!$B$6:$J$36,MATCH($C16,Global!$B$6:$B$36,0),FALSE)="No Impact"),HLOOKUP(RIGHT(AP$3,LEN(AP$3)-FIND(".",AP$3,FIND(".",AP$3)+1)),Gällivare!$B$6:$J$36,MATCH($C16,Gällivare!$B$6:$B$36,0),FALSE),"Global: "&amp;HLOOKUP(LEFT(AP$3,4),Global!$B$6:$J$36,MATCH($C16,Global!$B$6:$B$36,0),FALSE)&amp;CHAR(10)&amp;"Local Trend: "&amp;HLOOKUP(MID(AP$3,FIND(".",AP$3)+1,FIND(".",AP$3,FIND(".",AP$3)+1)-FIND(".",AP$3)-1),Gällivare!$B$6:$J$36,MATCH($C16,Gällivare!$B$6:$B$36,0),FALSE)&amp;CHAR(10)&amp;"Local Target: "&amp;HLOOKUP(RIGHT(AP$3,LEN(AP$3)-FIND(".",AP$3,FIND(".",AP$3)+1)),Gällivare!$B$6:$J$36,MATCH($C16,Gällivare!$B$6:$B$36,0),FALSE)))</f>
        <v>Medium</v>
      </c>
      <c r="AQ16" s="177" t="str">
        <f>IF(AND(HLOOKUP(MID(AQ$3,FIND(".",AQ$3)+1,FIND(".",AQ$3,FIND(".",AQ$3)+1)-FIND(".",AQ$3)-1),Gällivare!$B$6:$J$36,MATCH($C16,Gällivare!$B$6:$B$36,0),FALSE)="No Impact",HLOOKUP(RIGHT(AQ$3,LEN(AQ$3)-FIND(".",AQ$3,FIND(".",AQ$3)+1)),Gällivare!$B$6:$J$36,MATCH($C16,Gällivare!$B$6:$B$36,0),FALSE)="No Impact"),HLOOKUP(LEFT(AQ$3,4),Global!$B$6:$J$36,MATCH($C16,Global!$B$6:$B$36,0),FALSE),IF(AND(HLOOKUP(MID(AQ$3,FIND(".",AQ$3)+1,FIND(".",AQ$3,FIND(".",AQ$3)+1)-FIND(".",AQ$3)-1),Gällivare!$B$6:$J$36,MATCH($C16,Gällivare!$B$6:$B$36,0),FALSE)="No Impact",HLOOKUP(LEFT(AQ$3,4),Global!$B$6:$J$36,MATCH($C16,Global!$B$6:$B$36,0),FALSE)="No Impact"),HLOOKUP(RIGHT(AQ$3,LEN(AQ$3)-FIND(".",AQ$3,FIND(".",AQ$3)+1)),Gällivare!$B$6:$J$36,MATCH($C16,Gällivare!$B$6:$B$36,0),FALSE),"Global: "&amp;HLOOKUP(LEFT(AQ$3,4),Global!$B$6:$J$36,MATCH($C16,Global!$B$6:$B$36,0),FALSE)&amp;CHAR(10)&amp;"Local Trend: "&amp;HLOOKUP(MID(AQ$3,FIND(".",AQ$3)+1,FIND(".",AQ$3,FIND(".",AQ$3)+1)-FIND(".",AQ$3)-1),Gällivare!$B$6:$J$36,MATCH($C16,Gällivare!$B$6:$B$36,0),FALSE)&amp;CHAR(10)&amp;"Local Target: "&amp;HLOOKUP(RIGHT(AQ$3,LEN(AQ$3)-FIND(".",AQ$3,FIND(".",AQ$3)+1)),Gällivare!$B$6:$J$36,MATCH($C16,Gällivare!$B$6:$B$36,0),FALSE)))</f>
        <v>Medium</v>
      </c>
      <c r="AR16" s="177" t="str">
        <f>IF(AND(HLOOKUP(MID(AR$3,FIND(".",AR$3)+1,FIND(".",AR$3,FIND(".",AR$3)+1)-FIND(".",AR$3)-1),Gällivare!$B$6:$J$36,MATCH($C16,Gällivare!$B$6:$B$36,0),FALSE)="No Impact",HLOOKUP(RIGHT(AR$3,LEN(AR$3)-FIND(".",AR$3,FIND(".",AR$3)+1)),Gällivare!$B$6:$J$36,MATCH($C16,Gällivare!$B$6:$B$36,0),FALSE)="No Impact"),HLOOKUP(LEFT(AR$3,4),Global!$B$6:$J$36,MATCH($C16,Global!$B$6:$B$36,0),FALSE),IF(AND(HLOOKUP(MID(AR$3,FIND(".",AR$3)+1,FIND(".",AR$3,FIND(".",AR$3)+1)-FIND(".",AR$3)-1),Gällivare!$B$6:$J$36,MATCH($C16,Gällivare!$B$6:$B$36,0),FALSE)="No Impact",HLOOKUP(LEFT(AR$3,4),Global!$B$6:$J$36,MATCH($C16,Global!$B$6:$B$36,0),FALSE)="No Impact"),HLOOKUP(RIGHT(AR$3,LEN(AR$3)-FIND(".",AR$3,FIND(".",AR$3)+1)),Gällivare!$B$6:$J$36,MATCH($C16,Gällivare!$B$6:$B$36,0),FALSE),"Global: "&amp;HLOOKUP(LEFT(AR$3,4),Global!$B$6:$J$36,MATCH($C16,Global!$B$6:$B$36,0),FALSE)&amp;CHAR(10)&amp;"Local Trend: "&amp;HLOOKUP(MID(AR$3,FIND(".",AR$3)+1,FIND(".",AR$3,FIND(".",AR$3)+1)-FIND(".",AR$3)-1),Gällivare!$B$6:$J$36,MATCH($C16,Gällivare!$B$6:$B$36,0),FALSE)&amp;CHAR(10)&amp;"Local Target: "&amp;HLOOKUP(RIGHT(AR$3,LEN(AR$3)-FIND(".",AR$3,FIND(".",AR$3)+1)),Gällivare!$B$6:$J$36,MATCH($C16,Gällivare!$B$6:$B$36,0),FALSE)))</f>
        <v>Medium</v>
      </c>
      <c r="AS16" s="177" t="str">
        <f>IF(AND(HLOOKUP(MID(AS$3,FIND(".",AS$3)+1,FIND(".",AS$3,FIND(".",AS$3)+1)-FIND(".",AS$3)-1),Gällivare!$B$6:$J$36,MATCH($C16,Gällivare!$B$6:$B$36,0),FALSE)="No Impact",HLOOKUP(RIGHT(AS$3,LEN(AS$3)-FIND(".",AS$3,FIND(".",AS$3)+1)),Gällivare!$B$6:$J$36,MATCH($C16,Gällivare!$B$6:$B$36,0),FALSE)="No Impact"),HLOOKUP(LEFT(AS$3,4),Global!$B$6:$J$36,MATCH($C16,Global!$B$6:$B$36,0),FALSE),IF(AND(HLOOKUP(MID(AS$3,FIND(".",AS$3)+1,FIND(".",AS$3,FIND(".",AS$3)+1)-FIND(".",AS$3)-1),Gällivare!$B$6:$J$36,MATCH($C16,Gällivare!$B$6:$B$36,0),FALSE)="No Impact",HLOOKUP(LEFT(AS$3,4),Global!$B$6:$J$36,MATCH($C16,Global!$B$6:$B$36,0),FALSE)="No Impact"),HLOOKUP(RIGHT(AS$3,LEN(AS$3)-FIND(".",AS$3,FIND(".",AS$3)+1)),Gällivare!$B$6:$J$36,MATCH($C16,Gällivare!$B$6:$B$36,0),FALSE),"Global: "&amp;HLOOKUP(LEFT(AS$3,4),Global!$B$6:$J$36,MATCH($C16,Global!$B$6:$B$36,0),FALSE)&amp;CHAR(10)&amp;"Local Trend: "&amp;HLOOKUP(MID(AS$3,FIND(".",AS$3)+1,FIND(".",AS$3,FIND(".",AS$3)+1)-FIND(".",AS$3)-1),Gällivare!$B$6:$J$36,MATCH($C16,Gällivare!$B$6:$B$36,0),FALSE)&amp;CHAR(10)&amp;"Local Target: "&amp;HLOOKUP(RIGHT(AS$3,LEN(AS$3)-FIND(".",AS$3,FIND(".",AS$3)+1)),Gällivare!$B$6:$J$36,MATCH($C16,Gällivare!$B$6:$B$36,0),FALSE)))</f>
        <v>Medium</v>
      </c>
      <c r="AT16" s="177" t="str">
        <f>IF(AND(HLOOKUP(MID(AT$3,FIND(".",AT$3)+1,FIND(".",AT$3,FIND(".",AT$3)+1)-FIND(".",AT$3)-1),Gällivare!$B$6:$J$36,MATCH($C16,Gällivare!$B$6:$B$36,0),FALSE)="No Impact",HLOOKUP(RIGHT(AT$3,LEN(AT$3)-FIND(".",AT$3,FIND(".",AT$3)+1)),Gällivare!$B$6:$J$36,MATCH($C16,Gällivare!$B$6:$B$36,0),FALSE)="No Impact"),HLOOKUP(LEFT(AT$3,4),Global!$B$6:$J$36,MATCH($C16,Global!$B$6:$B$36,0),FALSE),IF(AND(HLOOKUP(MID(AT$3,FIND(".",AT$3)+1,FIND(".",AT$3,FIND(".",AT$3)+1)-FIND(".",AT$3)-1),Gällivare!$B$6:$J$36,MATCH($C16,Gällivare!$B$6:$B$36,0),FALSE)="No Impact",HLOOKUP(LEFT(AT$3,4),Global!$B$6:$J$36,MATCH($C16,Global!$B$6:$B$36,0),FALSE)="No Impact"),HLOOKUP(RIGHT(AT$3,LEN(AT$3)-FIND(".",AT$3,FIND(".",AT$3)+1)),Gällivare!$B$6:$J$36,MATCH($C16,Gällivare!$B$6:$B$36,0),FALSE),"Global: "&amp;HLOOKUP(LEFT(AT$3,4),Global!$B$6:$J$36,MATCH($C16,Global!$B$6:$B$36,0),FALSE)&amp;CHAR(10)&amp;"Local Trend: "&amp;HLOOKUP(MID(AT$3,FIND(".",AT$3)+1,FIND(".",AT$3,FIND(".",AT$3)+1)-FIND(".",AT$3)-1),Gällivare!$B$6:$J$36,MATCH($C16,Gällivare!$B$6:$B$36,0),FALSE)&amp;CHAR(10)&amp;"Local Target: "&amp;HLOOKUP(RIGHT(AT$3,LEN(AT$3)-FIND(".",AT$3,FIND(".",AT$3)+1)),Gällivare!$B$6:$J$36,MATCH($C16,Gällivare!$B$6:$B$36,0),FALSE)))</f>
        <v>Medium</v>
      </c>
      <c r="AU16" s="177" t="str">
        <f>IF(AND(HLOOKUP(MID(AU$3,FIND(".",AU$3)+1,FIND(".",AU$3,FIND(".",AU$3)+1)-FIND(".",AU$3)-1),Gällivare!$B$6:$J$36,MATCH($C16,Gällivare!$B$6:$B$36,0),FALSE)="No Impact",HLOOKUP(RIGHT(AU$3,LEN(AU$3)-FIND(".",AU$3,FIND(".",AU$3)+1)),Gällivare!$B$6:$J$36,MATCH($C16,Gällivare!$B$6:$B$36,0),FALSE)="No Impact"),HLOOKUP(LEFT(AU$3,4),Global!$B$6:$J$36,MATCH($C16,Global!$B$6:$B$36,0),FALSE),IF(AND(HLOOKUP(MID(AU$3,FIND(".",AU$3)+1,FIND(".",AU$3,FIND(".",AU$3)+1)-FIND(".",AU$3)-1),Gällivare!$B$6:$J$36,MATCH($C16,Gällivare!$B$6:$B$36,0),FALSE)="No Impact",HLOOKUP(LEFT(AU$3,4),Global!$B$6:$J$36,MATCH($C16,Global!$B$6:$B$36,0),FALSE)="No Impact"),HLOOKUP(RIGHT(AU$3,LEN(AU$3)-FIND(".",AU$3,FIND(".",AU$3)+1)),Gällivare!$B$6:$J$36,MATCH($C16,Gällivare!$B$6:$B$36,0),FALSE),"Global: "&amp;HLOOKUP(LEFT(AU$3,4),Global!$B$6:$J$36,MATCH($C16,Global!$B$6:$B$36,0),FALSE)&amp;CHAR(10)&amp;"Local Trend: "&amp;HLOOKUP(MID(AU$3,FIND(".",AU$3)+1,FIND(".",AU$3,FIND(".",AU$3)+1)-FIND(".",AU$3)-1),Gällivare!$B$6:$J$36,MATCH($C16,Gällivare!$B$6:$B$36,0),FALSE)&amp;CHAR(10)&amp;"Local Target: "&amp;HLOOKUP(RIGHT(AU$3,LEN(AU$3)-FIND(".",AU$3,FIND(".",AU$3)+1)),Gällivare!$B$6:$J$36,MATCH($C16,Gällivare!$B$6:$B$36,0),FALSE)))</f>
        <v>Medium</v>
      </c>
      <c r="AV16" s="177" t="str">
        <f>IF(AND(HLOOKUP(MID(AV$3,FIND(".",AV$3)+1,FIND(".",AV$3,FIND(".",AV$3)+1)-FIND(".",AV$3)-1),Gällivare!$B$6:$J$36,MATCH($C16,Gällivare!$B$6:$B$36,0),FALSE)="No Impact",HLOOKUP(RIGHT(AV$3,LEN(AV$3)-FIND(".",AV$3,FIND(".",AV$3)+1)),Gällivare!$B$6:$J$36,MATCH($C16,Gällivare!$B$6:$B$36,0),FALSE)="No Impact"),HLOOKUP(LEFT(AV$3,4),Global!$B$6:$J$36,MATCH($C16,Global!$B$6:$B$36,0),FALSE),IF(AND(HLOOKUP(MID(AV$3,FIND(".",AV$3)+1,FIND(".",AV$3,FIND(".",AV$3)+1)-FIND(".",AV$3)-1),Gällivare!$B$6:$J$36,MATCH($C16,Gällivare!$B$6:$B$36,0),FALSE)="No Impact",HLOOKUP(LEFT(AV$3,4),Global!$B$6:$J$36,MATCH($C16,Global!$B$6:$B$36,0),FALSE)="No Impact"),HLOOKUP(RIGHT(AV$3,LEN(AV$3)-FIND(".",AV$3,FIND(".",AV$3)+1)),Gällivare!$B$6:$J$36,MATCH($C16,Gällivare!$B$6:$B$36,0),FALSE),"Global: "&amp;HLOOKUP(LEFT(AV$3,4),Global!$B$6:$J$36,MATCH($C16,Global!$B$6:$B$36,0),FALSE)&amp;CHAR(10)&amp;"Local Trend: "&amp;HLOOKUP(MID(AV$3,FIND(".",AV$3)+1,FIND(".",AV$3,FIND(".",AV$3)+1)-FIND(".",AV$3)-1),Gällivare!$B$6:$J$36,MATCH($C16,Gällivare!$B$6:$B$36,0),FALSE)&amp;CHAR(10)&amp;"Local Target: "&amp;HLOOKUP(RIGHT(AV$3,LEN(AV$3)-FIND(".",AV$3,FIND(".",AV$3)+1)),Gällivare!$B$6:$J$36,MATCH($C16,Gällivare!$B$6:$B$36,0),FALSE)))</f>
        <v>Medium</v>
      </c>
      <c r="AW16" s="177" t="str">
        <f>IF(AND(HLOOKUP(MID(AW$3,FIND(".",AW$3)+1,FIND(".",AW$3,FIND(".",AW$3)+1)-FIND(".",AW$3)-1),Gällivare!$B$6:$J$36,MATCH($C16,Gällivare!$B$6:$B$36,0),FALSE)="No Impact",HLOOKUP(RIGHT(AW$3,LEN(AW$3)-FIND(".",AW$3,FIND(".",AW$3)+1)),Gällivare!$B$6:$J$36,MATCH($C16,Gällivare!$B$6:$B$36,0),FALSE)="No Impact"),HLOOKUP(LEFT(AW$3,4),Global!$B$6:$J$36,MATCH($C16,Global!$B$6:$B$36,0),FALSE),IF(AND(HLOOKUP(MID(AW$3,FIND(".",AW$3)+1,FIND(".",AW$3,FIND(".",AW$3)+1)-FIND(".",AW$3)-1),Gällivare!$B$6:$J$36,MATCH($C16,Gällivare!$B$6:$B$36,0),FALSE)="No Impact",HLOOKUP(LEFT(AW$3,4),Global!$B$6:$J$36,MATCH($C16,Global!$B$6:$B$36,0),FALSE)="No Impact"),HLOOKUP(RIGHT(AW$3,LEN(AW$3)-FIND(".",AW$3,FIND(".",AW$3)+1)),Gällivare!$B$6:$J$36,MATCH($C16,Gällivare!$B$6:$B$36,0),FALSE),"Global: "&amp;HLOOKUP(LEFT(AW$3,4),Global!$B$6:$J$36,MATCH($C16,Global!$B$6:$B$36,0),FALSE)&amp;CHAR(10)&amp;"Local Trend: "&amp;HLOOKUP(MID(AW$3,FIND(".",AW$3)+1,FIND(".",AW$3,FIND(".",AW$3)+1)-FIND(".",AW$3)-1),Gällivare!$B$6:$J$36,MATCH($C16,Gällivare!$B$6:$B$36,0),FALSE)&amp;CHAR(10)&amp;"Local Target: "&amp;HLOOKUP(RIGHT(AW$3,LEN(AW$3)-FIND(".",AW$3,FIND(".",AW$3)+1)),Gällivare!$B$6:$J$36,MATCH($C16,Gällivare!$B$6:$B$36,0),FALSE)))</f>
        <v>Medium</v>
      </c>
      <c r="AX16" s="177" t="str">
        <f>IF(AND(HLOOKUP(MID(AX$3,FIND(".",AX$3)+1,FIND(".",AX$3,FIND(".",AX$3)+1)-FIND(".",AX$3)-1),Gällivare!$B$6:$J$36,MATCH($C16,Gällivare!$B$6:$B$36,0),FALSE)="No Impact",HLOOKUP(RIGHT(AX$3,LEN(AX$3)-FIND(".",AX$3,FIND(".",AX$3)+1)),Gällivare!$B$6:$J$36,MATCH($C16,Gällivare!$B$6:$B$36,0),FALSE)="No Impact"),HLOOKUP(LEFT(AX$3,4),Global!$B$6:$J$36,MATCH($C16,Global!$B$6:$B$36,0),FALSE),IF(AND(HLOOKUP(MID(AX$3,FIND(".",AX$3)+1,FIND(".",AX$3,FIND(".",AX$3)+1)-FIND(".",AX$3)-1),Gällivare!$B$6:$J$36,MATCH($C16,Gällivare!$B$6:$B$36,0),FALSE)="No Impact",HLOOKUP(LEFT(AX$3,4),Global!$B$6:$J$36,MATCH($C16,Global!$B$6:$B$36,0),FALSE)="No Impact"),HLOOKUP(RIGHT(AX$3,LEN(AX$3)-FIND(".",AX$3,FIND(".",AX$3)+1)),Gällivare!$B$6:$J$36,MATCH($C16,Gällivare!$B$6:$B$36,0),FALSE),"Global: "&amp;HLOOKUP(LEFT(AX$3,4),Global!$B$6:$J$36,MATCH($C16,Global!$B$6:$B$36,0),FALSE)&amp;CHAR(10)&amp;"Local Trend: "&amp;HLOOKUP(MID(AX$3,FIND(".",AX$3)+1,FIND(".",AX$3,FIND(".",AX$3)+1)-FIND(".",AX$3)-1),Gällivare!$B$6:$J$36,MATCH($C16,Gällivare!$B$6:$B$36,0),FALSE)&amp;CHAR(10)&amp;"Local Target: "&amp;HLOOKUP(RIGHT(AX$3,LEN(AX$3)-FIND(".",AX$3,FIND(".",AX$3)+1)),Gällivare!$B$6:$J$36,MATCH($C16,Gällivare!$B$6:$B$36,0),FALSE)))</f>
        <v>Medium</v>
      </c>
      <c r="AY16" s="177" t="str">
        <f>IF(AND(HLOOKUP(MID(AY$3,FIND(".",AY$3)+1,FIND(".",AY$3,FIND(".",AY$3)+1)-FIND(".",AY$3)-1),Gällivare!$B$6:$J$36,MATCH($C16,Gällivare!$B$6:$B$36,0),FALSE)="No Impact",HLOOKUP(RIGHT(AY$3,LEN(AY$3)-FIND(".",AY$3,FIND(".",AY$3)+1)),Gällivare!$B$6:$J$36,MATCH($C16,Gällivare!$B$6:$B$36,0),FALSE)="No Impact"),HLOOKUP(LEFT(AY$3,4),Global!$B$6:$J$36,MATCH($C16,Global!$B$6:$B$36,0),FALSE),IF(AND(HLOOKUP(MID(AY$3,FIND(".",AY$3)+1,FIND(".",AY$3,FIND(".",AY$3)+1)-FIND(".",AY$3)-1),Gällivare!$B$6:$J$36,MATCH($C16,Gällivare!$B$6:$B$36,0),FALSE)="No Impact",HLOOKUP(LEFT(AY$3,4),Global!$B$6:$J$36,MATCH($C16,Global!$B$6:$B$36,0),FALSE)="No Impact"),HLOOKUP(RIGHT(AY$3,LEN(AY$3)-FIND(".",AY$3,FIND(".",AY$3)+1)),Gällivare!$B$6:$J$36,MATCH($C16,Gällivare!$B$6:$B$36,0),FALSE),"Global: "&amp;HLOOKUP(LEFT(AY$3,4),Global!$B$6:$J$36,MATCH($C16,Global!$B$6:$B$36,0),FALSE)&amp;CHAR(10)&amp;"Local Trend: "&amp;HLOOKUP(MID(AY$3,FIND(".",AY$3)+1,FIND(".",AY$3,FIND(".",AY$3)+1)-FIND(".",AY$3)-1),Gällivare!$B$6:$J$36,MATCH($C16,Gällivare!$B$6:$B$36,0),FALSE)&amp;CHAR(10)&amp;"Local Target: "&amp;HLOOKUP(RIGHT(AY$3,LEN(AY$3)-FIND(".",AY$3,FIND(".",AY$3)+1)),Gällivare!$B$6:$J$36,MATCH($C16,Gällivare!$B$6:$B$36,0),FALSE)))</f>
        <v>Low</v>
      </c>
      <c r="AZ16" s="177" t="str">
        <f>IF(AND(HLOOKUP(MID(AZ$3,FIND(".",AZ$3)+1,FIND(".",AZ$3,FIND(".",AZ$3)+1)-FIND(".",AZ$3)-1),Gällivare!$B$6:$J$36,MATCH($C16,Gällivare!$B$6:$B$36,0),FALSE)="No Impact",HLOOKUP(RIGHT(AZ$3,LEN(AZ$3)-FIND(".",AZ$3,FIND(".",AZ$3)+1)),Gällivare!$B$6:$J$36,MATCH($C16,Gällivare!$B$6:$B$36,0),FALSE)="No Impact"),HLOOKUP(LEFT(AZ$3,4),Global!$B$6:$J$36,MATCH($C16,Global!$B$6:$B$36,0),FALSE),IF(AND(HLOOKUP(MID(AZ$3,FIND(".",AZ$3)+1,FIND(".",AZ$3,FIND(".",AZ$3)+1)-FIND(".",AZ$3)-1),Gällivare!$B$6:$J$36,MATCH($C16,Gällivare!$B$6:$B$36,0),FALSE)="No Impact",HLOOKUP(LEFT(AZ$3,4),Global!$B$6:$J$36,MATCH($C16,Global!$B$6:$B$36,0),FALSE)="No Impact"),HLOOKUP(RIGHT(AZ$3,LEN(AZ$3)-FIND(".",AZ$3,FIND(".",AZ$3)+1)),Gällivare!$B$6:$J$36,MATCH($C16,Gällivare!$B$6:$B$36,0),FALSE),"Global: "&amp;HLOOKUP(LEFT(AZ$3,4),Global!$B$6:$J$36,MATCH($C16,Global!$B$6:$B$36,0),FALSE)&amp;CHAR(10)&amp;"Local Trend: "&amp;HLOOKUP(MID(AZ$3,FIND(".",AZ$3)+1,FIND(".",AZ$3,FIND(".",AZ$3)+1)-FIND(".",AZ$3)-1),Gällivare!$B$6:$J$36,MATCH($C16,Gällivare!$B$6:$B$36,0),FALSE)&amp;CHAR(10)&amp;"Local Target: "&amp;HLOOKUP(RIGHT(AZ$3,LEN(AZ$3)-FIND(".",AZ$3,FIND(".",AZ$3)+1)),Gällivare!$B$6:$J$36,MATCH($C16,Gällivare!$B$6:$B$36,0),FALSE)))</f>
        <v>Low</v>
      </c>
      <c r="BA16" s="177" t="str">
        <f>IF(AND(HLOOKUP(MID(BA$3,FIND(".",BA$3)+1,FIND(".",BA$3,FIND(".",BA$3)+1)-FIND(".",BA$3)-1),Gällivare!$B$6:$J$36,MATCH($C16,Gällivare!$B$6:$B$36,0),FALSE)="No Impact",HLOOKUP(RIGHT(BA$3,LEN(BA$3)-FIND(".",BA$3,FIND(".",BA$3)+1)),Gällivare!$B$6:$J$36,MATCH($C16,Gällivare!$B$6:$B$36,0),FALSE)="No Impact"),HLOOKUP(LEFT(BA$3,4),Global!$B$6:$J$36,MATCH($C16,Global!$B$6:$B$36,0),FALSE),IF(AND(HLOOKUP(MID(BA$3,FIND(".",BA$3)+1,FIND(".",BA$3,FIND(".",BA$3)+1)-FIND(".",BA$3)-1),Gällivare!$B$6:$J$36,MATCH($C16,Gällivare!$B$6:$B$36,0),FALSE)="No Impact",HLOOKUP(LEFT(BA$3,4),Global!$B$6:$J$36,MATCH($C16,Global!$B$6:$B$36,0),FALSE)="No Impact"),HLOOKUP(RIGHT(BA$3,LEN(BA$3)-FIND(".",BA$3,FIND(".",BA$3)+1)),Gällivare!$B$6:$J$36,MATCH($C16,Gällivare!$B$6:$B$36,0),FALSE),"Global: "&amp;HLOOKUP(LEFT(BA$3,4),Global!$B$6:$J$36,MATCH($C16,Global!$B$6:$B$36,0),FALSE)&amp;CHAR(10)&amp;"Local Trend: "&amp;HLOOKUP(MID(BA$3,FIND(".",BA$3)+1,FIND(".",BA$3,FIND(".",BA$3)+1)-FIND(".",BA$3)-1),Gällivare!$B$6:$J$36,MATCH($C16,Gällivare!$B$6:$B$36,0),FALSE)&amp;CHAR(10)&amp;"Local Target: "&amp;HLOOKUP(RIGHT(BA$3,LEN(BA$3)-FIND(".",BA$3,FIND(".",BA$3)+1)),Gällivare!$B$6:$J$36,MATCH($C16,Gällivare!$B$6:$B$36,0),FALSE)))</f>
        <v>Low</v>
      </c>
      <c r="BB16" s="177" t="str">
        <f>IF(AND(HLOOKUP(MID(BB$3,FIND(".",BB$3)+1,FIND(".",BB$3,FIND(".",BB$3)+1)-FIND(".",BB$3)-1),Gällivare!$B$6:$J$36,MATCH($C16,Gällivare!$B$6:$B$36,0),FALSE)="No Impact",HLOOKUP(RIGHT(BB$3,LEN(BB$3)-FIND(".",BB$3,FIND(".",BB$3)+1)),Gällivare!$B$6:$J$36,MATCH($C16,Gällivare!$B$6:$B$36,0),FALSE)="No Impact"),HLOOKUP(LEFT(BB$3,4),Global!$B$6:$J$36,MATCH($C16,Global!$B$6:$B$36,0),FALSE),IF(AND(HLOOKUP(MID(BB$3,FIND(".",BB$3)+1,FIND(".",BB$3,FIND(".",BB$3)+1)-FIND(".",BB$3)-1),Gällivare!$B$6:$J$36,MATCH($C16,Gällivare!$B$6:$B$36,0),FALSE)="No Impact",HLOOKUP(LEFT(BB$3,4),Global!$B$6:$J$36,MATCH($C16,Global!$B$6:$B$36,0),FALSE)="No Impact"),HLOOKUP(RIGHT(BB$3,LEN(BB$3)-FIND(".",BB$3,FIND(".",BB$3)+1)),Gällivare!$B$6:$J$36,MATCH($C16,Gällivare!$B$6:$B$36,0),FALSE),"Global: "&amp;HLOOKUP(LEFT(BB$3,4),Global!$B$6:$J$36,MATCH($C16,Global!$B$6:$B$36,0),FALSE)&amp;CHAR(10)&amp;"Local Trend: "&amp;HLOOKUP(MID(BB$3,FIND(".",BB$3)+1,FIND(".",BB$3,FIND(".",BB$3)+1)-FIND(".",BB$3)-1),Gällivare!$B$6:$J$36,MATCH($C16,Gällivare!$B$6:$B$36,0),FALSE)&amp;CHAR(10)&amp;"Local Target: "&amp;HLOOKUP(RIGHT(BB$3,LEN(BB$3)-FIND(".",BB$3,FIND(".",BB$3)+1)),Gällivare!$B$6:$J$36,MATCH($C16,Gällivare!$B$6:$B$36,0),FALSE)))</f>
        <v>Low</v>
      </c>
      <c r="BC16" s="177" t="str">
        <f>IF(AND(HLOOKUP(MID(BC$3,FIND(".",BC$3)+1,FIND(".",BC$3,FIND(".",BC$3)+1)-FIND(".",BC$3)-1),Gällivare!$B$6:$J$36,MATCH($C16,Gällivare!$B$6:$B$36,0),FALSE)="No Impact",HLOOKUP(RIGHT(BC$3,LEN(BC$3)-FIND(".",BC$3,FIND(".",BC$3)+1)),Gällivare!$B$6:$J$36,MATCH($C16,Gällivare!$B$6:$B$36,0),FALSE)="No Impact"),HLOOKUP(LEFT(BC$3,4),Global!$B$6:$J$36,MATCH($C16,Global!$B$6:$B$36,0),FALSE),IF(AND(HLOOKUP(MID(BC$3,FIND(".",BC$3)+1,FIND(".",BC$3,FIND(".",BC$3)+1)-FIND(".",BC$3)-1),Gällivare!$B$6:$J$36,MATCH($C16,Gällivare!$B$6:$B$36,0),FALSE)="No Impact",HLOOKUP(LEFT(BC$3,4),Global!$B$6:$J$36,MATCH($C16,Global!$B$6:$B$36,0),FALSE)="No Impact"),HLOOKUP(RIGHT(BC$3,LEN(BC$3)-FIND(".",BC$3,FIND(".",BC$3)+1)),Gällivare!$B$6:$J$36,MATCH($C16,Gällivare!$B$6:$B$36,0),FALSE),"Global: "&amp;HLOOKUP(LEFT(BC$3,4),Global!$B$6:$J$36,MATCH($C16,Global!$B$6:$B$36,0),FALSE)&amp;CHAR(10)&amp;"Local Trend: "&amp;HLOOKUP(MID(BC$3,FIND(".",BC$3)+1,FIND(".",BC$3,FIND(".",BC$3)+1)-FIND(".",BC$3)-1),Gällivare!$B$6:$J$36,MATCH($C16,Gällivare!$B$6:$B$36,0),FALSE)&amp;CHAR(10)&amp;"Local Target: "&amp;HLOOKUP(RIGHT(BC$3,LEN(BC$3)-FIND(".",BC$3,FIND(".",BC$3)+1)),Gällivare!$B$6:$J$36,MATCH($C16,Gällivare!$B$6:$B$36,0),FALSE)))</f>
        <v>Low</v>
      </c>
      <c r="BD16" s="177" t="str">
        <f>IF(AND(HLOOKUP(MID(BD$3,FIND(".",BD$3)+1,FIND(".",BD$3,FIND(".",BD$3)+1)-FIND(".",BD$3)-1),Gällivare!$B$6:$J$36,MATCH($C16,Gällivare!$B$6:$B$36,0),FALSE)="No Impact",HLOOKUP(RIGHT(BD$3,LEN(BD$3)-FIND(".",BD$3,FIND(".",BD$3)+1)),Gällivare!$B$6:$J$36,MATCH($C16,Gällivare!$B$6:$B$36,0),FALSE)="No Impact"),HLOOKUP(LEFT(BD$3,4),Global!$B$6:$J$36,MATCH($C16,Global!$B$6:$B$36,0),FALSE),IF(AND(HLOOKUP(MID(BD$3,FIND(".",BD$3)+1,FIND(".",BD$3,FIND(".",BD$3)+1)-FIND(".",BD$3)-1),Gällivare!$B$6:$J$36,MATCH($C16,Gällivare!$B$6:$B$36,0),FALSE)="No Impact",HLOOKUP(LEFT(BD$3,4),Global!$B$6:$J$36,MATCH($C16,Global!$B$6:$B$36,0),FALSE)="No Impact"),HLOOKUP(RIGHT(BD$3,LEN(BD$3)-FIND(".",BD$3,FIND(".",BD$3)+1)),Gällivare!$B$6:$J$36,MATCH($C16,Gällivare!$B$6:$B$36,0),FALSE),"Global: "&amp;HLOOKUP(LEFT(BD$3,4),Global!$B$6:$J$36,MATCH($C16,Global!$B$6:$B$36,0),FALSE)&amp;CHAR(10)&amp;"Local Trend: "&amp;HLOOKUP(MID(BD$3,FIND(".",BD$3)+1,FIND(".",BD$3,FIND(".",BD$3)+1)-FIND(".",BD$3)-1),Gällivare!$B$6:$J$36,MATCH($C16,Gällivare!$B$6:$B$36,0),FALSE)&amp;CHAR(10)&amp;"Local Target: "&amp;HLOOKUP(RIGHT(BD$3,LEN(BD$3)-FIND(".",BD$3,FIND(".",BD$3)+1)),Gällivare!$B$6:$J$36,MATCH($C16,Gällivare!$B$6:$B$36,0),FALSE)))</f>
        <v>Low</v>
      </c>
      <c r="BE16" s="177" t="str">
        <f>IF(AND(HLOOKUP(MID(BE$3,FIND(".",BE$3)+1,FIND(".",BE$3,FIND(".",BE$3)+1)-FIND(".",BE$3)-1),Gällivare!$B$6:$J$36,MATCH($C16,Gällivare!$B$6:$B$36,0),FALSE)="No Impact",HLOOKUP(RIGHT(BE$3,LEN(BE$3)-FIND(".",BE$3,FIND(".",BE$3)+1)),Gällivare!$B$6:$J$36,MATCH($C16,Gällivare!$B$6:$B$36,0),FALSE)="No Impact"),HLOOKUP(LEFT(BE$3,4),Global!$B$6:$J$36,MATCH($C16,Global!$B$6:$B$36,0),FALSE),IF(AND(HLOOKUP(MID(BE$3,FIND(".",BE$3)+1,FIND(".",BE$3,FIND(".",BE$3)+1)-FIND(".",BE$3)-1),Gällivare!$B$6:$J$36,MATCH($C16,Gällivare!$B$6:$B$36,0),FALSE)="No Impact",HLOOKUP(LEFT(BE$3,4),Global!$B$6:$J$36,MATCH($C16,Global!$B$6:$B$36,0),FALSE)="No Impact"),HLOOKUP(RIGHT(BE$3,LEN(BE$3)-FIND(".",BE$3,FIND(".",BE$3)+1)),Gällivare!$B$6:$J$36,MATCH($C16,Gällivare!$B$6:$B$36,0),FALSE),"Global: "&amp;HLOOKUP(LEFT(BE$3,4),Global!$B$6:$J$36,MATCH($C16,Global!$B$6:$B$36,0),FALSE)&amp;CHAR(10)&amp;"Local Trend: "&amp;HLOOKUP(MID(BE$3,FIND(".",BE$3)+1,FIND(".",BE$3,FIND(".",BE$3)+1)-FIND(".",BE$3)-1),Gällivare!$B$6:$J$36,MATCH($C16,Gällivare!$B$6:$B$36,0),FALSE)&amp;CHAR(10)&amp;"Local Target: "&amp;HLOOKUP(RIGHT(BE$3,LEN(BE$3)-FIND(".",BE$3,FIND(".",BE$3)+1)),Gällivare!$B$6:$J$36,MATCH($C16,Gällivare!$B$6:$B$36,0),FALSE)))</f>
        <v>High</v>
      </c>
      <c r="BF16" s="177" t="str">
        <f>IF(AND(HLOOKUP(MID(BF$3,FIND(".",BF$3)+1,FIND(".",BF$3,FIND(".",BF$3)+1)-FIND(".",BF$3)-1),Gällivare!$B$6:$J$36,MATCH($C16,Gällivare!$B$6:$B$36,0),FALSE)="No Impact",HLOOKUP(RIGHT(BF$3,LEN(BF$3)-FIND(".",BF$3,FIND(".",BF$3)+1)),Gällivare!$B$6:$J$36,MATCH($C16,Gällivare!$B$6:$B$36,0),FALSE)="No Impact"),HLOOKUP(LEFT(BF$3,4),Global!$B$6:$J$36,MATCH($C16,Global!$B$6:$B$36,0),FALSE),IF(AND(HLOOKUP(MID(BF$3,FIND(".",BF$3)+1,FIND(".",BF$3,FIND(".",BF$3)+1)-FIND(".",BF$3)-1),Gällivare!$B$6:$J$36,MATCH($C16,Gällivare!$B$6:$B$36,0),FALSE)="No Impact",HLOOKUP(LEFT(BF$3,4),Global!$B$6:$J$36,MATCH($C16,Global!$B$6:$B$36,0),FALSE)="No Impact"),HLOOKUP(RIGHT(BF$3,LEN(BF$3)-FIND(".",BF$3,FIND(".",BF$3)+1)),Gällivare!$B$6:$J$36,MATCH($C16,Gällivare!$B$6:$B$36,0),FALSE),"Global: "&amp;HLOOKUP(LEFT(BF$3,4),Global!$B$6:$J$36,MATCH($C16,Global!$B$6:$B$36,0),FALSE)&amp;CHAR(10)&amp;"Local Trend: "&amp;HLOOKUP(MID(BF$3,FIND(".",BF$3)+1,FIND(".",BF$3,FIND(".",BF$3)+1)-FIND(".",BF$3)-1),Gällivare!$B$6:$J$36,MATCH($C16,Gällivare!$B$6:$B$36,0),FALSE)&amp;CHAR(10)&amp;"Local Target: "&amp;HLOOKUP(RIGHT(BF$3,LEN(BF$3)-FIND(".",BF$3,FIND(".",BF$3)+1)),Gällivare!$B$6:$J$36,MATCH($C16,Gällivare!$B$6:$B$36,0),FALSE)))</f>
        <v>High</v>
      </c>
      <c r="BG16" s="177" t="str">
        <f>IF(AND(HLOOKUP(MID(BG$3,FIND(".",BG$3)+1,FIND(".",BG$3,FIND(".",BG$3)+1)-FIND(".",BG$3)-1),Gällivare!$B$6:$J$36,MATCH($C16,Gällivare!$B$6:$B$36,0),FALSE)="No Impact",HLOOKUP(RIGHT(BG$3,LEN(BG$3)-FIND(".",BG$3,FIND(".",BG$3)+1)),Gällivare!$B$6:$J$36,MATCH($C16,Gällivare!$B$6:$B$36,0),FALSE)="No Impact"),HLOOKUP(LEFT(BG$3,4),Global!$B$6:$J$36,MATCH($C16,Global!$B$6:$B$36,0),FALSE),IF(AND(HLOOKUP(MID(BG$3,FIND(".",BG$3)+1,FIND(".",BG$3,FIND(".",BG$3)+1)-FIND(".",BG$3)-1),Gällivare!$B$6:$J$36,MATCH($C16,Gällivare!$B$6:$B$36,0),FALSE)="No Impact",HLOOKUP(LEFT(BG$3,4),Global!$B$6:$J$36,MATCH($C16,Global!$B$6:$B$36,0),FALSE)="No Impact"),HLOOKUP(RIGHT(BG$3,LEN(BG$3)-FIND(".",BG$3,FIND(".",BG$3)+1)),Gällivare!$B$6:$J$36,MATCH($C16,Gällivare!$B$6:$B$36,0),FALSE),"Global: "&amp;HLOOKUP(LEFT(BG$3,4),Global!$B$6:$J$36,MATCH($C16,Global!$B$6:$B$36,0),FALSE)&amp;CHAR(10)&amp;"Local Trend: "&amp;HLOOKUP(MID(BG$3,FIND(".",BG$3)+1,FIND(".",BG$3,FIND(".",BG$3)+1)-FIND(".",BG$3)-1),Gällivare!$B$6:$J$36,MATCH($C16,Gällivare!$B$6:$B$36,0),FALSE)&amp;CHAR(10)&amp;"Local Target: "&amp;HLOOKUP(RIGHT(BG$3,LEN(BG$3)-FIND(".",BG$3,FIND(".",BG$3)+1)),Gällivare!$B$6:$J$36,MATCH($C16,Gällivare!$B$6:$B$36,0),FALSE)))</f>
        <v>High</v>
      </c>
      <c r="BH16" s="177" t="str">
        <f>IF(AND(HLOOKUP(MID(BH$3,FIND(".",BH$3)+1,FIND(".",BH$3,FIND(".",BH$3)+1)-FIND(".",BH$3)-1),Gällivare!$B$6:$J$36,MATCH($C16,Gällivare!$B$6:$B$36,0),FALSE)="No Impact",HLOOKUP(RIGHT(BH$3,LEN(BH$3)-FIND(".",BH$3,FIND(".",BH$3)+1)),Gällivare!$B$6:$J$36,MATCH($C16,Gällivare!$B$6:$B$36,0),FALSE)="No Impact"),HLOOKUP(LEFT(BH$3,4),Global!$B$6:$J$36,MATCH($C16,Global!$B$6:$B$36,0),FALSE),IF(AND(HLOOKUP(MID(BH$3,FIND(".",BH$3)+1,FIND(".",BH$3,FIND(".",BH$3)+1)-FIND(".",BH$3)-1),Gällivare!$B$6:$J$36,MATCH($C16,Gällivare!$B$6:$B$36,0),FALSE)="No Impact",HLOOKUP(LEFT(BH$3,4),Global!$B$6:$J$36,MATCH($C16,Global!$B$6:$B$36,0),FALSE)="No Impact"),HLOOKUP(RIGHT(BH$3,LEN(BH$3)-FIND(".",BH$3,FIND(".",BH$3)+1)),Gällivare!$B$6:$J$36,MATCH($C16,Gällivare!$B$6:$B$36,0),FALSE),"Global: "&amp;HLOOKUP(LEFT(BH$3,4),Global!$B$6:$J$36,MATCH($C16,Global!$B$6:$B$36,0),FALSE)&amp;CHAR(10)&amp;"Local Trend: "&amp;HLOOKUP(MID(BH$3,FIND(".",BH$3)+1,FIND(".",BH$3,FIND(".",BH$3)+1)-FIND(".",BH$3)-1),Gällivare!$B$6:$J$36,MATCH($C16,Gällivare!$B$6:$B$36,0),FALSE)&amp;CHAR(10)&amp;"Local Target: "&amp;HLOOKUP(RIGHT(BH$3,LEN(BH$3)-FIND(".",BH$3,FIND(".",BH$3)+1)),Gällivare!$B$6:$J$36,MATCH($C16,Gällivare!$B$6:$B$36,0),FALSE)))</f>
        <v>High</v>
      </c>
      <c r="BI16" s="177" t="str">
        <f>IF(AND(HLOOKUP(MID(BI$3,FIND(".",BI$3)+1,FIND(".",BI$3,FIND(".",BI$3)+1)-FIND(".",BI$3)-1),Gällivare!$B$6:$J$36,MATCH($C16,Gällivare!$B$6:$B$36,0),FALSE)="No Impact",HLOOKUP(RIGHT(BI$3,LEN(BI$3)-FIND(".",BI$3,FIND(".",BI$3)+1)),Gällivare!$B$6:$J$36,MATCH($C16,Gällivare!$B$6:$B$36,0),FALSE)="No Impact"),HLOOKUP(LEFT(BI$3,4),Global!$B$6:$J$36,MATCH($C16,Global!$B$6:$B$36,0),FALSE),IF(AND(HLOOKUP(MID(BI$3,FIND(".",BI$3)+1,FIND(".",BI$3,FIND(".",BI$3)+1)-FIND(".",BI$3)-1),Gällivare!$B$6:$J$36,MATCH($C16,Gällivare!$B$6:$B$36,0),FALSE)="No Impact",HLOOKUP(LEFT(BI$3,4),Global!$B$6:$J$36,MATCH($C16,Global!$B$6:$B$36,0),FALSE)="No Impact"),HLOOKUP(RIGHT(BI$3,LEN(BI$3)-FIND(".",BI$3,FIND(".",BI$3)+1)),Gällivare!$B$6:$J$36,MATCH($C16,Gällivare!$B$6:$B$36,0),FALSE),"Global: "&amp;HLOOKUP(LEFT(BI$3,4),Global!$B$6:$J$36,MATCH($C16,Global!$B$6:$B$36,0),FALSE)&amp;CHAR(10)&amp;"Local Trend: "&amp;HLOOKUP(MID(BI$3,FIND(".",BI$3)+1,FIND(".",BI$3,FIND(".",BI$3)+1)-FIND(".",BI$3)-1),Gällivare!$B$6:$J$36,MATCH($C16,Gällivare!$B$6:$B$36,0),FALSE)&amp;CHAR(10)&amp;"Local Target: "&amp;HLOOKUP(RIGHT(BI$3,LEN(BI$3)-FIND(".",BI$3,FIND(".",BI$3)+1)),Gällivare!$B$6:$J$36,MATCH($C16,Gällivare!$B$6:$B$36,0),FALSE)))</f>
        <v>High</v>
      </c>
      <c r="BJ16" s="177" t="str">
        <f>IF(AND(HLOOKUP(MID(BJ$3,FIND(".",BJ$3)+1,FIND(".",BJ$3,FIND(".",BJ$3)+1)-FIND(".",BJ$3)-1),Gällivare!$B$6:$J$36,MATCH($C16,Gällivare!$B$6:$B$36,0),FALSE)="No Impact",HLOOKUP(RIGHT(BJ$3,LEN(BJ$3)-FIND(".",BJ$3,FIND(".",BJ$3)+1)),Gällivare!$B$6:$J$36,MATCH($C16,Gällivare!$B$6:$B$36,0),FALSE)="No Impact"),HLOOKUP(LEFT(BJ$3,4),Global!$B$6:$J$36,MATCH($C16,Global!$B$6:$B$36,0),FALSE),IF(AND(HLOOKUP(MID(BJ$3,FIND(".",BJ$3)+1,FIND(".",BJ$3,FIND(".",BJ$3)+1)-FIND(".",BJ$3)-1),Gällivare!$B$6:$J$36,MATCH($C16,Gällivare!$B$6:$B$36,0),FALSE)="No Impact",HLOOKUP(LEFT(BJ$3,4),Global!$B$6:$J$36,MATCH($C16,Global!$B$6:$B$36,0),FALSE)="No Impact"),HLOOKUP(RIGHT(BJ$3,LEN(BJ$3)-FIND(".",BJ$3,FIND(".",BJ$3)+1)),Gällivare!$B$6:$J$36,MATCH($C16,Gällivare!$B$6:$B$36,0),FALSE),"Global: "&amp;HLOOKUP(LEFT(BJ$3,4),Global!$B$6:$J$36,MATCH($C16,Global!$B$6:$B$36,0),FALSE)&amp;CHAR(10)&amp;"Local Trend: "&amp;HLOOKUP(MID(BJ$3,FIND(".",BJ$3)+1,FIND(".",BJ$3,FIND(".",BJ$3)+1)-FIND(".",BJ$3)-1),Gällivare!$B$6:$J$36,MATCH($C16,Gällivare!$B$6:$B$36,0),FALSE)&amp;CHAR(10)&amp;"Local Target: "&amp;HLOOKUP(RIGHT(BJ$3,LEN(BJ$3)-FIND(".",BJ$3,FIND(".",BJ$3)+1)),Gällivare!$B$6:$J$36,MATCH($C16,Gällivare!$B$6:$B$36,0),FALSE)))</f>
        <v>High</v>
      </c>
      <c r="BK16" s="177" t="str">
        <f>IF(AND(HLOOKUP(MID(BK$3,FIND(".",BK$3)+1,FIND(".",BK$3,FIND(".",BK$3)+1)-FIND(".",BK$3)-1),Gällivare!$B$6:$J$36,MATCH($C16,Gällivare!$B$6:$B$36,0),FALSE)="No Impact",HLOOKUP(RIGHT(BK$3,LEN(BK$3)-FIND(".",BK$3,FIND(".",BK$3)+1)),Gällivare!$B$6:$J$36,MATCH($C16,Gällivare!$B$6:$B$36,0),FALSE)="No Impact"),HLOOKUP(LEFT(BK$3,4),Global!$B$6:$J$36,MATCH($C16,Global!$B$6:$B$36,0),FALSE),IF(AND(HLOOKUP(MID(BK$3,FIND(".",BK$3)+1,FIND(".",BK$3,FIND(".",BK$3)+1)-FIND(".",BK$3)-1),Gällivare!$B$6:$J$36,MATCH($C16,Gällivare!$B$6:$B$36,0),FALSE)="No Impact",HLOOKUP(LEFT(BK$3,4),Global!$B$6:$J$36,MATCH($C16,Global!$B$6:$B$36,0),FALSE)="No Impact"),HLOOKUP(RIGHT(BK$3,LEN(BK$3)-FIND(".",BK$3,FIND(".",BK$3)+1)),Gällivare!$B$6:$J$36,MATCH($C16,Gällivare!$B$6:$B$36,0),FALSE),"Global: "&amp;HLOOKUP(LEFT(BK$3,4),Global!$B$6:$J$36,MATCH($C16,Global!$B$6:$B$36,0),FALSE)&amp;CHAR(10)&amp;"Local Trend: "&amp;HLOOKUP(MID(BK$3,FIND(".",BK$3)+1,FIND(".",BK$3,FIND(".",BK$3)+1)-FIND(".",BK$3)-1),Gällivare!$B$6:$J$36,MATCH($C16,Gällivare!$B$6:$B$36,0),FALSE)&amp;CHAR(10)&amp;"Local Target: "&amp;HLOOKUP(RIGHT(BK$3,LEN(BK$3)-FIND(".",BK$3,FIND(".",BK$3)+1)),Gällivare!$B$6:$J$36,MATCH($C16,Gällivare!$B$6:$B$36,0),FALSE)))</f>
        <v>High</v>
      </c>
      <c r="BL16" s="177" t="str">
        <f>IF(AND(HLOOKUP(MID(BL$3,FIND(".",BL$3)+1,FIND(".",BL$3,FIND(".",BL$3)+1)-FIND(".",BL$3)-1),Gällivare!$B$6:$J$36,MATCH($C16,Gällivare!$B$6:$B$36,0),FALSE)="No Impact",HLOOKUP(RIGHT(BL$3,LEN(BL$3)-FIND(".",BL$3,FIND(".",BL$3)+1)),Gällivare!$B$6:$J$36,MATCH($C16,Gällivare!$B$6:$B$36,0),FALSE)="No Impact"),HLOOKUP(LEFT(BL$3,4),Global!$B$6:$J$36,MATCH($C16,Global!$B$6:$B$36,0),FALSE),IF(AND(HLOOKUP(MID(BL$3,FIND(".",BL$3)+1,FIND(".",BL$3,FIND(".",BL$3)+1)-FIND(".",BL$3)-1),Gällivare!$B$6:$J$36,MATCH($C16,Gällivare!$B$6:$B$36,0),FALSE)="No Impact",HLOOKUP(LEFT(BL$3,4),Global!$B$6:$J$36,MATCH($C16,Global!$B$6:$B$36,0),FALSE)="No Impact"),HLOOKUP(RIGHT(BL$3,LEN(BL$3)-FIND(".",BL$3,FIND(".",BL$3)+1)),Gällivare!$B$6:$J$36,MATCH($C16,Gällivare!$B$6:$B$36,0),FALSE),"Global: "&amp;HLOOKUP(LEFT(BL$3,4),Global!$B$6:$J$36,MATCH($C16,Global!$B$6:$B$36,0),FALSE)&amp;CHAR(10)&amp;"Local Trend: "&amp;HLOOKUP(MID(BL$3,FIND(".",BL$3)+1,FIND(".",BL$3,FIND(".",BL$3)+1)-FIND(".",BL$3)-1),Gällivare!$B$6:$J$36,MATCH($C16,Gällivare!$B$6:$B$36,0),FALSE)&amp;CHAR(10)&amp;"Local Target: "&amp;HLOOKUP(RIGHT(BL$3,LEN(BL$3)-FIND(".",BL$3,FIND(".",BL$3)+1)),Gällivare!$B$6:$J$36,MATCH($C16,Gällivare!$B$6:$B$36,0),FALSE)))</f>
        <v>High</v>
      </c>
      <c r="BM16" s="177" t="str">
        <f>IF(AND(HLOOKUP(MID(BM$3,FIND(".",BM$3)+1,FIND(".",BM$3,FIND(".",BM$3)+1)-FIND(".",BM$3)-1),Gällivare!$B$6:$J$36,MATCH($C16,Gällivare!$B$6:$B$36,0),FALSE)="No Impact",HLOOKUP(RIGHT(BM$3,LEN(BM$3)-FIND(".",BM$3,FIND(".",BM$3)+1)),Gällivare!$B$6:$J$36,MATCH($C16,Gällivare!$B$6:$B$36,0),FALSE)="No Impact"),HLOOKUP(LEFT(BM$3,4),Global!$B$6:$J$36,MATCH($C16,Global!$B$6:$B$36,0),FALSE),IF(AND(HLOOKUP(MID(BM$3,FIND(".",BM$3)+1,FIND(".",BM$3,FIND(".",BM$3)+1)-FIND(".",BM$3)-1),Gällivare!$B$6:$J$36,MATCH($C16,Gällivare!$B$6:$B$36,0),FALSE)="No Impact",HLOOKUP(LEFT(BM$3,4),Global!$B$6:$J$36,MATCH($C16,Global!$B$6:$B$36,0),FALSE)="No Impact"),HLOOKUP(RIGHT(BM$3,LEN(BM$3)-FIND(".",BM$3,FIND(".",BM$3)+1)),Gällivare!$B$6:$J$36,MATCH($C16,Gällivare!$B$6:$B$36,0),FALSE),"Global: "&amp;HLOOKUP(LEFT(BM$3,4),Global!$B$6:$J$36,MATCH($C16,Global!$B$6:$B$36,0),FALSE)&amp;CHAR(10)&amp;"Local Trend: "&amp;HLOOKUP(MID(BM$3,FIND(".",BM$3)+1,FIND(".",BM$3,FIND(".",BM$3)+1)-FIND(".",BM$3)-1),Gällivare!$B$6:$J$36,MATCH($C16,Gällivare!$B$6:$B$36,0),FALSE)&amp;CHAR(10)&amp;"Local Target: "&amp;HLOOKUP(RIGHT(BM$3,LEN(BM$3)-FIND(".",BM$3,FIND(".",BM$3)+1)),Gällivare!$B$6:$J$36,MATCH($C16,Gällivare!$B$6:$B$36,0),FALSE)))</f>
        <v>High</v>
      </c>
      <c r="BN16" s="177" t="str">
        <f>IF(AND(HLOOKUP(MID(BN$3,FIND(".",BN$3)+1,FIND(".",BN$3,FIND(".",BN$3)+1)-FIND(".",BN$3)-1),Gällivare!$B$6:$J$36,MATCH($C16,Gällivare!$B$6:$B$36,0),FALSE)="No Impact",HLOOKUP(RIGHT(BN$3,LEN(BN$3)-FIND(".",BN$3,FIND(".",BN$3)+1)),Gällivare!$B$6:$J$36,MATCH($C16,Gällivare!$B$6:$B$36,0),FALSE)="No Impact"),HLOOKUP(LEFT(BN$3,4),Global!$B$6:$J$36,MATCH($C16,Global!$B$6:$B$36,0),FALSE),IF(AND(HLOOKUP(MID(BN$3,FIND(".",BN$3)+1,FIND(".",BN$3,FIND(".",BN$3)+1)-FIND(".",BN$3)-1),Gällivare!$B$6:$J$36,MATCH($C16,Gällivare!$B$6:$B$36,0),FALSE)="No Impact",HLOOKUP(LEFT(BN$3,4),Global!$B$6:$J$36,MATCH($C16,Global!$B$6:$B$36,0),FALSE)="No Impact"),HLOOKUP(RIGHT(BN$3,LEN(BN$3)-FIND(".",BN$3,FIND(".",BN$3)+1)),Gällivare!$B$6:$J$36,MATCH($C16,Gällivare!$B$6:$B$36,0),FALSE),"Global: "&amp;HLOOKUP(LEFT(BN$3,4),Global!$B$6:$J$36,MATCH($C16,Global!$B$6:$B$36,0),FALSE)&amp;CHAR(10)&amp;"Local Trend: "&amp;HLOOKUP(MID(BN$3,FIND(".",BN$3)+1,FIND(".",BN$3,FIND(".",BN$3)+1)-FIND(".",BN$3)-1),Gällivare!$B$6:$J$36,MATCH($C16,Gällivare!$B$6:$B$36,0),FALSE)&amp;CHAR(10)&amp;"Local Target: "&amp;HLOOKUP(RIGHT(BN$3,LEN(BN$3)-FIND(".",BN$3,FIND(".",BN$3)+1)),Gällivare!$B$6:$J$36,MATCH($C16,Gällivare!$B$6:$B$36,0),FALSE)))</f>
        <v>High</v>
      </c>
      <c r="BO16" s="177" t="str">
        <f>IF(AND(HLOOKUP(MID(BO$3,FIND(".",BO$3)+1,FIND(".",BO$3,FIND(".",BO$3)+1)-FIND(".",BO$3)-1),Gällivare!$B$6:$J$36,MATCH($C16,Gällivare!$B$6:$B$36,0),FALSE)="No Impact",HLOOKUP(RIGHT(BO$3,LEN(BO$3)-FIND(".",BO$3,FIND(".",BO$3)+1)),Gällivare!$B$6:$J$36,MATCH($C16,Gällivare!$B$6:$B$36,0),FALSE)="No Impact"),HLOOKUP(LEFT(BO$3,4),Global!$B$6:$J$36,MATCH($C16,Global!$B$6:$B$36,0),FALSE),IF(AND(HLOOKUP(MID(BO$3,FIND(".",BO$3)+1,FIND(".",BO$3,FIND(".",BO$3)+1)-FIND(".",BO$3)-1),Gällivare!$B$6:$J$36,MATCH($C16,Gällivare!$B$6:$B$36,0),FALSE)="No Impact",HLOOKUP(LEFT(BO$3,4),Global!$B$6:$J$36,MATCH($C16,Global!$B$6:$B$36,0),FALSE)="No Impact"),HLOOKUP(RIGHT(BO$3,LEN(BO$3)-FIND(".",BO$3,FIND(".",BO$3)+1)),Gällivare!$B$6:$J$36,MATCH($C16,Gällivare!$B$6:$B$36,0),FALSE),"Global: "&amp;HLOOKUP(LEFT(BO$3,4),Global!$B$6:$J$36,MATCH($C16,Global!$B$6:$B$36,0),FALSE)&amp;CHAR(10)&amp;"Local Trend: "&amp;HLOOKUP(MID(BO$3,FIND(".",BO$3)+1,FIND(".",BO$3,FIND(".",BO$3)+1)-FIND(".",BO$3)-1),Gällivare!$B$6:$J$36,MATCH($C16,Gällivare!$B$6:$B$36,0),FALSE)&amp;CHAR(10)&amp;"Local Target: "&amp;HLOOKUP(RIGHT(BO$3,LEN(BO$3)-FIND(".",BO$3,FIND(".",BO$3)+1)),Gällivare!$B$6:$J$36,MATCH($C16,Gällivare!$B$6:$B$36,0),FALSE)))</f>
        <v>High</v>
      </c>
      <c r="BP16" s="177" t="str">
        <f>IF(AND(HLOOKUP(MID(BP$3,FIND(".",BP$3)+1,FIND(".",BP$3,FIND(".",BP$3)+1)-FIND(".",BP$3)-1),Gällivare!$B$6:$J$36,MATCH($C16,Gällivare!$B$6:$B$36,0),FALSE)="No Impact",HLOOKUP(RIGHT(BP$3,LEN(BP$3)-FIND(".",BP$3,FIND(".",BP$3)+1)),Gällivare!$B$6:$J$36,MATCH($C16,Gällivare!$B$6:$B$36,0),FALSE)="No Impact"),HLOOKUP(LEFT(BP$3,4),Global!$B$6:$J$36,MATCH($C16,Global!$B$6:$B$36,0),FALSE),IF(AND(HLOOKUP(MID(BP$3,FIND(".",BP$3)+1,FIND(".",BP$3,FIND(".",BP$3)+1)-FIND(".",BP$3)-1),Gällivare!$B$6:$J$36,MATCH($C16,Gällivare!$B$6:$B$36,0),FALSE)="No Impact",HLOOKUP(LEFT(BP$3,4),Global!$B$6:$J$36,MATCH($C16,Global!$B$6:$B$36,0),FALSE)="No Impact"),HLOOKUP(RIGHT(BP$3,LEN(BP$3)-FIND(".",BP$3,FIND(".",BP$3)+1)),Gällivare!$B$6:$J$36,MATCH($C16,Gällivare!$B$6:$B$36,0),FALSE),"Global: "&amp;HLOOKUP(LEFT(BP$3,4),Global!$B$6:$J$36,MATCH($C16,Global!$B$6:$B$36,0),FALSE)&amp;CHAR(10)&amp;"Local Trend: "&amp;HLOOKUP(MID(BP$3,FIND(".",BP$3)+1,FIND(".",BP$3,FIND(".",BP$3)+1)-FIND(".",BP$3)-1),Gällivare!$B$6:$J$36,MATCH($C16,Gällivare!$B$6:$B$36,0),FALSE)&amp;CHAR(10)&amp;"Local Target: "&amp;HLOOKUP(RIGHT(BP$3,LEN(BP$3)-FIND(".",BP$3,FIND(".",BP$3)+1)),Gällivare!$B$6:$J$36,MATCH($C16,Gällivare!$B$6:$B$36,0),FALSE)))</f>
        <v>High</v>
      </c>
      <c r="BT16" s="178"/>
      <c r="BU16" s="178"/>
      <c r="BV16" s="178"/>
    </row>
    <row r="17" spans="2:74" ht="28.8" x14ac:dyDescent="0.3">
      <c r="B17" s="246"/>
      <c r="C17" s="148" t="s">
        <v>129</v>
      </c>
      <c r="D17" s="247"/>
      <c r="E17" s="175" t="s">
        <v>188</v>
      </c>
      <c r="F17" s="176" t="s">
        <v>165</v>
      </c>
      <c r="G17" s="176"/>
      <c r="H17" s="175" t="str">
        <f t="shared" si="1"/>
        <v>Medium</v>
      </c>
      <c r="I17" s="175" t="str">
        <f t="shared" si="1"/>
        <v>Medium</v>
      </c>
      <c r="J17" s="175" t="str">
        <f t="shared" si="1"/>
        <v>Medium</v>
      </c>
      <c r="K17" s="175" t="str">
        <f t="shared" si="1"/>
        <v>Medium</v>
      </c>
      <c r="L17" s="175" t="str">
        <f t="shared" si="1"/>
        <v>Medium</v>
      </c>
      <c r="M17" s="175" t="str">
        <f t="shared" si="1"/>
        <v>Medium</v>
      </c>
      <c r="N17" s="175" t="str">
        <f t="shared" si="1"/>
        <v>Medium</v>
      </c>
      <c r="O17" s="175" t="str">
        <f t="shared" si="1"/>
        <v>Medium</v>
      </c>
      <c r="P17" s="175" t="str">
        <f t="shared" si="1"/>
        <v>Medium</v>
      </c>
      <c r="Q17" s="175" t="str">
        <f t="shared" si="1"/>
        <v>Medium</v>
      </c>
      <c r="R17" s="175" t="str">
        <f t="shared" si="1"/>
        <v>Medium</v>
      </c>
      <c r="S17" s="175" t="str">
        <f t="shared" si="1"/>
        <v>Medium</v>
      </c>
      <c r="T17" s="175" t="str">
        <f t="shared" si="1"/>
        <v>Low</v>
      </c>
      <c r="U17" s="175" t="str">
        <f t="shared" si="1"/>
        <v>Low</v>
      </c>
      <c r="V17" s="175" t="str">
        <f t="shared" si="1"/>
        <v>Low</v>
      </c>
      <c r="W17" s="175" t="str">
        <f t="shared" si="1"/>
        <v>Low</v>
      </c>
      <c r="X17" s="175" t="str">
        <f t="shared" si="5"/>
        <v>Low</v>
      </c>
      <c r="Y17" s="175" t="str">
        <f t="shared" si="5"/>
        <v>Low</v>
      </c>
      <c r="Z17" s="175" t="str">
        <f t="shared" si="5"/>
        <v>High</v>
      </c>
      <c r="AA17" s="175" t="str">
        <f t="shared" si="5"/>
        <v>High</v>
      </c>
      <c r="AB17" s="175" t="str">
        <f t="shared" si="5"/>
        <v>High</v>
      </c>
      <c r="AC17" s="175" t="str">
        <f t="shared" si="5"/>
        <v>High</v>
      </c>
      <c r="AD17" s="175" t="str">
        <f t="shared" si="5"/>
        <v>High</v>
      </c>
      <c r="AE17" s="175" t="str">
        <f t="shared" si="5"/>
        <v>High</v>
      </c>
      <c r="AF17" s="175" t="str">
        <f t="shared" si="4"/>
        <v>High</v>
      </c>
      <c r="AG17" s="175" t="str">
        <f t="shared" si="4"/>
        <v>High</v>
      </c>
      <c r="AH17" s="175" t="str">
        <f t="shared" si="4"/>
        <v>High</v>
      </c>
      <c r="AI17" s="175" t="str">
        <f t="shared" si="4"/>
        <v>High</v>
      </c>
      <c r="AJ17" s="175" t="str">
        <f t="shared" si="4"/>
        <v>High</v>
      </c>
      <c r="AK17" s="175" t="str">
        <f t="shared" si="4"/>
        <v>High</v>
      </c>
      <c r="AL17" s="176"/>
      <c r="AM17" s="177" t="str">
        <f>IF(AND(HLOOKUP(MID(AM$3,FIND(".",AM$3)+1,FIND(".",AM$3,FIND(".",AM$3)+1)-FIND(".",AM$3)-1),Gällivare!$B$6:$J$36,MATCH($C17,Gällivare!$B$6:$B$36,0),FALSE)="No Impact",HLOOKUP(RIGHT(AM$3,LEN(AM$3)-FIND(".",AM$3,FIND(".",AM$3)+1)),Gällivare!$B$6:$J$36,MATCH($C17,Gällivare!$B$6:$B$36,0),FALSE)="No Impact"),HLOOKUP(LEFT(AM$3,4),Global!$B$6:$J$36,MATCH($C17,Global!$B$6:$B$36,0),FALSE),IF(AND(HLOOKUP(MID(AM$3,FIND(".",AM$3)+1,FIND(".",AM$3,FIND(".",AM$3)+1)-FIND(".",AM$3)-1),Gällivare!$B$6:$J$36,MATCH($C17,Gällivare!$B$6:$B$36,0),FALSE)="No Impact",HLOOKUP(LEFT(AM$3,4),Global!$B$6:$J$36,MATCH($C17,Global!$B$6:$B$36,0),FALSE)="No Impact"),HLOOKUP(RIGHT(AM$3,LEN(AM$3)-FIND(".",AM$3,FIND(".",AM$3)+1)),Gällivare!$B$6:$J$36,MATCH($C17,Gällivare!$B$6:$B$36,0),FALSE),"Global: "&amp;HLOOKUP(LEFT(AM$3,4),Global!$B$6:$J$36,MATCH($C17,Global!$B$6:$B$36,0),FALSE)&amp;CHAR(10)&amp;"Local Trend: "&amp;HLOOKUP(MID(AM$3,FIND(".",AM$3)+1,FIND(".",AM$3,FIND(".",AM$3)+1)-FIND(".",AM$3)-1),Gällivare!$B$6:$J$36,MATCH($C17,Gällivare!$B$6:$B$36,0),FALSE)&amp;CHAR(10)&amp;"Local Target: "&amp;HLOOKUP(RIGHT(AM$3,LEN(AM$3)-FIND(".",AM$3,FIND(".",AM$3)+1)),Gällivare!$B$6:$J$36,MATCH($C17,Gällivare!$B$6:$B$36,0),FALSE)))</f>
        <v>Medium</v>
      </c>
      <c r="AN17" s="177" t="str">
        <f>IF(AND(HLOOKUP(MID(AN$3,FIND(".",AN$3)+1,FIND(".",AN$3,FIND(".",AN$3)+1)-FIND(".",AN$3)-1),Gällivare!$B$6:$J$36,MATCH($C17,Gällivare!$B$6:$B$36,0),FALSE)="No Impact",HLOOKUP(RIGHT(AN$3,LEN(AN$3)-FIND(".",AN$3,FIND(".",AN$3)+1)),Gällivare!$B$6:$J$36,MATCH($C17,Gällivare!$B$6:$B$36,0),FALSE)="No Impact"),HLOOKUP(LEFT(AN$3,4),Global!$B$6:$J$36,MATCH($C17,Global!$B$6:$B$36,0),FALSE),IF(AND(HLOOKUP(MID(AN$3,FIND(".",AN$3)+1,FIND(".",AN$3,FIND(".",AN$3)+1)-FIND(".",AN$3)-1),Gällivare!$B$6:$J$36,MATCH($C17,Gällivare!$B$6:$B$36,0),FALSE)="No Impact",HLOOKUP(LEFT(AN$3,4),Global!$B$6:$J$36,MATCH($C17,Global!$B$6:$B$36,0),FALSE)="No Impact"),HLOOKUP(RIGHT(AN$3,LEN(AN$3)-FIND(".",AN$3,FIND(".",AN$3)+1)),Gällivare!$B$6:$J$36,MATCH($C17,Gällivare!$B$6:$B$36,0),FALSE),"Global: "&amp;HLOOKUP(LEFT(AN$3,4),Global!$B$6:$J$36,MATCH($C17,Global!$B$6:$B$36,0),FALSE)&amp;CHAR(10)&amp;"Local Trend: "&amp;HLOOKUP(MID(AN$3,FIND(".",AN$3)+1,FIND(".",AN$3,FIND(".",AN$3)+1)-FIND(".",AN$3)-1),Gällivare!$B$6:$J$36,MATCH($C17,Gällivare!$B$6:$B$36,0),FALSE)&amp;CHAR(10)&amp;"Local Target: "&amp;HLOOKUP(RIGHT(AN$3,LEN(AN$3)-FIND(".",AN$3,FIND(".",AN$3)+1)),Gällivare!$B$6:$J$36,MATCH($C17,Gällivare!$B$6:$B$36,0),FALSE)))</f>
        <v>Medium</v>
      </c>
      <c r="AO17" s="177" t="str">
        <f>IF(AND(HLOOKUP(MID(AO$3,FIND(".",AO$3)+1,FIND(".",AO$3,FIND(".",AO$3)+1)-FIND(".",AO$3)-1),Gällivare!$B$6:$J$36,MATCH($C17,Gällivare!$B$6:$B$36,0),FALSE)="No Impact",HLOOKUP(RIGHT(AO$3,LEN(AO$3)-FIND(".",AO$3,FIND(".",AO$3)+1)),Gällivare!$B$6:$J$36,MATCH($C17,Gällivare!$B$6:$B$36,0),FALSE)="No Impact"),HLOOKUP(LEFT(AO$3,4),Global!$B$6:$J$36,MATCH($C17,Global!$B$6:$B$36,0),FALSE),IF(AND(HLOOKUP(MID(AO$3,FIND(".",AO$3)+1,FIND(".",AO$3,FIND(".",AO$3)+1)-FIND(".",AO$3)-1),Gällivare!$B$6:$J$36,MATCH($C17,Gällivare!$B$6:$B$36,0),FALSE)="No Impact",HLOOKUP(LEFT(AO$3,4),Global!$B$6:$J$36,MATCH($C17,Global!$B$6:$B$36,0),FALSE)="No Impact"),HLOOKUP(RIGHT(AO$3,LEN(AO$3)-FIND(".",AO$3,FIND(".",AO$3)+1)),Gällivare!$B$6:$J$36,MATCH($C17,Gällivare!$B$6:$B$36,0),FALSE),"Global: "&amp;HLOOKUP(LEFT(AO$3,4),Global!$B$6:$J$36,MATCH($C17,Global!$B$6:$B$36,0),FALSE)&amp;CHAR(10)&amp;"Local Trend: "&amp;HLOOKUP(MID(AO$3,FIND(".",AO$3)+1,FIND(".",AO$3,FIND(".",AO$3)+1)-FIND(".",AO$3)-1),Gällivare!$B$6:$J$36,MATCH($C17,Gällivare!$B$6:$B$36,0),FALSE)&amp;CHAR(10)&amp;"Local Target: "&amp;HLOOKUP(RIGHT(AO$3,LEN(AO$3)-FIND(".",AO$3,FIND(".",AO$3)+1)),Gällivare!$B$6:$J$36,MATCH($C17,Gällivare!$B$6:$B$36,0),FALSE)))</f>
        <v>Medium</v>
      </c>
      <c r="AP17" s="177" t="str">
        <f>IF(AND(HLOOKUP(MID(AP$3,FIND(".",AP$3)+1,FIND(".",AP$3,FIND(".",AP$3)+1)-FIND(".",AP$3)-1),Gällivare!$B$6:$J$36,MATCH($C17,Gällivare!$B$6:$B$36,0),FALSE)="No Impact",HLOOKUP(RIGHT(AP$3,LEN(AP$3)-FIND(".",AP$3,FIND(".",AP$3)+1)),Gällivare!$B$6:$J$36,MATCH($C17,Gällivare!$B$6:$B$36,0),FALSE)="No Impact"),HLOOKUP(LEFT(AP$3,4),Global!$B$6:$J$36,MATCH($C17,Global!$B$6:$B$36,0),FALSE),IF(AND(HLOOKUP(MID(AP$3,FIND(".",AP$3)+1,FIND(".",AP$3,FIND(".",AP$3)+1)-FIND(".",AP$3)-1),Gällivare!$B$6:$J$36,MATCH($C17,Gällivare!$B$6:$B$36,0),FALSE)="No Impact",HLOOKUP(LEFT(AP$3,4),Global!$B$6:$J$36,MATCH($C17,Global!$B$6:$B$36,0),FALSE)="No Impact"),HLOOKUP(RIGHT(AP$3,LEN(AP$3)-FIND(".",AP$3,FIND(".",AP$3)+1)),Gällivare!$B$6:$J$36,MATCH($C17,Gällivare!$B$6:$B$36,0),FALSE),"Global: "&amp;HLOOKUP(LEFT(AP$3,4),Global!$B$6:$J$36,MATCH($C17,Global!$B$6:$B$36,0),FALSE)&amp;CHAR(10)&amp;"Local Trend: "&amp;HLOOKUP(MID(AP$3,FIND(".",AP$3)+1,FIND(".",AP$3,FIND(".",AP$3)+1)-FIND(".",AP$3)-1),Gällivare!$B$6:$J$36,MATCH($C17,Gällivare!$B$6:$B$36,0),FALSE)&amp;CHAR(10)&amp;"Local Target: "&amp;HLOOKUP(RIGHT(AP$3,LEN(AP$3)-FIND(".",AP$3,FIND(".",AP$3)+1)),Gällivare!$B$6:$J$36,MATCH($C17,Gällivare!$B$6:$B$36,0),FALSE)))</f>
        <v>Medium</v>
      </c>
      <c r="AQ17" s="177" t="str">
        <f>IF(AND(HLOOKUP(MID(AQ$3,FIND(".",AQ$3)+1,FIND(".",AQ$3,FIND(".",AQ$3)+1)-FIND(".",AQ$3)-1),Gällivare!$B$6:$J$36,MATCH($C17,Gällivare!$B$6:$B$36,0),FALSE)="No Impact",HLOOKUP(RIGHT(AQ$3,LEN(AQ$3)-FIND(".",AQ$3,FIND(".",AQ$3)+1)),Gällivare!$B$6:$J$36,MATCH($C17,Gällivare!$B$6:$B$36,0),FALSE)="No Impact"),HLOOKUP(LEFT(AQ$3,4),Global!$B$6:$J$36,MATCH($C17,Global!$B$6:$B$36,0),FALSE),IF(AND(HLOOKUP(MID(AQ$3,FIND(".",AQ$3)+1,FIND(".",AQ$3,FIND(".",AQ$3)+1)-FIND(".",AQ$3)-1),Gällivare!$B$6:$J$36,MATCH($C17,Gällivare!$B$6:$B$36,0),FALSE)="No Impact",HLOOKUP(LEFT(AQ$3,4),Global!$B$6:$J$36,MATCH($C17,Global!$B$6:$B$36,0),FALSE)="No Impact"),HLOOKUP(RIGHT(AQ$3,LEN(AQ$3)-FIND(".",AQ$3,FIND(".",AQ$3)+1)),Gällivare!$B$6:$J$36,MATCH($C17,Gällivare!$B$6:$B$36,0),FALSE),"Global: "&amp;HLOOKUP(LEFT(AQ$3,4),Global!$B$6:$J$36,MATCH($C17,Global!$B$6:$B$36,0),FALSE)&amp;CHAR(10)&amp;"Local Trend: "&amp;HLOOKUP(MID(AQ$3,FIND(".",AQ$3)+1,FIND(".",AQ$3,FIND(".",AQ$3)+1)-FIND(".",AQ$3)-1),Gällivare!$B$6:$J$36,MATCH($C17,Gällivare!$B$6:$B$36,0),FALSE)&amp;CHAR(10)&amp;"Local Target: "&amp;HLOOKUP(RIGHT(AQ$3,LEN(AQ$3)-FIND(".",AQ$3,FIND(".",AQ$3)+1)),Gällivare!$B$6:$J$36,MATCH($C17,Gällivare!$B$6:$B$36,0),FALSE)))</f>
        <v>Medium</v>
      </c>
      <c r="AR17" s="177" t="str">
        <f>IF(AND(HLOOKUP(MID(AR$3,FIND(".",AR$3)+1,FIND(".",AR$3,FIND(".",AR$3)+1)-FIND(".",AR$3)-1),Gällivare!$B$6:$J$36,MATCH($C17,Gällivare!$B$6:$B$36,0),FALSE)="No Impact",HLOOKUP(RIGHT(AR$3,LEN(AR$3)-FIND(".",AR$3,FIND(".",AR$3)+1)),Gällivare!$B$6:$J$36,MATCH($C17,Gällivare!$B$6:$B$36,0),FALSE)="No Impact"),HLOOKUP(LEFT(AR$3,4),Global!$B$6:$J$36,MATCH($C17,Global!$B$6:$B$36,0),FALSE),IF(AND(HLOOKUP(MID(AR$3,FIND(".",AR$3)+1,FIND(".",AR$3,FIND(".",AR$3)+1)-FIND(".",AR$3)-1),Gällivare!$B$6:$J$36,MATCH($C17,Gällivare!$B$6:$B$36,0),FALSE)="No Impact",HLOOKUP(LEFT(AR$3,4),Global!$B$6:$J$36,MATCH($C17,Global!$B$6:$B$36,0),FALSE)="No Impact"),HLOOKUP(RIGHT(AR$3,LEN(AR$3)-FIND(".",AR$3,FIND(".",AR$3)+1)),Gällivare!$B$6:$J$36,MATCH($C17,Gällivare!$B$6:$B$36,0),FALSE),"Global: "&amp;HLOOKUP(LEFT(AR$3,4),Global!$B$6:$J$36,MATCH($C17,Global!$B$6:$B$36,0),FALSE)&amp;CHAR(10)&amp;"Local Trend: "&amp;HLOOKUP(MID(AR$3,FIND(".",AR$3)+1,FIND(".",AR$3,FIND(".",AR$3)+1)-FIND(".",AR$3)-1),Gällivare!$B$6:$J$36,MATCH($C17,Gällivare!$B$6:$B$36,0),FALSE)&amp;CHAR(10)&amp;"Local Target: "&amp;HLOOKUP(RIGHT(AR$3,LEN(AR$3)-FIND(".",AR$3,FIND(".",AR$3)+1)),Gällivare!$B$6:$J$36,MATCH($C17,Gällivare!$B$6:$B$36,0),FALSE)))</f>
        <v>Medium</v>
      </c>
      <c r="AS17" s="177" t="str">
        <f>IF(AND(HLOOKUP(MID(AS$3,FIND(".",AS$3)+1,FIND(".",AS$3,FIND(".",AS$3)+1)-FIND(".",AS$3)-1),Gällivare!$B$6:$J$36,MATCH($C17,Gällivare!$B$6:$B$36,0),FALSE)="No Impact",HLOOKUP(RIGHT(AS$3,LEN(AS$3)-FIND(".",AS$3,FIND(".",AS$3)+1)),Gällivare!$B$6:$J$36,MATCH($C17,Gällivare!$B$6:$B$36,0),FALSE)="No Impact"),HLOOKUP(LEFT(AS$3,4),Global!$B$6:$J$36,MATCH($C17,Global!$B$6:$B$36,0),FALSE),IF(AND(HLOOKUP(MID(AS$3,FIND(".",AS$3)+1,FIND(".",AS$3,FIND(".",AS$3)+1)-FIND(".",AS$3)-1),Gällivare!$B$6:$J$36,MATCH($C17,Gällivare!$B$6:$B$36,0),FALSE)="No Impact",HLOOKUP(LEFT(AS$3,4),Global!$B$6:$J$36,MATCH($C17,Global!$B$6:$B$36,0),FALSE)="No Impact"),HLOOKUP(RIGHT(AS$3,LEN(AS$3)-FIND(".",AS$3,FIND(".",AS$3)+1)),Gällivare!$B$6:$J$36,MATCH($C17,Gällivare!$B$6:$B$36,0),FALSE),"Global: "&amp;HLOOKUP(LEFT(AS$3,4),Global!$B$6:$J$36,MATCH($C17,Global!$B$6:$B$36,0),FALSE)&amp;CHAR(10)&amp;"Local Trend: "&amp;HLOOKUP(MID(AS$3,FIND(".",AS$3)+1,FIND(".",AS$3,FIND(".",AS$3)+1)-FIND(".",AS$3)-1),Gällivare!$B$6:$J$36,MATCH($C17,Gällivare!$B$6:$B$36,0),FALSE)&amp;CHAR(10)&amp;"Local Target: "&amp;HLOOKUP(RIGHT(AS$3,LEN(AS$3)-FIND(".",AS$3,FIND(".",AS$3)+1)),Gällivare!$B$6:$J$36,MATCH($C17,Gällivare!$B$6:$B$36,0),FALSE)))</f>
        <v>Medium</v>
      </c>
      <c r="AT17" s="177" t="str">
        <f>IF(AND(HLOOKUP(MID(AT$3,FIND(".",AT$3)+1,FIND(".",AT$3,FIND(".",AT$3)+1)-FIND(".",AT$3)-1),Gällivare!$B$6:$J$36,MATCH($C17,Gällivare!$B$6:$B$36,0),FALSE)="No Impact",HLOOKUP(RIGHT(AT$3,LEN(AT$3)-FIND(".",AT$3,FIND(".",AT$3)+1)),Gällivare!$B$6:$J$36,MATCH($C17,Gällivare!$B$6:$B$36,0),FALSE)="No Impact"),HLOOKUP(LEFT(AT$3,4),Global!$B$6:$J$36,MATCH($C17,Global!$B$6:$B$36,0),FALSE),IF(AND(HLOOKUP(MID(AT$3,FIND(".",AT$3)+1,FIND(".",AT$3,FIND(".",AT$3)+1)-FIND(".",AT$3)-1),Gällivare!$B$6:$J$36,MATCH($C17,Gällivare!$B$6:$B$36,0),FALSE)="No Impact",HLOOKUP(LEFT(AT$3,4),Global!$B$6:$J$36,MATCH($C17,Global!$B$6:$B$36,0),FALSE)="No Impact"),HLOOKUP(RIGHT(AT$3,LEN(AT$3)-FIND(".",AT$3,FIND(".",AT$3)+1)),Gällivare!$B$6:$J$36,MATCH($C17,Gällivare!$B$6:$B$36,0),FALSE),"Global: "&amp;HLOOKUP(LEFT(AT$3,4),Global!$B$6:$J$36,MATCH($C17,Global!$B$6:$B$36,0),FALSE)&amp;CHAR(10)&amp;"Local Trend: "&amp;HLOOKUP(MID(AT$3,FIND(".",AT$3)+1,FIND(".",AT$3,FIND(".",AT$3)+1)-FIND(".",AT$3)-1),Gällivare!$B$6:$J$36,MATCH($C17,Gällivare!$B$6:$B$36,0),FALSE)&amp;CHAR(10)&amp;"Local Target: "&amp;HLOOKUP(RIGHT(AT$3,LEN(AT$3)-FIND(".",AT$3,FIND(".",AT$3)+1)),Gällivare!$B$6:$J$36,MATCH($C17,Gällivare!$B$6:$B$36,0),FALSE)))</f>
        <v>Medium</v>
      </c>
      <c r="AU17" s="177" t="str">
        <f>IF(AND(HLOOKUP(MID(AU$3,FIND(".",AU$3)+1,FIND(".",AU$3,FIND(".",AU$3)+1)-FIND(".",AU$3)-1),Gällivare!$B$6:$J$36,MATCH($C17,Gällivare!$B$6:$B$36,0),FALSE)="No Impact",HLOOKUP(RIGHT(AU$3,LEN(AU$3)-FIND(".",AU$3,FIND(".",AU$3)+1)),Gällivare!$B$6:$J$36,MATCH($C17,Gällivare!$B$6:$B$36,0),FALSE)="No Impact"),HLOOKUP(LEFT(AU$3,4),Global!$B$6:$J$36,MATCH($C17,Global!$B$6:$B$36,0),FALSE),IF(AND(HLOOKUP(MID(AU$3,FIND(".",AU$3)+1,FIND(".",AU$3,FIND(".",AU$3)+1)-FIND(".",AU$3)-1),Gällivare!$B$6:$J$36,MATCH($C17,Gällivare!$B$6:$B$36,0),FALSE)="No Impact",HLOOKUP(LEFT(AU$3,4),Global!$B$6:$J$36,MATCH($C17,Global!$B$6:$B$36,0),FALSE)="No Impact"),HLOOKUP(RIGHT(AU$3,LEN(AU$3)-FIND(".",AU$3,FIND(".",AU$3)+1)),Gällivare!$B$6:$J$36,MATCH($C17,Gällivare!$B$6:$B$36,0),FALSE),"Global: "&amp;HLOOKUP(LEFT(AU$3,4),Global!$B$6:$J$36,MATCH($C17,Global!$B$6:$B$36,0),FALSE)&amp;CHAR(10)&amp;"Local Trend: "&amp;HLOOKUP(MID(AU$3,FIND(".",AU$3)+1,FIND(".",AU$3,FIND(".",AU$3)+1)-FIND(".",AU$3)-1),Gällivare!$B$6:$J$36,MATCH($C17,Gällivare!$B$6:$B$36,0),FALSE)&amp;CHAR(10)&amp;"Local Target: "&amp;HLOOKUP(RIGHT(AU$3,LEN(AU$3)-FIND(".",AU$3,FIND(".",AU$3)+1)),Gällivare!$B$6:$J$36,MATCH($C17,Gällivare!$B$6:$B$36,0),FALSE)))</f>
        <v>Medium</v>
      </c>
      <c r="AV17" s="177" t="str">
        <f>IF(AND(HLOOKUP(MID(AV$3,FIND(".",AV$3)+1,FIND(".",AV$3,FIND(".",AV$3)+1)-FIND(".",AV$3)-1),Gällivare!$B$6:$J$36,MATCH($C17,Gällivare!$B$6:$B$36,0),FALSE)="No Impact",HLOOKUP(RIGHT(AV$3,LEN(AV$3)-FIND(".",AV$3,FIND(".",AV$3)+1)),Gällivare!$B$6:$J$36,MATCH($C17,Gällivare!$B$6:$B$36,0),FALSE)="No Impact"),HLOOKUP(LEFT(AV$3,4),Global!$B$6:$J$36,MATCH($C17,Global!$B$6:$B$36,0),FALSE),IF(AND(HLOOKUP(MID(AV$3,FIND(".",AV$3)+1,FIND(".",AV$3,FIND(".",AV$3)+1)-FIND(".",AV$3)-1),Gällivare!$B$6:$J$36,MATCH($C17,Gällivare!$B$6:$B$36,0),FALSE)="No Impact",HLOOKUP(LEFT(AV$3,4),Global!$B$6:$J$36,MATCH($C17,Global!$B$6:$B$36,0),FALSE)="No Impact"),HLOOKUP(RIGHT(AV$3,LEN(AV$3)-FIND(".",AV$3,FIND(".",AV$3)+1)),Gällivare!$B$6:$J$36,MATCH($C17,Gällivare!$B$6:$B$36,0),FALSE),"Global: "&amp;HLOOKUP(LEFT(AV$3,4),Global!$B$6:$J$36,MATCH($C17,Global!$B$6:$B$36,0),FALSE)&amp;CHAR(10)&amp;"Local Trend: "&amp;HLOOKUP(MID(AV$3,FIND(".",AV$3)+1,FIND(".",AV$3,FIND(".",AV$3)+1)-FIND(".",AV$3)-1),Gällivare!$B$6:$J$36,MATCH($C17,Gällivare!$B$6:$B$36,0),FALSE)&amp;CHAR(10)&amp;"Local Target: "&amp;HLOOKUP(RIGHT(AV$3,LEN(AV$3)-FIND(".",AV$3,FIND(".",AV$3)+1)),Gällivare!$B$6:$J$36,MATCH($C17,Gällivare!$B$6:$B$36,0),FALSE)))</f>
        <v>Medium</v>
      </c>
      <c r="AW17" s="177" t="str">
        <f>IF(AND(HLOOKUP(MID(AW$3,FIND(".",AW$3)+1,FIND(".",AW$3,FIND(".",AW$3)+1)-FIND(".",AW$3)-1),Gällivare!$B$6:$J$36,MATCH($C17,Gällivare!$B$6:$B$36,0),FALSE)="No Impact",HLOOKUP(RIGHT(AW$3,LEN(AW$3)-FIND(".",AW$3,FIND(".",AW$3)+1)),Gällivare!$B$6:$J$36,MATCH($C17,Gällivare!$B$6:$B$36,0),FALSE)="No Impact"),HLOOKUP(LEFT(AW$3,4),Global!$B$6:$J$36,MATCH($C17,Global!$B$6:$B$36,0),FALSE),IF(AND(HLOOKUP(MID(AW$3,FIND(".",AW$3)+1,FIND(".",AW$3,FIND(".",AW$3)+1)-FIND(".",AW$3)-1),Gällivare!$B$6:$J$36,MATCH($C17,Gällivare!$B$6:$B$36,0),FALSE)="No Impact",HLOOKUP(LEFT(AW$3,4),Global!$B$6:$J$36,MATCH($C17,Global!$B$6:$B$36,0),FALSE)="No Impact"),HLOOKUP(RIGHT(AW$3,LEN(AW$3)-FIND(".",AW$3,FIND(".",AW$3)+1)),Gällivare!$B$6:$J$36,MATCH($C17,Gällivare!$B$6:$B$36,0),FALSE),"Global: "&amp;HLOOKUP(LEFT(AW$3,4),Global!$B$6:$J$36,MATCH($C17,Global!$B$6:$B$36,0),FALSE)&amp;CHAR(10)&amp;"Local Trend: "&amp;HLOOKUP(MID(AW$3,FIND(".",AW$3)+1,FIND(".",AW$3,FIND(".",AW$3)+1)-FIND(".",AW$3)-1),Gällivare!$B$6:$J$36,MATCH($C17,Gällivare!$B$6:$B$36,0),FALSE)&amp;CHAR(10)&amp;"Local Target: "&amp;HLOOKUP(RIGHT(AW$3,LEN(AW$3)-FIND(".",AW$3,FIND(".",AW$3)+1)),Gällivare!$B$6:$J$36,MATCH($C17,Gällivare!$B$6:$B$36,0),FALSE)))</f>
        <v>Medium</v>
      </c>
      <c r="AX17" s="177" t="str">
        <f>IF(AND(HLOOKUP(MID(AX$3,FIND(".",AX$3)+1,FIND(".",AX$3,FIND(".",AX$3)+1)-FIND(".",AX$3)-1),Gällivare!$B$6:$J$36,MATCH($C17,Gällivare!$B$6:$B$36,0),FALSE)="No Impact",HLOOKUP(RIGHT(AX$3,LEN(AX$3)-FIND(".",AX$3,FIND(".",AX$3)+1)),Gällivare!$B$6:$J$36,MATCH($C17,Gällivare!$B$6:$B$36,0),FALSE)="No Impact"),HLOOKUP(LEFT(AX$3,4),Global!$B$6:$J$36,MATCH($C17,Global!$B$6:$B$36,0),FALSE),IF(AND(HLOOKUP(MID(AX$3,FIND(".",AX$3)+1,FIND(".",AX$3,FIND(".",AX$3)+1)-FIND(".",AX$3)-1),Gällivare!$B$6:$J$36,MATCH($C17,Gällivare!$B$6:$B$36,0),FALSE)="No Impact",HLOOKUP(LEFT(AX$3,4),Global!$B$6:$J$36,MATCH($C17,Global!$B$6:$B$36,0),FALSE)="No Impact"),HLOOKUP(RIGHT(AX$3,LEN(AX$3)-FIND(".",AX$3,FIND(".",AX$3)+1)),Gällivare!$B$6:$J$36,MATCH($C17,Gällivare!$B$6:$B$36,0),FALSE),"Global: "&amp;HLOOKUP(LEFT(AX$3,4),Global!$B$6:$J$36,MATCH($C17,Global!$B$6:$B$36,0),FALSE)&amp;CHAR(10)&amp;"Local Trend: "&amp;HLOOKUP(MID(AX$3,FIND(".",AX$3)+1,FIND(".",AX$3,FIND(".",AX$3)+1)-FIND(".",AX$3)-1),Gällivare!$B$6:$J$36,MATCH($C17,Gällivare!$B$6:$B$36,0),FALSE)&amp;CHAR(10)&amp;"Local Target: "&amp;HLOOKUP(RIGHT(AX$3,LEN(AX$3)-FIND(".",AX$3,FIND(".",AX$3)+1)),Gällivare!$B$6:$J$36,MATCH($C17,Gällivare!$B$6:$B$36,0),FALSE)))</f>
        <v>Medium</v>
      </c>
      <c r="AY17" s="177" t="str">
        <f>IF(AND(HLOOKUP(MID(AY$3,FIND(".",AY$3)+1,FIND(".",AY$3,FIND(".",AY$3)+1)-FIND(".",AY$3)-1),Gällivare!$B$6:$J$36,MATCH($C17,Gällivare!$B$6:$B$36,0),FALSE)="No Impact",HLOOKUP(RIGHT(AY$3,LEN(AY$3)-FIND(".",AY$3,FIND(".",AY$3)+1)),Gällivare!$B$6:$J$36,MATCH($C17,Gällivare!$B$6:$B$36,0),FALSE)="No Impact"),HLOOKUP(LEFT(AY$3,4),Global!$B$6:$J$36,MATCH($C17,Global!$B$6:$B$36,0),FALSE),IF(AND(HLOOKUP(MID(AY$3,FIND(".",AY$3)+1,FIND(".",AY$3,FIND(".",AY$3)+1)-FIND(".",AY$3)-1),Gällivare!$B$6:$J$36,MATCH($C17,Gällivare!$B$6:$B$36,0),FALSE)="No Impact",HLOOKUP(LEFT(AY$3,4),Global!$B$6:$J$36,MATCH($C17,Global!$B$6:$B$36,0),FALSE)="No Impact"),HLOOKUP(RIGHT(AY$3,LEN(AY$3)-FIND(".",AY$3,FIND(".",AY$3)+1)),Gällivare!$B$6:$J$36,MATCH($C17,Gällivare!$B$6:$B$36,0),FALSE),"Global: "&amp;HLOOKUP(LEFT(AY$3,4),Global!$B$6:$J$36,MATCH($C17,Global!$B$6:$B$36,0),FALSE)&amp;CHAR(10)&amp;"Local Trend: "&amp;HLOOKUP(MID(AY$3,FIND(".",AY$3)+1,FIND(".",AY$3,FIND(".",AY$3)+1)-FIND(".",AY$3)-1),Gällivare!$B$6:$J$36,MATCH($C17,Gällivare!$B$6:$B$36,0),FALSE)&amp;CHAR(10)&amp;"Local Target: "&amp;HLOOKUP(RIGHT(AY$3,LEN(AY$3)-FIND(".",AY$3,FIND(".",AY$3)+1)),Gällivare!$B$6:$J$36,MATCH($C17,Gällivare!$B$6:$B$36,0),FALSE)))</f>
        <v>Low</v>
      </c>
      <c r="AZ17" s="177" t="str">
        <f>IF(AND(HLOOKUP(MID(AZ$3,FIND(".",AZ$3)+1,FIND(".",AZ$3,FIND(".",AZ$3)+1)-FIND(".",AZ$3)-1),Gällivare!$B$6:$J$36,MATCH($C17,Gällivare!$B$6:$B$36,0),FALSE)="No Impact",HLOOKUP(RIGHT(AZ$3,LEN(AZ$3)-FIND(".",AZ$3,FIND(".",AZ$3)+1)),Gällivare!$B$6:$J$36,MATCH($C17,Gällivare!$B$6:$B$36,0),FALSE)="No Impact"),HLOOKUP(LEFT(AZ$3,4),Global!$B$6:$J$36,MATCH($C17,Global!$B$6:$B$36,0),FALSE),IF(AND(HLOOKUP(MID(AZ$3,FIND(".",AZ$3)+1,FIND(".",AZ$3,FIND(".",AZ$3)+1)-FIND(".",AZ$3)-1),Gällivare!$B$6:$J$36,MATCH($C17,Gällivare!$B$6:$B$36,0),FALSE)="No Impact",HLOOKUP(LEFT(AZ$3,4),Global!$B$6:$J$36,MATCH($C17,Global!$B$6:$B$36,0),FALSE)="No Impact"),HLOOKUP(RIGHT(AZ$3,LEN(AZ$3)-FIND(".",AZ$3,FIND(".",AZ$3)+1)),Gällivare!$B$6:$J$36,MATCH($C17,Gällivare!$B$6:$B$36,0),FALSE),"Global: "&amp;HLOOKUP(LEFT(AZ$3,4),Global!$B$6:$J$36,MATCH($C17,Global!$B$6:$B$36,0),FALSE)&amp;CHAR(10)&amp;"Local Trend: "&amp;HLOOKUP(MID(AZ$3,FIND(".",AZ$3)+1,FIND(".",AZ$3,FIND(".",AZ$3)+1)-FIND(".",AZ$3)-1),Gällivare!$B$6:$J$36,MATCH($C17,Gällivare!$B$6:$B$36,0),FALSE)&amp;CHAR(10)&amp;"Local Target: "&amp;HLOOKUP(RIGHT(AZ$3,LEN(AZ$3)-FIND(".",AZ$3,FIND(".",AZ$3)+1)),Gällivare!$B$6:$J$36,MATCH($C17,Gällivare!$B$6:$B$36,0),FALSE)))</f>
        <v>Low</v>
      </c>
      <c r="BA17" s="177" t="str">
        <f>IF(AND(HLOOKUP(MID(BA$3,FIND(".",BA$3)+1,FIND(".",BA$3,FIND(".",BA$3)+1)-FIND(".",BA$3)-1),Gällivare!$B$6:$J$36,MATCH($C17,Gällivare!$B$6:$B$36,0),FALSE)="No Impact",HLOOKUP(RIGHT(BA$3,LEN(BA$3)-FIND(".",BA$3,FIND(".",BA$3)+1)),Gällivare!$B$6:$J$36,MATCH($C17,Gällivare!$B$6:$B$36,0),FALSE)="No Impact"),HLOOKUP(LEFT(BA$3,4),Global!$B$6:$J$36,MATCH($C17,Global!$B$6:$B$36,0),FALSE),IF(AND(HLOOKUP(MID(BA$3,FIND(".",BA$3)+1,FIND(".",BA$3,FIND(".",BA$3)+1)-FIND(".",BA$3)-1),Gällivare!$B$6:$J$36,MATCH($C17,Gällivare!$B$6:$B$36,0),FALSE)="No Impact",HLOOKUP(LEFT(BA$3,4),Global!$B$6:$J$36,MATCH($C17,Global!$B$6:$B$36,0),FALSE)="No Impact"),HLOOKUP(RIGHT(BA$3,LEN(BA$3)-FIND(".",BA$3,FIND(".",BA$3)+1)),Gällivare!$B$6:$J$36,MATCH($C17,Gällivare!$B$6:$B$36,0),FALSE),"Global: "&amp;HLOOKUP(LEFT(BA$3,4),Global!$B$6:$J$36,MATCH($C17,Global!$B$6:$B$36,0),FALSE)&amp;CHAR(10)&amp;"Local Trend: "&amp;HLOOKUP(MID(BA$3,FIND(".",BA$3)+1,FIND(".",BA$3,FIND(".",BA$3)+1)-FIND(".",BA$3)-1),Gällivare!$B$6:$J$36,MATCH($C17,Gällivare!$B$6:$B$36,0),FALSE)&amp;CHAR(10)&amp;"Local Target: "&amp;HLOOKUP(RIGHT(BA$3,LEN(BA$3)-FIND(".",BA$3,FIND(".",BA$3)+1)),Gällivare!$B$6:$J$36,MATCH($C17,Gällivare!$B$6:$B$36,0),FALSE)))</f>
        <v>Low</v>
      </c>
      <c r="BB17" s="177" t="str">
        <f>IF(AND(HLOOKUP(MID(BB$3,FIND(".",BB$3)+1,FIND(".",BB$3,FIND(".",BB$3)+1)-FIND(".",BB$3)-1),Gällivare!$B$6:$J$36,MATCH($C17,Gällivare!$B$6:$B$36,0),FALSE)="No Impact",HLOOKUP(RIGHT(BB$3,LEN(BB$3)-FIND(".",BB$3,FIND(".",BB$3)+1)),Gällivare!$B$6:$J$36,MATCH($C17,Gällivare!$B$6:$B$36,0),FALSE)="No Impact"),HLOOKUP(LEFT(BB$3,4),Global!$B$6:$J$36,MATCH($C17,Global!$B$6:$B$36,0),FALSE),IF(AND(HLOOKUP(MID(BB$3,FIND(".",BB$3)+1,FIND(".",BB$3,FIND(".",BB$3)+1)-FIND(".",BB$3)-1),Gällivare!$B$6:$J$36,MATCH($C17,Gällivare!$B$6:$B$36,0),FALSE)="No Impact",HLOOKUP(LEFT(BB$3,4),Global!$B$6:$J$36,MATCH($C17,Global!$B$6:$B$36,0),FALSE)="No Impact"),HLOOKUP(RIGHT(BB$3,LEN(BB$3)-FIND(".",BB$3,FIND(".",BB$3)+1)),Gällivare!$B$6:$J$36,MATCH($C17,Gällivare!$B$6:$B$36,0),FALSE),"Global: "&amp;HLOOKUP(LEFT(BB$3,4),Global!$B$6:$J$36,MATCH($C17,Global!$B$6:$B$36,0),FALSE)&amp;CHAR(10)&amp;"Local Trend: "&amp;HLOOKUP(MID(BB$3,FIND(".",BB$3)+1,FIND(".",BB$3,FIND(".",BB$3)+1)-FIND(".",BB$3)-1),Gällivare!$B$6:$J$36,MATCH($C17,Gällivare!$B$6:$B$36,0),FALSE)&amp;CHAR(10)&amp;"Local Target: "&amp;HLOOKUP(RIGHT(BB$3,LEN(BB$3)-FIND(".",BB$3,FIND(".",BB$3)+1)),Gällivare!$B$6:$J$36,MATCH($C17,Gällivare!$B$6:$B$36,0),FALSE)))</f>
        <v>Low</v>
      </c>
      <c r="BC17" s="177" t="str">
        <f>IF(AND(HLOOKUP(MID(BC$3,FIND(".",BC$3)+1,FIND(".",BC$3,FIND(".",BC$3)+1)-FIND(".",BC$3)-1),Gällivare!$B$6:$J$36,MATCH($C17,Gällivare!$B$6:$B$36,0),FALSE)="No Impact",HLOOKUP(RIGHT(BC$3,LEN(BC$3)-FIND(".",BC$3,FIND(".",BC$3)+1)),Gällivare!$B$6:$J$36,MATCH($C17,Gällivare!$B$6:$B$36,0),FALSE)="No Impact"),HLOOKUP(LEFT(BC$3,4),Global!$B$6:$J$36,MATCH($C17,Global!$B$6:$B$36,0),FALSE),IF(AND(HLOOKUP(MID(BC$3,FIND(".",BC$3)+1,FIND(".",BC$3,FIND(".",BC$3)+1)-FIND(".",BC$3)-1),Gällivare!$B$6:$J$36,MATCH($C17,Gällivare!$B$6:$B$36,0),FALSE)="No Impact",HLOOKUP(LEFT(BC$3,4),Global!$B$6:$J$36,MATCH($C17,Global!$B$6:$B$36,0),FALSE)="No Impact"),HLOOKUP(RIGHT(BC$3,LEN(BC$3)-FIND(".",BC$3,FIND(".",BC$3)+1)),Gällivare!$B$6:$J$36,MATCH($C17,Gällivare!$B$6:$B$36,0),FALSE),"Global: "&amp;HLOOKUP(LEFT(BC$3,4),Global!$B$6:$J$36,MATCH($C17,Global!$B$6:$B$36,0),FALSE)&amp;CHAR(10)&amp;"Local Trend: "&amp;HLOOKUP(MID(BC$3,FIND(".",BC$3)+1,FIND(".",BC$3,FIND(".",BC$3)+1)-FIND(".",BC$3)-1),Gällivare!$B$6:$J$36,MATCH($C17,Gällivare!$B$6:$B$36,0),FALSE)&amp;CHAR(10)&amp;"Local Target: "&amp;HLOOKUP(RIGHT(BC$3,LEN(BC$3)-FIND(".",BC$3,FIND(".",BC$3)+1)),Gällivare!$B$6:$J$36,MATCH($C17,Gällivare!$B$6:$B$36,0),FALSE)))</f>
        <v>Low</v>
      </c>
      <c r="BD17" s="177" t="str">
        <f>IF(AND(HLOOKUP(MID(BD$3,FIND(".",BD$3)+1,FIND(".",BD$3,FIND(".",BD$3)+1)-FIND(".",BD$3)-1),Gällivare!$B$6:$J$36,MATCH($C17,Gällivare!$B$6:$B$36,0),FALSE)="No Impact",HLOOKUP(RIGHT(BD$3,LEN(BD$3)-FIND(".",BD$3,FIND(".",BD$3)+1)),Gällivare!$B$6:$J$36,MATCH($C17,Gällivare!$B$6:$B$36,0),FALSE)="No Impact"),HLOOKUP(LEFT(BD$3,4),Global!$B$6:$J$36,MATCH($C17,Global!$B$6:$B$36,0),FALSE),IF(AND(HLOOKUP(MID(BD$3,FIND(".",BD$3)+1,FIND(".",BD$3,FIND(".",BD$3)+1)-FIND(".",BD$3)-1),Gällivare!$B$6:$J$36,MATCH($C17,Gällivare!$B$6:$B$36,0),FALSE)="No Impact",HLOOKUP(LEFT(BD$3,4),Global!$B$6:$J$36,MATCH($C17,Global!$B$6:$B$36,0),FALSE)="No Impact"),HLOOKUP(RIGHT(BD$3,LEN(BD$3)-FIND(".",BD$3,FIND(".",BD$3)+1)),Gällivare!$B$6:$J$36,MATCH($C17,Gällivare!$B$6:$B$36,0),FALSE),"Global: "&amp;HLOOKUP(LEFT(BD$3,4),Global!$B$6:$J$36,MATCH($C17,Global!$B$6:$B$36,0),FALSE)&amp;CHAR(10)&amp;"Local Trend: "&amp;HLOOKUP(MID(BD$3,FIND(".",BD$3)+1,FIND(".",BD$3,FIND(".",BD$3)+1)-FIND(".",BD$3)-1),Gällivare!$B$6:$J$36,MATCH($C17,Gällivare!$B$6:$B$36,0),FALSE)&amp;CHAR(10)&amp;"Local Target: "&amp;HLOOKUP(RIGHT(BD$3,LEN(BD$3)-FIND(".",BD$3,FIND(".",BD$3)+1)),Gällivare!$B$6:$J$36,MATCH($C17,Gällivare!$B$6:$B$36,0),FALSE)))</f>
        <v>Low</v>
      </c>
      <c r="BE17" s="177" t="str">
        <f>IF(AND(HLOOKUP(MID(BE$3,FIND(".",BE$3)+1,FIND(".",BE$3,FIND(".",BE$3)+1)-FIND(".",BE$3)-1),Gällivare!$B$6:$J$36,MATCH($C17,Gällivare!$B$6:$B$36,0),FALSE)="No Impact",HLOOKUP(RIGHT(BE$3,LEN(BE$3)-FIND(".",BE$3,FIND(".",BE$3)+1)),Gällivare!$B$6:$J$36,MATCH($C17,Gällivare!$B$6:$B$36,0),FALSE)="No Impact"),HLOOKUP(LEFT(BE$3,4),Global!$B$6:$J$36,MATCH($C17,Global!$B$6:$B$36,0),FALSE),IF(AND(HLOOKUP(MID(BE$3,FIND(".",BE$3)+1,FIND(".",BE$3,FIND(".",BE$3)+1)-FIND(".",BE$3)-1),Gällivare!$B$6:$J$36,MATCH($C17,Gällivare!$B$6:$B$36,0),FALSE)="No Impact",HLOOKUP(LEFT(BE$3,4),Global!$B$6:$J$36,MATCH($C17,Global!$B$6:$B$36,0),FALSE)="No Impact"),HLOOKUP(RIGHT(BE$3,LEN(BE$3)-FIND(".",BE$3,FIND(".",BE$3)+1)),Gällivare!$B$6:$J$36,MATCH($C17,Gällivare!$B$6:$B$36,0),FALSE),"Global: "&amp;HLOOKUP(LEFT(BE$3,4),Global!$B$6:$J$36,MATCH($C17,Global!$B$6:$B$36,0),FALSE)&amp;CHAR(10)&amp;"Local Trend: "&amp;HLOOKUP(MID(BE$3,FIND(".",BE$3)+1,FIND(".",BE$3,FIND(".",BE$3)+1)-FIND(".",BE$3)-1),Gällivare!$B$6:$J$36,MATCH($C17,Gällivare!$B$6:$B$36,0),FALSE)&amp;CHAR(10)&amp;"Local Target: "&amp;HLOOKUP(RIGHT(BE$3,LEN(BE$3)-FIND(".",BE$3,FIND(".",BE$3)+1)),Gällivare!$B$6:$J$36,MATCH($C17,Gällivare!$B$6:$B$36,0),FALSE)))</f>
        <v>High</v>
      </c>
      <c r="BF17" s="177" t="str">
        <f>IF(AND(HLOOKUP(MID(BF$3,FIND(".",BF$3)+1,FIND(".",BF$3,FIND(".",BF$3)+1)-FIND(".",BF$3)-1),Gällivare!$B$6:$J$36,MATCH($C17,Gällivare!$B$6:$B$36,0),FALSE)="No Impact",HLOOKUP(RIGHT(BF$3,LEN(BF$3)-FIND(".",BF$3,FIND(".",BF$3)+1)),Gällivare!$B$6:$J$36,MATCH($C17,Gällivare!$B$6:$B$36,0),FALSE)="No Impact"),HLOOKUP(LEFT(BF$3,4),Global!$B$6:$J$36,MATCH($C17,Global!$B$6:$B$36,0),FALSE),IF(AND(HLOOKUP(MID(BF$3,FIND(".",BF$3)+1,FIND(".",BF$3,FIND(".",BF$3)+1)-FIND(".",BF$3)-1),Gällivare!$B$6:$J$36,MATCH($C17,Gällivare!$B$6:$B$36,0),FALSE)="No Impact",HLOOKUP(LEFT(BF$3,4),Global!$B$6:$J$36,MATCH($C17,Global!$B$6:$B$36,0),FALSE)="No Impact"),HLOOKUP(RIGHT(BF$3,LEN(BF$3)-FIND(".",BF$3,FIND(".",BF$3)+1)),Gällivare!$B$6:$J$36,MATCH($C17,Gällivare!$B$6:$B$36,0),FALSE),"Global: "&amp;HLOOKUP(LEFT(BF$3,4),Global!$B$6:$J$36,MATCH($C17,Global!$B$6:$B$36,0),FALSE)&amp;CHAR(10)&amp;"Local Trend: "&amp;HLOOKUP(MID(BF$3,FIND(".",BF$3)+1,FIND(".",BF$3,FIND(".",BF$3)+1)-FIND(".",BF$3)-1),Gällivare!$B$6:$J$36,MATCH($C17,Gällivare!$B$6:$B$36,0),FALSE)&amp;CHAR(10)&amp;"Local Target: "&amp;HLOOKUP(RIGHT(BF$3,LEN(BF$3)-FIND(".",BF$3,FIND(".",BF$3)+1)),Gällivare!$B$6:$J$36,MATCH($C17,Gällivare!$B$6:$B$36,0),FALSE)))</f>
        <v>High</v>
      </c>
      <c r="BG17" s="177" t="str">
        <f>IF(AND(HLOOKUP(MID(BG$3,FIND(".",BG$3)+1,FIND(".",BG$3,FIND(".",BG$3)+1)-FIND(".",BG$3)-1),Gällivare!$B$6:$J$36,MATCH($C17,Gällivare!$B$6:$B$36,0),FALSE)="No Impact",HLOOKUP(RIGHT(BG$3,LEN(BG$3)-FIND(".",BG$3,FIND(".",BG$3)+1)),Gällivare!$B$6:$J$36,MATCH($C17,Gällivare!$B$6:$B$36,0),FALSE)="No Impact"),HLOOKUP(LEFT(BG$3,4),Global!$B$6:$J$36,MATCH($C17,Global!$B$6:$B$36,0),FALSE),IF(AND(HLOOKUP(MID(BG$3,FIND(".",BG$3)+1,FIND(".",BG$3,FIND(".",BG$3)+1)-FIND(".",BG$3)-1),Gällivare!$B$6:$J$36,MATCH($C17,Gällivare!$B$6:$B$36,0),FALSE)="No Impact",HLOOKUP(LEFT(BG$3,4),Global!$B$6:$J$36,MATCH($C17,Global!$B$6:$B$36,0),FALSE)="No Impact"),HLOOKUP(RIGHT(BG$3,LEN(BG$3)-FIND(".",BG$3,FIND(".",BG$3)+1)),Gällivare!$B$6:$J$36,MATCH($C17,Gällivare!$B$6:$B$36,0),FALSE),"Global: "&amp;HLOOKUP(LEFT(BG$3,4),Global!$B$6:$J$36,MATCH($C17,Global!$B$6:$B$36,0),FALSE)&amp;CHAR(10)&amp;"Local Trend: "&amp;HLOOKUP(MID(BG$3,FIND(".",BG$3)+1,FIND(".",BG$3,FIND(".",BG$3)+1)-FIND(".",BG$3)-1),Gällivare!$B$6:$J$36,MATCH($C17,Gällivare!$B$6:$B$36,0),FALSE)&amp;CHAR(10)&amp;"Local Target: "&amp;HLOOKUP(RIGHT(BG$3,LEN(BG$3)-FIND(".",BG$3,FIND(".",BG$3)+1)),Gällivare!$B$6:$J$36,MATCH($C17,Gällivare!$B$6:$B$36,0),FALSE)))</f>
        <v>High</v>
      </c>
      <c r="BH17" s="177" t="str">
        <f>IF(AND(HLOOKUP(MID(BH$3,FIND(".",BH$3)+1,FIND(".",BH$3,FIND(".",BH$3)+1)-FIND(".",BH$3)-1),Gällivare!$B$6:$J$36,MATCH($C17,Gällivare!$B$6:$B$36,0),FALSE)="No Impact",HLOOKUP(RIGHT(BH$3,LEN(BH$3)-FIND(".",BH$3,FIND(".",BH$3)+1)),Gällivare!$B$6:$J$36,MATCH($C17,Gällivare!$B$6:$B$36,0),FALSE)="No Impact"),HLOOKUP(LEFT(BH$3,4),Global!$B$6:$J$36,MATCH($C17,Global!$B$6:$B$36,0),FALSE),IF(AND(HLOOKUP(MID(BH$3,FIND(".",BH$3)+1,FIND(".",BH$3,FIND(".",BH$3)+1)-FIND(".",BH$3)-1),Gällivare!$B$6:$J$36,MATCH($C17,Gällivare!$B$6:$B$36,0),FALSE)="No Impact",HLOOKUP(LEFT(BH$3,4),Global!$B$6:$J$36,MATCH($C17,Global!$B$6:$B$36,0),FALSE)="No Impact"),HLOOKUP(RIGHT(BH$3,LEN(BH$3)-FIND(".",BH$3,FIND(".",BH$3)+1)),Gällivare!$B$6:$J$36,MATCH($C17,Gällivare!$B$6:$B$36,0),FALSE),"Global: "&amp;HLOOKUP(LEFT(BH$3,4),Global!$B$6:$J$36,MATCH($C17,Global!$B$6:$B$36,0),FALSE)&amp;CHAR(10)&amp;"Local Trend: "&amp;HLOOKUP(MID(BH$3,FIND(".",BH$3)+1,FIND(".",BH$3,FIND(".",BH$3)+1)-FIND(".",BH$3)-1),Gällivare!$B$6:$J$36,MATCH($C17,Gällivare!$B$6:$B$36,0),FALSE)&amp;CHAR(10)&amp;"Local Target: "&amp;HLOOKUP(RIGHT(BH$3,LEN(BH$3)-FIND(".",BH$3,FIND(".",BH$3)+1)),Gällivare!$B$6:$J$36,MATCH($C17,Gällivare!$B$6:$B$36,0),FALSE)))</f>
        <v>High</v>
      </c>
      <c r="BI17" s="177" t="str">
        <f>IF(AND(HLOOKUP(MID(BI$3,FIND(".",BI$3)+1,FIND(".",BI$3,FIND(".",BI$3)+1)-FIND(".",BI$3)-1),Gällivare!$B$6:$J$36,MATCH($C17,Gällivare!$B$6:$B$36,0),FALSE)="No Impact",HLOOKUP(RIGHT(BI$3,LEN(BI$3)-FIND(".",BI$3,FIND(".",BI$3)+1)),Gällivare!$B$6:$J$36,MATCH($C17,Gällivare!$B$6:$B$36,0),FALSE)="No Impact"),HLOOKUP(LEFT(BI$3,4),Global!$B$6:$J$36,MATCH($C17,Global!$B$6:$B$36,0),FALSE),IF(AND(HLOOKUP(MID(BI$3,FIND(".",BI$3)+1,FIND(".",BI$3,FIND(".",BI$3)+1)-FIND(".",BI$3)-1),Gällivare!$B$6:$J$36,MATCH($C17,Gällivare!$B$6:$B$36,0),FALSE)="No Impact",HLOOKUP(LEFT(BI$3,4),Global!$B$6:$J$36,MATCH($C17,Global!$B$6:$B$36,0),FALSE)="No Impact"),HLOOKUP(RIGHT(BI$3,LEN(BI$3)-FIND(".",BI$3,FIND(".",BI$3)+1)),Gällivare!$B$6:$J$36,MATCH($C17,Gällivare!$B$6:$B$36,0),FALSE),"Global: "&amp;HLOOKUP(LEFT(BI$3,4),Global!$B$6:$J$36,MATCH($C17,Global!$B$6:$B$36,0),FALSE)&amp;CHAR(10)&amp;"Local Trend: "&amp;HLOOKUP(MID(BI$3,FIND(".",BI$3)+1,FIND(".",BI$3,FIND(".",BI$3)+1)-FIND(".",BI$3)-1),Gällivare!$B$6:$J$36,MATCH($C17,Gällivare!$B$6:$B$36,0),FALSE)&amp;CHAR(10)&amp;"Local Target: "&amp;HLOOKUP(RIGHT(BI$3,LEN(BI$3)-FIND(".",BI$3,FIND(".",BI$3)+1)),Gällivare!$B$6:$J$36,MATCH($C17,Gällivare!$B$6:$B$36,0),FALSE)))</f>
        <v>High</v>
      </c>
      <c r="BJ17" s="177" t="str">
        <f>IF(AND(HLOOKUP(MID(BJ$3,FIND(".",BJ$3)+1,FIND(".",BJ$3,FIND(".",BJ$3)+1)-FIND(".",BJ$3)-1),Gällivare!$B$6:$J$36,MATCH($C17,Gällivare!$B$6:$B$36,0),FALSE)="No Impact",HLOOKUP(RIGHT(BJ$3,LEN(BJ$3)-FIND(".",BJ$3,FIND(".",BJ$3)+1)),Gällivare!$B$6:$J$36,MATCH($C17,Gällivare!$B$6:$B$36,0),FALSE)="No Impact"),HLOOKUP(LEFT(BJ$3,4),Global!$B$6:$J$36,MATCH($C17,Global!$B$6:$B$36,0),FALSE),IF(AND(HLOOKUP(MID(BJ$3,FIND(".",BJ$3)+1,FIND(".",BJ$3,FIND(".",BJ$3)+1)-FIND(".",BJ$3)-1),Gällivare!$B$6:$J$36,MATCH($C17,Gällivare!$B$6:$B$36,0),FALSE)="No Impact",HLOOKUP(LEFT(BJ$3,4),Global!$B$6:$J$36,MATCH($C17,Global!$B$6:$B$36,0),FALSE)="No Impact"),HLOOKUP(RIGHT(BJ$3,LEN(BJ$3)-FIND(".",BJ$3,FIND(".",BJ$3)+1)),Gällivare!$B$6:$J$36,MATCH($C17,Gällivare!$B$6:$B$36,0),FALSE),"Global: "&amp;HLOOKUP(LEFT(BJ$3,4),Global!$B$6:$J$36,MATCH($C17,Global!$B$6:$B$36,0),FALSE)&amp;CHAR(10)&amp;"Local Trend: "&amp;HLOOKUP(MID(BJ$3,FIND(".",BJ$3)+1,FIND(".",BJ$3,FIND(".",BJ$3)+1)-FIND(".",BJ$3)-1),Gällivare!$B$6:$J$36,MATCH($C17,Gällivare!$B$6:$B$36,0),FALSE)&amp;CHAR(10)&amp;"Local Target: "&amp;HLOOKUP(RIGHT(BJ$3,LEN(BJ$3)-FIND(".",BJ$3,FIND(".",BJ$3)+1)),Gällivare!$B$6:$J$36,MATCH($C17,Gällivare!$B$6:$B$36,0),FALSE)))</f>
        <v>High</v>
      </c>
      <c r="BK17" s="177" t="str">
        <f>IF(AND(HLOOKUP(MID(BK$3,FIND(".",BK$3)+1,FIND(".",BK$3,FIND(".",BK$3)+1)-FIND(".",BK$3)-1),Gällivare!$B$6:$J$36,MATCH($C17,Gällivare!$B$6:$B$36,0),FALSE)="No Impact",HLOOKUP(RIGHT(BK$3,LEN(BK$3)-FIND(".",BK$3,FIND(".",BK$3)+1)),Gällivare!$B$6:$J$36,MATCH($C17,Gällivare!$B$6:$B$36,0),FALSE)="No Impact"),HLOOKUP(LEFT(BK$3,4),Global!$B$6:$J$36,MATCH($C17,Global!$B$6:$B$36,0),FALSE),IF(AND(HLOOKUP(MID(BK$3,FIND(".",BK$3)+1,FIND(".",BK$3,FIND(".",BK$3)+1)-FIND(".",BK$3)-1),Gällivare!$B$6:$J$36,MATCH($C17,Gällivare!$B$6:$B$36,0),FALSE)="No Impact",HLOOKUP(LEFT(BK$3,4),Global!$B$6:$J$36,MATCH($C17,Global!$B$6:$B$36,0),FALSE)="No Impact"),HLOOKUP(RIGHT(BK$3,LEN(BK$3)-FIND(".",BK$3,FIND(".",BK$3)+1)),Gällivare!$B$6:$J$36,MATCH($C17,Gällivare!$B$6:$B$36,0),FALSE),"Global: "&amp;HLOOKUP(LEFT(BK$3,4),Global!$B$6:$J$36,MATCH($C17,Global!$B$6:$B$36,0),FALSE)&amp;CHAR(10)&amp;"Local Trend: "&amp;HLOOKUP(MID(BK$3,FIND(".",BK$3)+1,FIND(".",BK$3,FIND(".",BK$3)+1)-FIND(".",BK$3)-1),Gällivare!$B$6:$J$36,MATCH($C17,Gällivare!$B$6:$B$36,0),FALSE)&amp;CHAR(10)&amp;"Local Target: "&amp;HLOOKUP(RIGHT(BK$3,LEN(BK$3)-FIND(".",BK$3,FIND(".",BK$3)+1)),Gällivare!$B$6:$J$36,MATCH($C17,Gällivare!$B$6:$B$36,0),FALSE)))</f>
        <v>High</v>
      </c>
      <c r="BL17" s="177" t="str">
        <f>IF(AND(HLOOKUP(MID(BL$3,FIND(".",BL$3)+1,FIND(".",BL$3,FIND(".",BL$3)+1)-FIND(".",BL$3)-1),Gällivare!$B$6:$J$36,MATCH($C17,Gällivare!$B$6:$B$36,0),FALSE)="No Impact",HLOOKUP(RIGHT(BL$3,LEN(BL$3)-FIND(".",BL$3,FIND(".",BL$3)+1)),Gällivare!$B$6:$J$36,MATCH($C17,Gällivare!$B$6:$B$36,0),FALSE)="No Impact"),HLOOKUP(LEFT(BL$3,4),Global!$B$6:$J$36,MATCH($C17,Global!$B$6:$B$36,0),FALSE),IF(AND(HLOOKUP(MID(BL$3,FIND(".",BL$3)+1,FIND(".",BL$3,FIND(".",BL$3)+1)-FIND(".",BL$3)-1),Gällivare!$B$6:$J$36,MATCH($C17,Gällivare!$B$6:$B$36,0),FALSE)="No Impact",HLOOKUP(LEFT(BL$3,4),Global!$B$6:$J$36,MATCH($C17,Global!$B$6:$B$36,0),FALSE)="No Impact"),HLOOKUP(RIGHT(BL$3,LEN(BL$3)-FIND(".",BL$3,FIND(".",BL$3)+1)),Gällivare!$B$6:$J$36,MATCH($C17,Gällivare!$B$6:$B$36,0),FALSE),"Global: "&amp;HLOOKUP(LEFT(BL$3,4),Global!$B$6:$J$36,MATCH($C17,Global!$B$6:$B$36,0),FALSE)&amp;CHAR(10)&amp;"Local Trend: "&amp;HLOOKUP(MID(BL$3,FIND(".",BL$3)+1,FIND(".",BL$3,FIND(".",BL$3)+1)-FIND(".",BL$3)-1),Gällivare!$B$6:$J$36,MATCH($C17,Gällivare!$B$6:$B$36,0),FALSE)&amp;CHAR(10)&amp;"Local Target: "&amp;HLOOKUP(RIGHT(BL$3,LEN(BL$3)-FIND(".",BL$3,FIND(".",BL$3)+1)),Gällivare!$B$6:$J$36,MATCH($C17,Gällivare!$B$6:$B$36,0),FALSE)))</f>
        <v>High</v>
      </c>
      <c r="BM17" s="177" t="str">
        <f>IF(AND(HLOOKUP(MID(BM$3,FIND(".",BM$3)+1,FIND(".",BM$3,FIND(".",BM$3)+1)-FIND(".",BM$3)-1),Gällivare!$B$6:$J$36,MATCH($C17,Gällivare!$B$6:$B$36,0),FALSE)="No Impact",HLOOKUP(RIGHT(BM$3,LEN(BM$3)-FIND(".",BM$3,FIND(".",BM$3)+1)),Gällivare!$B$6:$J$36,MATCH($C17,Gällivare!$B$6:$B$36,0),FALSE)="No Impact"),HLOOKUP(LEFT(BM$3,4),Global!$B$6:$J$36,MATCH($C17,Global!$B$6:$B$36,0),FALSE),IF(AND(HLOOKUP(MID(BM$3,FIND(".",BM$3)+1,FIND(".",BM$3,FIND(".",BM$3)+1)-FIND(".",BM$3)-1),Gällivare!$B$6:$J$36,MATCH($C17,Gällivare!$B$6:$B$36,0),FALSE)="No Impact",HLOOKUP(LEFT(BM$3,4),Global!$B$6:$J$36,MATCH($C17,Global!$B$6:$B$36,0),FALSE)="No Impact"),HLOOKUP(RIGHT(BM$3,LEN(BM$3)-FIND(".",BM$3,FIND(".",BM$3)+1)),Gällivare!$B$6:$J$36,MATCH($C17,Gällivare!$B$6:$B$36,0),FALSE),"Global: "&amp;HLOOKUP(LEFT(BM$3,4),Global!$B$6:$J$36,MATCH($C17,Global!$B$6:$B$36,0),FALSE)&amp;CHAR(10)&amp;"Local Trend: "&amp;HLOOKUP(MID(BM$3,FIND(".",BM$3)+1,FIND(".",BM$3,FIND(".",BM$3)+1)-FIND(".",BM$3)-1),Gällivare!$B$6:$J$36,MATCH($C17,Gällivare!$B$6:$B$36,0),FALSE)&amp;CHAR(10)&amp;"Local Target: "&amp;HLOOKUP(RIGHT(BM$3,LEN(BM$3)-FIND(".",BM$3,FIND(".",BM$3)+1)),Gällivare!$B$6:$J$36,MATCH($C17,Gällivare!$B$6:$B$36,0),FALSE)))</f>
        <v>High</v>
      </c>
      <c r="BN17" s="177" t="str">
        <f>IF(AND(HLOOKUP(MID(BN$3,FIND(".",BN$3)+1,FIND(".",BN$3,FIND(".",BN$3)+1)-FIND(".",BN$3)-1),Gällivare!$B$6:$J$36,MATCH($C17,Gällivare!$B$6:$B$36,0),FALSE)="No Impact",HLOOKUP(RIGHT(BN$3,LEN(BN$3)-FIND(".",BN$3,FIND(".",BN$3)+1)),Gällivare!$B$6:$J$36,MATCH($C17,Gällivare!$B$6:$B$36,0),FALSE)="No Impact"),HLOOKUP(LEFT(BN$3,4),Global!$B$6:$J$36,MATCH($C17,Global!$B$6:$B$36,0),FALSE),IF(AND(HLOOKUP(MID(BN$3,FIND(".",BN$3)+1,FIND(".",BN$3,FIND(".",BN$3)+1)-FIND(".",BN$3)-1),Gällivare!$B$6:$J$36,MATCH($C17,Gällivare!$B$6:$B$36,0),FALSE)="No Impact",HLOOKUP(LEFT(BN$3,4),Global!$B$6:$J$36,MATCH($C17,Global!$B$6:$B$36,0),FALSE)="No Impact"),HLOOKUP(RIGHT(BN$3,LEN(BN$3)-FIND(".",BN$3,FIND(".",BN$3)+1)),Gällivare!$B$6:$J$36,MATCH($C17,Gällivare!$B$6:$B$36,0),FALSE),"Global: "&amp;HLOOKUP(LEFT(BN$3,4),Global!$B$6:$J$36,MATCH($C17,Global!$B$6:$B$36,0),FALSE)&amp;CHAR(10)&amp;"Local Trend: "&amp;HLOOKUP(MID(BN$3,FIND(".",BN$3)+1,FIND(".",BN$3,FIND(".",BN$3)+1)-FIND(".",BN$3)-1),Gällivare!$B$6:$J$36,MATCH($C17,Gällivare!$B$6:$B$36,0),FALSE)&amp;CHAR(10)&amp;"Local Target: "&amp;HLOOKUP(RIGHT(BN$3,LEN(BN$3)-FIND(".",BN$3,FIND(".",BN$3)+1)),Gällivare!$B$6:$J$36,MATCH($C17,Gällivare!$B$6:$B$36,0),FALSE)))</f>
        <v>High</v>
      </c>
      <c r="BO17" s="177" t="str">
        <f>IF(AND(HLOOKUP(MID(BO$3,FIND(".",BO$3)+1,FIND(".",BO$3,FIND(".",BO$3)+1)-FIND(".",BO$3)-1),Gällivare!$B$6:$J$36,MATCH($C17,Gällivare!$B$6:$B$36,0),FALSE)="No Impact",HLOOKUP(RIGHT(BO$3,LEN(BO$3)-FIND(".",BO$3,FIND(".",BO$3)+1)),Gällivare!$B$6:$J$36,MATCH($C17,Gällivare!$B$6:$B$36,0),FALSE)="No Impact"),HLOOKUP(LEFT(BO$3,4),Global!$B$6:$J$36,MATCH($C17,Global!$B$6:$B$36,0),FALSE),IF(AND(HLOOKUP(MID(BO$3,FIND(".",BO$3)+1,FIND(".",BO$3,FIND(".",BO$3)+1)-FIND(".",BO$3)-1),Gällivare!$B$6:$J$36,MATCH($C17,Gällivare!$B$6:$B$36,0),FALSE)="No Impact",HLOOKUP(LEFT(BO$3,4),Global!$B$6:$J$36,MATCH($C17,Global!$B$6:$B$36,0),FALSE)="No Impact"),HLOOKUP(RIGHT(BO$3,LEN(BO$3)-FIND(".",BO$3,FIND(".",BO$3)+1)),Gällivare!$B$6:$J$36,MATCH($C17,Gällivare!$B$6:$B$36,0),FALSE),"Global: "&amp;HLOOKUP(LEFT(BO$3,4),Global!$B$6:$J$36,MATCH($C17,Global!$B$6:$B$36,0),FALSE)&amp;CHAR(10)&amp;"Local Trend: "&amp;HLOOKUP(MID(BO$3,FIND(".",BO$3)+1,FIND(".",BO$3,FIND(".",BO$3)+1)-FIND(".",BO$3)-1),Gällivare!$B$6:$J$36,MATCH($C17,Gällivare!$B$6:$B$36,0),FALSE)&amp;CHAR(10)&amp;"Local Target: "&amp;HLOOKUP(RIGHT(BO$3,LEN(BO$3)-FIND(".",BO$3,FIND(".",BO$3)+1)),Gällivare!$B$6:$J$36,MATCH($C17,Gällivare!$B$6:$B$36,0),FALSE)))</f>
        <v>High</v>
      </c>
      <c r="BP17" s="177" t="str">
        <f>IF(AND(HLOOKUP(MID(BP$3,FIND(".",BP$3)+1,FIND(".",BP$3,FIND(".",BP$3)+1)-FIND(".",BP$3)-1),Gällivare!$B$6:$J$36,MATCH($C17,Gällivare!$B$6:$B$36,0),FALSE)="No Impact",HLOOKUP(RIGHT(BP$3,LEN(BP$3)-FIND(".",BP$3,FIND(".",BP$3)+1)),Gällivare!$B$6:$J$36,MATCH($C17,Gällivare!$B$6:$B$36,0),FALSE)="No Impact"),HLOOKUP(LEFT(BP$3,4),Global!$B$6:$J$36,MATCH($C17,Global!$B$6:$B$36,0),FALSE),IF(AND(HLOOKUP(MID(BP$3,FIND(".",BP$3)+1,FIND(".",BP$3,FIND(".",BP$3)+1)-FIND(".",BP$3)-1),Gällivare!$B$6:$J$36,MATCH($C17,Gällivare!$B$6:$B$36,0),FALSE)="No Impact",HLOOKUP(LEFT(BP$3,4),Global!$B$6:$J$36,MATCH($C17,Global!$B$6:$B$36,0),FALSE)="No Impact"),HLOOKUP(RIGHT(BP$3,LEN(BP$3)-FIND(".",BP$3,FIND(".",BP$3)+1)),Gällivare!$B$6:$J$36,MATCH($C17,Gällivare!$B$6:$B$36,0),FALSE),"Global: "&amp;HLOOKUP(LEFT(BP$3,4),Global!$B$6:$J$36,MATCH($C17,Global!$B$6:$B$36,0),FALSE)&amp;CHAR(10)&amp;"Local Trend: "&amp;HLOOKUP(MID(BP$3,FIND(".",BP$3)+1,FIND(".",BP$3,FIND(".",BP$3)+1)-FIND(".",BP$3)-1),Gällivare!$B$6:$J$36,MATCH($C17,Gällivare!$B$6:$B$36,0),FALSE)&amp;CHAR(10)&amp;"Local Target: "&amp;HLOOKUP(RIGHT(BP$3,LEN(BP$3)-FIND(".",BP$3,FIND(".",BP$3)+1)),Gällivare!$B$6:$J$36,MATCH($C17,Gällivare!$B$6:$B$36,0),FALSE)))</f>
        <v>High</v>
      </c>
      <c r="BT17" s="178"/>
      <c r="BU17" s="178"/>
      <c r="BV17" s="178"/>
    </row>
    <row r="18" spans="2:74" ht="28.8" x14ac:dyDescent="0.3">
      <c r="B18" s="246"/>
      <c r="C18" s="148" t="s">
        <v>131</v>
      </c>
      <c r="D18" s="247"/>
      <c r="E18" s="175" t="s">
        <v>189</v>
      </c>
      <c r="F18" s="176" t="s">
        <v>165</v>
      </c>
      <c r="G18" s="176"/>
      <c r="H18" s="175" t="str">
        <f t="shared" si="1"/>
        <v>High</v>
      </c>
      <c r="I18" s="175" t="str">
        <f t="shared" si="1"/>
        <v>High</v>
      </c>
      <c r="J18" s="175" t="str">
        <f t="shared" si="1"/>
        <v>High</v>
      </c>
      <c r="K18" s="175" t="str">
        <f t="shared" si="1"/>
        <v>High</v>
      </c>
      <c r="L18" s="175" t="str">
        <f t="shared" si="1"/>
        <v>High</v>
      </c>
      <c r="M18" s="175" t="str">
        <f t="shared" si="1"/>
        <v>High</v>
      </c>
      <c r="N18" s="175" t="str">
        <f t="shared" si="1"/>
        <v>Medium</v>
      </c>
      <c r="O18" s="175" t="str">
        <f t="shared" si="1"/>
        <v>Medium</v>
      </c>
      <c r="P18" s="175" t="str">
        <f t="shared" si="1"/>
        <v>Medium</v>
      </c>
      <c r="Q18" s="175" t="str">
        <f t="shared" si="1"/>
        <v>Medium</v>
      </c>
      <c r="R18" s="175" t="str">
        <f t="shared" si="1"/>
        <v>Medium</v>
      </c>
      <c r="S18" s="175" t="str">
        <f t="shared" si="1"/>
        <v>Medium</v>
      </c>
      <c r="T18" s="175" t="str">
        <f t="shared" si="1"/>
        <v>Low</v>
      </c>
      <c r="U18" s="175" t="str">
        <f t="shared" si="1"/>
        <v>Low</v>
      </c>
      <c r="V18" s="175" t="str">
        <f t="shared" si="1"/>
        <v>Low</v>
      </c>
      <c r="W18" s="175" t="str">
        <f t="shared" si="1"/>
        <v>Low</v>
      </c>
      <c r="X18" s="175" t="str">
        <f t="shared" si="5"/>
        <v>Low</v>
      </c>
      <c r="Y18" s="175" t="str">
        <f t="shared" si="5"/>
        <v>Low</v>
      </c>
      <c r="Z18" s="175" t="str">
        <f t="shared" si="5"/>
        <v>HIgh</v>
      </c>
      <c r="AA18" s="175" t="str">
        <f t="shared" si="5"/>
        <v>HIgh</v>
      </c>
      <c r="AB18" s="175" t="str">
        <f t="shared" si="5"/>
        <v>HIgh</v>
      </c>
      <c r="AC18" s="175" t="str">
        <f t="shared" si="5"/>
        <v>HIgh</v>
      </c>
      <c r="AD18" s="175" t="str">
        <f t="shared" si="5"/>
        <v>HIgh</v>
      </c>
      <c r="AE18" s="175" t="str">
        <f t="shared" si="5"/>
        <v>HIgh</v>
      </c>
      <c r="AF18" s="175" t="str">
        <f t="shared" si="4"/>
        <v>Low</v>
      </c>
      <c r="AG18" s="175" t="str">
        <f t="shared" si="4"/>
        <v>Low</v>
      </c>
      <c r="AH18" s="175" t="str">
        <f t="shared" si="4"/>
        <v>Low</v>
      </c>
      <c r="AI18" s="175" t="str">
        <f t="shared" si="4"/>
        <v>Low</v>
      </c>
      <c r="AJ18" s="175" t="str">
        <f t="shared" si="4"/>
        <v>Low</v>
      </c>
      <c r="AK18" s="175" t="str">
        <f t="shared" si="4"/>
        <v>Low</v>
      </c>
      <c r="AL18" s="176"/>
      <c r="AM18" s="177" t="str">
        <f>IF(AND(HLOOKUP(MID(AM$3,FIND(".",AM$3)+1,FIND(".",AM$3,FIND(".",AM$3)+1)-FIND(".",AM$3)-1),Gällivare!$B$6:$J$36,MATCH($C18,Gällivare!$B$6:$B$36,0),FALSE)="No Impact",HLOOKUP(RIGHT(AM$3,LEN(AM$3)-FIND(".",AM$3,FIND(".",AM$3)+1)),Gällivare!$B$6:$J$36,MATCH($C18,Gällivare!$B$6:$B$36,0),FALSE)="No Impact"),HLOOKUP(LEFT(AM$3,4),Global!$B$6:$J$36,MATCH($C18,Global!$B$6:$B$36,0),FALSE),IF(AND(HLOOKUP(MID(AM$3,FIND(".",AM$3)+1,FIND(".",AM$3,FIND(".",AM$3)+1)-FIND(".",AM$3)-1),Gällivare!$B$6:$J$36,MATCH($C18,Gällivare!$B$6:$B$36,0),FALSE)="No Impact",HLOOKUP(LEFT(AM$3,4),Global!$B$6:$J$36,MATCH($C18,Global!$B$6:$B$36,0),FALSE)="No Impact"),HLOOKUP(RIGHT(AM$3,LEN(AM$3)-FIND(".",AM$3,FIND(".",AM$3)+1)),Gällivare!$B$6:$J$36,MATCH($C18,Gällivare!$B$6:$B$36,0),FALSE),"Global: "&amp;HLOOKUP(LEFT(AM$3,4),Global!$B$6:$J$36,MATCH($C18,Global!$B$6:$B$36,0),FALSE)&amp;CHAR(10)&amp;"Local Trend: "&amp;HLOOKUP(MID(AM$3,FIND(".",AM$3)+1,FIND(".",AM$3,FIND(".",AM$3)+1)-FIND(".",AM$3)-1),Gällivare!$B$6:$J$36,MATCH($C18,Gällivare!$B$6:$B$36,0),FALSE)&amp;CHAR(10)&amp;"Local Target: "&amp;HLOOKUP(RIGHT(AM$3,LEN(AM$3)-FIND(".",AM$3,FIND(".",AM$3)+1)),Gällivare!$B$6:$J$36,MATCH($C18,Gällivare!$B$6:$B$36,0),FALSE)))</f>
        <v>High</v>
      </c>
      <c r="AN18" s="177" t="str">
        <f>IF(AND(HLOOKUP(MID(AN$3,FIND(".",AN$3)+1,FIND(".",AN$3,FIND(".",AN$3)+1)-FIND(".",AN$3)-1),Gällivare!$B$6:$J$36,MATCH($C18,Gällivare!$B$6:$B$36,0),FALSE)="No Impact",HLOOKUP(RIGHT(AN$3,LEN(AN$3)-FIND(".",AN$3,FIND(".",AN$3)+1)),Gällivare!$B$6:$J$36,MATCH($C18,Gällivare!$B$6:$B$36,0),FALSE)="No Impact"),HLOOKUP(LEFT(AN$3,4),Global!$B$6:$J$36,MATCH($C18,Global!$B$6:$B$36,0),FALSE),IF(AND(HLOOKUP(MID(AN$3,FIND(".",AN$3)+1,FIND(".",AN$3,FIND(".",AN$3)+1)-FIND(".",AN$3)-1),Gällivare!$B$6:$J$36,MATCH($C18,Gällivare!$B$6:$B$36,0),FALSE)="No Impact",HLOOKUP(LEFT(AN$3,4),Global!$B$6:$J$36,MATCH($C18,Global!$B$6:$B$36,0),FALSE)="No Impact"),HLOOKUP(RIGHT(AN$3,LEN(AN$3)-FIND(".",AN$3,FIND(".",AN$3)+1)),Gällivare!$B$6:$J$36,MATCH($C18,Gällivare!$B$6:$B$36,0),FALSE),"Global: "&amp;HLOOKUP(LEFT(AN$3,4),Global!$B$6:$J$36,MATCH($C18,Global!$B$6:$B$36,0),FALSE)&amp;CHAR(10)&amp;"Local Trend: "&amp;HLOOKUP(MID(AN$3,FIND(".",AN$3)+1,FIND(".",AN$3,FIND(".",AN$3)+1)-FIND(".",AN$3)-1),Gällivare!$B$6:$J$36,MATCH($C18,Gällivare!$B$6:$B$36,0),FALSE)&amp;CHAR(10)&amp;"Local Target: "&amp;HLOOKUP(RIGHT(AN$3,LEN(AN$3)-FIND(".",AN$3,FIND(".",AN$3)+1)),Gällivare!$B$6:$J$36,MATCH($C18,Gällivare!$B$6:$B$36,0),FALSE)))</f>
        <v>High</v>
      </c>
      <c r="AO18" s="177" t="str">
        <f>IF(AND(HLOOKUP(MID(AO$3,FIND(".",AO$3)+1,FIND(".",AO$3,FIND(".",AO$3)+1)-FIND(".",AO$3)-1),Gällivare!$B$6:$J$36,MATCH($C18,Gällivare!$B$6:$B$36,0),FALSE)="No Impact",HLOOKUP(RIGHT(AO$3,LEN(AO$3)-FIND(".",AO$3,FIND(".",AO$3)+1)),Gällivare!$B$6:$J$36,MATCH($C18,Gällivare!$B$6:$B$36,0),FALSE)="No Impact"),HLOOKUP(LEFT(AO$3,4),Global!$B$6:$J$36,MATCH($C18,Global!$B$6:$B$36,0),FALSE),IF(AND(HLOOKUP(MID(AO$3,FIND(".",AO$3)+1,FIND(".",AO$3,FIND(".",AO$3)+1)-FIND(".",AO$3)-1),Gällivare!$B$6:$J$36,MATCH($C18,Gällivare!$B$6:$B$36,0),FALSE)="No Impact",HLOOKUP(LEFT(AO$3,4),Global!$B$6:$J$36,MATCH($C18,Global!$B$6:$B$36,0),FALSE)="No Impact"),HLOOKUP(RIGHT(AO$3,LEN(AO$3)-FIND(".",AO$3,FIND(".",AO$3)+1)),Gällivare!$B$6:$J$36,MATCH($C18,Gällivare!$B$6:$B$36,0),FALSE),"Global: "&amp;HLOOKUP(LEFT(AO$3,4),Global!$B$6:$J$36,MATCH($C18,Global!$B$6:$B$36,0),FALSE)&amp;CHAR(10)&amp;"Local Trend: "&amp;HLOOKUP(MID(AO$3,FIND(".",AO$3)+1,FIND(".",AO$3,FIND(".",AO$3)+1)-FIND(".",AO$3)-1),Gällivare!$B$6:$J$36,MATCH($C18,Gällivare!$B$6:$B$36,0),FALSE)&amp;CHAR(10)&amp;"Local Target: "&amp;HLOOKUP(RIGHT(AO$3,LEN(AO$3)-FIND(".",AO$3,FIND(".",AO$3)+1)),Gällivare!$B$6:$J$36,MATCH($C18,Gällivare!$B$6:$B$36,0),FALSE)))</f>
        <v>High</v>
      </c>
      <c r="AP18" s="177" t="str">
        <f>IF(AND(HLOOKUP(MID(AP$3,FIND(".",AP$3)+1,FIND(".",AP$3,FIND(".",AP$3)+1)-FIND(".",AP$3)-1),Gällivare!$B$6:$J$36,MATCH($C18,Gällivare!$B$6:$B$36,0),FALSE)="No Impact",HLOOKUP(RIGHT(AP$3,LEN(AP$3)-FIND(".",AP$3,FIND(".",AP$3)+1)),Gällivare!$B$6:$J$36,MATCH($C18,Gällivare!$B$6:$B$36,0),FALSE)="No Impact"),HLOOKUP(LEFT(AP$3,4),Global!$B$6:$J$36,MATCH($C18,Global!$B$6:$B$36,0),FALSE),IF(AND(HLOOKUP(MID(AP$3,FIND(".",AP$3)+1,FIND(".",AP$3,FIND(".",AP$3)+1)-FIND(".",AP$3)-1),Gällivare!$B$6:$J$36,MATCH($C18,Gällivare!$B$6:$B$36,0),FALSE)="No Impact",HLOOKUP(LEFT(AP$3,4),Global!$B$6:$J$36,MATCH($C18,Global!$B$6:$B$36,0),FALSE)="No Impact"),HLOOKUP(RIGHT(AP$3,LEN(AP$3)-FIND(".",AP$3,FIND(".",AP$3)+1)),Gällivare!$B$6:$J$36,MATCH($C18,Gällivare!$B$6:$B$36,0),FALSE),"Global: "&amp;HLOOKUP(LEFT(AP$3,4),Global!$B$6:$J$36,MATCH($C18,Global!$B$6:$B$36,0),FALSE)&amp;CHAR(10)&amp;"Local Trend: "&amp;HLOOKUP(MID(AP$3,FIND(".",AP$3)+1,FIND(".",AP$3,FIND(".",AP$3)+1)-FIND(".",AP$3)-1),Gällivare!$B$6:$J$36,MATCH($C18,Gällivare!$B$6:$B$36,0),FALSE)&amp;CHAR(10)&amp;"Local Target: "&amp;HLOOKUP(RIGHT(AP$3,LEN(AP$3)-FIND(".",AP$3,FIND(".",AP$3)+1)),Gällivare!$B$6:$J$36,MATCH($C18,Gällivare!$B$6:$B$36,0),FALSE)))</f>
        <v>High</v>
      </c>
      <c r="AQ18" s="177" t="str">
        <f>IF(AND(HLOOKUP(MID(AQ$3,FIND(".",AQ$3)+1,FIND(".",AQ$3,FIND(".",AQ$3)+1)-FIND(".",AQ$3)-1),Gällivare!$B$6:$J$36,MATCH($C18,Gällivare!$B$6:$B$36,0),FALSE)="No Impact",HLOOKUP(RIGHT(AQ$3,LEN(AQ$3)-FIND(".",AQ$3,FIND(".",AQ$3)+1)),Gällivare!$B$6:$J$36,MATCH($C18,Gällivare!$B$6:$B$36,0),FALSE)="No Impact"),HLOOKUP(LEFT(AQ$3,4),Global!$B$6:$J$36,MATCH($C18,Global!$B$6:$B$36,0),FALSE),IF(AND(HLOOKUP(MID(AQ$3,FIND(".",AQ$3)+1,FIND(".",AQ$3,FIND(".",AQ$3)+1)-FIND(".",AQ$3)-1),Gällivare!$B$6:$J$36,MATCH($C18,Gällivare!$B$6:$B$36,0),FALSE)="No Impact",HLOOKUP(LEFT(AQ$3,4),Global!$B$6:$J$36,MATCH($C18,Global!$B$6:$B$36,0),FALSE)="No Impact"),HLOOKUP(RIGHT(AQ$3,LEN(AQ$3)-FIND(".",AQ$3,FIND(".",AQ$3)+1)),Gällivare!$B$6:$J$36,MATCH($C18,Gällivare!$B$6:$B$36,0),FALSE),"Global: "&amp;HLOOKUP(LEFT(AQ$3,4),Global!$B$6:$J$36,MATCH($C18,Global!$B$6:$B$36,0),FALSE)&amp;CHAR(10)&amp;"Local Trend: "&amp;HLOOKUP(MID(AQ$3,FIND(".",AQ$3)+1,FIND(".",AQ$3,FIND(".",AQ$3)+1)-FIND(".",AQ$3)-1),Gällivare!$B$6:$J$36,MATCH($C18,Gällivare!$B$6:$B$36,0),FALSE)&amp;CHAR(10)&amp;"Local Target: "&amp;HLOOKUP(RIGHT(AQ$3,LEN(AQ$3)-FIND(".",AQ$3,FIND(".",AQ$3)+1)),Gällivare!$B$6:$J$36,MATCH($C18,Gällivare!$B$6:$B$36,0),FALSE)))</f>
        <v>High</v>
      </c>
      <c r="AR18" s="177" t="str">
        <f>IF(AND(HLOOKUP(MID(AR$3,FIND(".",AR$3)+1,FIND(".",AR$3,FIND(".",AR$3)+1)-FIND(".",AR$3)-1),Gällivare!$B$6:$J$36,MATCH($C18,Gällivare!$B$6:$B$36,0),FALSE)="No Impact",HLOOKUP(RIGHT(AR$3,LEN(AR$3)-FIND(".",AR$3,FIND(".",AR$3)+1)),Gällivare!$B$6:$J$36,MATCH($C18,Gällivare!$B$6:$B$36,0),FALSE)="No Impact"),HLOOKUP(LEFT(AR$3,4),Global!$B$6:$J$36,MATCH($C18,Global!$B$6:$B$36,0),FALSE),IF(AND(HLOOKUP(MID(AR$3,FIND(".",AR$3)+1,FIND(".",AR$3,FIND(".",AR$3)+1)-FIND(".",AR$3)-1),Gällivare!$B$6:$J$36,MATCH($C18,Gällivare!$B$6:$B$36,0),FALSE)="No Impact",HLOOKUP(LEFT(AR$3,4),Global!$B$6:$J$36,MATCH($C18,Global!$B$6:$B$36,0),FALSE)="No Impact"),HLOOKUP(RIGHT(AR$3,LEN(AR$3)-FIND(".",AR$3,FIND(".",AR$3)+1)),Gällivare!$B$6:$J$36,MATCH($C18,Gällivare!$B$6:$B$36,0),FALSE),"Global: "&amp;HLOOKUP(LEFT(AR$3,4),Global!$B$6:$J$36,MATCH($C18,Global!$B$6:$B$36,0),FALSE)&amp;CHAR(10)&amp;"Local Trend: "&amp;HLOOKUP(MID(AR$3,FIND(".",AR$3)+1,FIND(".",AR$3,FIND(".",AR$3)+1)-FIND(".",AR$3)-1),Gällivare!$B$6:$J$36,MATCH($C18,Gällivare!$B$6:$B$36,0),FALSE)&amp;CHAR(10)&amp;"Local Target: "&amp;HLOOKUP(RIGHT(AR$3,LEN(AR$3)-FIND(".",AR$3,FIND(".",AR$3)+1)),Gällivare!$B$6:$J$36,MATCH($C18,Gällivare!$B$6:$B$36,0),FALSE)))</f>
        <v>High</v>
      </c>
      <c r="AS18" s="177" t="str">
        <f>IF(AND(HLOOKUP(MID(AS$3,FIND(".",AS$3)+1,FIND(".",AS$3,FIND(".",AS$3)+1)-FIND(".",AS$3)-1),Gällivare!$B$6:$J$36,MATCH($C18,Gällivare!$B$6:$B$36,0),FALSE)="No Impact",HLOOKUP(RIGHT(AS$3,LEN(AS$3)-FIND(".",AS$3,FIND(".",AS$3)+1)),Gällivare!$B$6:$J$36,MATCH($C18,Gällivare!$B$6:$B$36,0),FALSE)="No Impact"),HLOOKUP(LEFT(AS$3,4),Global!$B$6:$J$36,MATCH($C18,Global!$B$6:$B$36,0),FALSE),IF(AND(HLOOKUP(MID(AS$3,FIND(".",AS$3)+1,FIND(".",AS$3,FIND(".",AS$3)+1)-FIND(".",AS$3)-1),Gällivare!$B$6:$J$36,MATCH($C18,Gällivare!$B$6:$B$36,0),FALSE)="No Impact",HLOOKUP(LEFT(AS$3,4),Global!$B$6:$J$36,MATCH($C18,Global!$B$6:$B$36,0),FALSE)="No Impact"),HLOOKUP(RIGHT(AS$3,LEN(AS$3)-FIND(".",AS$3,FIND(".",AS$3)+1)),Gällivare!$B$6:$J$36,MATCH($C18,Gällivare!$B$6:$B$36,0),FALSE),"Global: "&amp;HLOOKUP(LEFT(AS$3,4),Global!$B$6:$J$36,MATCH($C18,Global!$B$6:$B$36,0),FALSE)&amp;CHAR(10)&amp;"Local Trend: "&amp;HLOOKUP(MID(AS$3,FIND(".",AS$3)+1,FIND(".",AS$3,FIND(".",AS$3)+1)-FIND(".",AS$3)-1),Gällivare!$B$6:$J$36,MATCH($C18,Gällivare!$B$6:$B$36,0),FALSE)&amp;CHAR(10)&amp;"Local Target: "&amp;HLOOKUP(RIGHT(AS$3,LEN(AS$3)-FIND(".",AS$3,FIND(".",AS$3)+1)),Gällivare!$B$6:$J$36,MATCH($C18,Gällivare!$B$6:$B$36,0),FALSE)))</f>
        <v>Medium</v>
      </c>
      <c r="AT18" s="177" t="str">
        <f>IF(AND(HLOOKUP(MID(AT$3,FIND(".",AT$3)+1,FIND(".",AT$3,FIND(".",AT$3)+1)-FIND(".",AT$3)-1),Gällivare!$B$6:$J$36,MATCH($C18,Gällivare!$B$6:$B$36,0),FALSE)="No Impact",HLOOKUP(RIGHT(AT$3,LEN(AT$3)-FIND(".",AT$3,FIND(".",AT$3)+1)),Gällivare!$B$6:$J$36,MATCH($C18,Gällivare!$B$6:$B$36,0),FALSE)="No Impact"),HLOOKUP(LEFT(AT$3,4),Global!$B$6:$J$36,MATCH($C18,Global!$B$6:$B$36,0),FALSE),IF(AND(HLOOKUP(MID(AT$3,FIND(".",AT$3)+1,FIND(".",AT$3,FIND(".",AT$3)+1)-FIND(".",AT$3)-1),Gällivare!$B$6:$J$36,MATCH($C18,Gällivare!$B$6:$B$36,0),FALSE)="No Impact",HLOOKUP(LEFT(AT$3,4),Global!$B$6:$J$36,MATCH($C18,Global!$B$6:$B$36,0),FALSE)="No Impact"),HLOOKUP(RIGHT(AT$3,LEN(AT$3)-FIND(".",AT$3,FIND(".",AT$3)+1)),Gällivare!$B$6:$J$36,MATCH($C18,Gällivare!$B$6:$B$36,0),FALSE),"Global: "&amp;HLOOKUP(LEFT(AT$3,4),Global!$B$6:$J$36,MATCH($C18,Global!$B$6:$B$36,0),FALSE)&amp;CHAR(10)&amp;"Local Trend: "&amp;HLOOKUP(MID(AT$3,FIND(".",AT$3)+1,FIND(".",AT$3,FIND(".",AT$3)+1)-FIND(".",AT$3)-1),Gällivare!$B$6:$J$36,MATCH($C18,Gällivare!$B$6:$B$36,0),FALSE)&amp;CHAR(10)&amp;"Local Target: "&amp;HLOOKUP(RIGHT(AT$3,LEN(AT$3)-FIND(".",AT$3,FIND(".",AT$3)+1)),Gällivare!$B$6:$J$36,MATCH($C18,Gällivare!$B$6:$B$36,0),FALSE)))</f>
        <v>Medium</v>
      </c>
      <c r="AU18" s="177" t="str">
        <f>IF(AND(HLOOKUP(MID(AU$3,FIND(".",AU$3)+1,FIND(".",AU$3,FIND(".",AU$3)+1)-FIND(".",AU$3)-1),Gällivare!$B$6:$J$36,MATCH($C18,Gällivare!$B$6:$B$36,0),FALSE)="No Impact",HLOOKUP(RIGHT(AU$3,LEN(AU$3)-FIND(".",AU$3,FIND(".",AU$3)+1)),Gällivare!$B$6:$J$36,MATCH($C18,Gällivare!$B$6:$B$36,0),FALSE)="No Impact"),HLOOKUP(LEFT(AU$3,4),Global!$B$6:$J$36,MATCH($C18,Global!$B$6:$B$36,0),FALSE),IF(AND(HLOOKUP(MID(AU$3,FIND(".",AU$3)+1,FIND(".",AU$3,FIND(".",AU$3)+1)-FIND(".",AU$3)-1),Gällivare!$B$6:$J$36,MATCH($C18,Gällivare!$B$6:$B$36,0),FALSE)="No Impact",HLOOKUP(LEFT(AU$3,4),Global!$B$6:$J$36,MATCH($C18,Global!$B$6:$B$36,0),FALSE)="No Impact"),HLOOKUP(RIGHT(AU$3,LEN(AU$3)-FIND(".",AU$3,FIND(".",AU$3)+1)),Gällivare!$B$6:$J$36,MATCH($C18,Gällivare!$B$6:$B$36,0),FALSE),"Global: "&amp;HLOOKUP(LEFT(AU$3,4),Global!$B$6:$J$36,MATCH($C18,Global!$B$6:$B$36,0),FALSE)&amp;CHAR(10)&amp;"Local Trend: "&amp;HLOOKUP(MID(AU$3,FIND(".",AU$3)+1,FIND(".",AU$3,FIND(".",AU$3)+1)-FIND(".",AU$3)-1),Gällivare!$B$6:$J$36,MATCH($C18,Gällivare!$B$6:$B$36,0),FALSE)&amp;CHAR(10)&amp;"Local Target: "&amp;HLOOKUP(RIGHT(AU$3,LEN(AU$3)-FIND(".",AU$3,FIND(".",AU$3)+1)),Gällivare!$B$6:$J$36,MATCH($C18,Gällivare!$B$6:$B$36,0),FALSE)))</f>
        <v>Medium</v>
      </c>
      <c r="AV18" s="177" t="str">
        <f>IF(AND(HLOOKUP(MID(AV$3,FIND(".",AV$3)+1,FIND(".",AV$3,FIND(".",AV$3)+1)-FIND(".",AV$3)-1),Gällivare!$B$6:$J$36,MATCH($C18,Gällivare!$B$6:$B$36,0),FALSE)="No Impact",HLOOKUP(RIGHT(AV$3,LEN(AV$3)-FIND(".",AV$3,FIND(".",AV$3)+1)),Gällivare!$B$6:$J$36,MATCH($C18,Gällivare!$B$6:$B$36,0),FALSE)="No Impact"),HLOOKUP(LEFT(AV$3,4),Global!$B$6:$J$36,MATCH($C18,Global!$B$6:$B$36,0),FALSE),IF(AND(HLOOKUP(MID(AV$3,FIND(".",AV$3)+1,FIND(".",AV$3,FIND(".",AV$3)+1)-FIND(".",AV$3)-1),Gällivare!$B$6:$J$36,MATCH($C18,Gällivare!$B$6:$B$36,0),FALSE)="No Impact",HLOOKUP(LEFT(AV$3,4),Global!$B$6:$J$36,MATCH($C18,Global!$B$6:$B$36,0),FALSE)="No Impact"),HLOOKUP(RIGHT(AV$3,LEN(AV$3)-FIND(".",AV$3,FIND(".",AV$3)+1)),Gällivare!$B$6:$J$36,MATCH($C18,Gällivare!$B$6:$B$36,0),FALSE),"Global: "&amp;HLOOKUP(LEFT(AV$3,4),Global!$B$6:$J$36,MATCH($C18,Global!$B$6:$B$36,0),FALSE)&amp;CHAR(10)&amp;"Local Trend: "&amp;HLOOKUP(MID(AV$3,FIND(".",AV$3)+1,FIND(".",AV$3,FIND(".",AV$3)+1)-FIND(".",AV$3)-1),Gällivare!$B$6:$J$36,MATCH($C18,Gällivare!$B$6:$B$36,0),FALSE)&amp;CHAR(10)&amp;"Local Target: "&amp;HLOOKUP(RIGHT(AV$3,LEN(AV$3)-FIND(".",AV$3,FIND(".",AV$3)+1)),Gällivare!$B$6:$J$36,MATCH($C18,Gällivare!$B$6:$B$36,0),FALSE)))</f>
        <v>Medium</v>
      </c>
      <c r="AW18" s="177" t="str">
        <f>IF(AND(HLOOKUP(MID(AW$3,FIND(".",AW$3)+1,FIND(".",AW$3,FIND(".",AW$3)+1)-FIND(".",AW$3)-1),Gällivare!$B$6:$J$36,MATCH($C18,Gällivare!$B$6:$B$36,0),FALSE)="No Impact",HLOOKUP(RIGHT(AW$3,LEN(AW$3)-FIND(".",AW$3,FIND(".",AW$3)+1)),Gällivare!$B$6:$J$36,MATCH($C18,Gällivare!$B$6:$B$36,0),FALSE)="No Impact"),HLOOKUP(LEFT(AW$3,4),Global!$B$6:$J$36,MATCH($C18,Global!$B$6:$B$36,0),FALSE),IF(AND(HLOOKUP(MID(AW$3,FIND(".",AW$3)+1,FIND(".",AW$3,FIND(".",AW$3)+1)-FIND(".",AW$3)-1),Gällivare!$B$6:$J$36,MATCH($C18,Gällivare!$B$6:$B$36,0),FALSE)="No Impact",HLOOKUP(LEFT(AW$3,4),Global!$B$6:$J$36,MATCH($C18,Global!$B$6:$B$36,0),FALSE)="No Impact"),HLOOKUP(RIGHT(AW$3,LEN(AW$3)-FIND(".",AW$3,FIND(".",AW$3)+1)),Gällivare!$B$6:$J$36,MATCH($C18,Gällivare!$B$6:$B$36,0),FALSE),"Global: "&amp;HLOOKUP(LEFT(AW$3,4),Global!$B$6:$J$36,MATCH($C18,Global!$B$6:$B$36,0),FALSE)&amp;CHAR(10)&amp;"Local Trend: "&amp;HLOOKUP(MID(AW$3,FIND(".",AW$3)+1,FIND(".",AW$3,FIND(".",AW$3)+1)-FIND(".",AW$3)-1),Gällivare!$B$6:$J$36,MATCH($C18,Gällivare!$B$6:$B$36,0),FALSE)&amp;CHAR(10)&amp;"Local Target: "&amp;HLOOKUP(RIGHT(AW$3,LEN(AW$3)-FIND(".",AW$3,FIND(".",AW$3)+1)),Gällivare!$B$6:$J$36,MATCH($C18,Gällivare!$B$6:$B$36,0),FALSE)))</f>
        <v>Medium</v>
      </c>
      <c r="AX18" s="177" t="str">
        <f>IF(AND(HLOOKUP(MID(AX$3,FIND(".",AX$3)+1,FIND(".",AX$3,FIND(".",AX$3)+1)-FIND(".",AX$3)-1),Gällivare!$B$6:$J$36,MATCH($C18,Gällivare!$B$6:$B$36,0),FALSE)="No Impact",HLOOKUP(RIGHT(AX$3,LEN(AX$3)-FIND(".",AX$3,FIND(".",AX$3)+1)),Gällivare!$B$6:$J$36,MATCH($C18,Gällivare!$B$6:$B$36,0),FALSE)="No Impact"),HLOOKUP(LEFT(AX$3,4),Global!$B$6:$J$36,MATCH($C18,Global!$B$6:$B$36,0),FALSE),IF(AND(HLOOKUP(MID(AX$3,FIND(".",AX$3)+1,FIND(".",AX$3,FIND(".",AX$3)+1)-FIND(".",AX$3)-1),Gällivare!$B$6:$J$36,MATCH($C18,Gällivare!$B$6:$B$36,0),FALSE)="No Impact",HLOOKUP(LEFT(AX$3,4),Global!$B$6:$J$36,MATCH($C18,Global!$B$6:$B$36,0),FALSE)="No Impact"),HLOOKUP(RIGHT(AX$3,LEN(AX$3)-FIND(".",AX$3,FIND(".",AX$3)+1)),Gällivare!$B$6:$J$36,MATCH($C18,Gällivare!$B$6:$B$36,0),FALSE),"Global: "&amp;HLOOKUP(LEFT(AX$3,4),Global!$B$6:$J$36,MATCH($C18,Global!$B$6:$B$36,0),FALSE)&amp;CHAR(10)&amp;"Local Trend: "&amp;HLOOKUP(MID(AX$3,FIND(".",AX$3)+1,FIND(".",AX$3,FIND(".",AX$3)+1)-FIND(".",AX$3)-1),Gällivare!$B$6:$J$36,MATCH($C18,Gällivare!$B$6:$B$36,0),FALSE)&amp;CHAR(10)&amp;"Local Target: "&amp;HLOOKUP(RIGHT(AX$3,LEN(AX$3)-FIND(".",AX$3,FIND(".",AX$3)+1)),Gällivare!$B$6:$J$36,MATCH($C18,Gällivare!$B$6:$B$36,0),FALSE)))</f>
        <v>Medium</v>
      </c>
      <c r="AY18" s="177" t="str">
        <f>IF(AND(HLOOKUP(MID(AY$3,FIND(".",AY$3)+1,FIND(".",AY$3,FIND(".",AY$3)+1)-FIND(".",AY$3)-1),Gällivare!$B$6:$J$36,MATCH($C18,Gällivare!$B$6:$B$36,0),FALSE)="No Impact",HLOOKUP(RIGHT(AY$3,LEN(AY$3)-FIND(".",AY$3,FIND(".",AY$3)+1)),Gällivare!$B$6:$J$36,MATCH($C18,Gällivare!$B$6:$B$36,0),FALSE)="No Impact"),HLOOKUP(LEFT(AY$3,4),Global!$B$6:$J$36,MATCH($C18,Global!$B$6:$B$36,0),FALSE),IF(AND(HLOOKUP(MID(AY$3,FIND(".",AY$3)+1,FIND(".",AY$3,FIND(".",AY$3)+1)-FIND(".",AY$3)-1),Gällivare!$B$6:$J$36,MATCH($C18,Gällivare!$B$6:$B$36,0),FALSE)="No Impact",HLOOKUP(LEFT(AY$3,4),Global!$B$6:$J$36,MATCH($C18,Global!$B$6:$B$36,0),FALSE)="No Impact"),HLOOKUP(RIGHT(AY$3,LEN(AY$3)-FIND(".",AY$3,FIND(".",AY$3)+1)),Gällivare!$B$6:$J$36,MATCH($C18,Gällivare!$B$6:$B$36,0),FALSE),"Global: "&amp;HLOOKUP(LEFT(AY$3,4),Global!$B$6:$J$36,MATCH($C18,Global!$B$6:$B$36,0),FALSE)&amp;CHAR(10)&amp;"Local Trend: "&amp;HLOOKUP(MID(AY$3,FIND(".",AY$3)+1,FIND(".",AY$3,FIND(".",AY$3)+1)-FIND(".",AY$3)-1),Gällivare!$B$6:$J$36,MATCH($C18,Gällivare!$B$6:$B$36,0),FALSE)&amp;CHAR(10)&amp;"Local Target: "&amp;HLOOKUP(RIGHT(AY$3,LEN(AY$3)-FIND(".",AY$3,FIND(".",AY$3)+1)),Gällivare!$B$6:$J$36,MATCH($C18,Gällivare!$B$6:$B$36,0),FALSE)))</f>
        <v>Low</v>
      </c>
      <c r="AZ18" s="177" t="str">
        <f>IF(AND(HLOOKUP(MID(AZ$3,FIND(".",AZ$3)+1,FIND(".",AZ$3,FIND(".",AZ$3)+1)-FIND(".",AZ$3)-1),Gällivare!$B$6:$J$36,MATCH($C18,Gällivare!$B$6:$B$36,0),FALSE)="No Impact",HLOOKUP(RIGHT(AZ$3,LEN(AZ$3)-FIND(".",AZ$3,FIND(".",AZ$3)+1)),Gällivare!$B$6:$J$36,MATCH($C18,Gällivare!$B$6:$B$36,0),FALSE)="No Impact"),HLOOKUP(LEFT(AZ$3,4),Global!$B$6:$J$36,MATCH($C18,Global!$B$6:$B$36,0),FALSE),IF(AND(HLOOKUP(MID(AZ$3,FIND(".",AZ$3)+1,FIND(".",AZ$3,FIND(".",AZ$3)+1)-FIND(".",AZ$3)-1),Gällivare!$B$6:$J$36,MATCH($C18,Gällivare!$B$6:$B$36,0),FALSE)="No Impact",HLOOKUP(LEFT(AZ$3,4),Global!$B$6:$J$36,MATCH($C18,Global!$B$6:$B$36,0),FALSE)="No Impact"),HLOOKUP(RIGHT(AZ$3,LEN(AZ$3)-FIND(".",AZ$3,FIND(".",AZ$3)+1)),Gällivare!$B$6:$J$36,MATCH($C18,Gällivare!$B$6:$B$36,0),FALSE),"Global: "&amp;HLOOKUP(LEFT(AZ$3,4),Global!$B$6:$J$36,MATCH($C18,Global!$B$6:$B$36,0),FALSE)&amp;CHAR(10)&amp;"Local Trend: "&amp;HLOOKUP(MID(AZ$3,FIND(".",AZ$3)+1,FIND(".",AZ$3,FIND(".",AZ$3)+1)-FIND(".",AZ$3)-1),Gällivare!$B$6:$J$36,MATCH($C18,Gällivare!$B$6:$B$36,0),FALSE)&amp;CHAR(10)&amp;"Local Target: "&amp;HLOOKUP(RIGHT(AZ$3,LEN(AZ$3)-FIND(".",AZ$3,FIND(".",AZ$3)+1)),Gällivare!$B$6:$J$36,MATCH($C18,Gällivare!$B$6:$B$36,0),FALSE)))</f>
        <v>Low</v>
      </c>
      <c r="BA18" s="177" t="str">
        <f>IF(AND(HLOOKUP(MID(BA$3,FIND(".",BA$3)+1,FIND(".",BA$3,FIND(".",BA$3)+1)-FIND(".",BA$3)-1),Gällivare!$B$6:$J$36,MATCH($C18,Gällivare!$B$6:$B$36,0),FALSE)="No Impact",HLOOKUP(RIGHT(BA$3,LEN(BA$3)-FIND(".",BA$3,FIND(".",BA$3)+1)),Gällivare!$B$6:$J$36,MATCH($C18,Gällivare!$B$6:$B$36,0),FALSE)="No Impact"),HLOOKUP(LEFT(BA$3,4),Global!$B$6:$J$36,MATCH($C18,Global!$B$6:$B$36,0),FALSE),IF(AND(HLOOKUP(MID(BA$3,FIND(".",BA$3)+1,FIND(".",BA$3,FIND(".",BA$3)+1)-FIND(".",BA$3)-1),Gällivare!$B$6:$J$36,MATCH($C18,Gällivare!$B$6:$B$36,0),FALSE)="No Impact",HLOOKUP(LEFT(BA$3,4),Global!$B$6:$J$36,MATCH($C18,Global!$B$6:$B$36,0),FALSE)="No Impact"),HLOOKUP(RIGHT(BA$3,LEN(BA$3)-FIND(".",BA$3,FIND(".",BA$3)+1)),Gällivare!$B$6:$J$36,MATCH($C18,Gällivare!$B$6:$B$36,0),FALSE),"Global: "&amp;HLOOKUP(LEFT(BA$3,4),Global!$B$6:$J$36,MATCH($C18,Global!$B$6:$B$36,0),FALSE)&amp;CHAR(10)&amp;"Local Trend: "&amp;HLOOKUP(MID(BA$3,FIND(".",BA$3)+1,FIND(".",BA$3,FIND(".",BA$3)+1)-FIND(".",BA$3)-1),Gällivare!$B$6:$J$36,MATCH($C18,Gällivare!$B$6:$B$36,0),FALSE)&amp;CHAR(10)&amp;"Local Target: "&amp;HLOOKUP(RIGHT(BA$3,LEN(BA$3)-FIND(".",BA$3,FIND(".",BA$3)+1)),Gällivare!$B$6:$J$36,MATCH($C18,Gällivare!$B$6:$B$36,0),FALSE)))</f>
        <v>Low</v>
      </c>
      <c r="BB18" s="177" t="str">
        <f>IF(AND(HLOOKUP(MID(BB$3,FIND(".",BB$3)+1,FIND(".",BB$3,FIND(".",BB$3)+1)-FIND(".",BB$3)-1),Gällivare!$B$6:$J$36,MATCH($C18,Gällivare!$B$6:$B$36,0),FALSE)="No Impact",HLOOKUP(RIGHT(BB$3,LEN(BB$3)-FIND(".",BB$3,FIND(".",BB$3)+1)),Gällivare!$B$6:$J$36,MATCH($C18,Gällivare!$B$6:$B$36,0),FALSE)="No Impact"),HLOOKUP(LEFT(BB$3,4),Global!$B$6:$J$36,MATCH($C18,Global!$B$6:$B$36,0),FALSE),IF(AND(HLOOKUP(MID(BB$3,FIND(".",BB$3)+1,FIND(".",BB$3,FIND(".",BB$3)+1)-FIND(".",BB$3)-1),Gällivare!$B$6:$J$36,MATCH($C18,Gällivare!$B$6:$B$36,0),FALSE)="No Impact",HLOOKUP(LEFT(BB$3,4),Global!$B$6:$J$36,MATCH($C18,Global!$B$6:$B$36,0),FALSE)="No Impact"),HLOOKUP(RIGHT(BB$3,LEN(BB$3)-FIND(".",BB$3,FIND(".",BB$3)+1)),Gällivare!$B$6:$J$36,MATCH($C18,Gällivare!$B$6:$B$36,0),FALSE),"Global: "&amp;HLOOKUP(LEFT(BB$3,4),Global!$B$6:$J$36,MATCH($C18,Global!$B$6:$B$36,0),FALSE)&amp;CHAR(10)&amp;"Local Trend: "&amp;HLOOKUP(MID(BB$3,FIND(".",BB$3)+1,FIND(".",BB$3,FIND(".",BB$3)+1)-FIND(".",BB$3)-1),Gällivare!$B$6:$J$36,MATCH($C18,Gällivare!$B$6:$B$36,0),FALSE)&amp;CHAR(10)&amp;"Local Target: "&amp;HLOOKUP(RIGHT(BB$3,LEN(BB$3)-FIND(".",BB$3,FIND(".",BB$3)+1)),Gällivare!$B$6:$J$36,MATCH($C18,Gällivare!$B$6:$B$36,0),FALSE)))</f>
        <v>Low</v>
      </c>
      <c r="BC18" s="177" t="str">
        <f>IF(AND(HLOOKUP(MID(BC$3,FIND(".",BC$3)+1,FIND(".",BC$3,FIND(".",BC$3)+1)-FIND(".",BC$3)-1),Gällivare!$B$6:$J$36,MATCH($C18,Gällivare!$B$6:$B$36,0),FALSE)="No Impact",HLOOKUP(RIGHT(BC$3,LEN(BC$3)-FIND(".",BC$3,FIND(".",BC$3)+1)),Gällivare!$B$6:$J$36,MATCH($C18,Gällivare!$B$6:$B$36,0),FALSE)="No Impact"),HLOOKUP(LEFT(BC$3,4),Global!$B$6:$J$36,MATCH($C18,Global!$B$6:$B$36,0),FALSE),IF(AND(HLOOKUP(MID(BC$3,FIND(".",BC$3)+1,FIND(".",BC$3,FIND(".",BC$3)+1)-FIND(".",BC$3)-1),Gällivare!$B$6:$J$36,MATCH($C18,Gällivare!$B$6:$B$36,0),FALSE)="No Impact",HLOOKUP(LEFT(BC$3,4),Global!$B$6:$J$36,MATCH($C18,Global!$B$6:$B$36,0),FALSE)="No Impact"),HLOOKUP(RIGHT(BC$3,LEN(BC$3)-FIND(".",BC$3,FIND(".",BC$3)+1)),Gällivare!$B$6:$J$36,MATCH($C18,Gällivare!$B$6:$B$36,0),FALSE),"Global: "&amp;HLOOKUP(LEFT(BC$3,4),Global!$B$6:$J$36,MATCH($C18,Global!$B$6:$B$36,0),FALSE)&amp;CHAR(10)&amp;"Local Trend: "&amp;HLOOKUP(MID(BC$3,FIND(".",BC$3)+1,FIND(".",BC$3,FIND(".",BC$3)+1)-FIND(".",BC$3)-1),Gällivare!$B$6:$J$36,MATCH($C18,Gällivare!$B$6:$B$36,0),FALSE)&amp;CHAR(10)&amp;"Local Target: "&amp;HLOOKUP(RIGHT(BC$3,LEN(BC$3)-FIND(".",BC$3,FIND(".",BC$3)+1)),Gällivare!$B$6:$J$36,MATCH($C18,Gällivare!$B$6:$B$36,0),FALSE)))</f>
        <v>Low</v>
      </c>
      <c r="BD18" s="177" t="str">
        <f>IF(AND(HLOOKUP(MID(BD$3,FIND(".",BD$3)+1,FIND(".",BD$3,FIND(".",BD$3)+1)-FIND(".",BD$3)-1),Gällivare!$B$6:$J$36,MATCH($C18,Gällivare!$B$6:$B$36,0),FALSE)="No Impact",HLOOKUP(RIGHT(BD$3,LEN(BD$3)-FIND(".",BD$3,FIND(".",BD$3)+1)),Gällivare!$B$6:$J$36,MATCH($C18,Gällivare!$B$6:$B$36,0),FALSE)="No Impact"),HLOOKUP(LEFT(BD$3,4),Global!$B$6:$J$36,MATCH($C18,Global!$B$6:$B$36,0),FALSE),IF(AND(HLOOKUP(MID(BD$3,FIND(".",BD$3)+1,FIND(".",BD$3,FIND(".",BD$3)+1)-FIND(".",BD$3)-1),Gällivare!$B$6:$J$36,MATCH($C18,Gällivare!$B$6:$B$36,0),FALSE)="No Impact",HLOOKUP(LEFT(BD$3,4),Global!$B$6:$J$36,MATCH($C18,Global!$B$6:$B$36,0),FALSE)="No Impact"),HLOOKUP(RIGHT(BD$3,LEN(BD$3)-FIND(".",BD$3,FIND(".",BD$3)+1)),Gällivare!$B$6:$J$36,MATCH($C18,Gällivare!$B$6:$B$36,0),FALSE),"Global: "&amp;HLOOKUP(LEFT(BD$3,4),Global!$B$6:$J$36,MATCH($C18,Global!$B$6:$B$36,0),FALSE)&amp;CHAR(10)&amp;"Local Trend: "&amp;HLOOKUP(MID(BD$3,FIND(".",BD$3)+1,FIND(".",BD$3,FIND(".",BD$3)+1)-FIND(".",BD$3)-1),Gällivare!$B$6:$J$36,MATCH($C18,Gällivare!$B$6:$B$36,0),FALSE)&amp;CHAR(10)&amp;"Local Target: "&amp;HLOOKUP(RIGHT(BD$3,LEN(BD$3)-FIND(".",BD$3,FIND(".",BD$3)+1)),Gällivare!$B$6:$J$36,MATCH($C18,Gällivare!$B$6:$B$36,0),FALSE)))</f>
        <v>Low</v>
      </c>
      <c r="BE18" s="177" t="str">
        <f>IF(AND(HLOOKUP(MID(BE$3,FIND(".",BE$3)+1,FIND(".",BE$3,FIND(".",BE$3)+1)-FIND(".",BE$3)-1),Gällivare!$B$6:$J$36,MATCH($C18,Gällivare!$B$6:$B$36,0),FALSE)="No Impact",HLOOKUP(RIGHT(BE$3,LEN(BE$3)-FIND(".",BE$3,FIND(".",BE$3)+1)),Gällivare!$B$6:$J$36,MATCH($C18,Gällivare!$B$6:$B$36,0),FALSE)="No Impact"),HLOOKUP(LEFT(BE$3,4),Global!$B$6:$J$36,MATCH($C18,Global!$B$6:$B$36,0),FALSE),IF(AND(HLOOKUP(MID(BE$3,FIND(".",BE$3)+1,FIND(".",BE$3,FIND(".",BE$3)+1)-FIND(".",BE$3)-1),Gällivare!$B$6:$J$36,MATCH($C18,Gällivare!$B$6:$B$36,0),FALSE)="No Impact",HLOOKUP(LEFT(BE$3,4),Global!$B$6:$J$36,MATCH($C18,Global!$B$6:$B$36,0),FALSE)="No Impact"),HLOOKUP(RIGHT(BE$3,LEN(BE$3)-FIND(".",BE$3,FIND(".",BE$3)+1)),Gällivare!$B$6:$J$36,MATCH($C18,Gällivare!$B$6:$B$36,0),FALSE),"Global: "&amp;HLOOKUP(LEFT(BE$3,4),Global!$B$6:$J$36,MATCH($C18,Global!$B$6:$B$36,0),FALSE)&amp;CHAR(10)&amp;"Local Trend: "&amp;HLOOKUP(MID(BE$3,FIND(".",BE$3)+1,FIND(".",BE$3,FIND(".",BE$3)+1)-FIND(".",BE$3)-1),Gällivare!$B$6:$J$36,MATCH($C18,Gällivare!$B$6:$B$36,0),FALSE)&amp;CHAR(10)&amp;"Local Target: "&amp;HLOOKUP(RIGHT(BE$3,LEN(BE$3)-FIND(".",BE$3,FIND(".",BE$3)+1)),Gällivare!$B$6:$J$36,MATCH($C18,Gällivare!$B$6:$B$36,0),FALSE)))</f>
        <v>HIgh</v>
      </c>
      <c r="BF18" s="177" t="str">
        <f>IF(AND(HLOOKUP(MID(BF$3,FIND(".",BF$3)+1,FIND(".",BF$3,FIND(".",BF$3)+1)-FIND(".",BF$3)-1),Gällivare!$B$6:$J$36,MATCH($C18,Gällivare!$B$6:$B$36,0),FALSE)="No Impact",HLOOKUP(RIGHT(BF$3,LEN(BF$3)-FIND(".",BF$3,FIND(".",BF$3)+1)),Gällivare!$B$6:$J$36,MATCH($C18,Gällivare!$B$6:$B$36,0),FALSE)="No Impact"),HLOOKUP(LEFT(BF$3,4),Global!$B$6:$J$36,MATCH($C18,Global!$B$6:$B$36,0),FALSE),IF(AND(HLOOKUP(MID(BF$3,FIND(".",BF$3)+1,FIND(".",BF$3,FIND(".",BF$3)+1)-FIND(".",BF$3)-1),Gällivare!$B$6:$J$36,MATCH($C18,Gällivare!$B$6:$B$36,0),FALSE)="No Impact",HLOOKUP(LEFT(BF$3,4),Global!$B$6:$J$36,MATCH($C18,Global!$B$6:$B$36,0),FALSE)="No Impact"),HLOOKUP(RIGHT(BF$3,LEN(BF$3)-FIND(".",BF$3,FIND(".",BF$3)+1)),Gällivare!$B$6:$J$36,MATCH($C18,Gällivare!$B$6:$B$36,0),FALSE),"Global: "&amp;HLOOKUP(LEFT(BF$3,4),Global!$B$6:$J$36,MATCH($C18,Global!$B$6:$B$36,0),FALSE)&amp;CHAR(10)&amp;"Local Trend: "&amp;HLOOKUP(MID(BF$3,FIND(".",BF$3)+1,FIND(".",BF$3,FIND(".",BF$3)+1)-FIND(".",BF$3)-1),Gällivare!$B$6:$J$36,MATCH($C18,Gällivare!$B$6:$B$36,0),FALSE)&amp;CHAR(10)&amp;"Local Target: "&amp;HLOOKUP(RIGHT(BF$3,LEN(BF$3)-FIND(".",BF$3,FIND(".",BF$3)+1)),Gällivare!$B$6:$J$36,MATCH($C18,Gällivare!$B$6:$B$36,0),FALSE)))</f>
        <v>HIgh</v>
      </c>
      <c r="BG18" s="177" t="str">
        <f>IF(AND(HLOOKUP(MID(BG$3,FIND(".",BG$3)+1,FIND(".",BG$3,FIND(".",BG$3)+1)-FIND(".",BG$3)-1),Gällivare!$B$6:$J$36,MATCH($C18,Gällivare!$B$6:$B$36,0),FALSE)="No Impact",HLOOKUP(RIGHT(BG$3,LEN(BG$3)-FIND(".",BG$3,FIND(".",BG$3)+1)),Gällivare!$B$6:$J$36,MATCH($C18,Gällivare!$B$6:$B$36,0),FALSE)="No Impact"),HLOOKUP(LEFT(BG$3,4),Global!$B$6:$J$36,MATCH($C18,Global!$B$6:$B$36,0),FALSE),IF(AND(HLOOKUP(MID(BG$3,FIND(".",BG$3)+1,FIND(".",BG$3,FIND(".",BG$3)+1)-FIND(".",BG$3)-1),Gällivare!$B$6:$J$36,MATCH($C18,Gällivare!$B$6:$B$36,0),FALSE)="No Impact",HLOOKUP(LEFT(BG$3,4),Global!$B$6:$J$36,MATCH($C18,Global!$B$6:$B$36,0),FALSE)="No Impact"),HLOOKUP(RIGHT(BG$3,LEN(BG$3)-FIND(".",BG$3,FIND(".",BG$3)+1)),Gällivare!$B$6:$J$36,MATCH($C18,Gällivare!$B$6:$B$36,0),FALSE),"Global: "&amp;HLOOKUP(LEFT(BG$3,4),Global!$B$6:$J$36,MATCH($C18,Global!$B$6:$B$36,0),FALSE)&amp;CHAR(10)&amp;"Local Trend: "&amp;HLOOKUP(MID(BG$3,FIND(".",BG$3)+1,FIND(".",BG$3,FIND(".",BG$3)+1)-FIND(".",BG$3)-1),Gällivare!$B$6:$J$36,MATCH($C18,Gällivare!$B$6:$B$36,0),FALSE)&amp;CHAR(10)&amp;"Local Target: "&amp;HLOOKUP(RIGHT(BG$3,LEN(BG$3)-FIND(".",BG$3,FIND(".",BG$3)+1)),Gällivare!$B$6:$J$36,MATCH($C18,Gällivare!$B$6:$B$36,0),FALSE)))</f>
        <v>HIgh</v>
      </c>
      <c r="BH18" s="177" t="str">
        <f>IF(AND(HLOOKUP(MID(BH$3,FIND(".",BH$3)+1,FIND(".",BH$3,FIND(".",BH$3)+1)-FIND(".",BH$3)-1),Gällivare!$B$6:$J$36,MATCH($C18,Gällivare!$B$6:$B$36,0),FALSE)="No Impact",HLOOKUP(RIGHT(BH$3,LEN(BH$3)-FIND(".",BH$3,FIND(".",BH$3)+1)),Gällivare!$B$6:$J$36,MATCH($C18,Gällivare!$B$6:$B$36,0),FALSE)="No Impact"),HLOOKUP(LEFT(BH$3,4),Global!$B$6:$J$36,MATCH($C18,Global!$B$6:$B$36,0),FALSE),IF(AND(HLOOKUP(MID(BH$3,FIND(".",BH$3)+1,FIND(".",BH$3,FIND(".",BH$3)+1)-FIND(".",BH$3)-1),Gällivare!$B$6:$J$36,MATCH($C18,Gällivare!$B$6:$B$36,0),FALSE)="No Impact",HLOOKUP(LEFT(BH$3,4),Global!$B$6:$J$36,MATCH($C18,Global!$B$6:$B$36,0),FALSE)="No Impact"),HLOOKUP(RIGHT(BH$3,LEN(BH$3)-FIND(".",BH$3,FIND(".",BH$3)+1)),Gällivare!$B$6:$J$36,MATCH($C18,Gällivare!$B$6:$B$36,0),FALSE),"Global: "&amp;HLOOKUP(LEFT(BH$3,4),Global!$B$6:$J$36,MATCH($C18,Global!$B$6:$B$36,0),FALSE)&amp;CHAR(10)&amp;"Local Trend: "&amp;HLOOKUP(MID(BH$3,FIND(".",BH$3)+1,FIND(".",BH$3,FIND(".",BH$3)+1)-FIND(".",BH$3)-1),Gällivare!$B$6:$J$36,MATCH($C18,Gällivare!$B$6:$B$36,0),FALSE)&amp;CHAR(10)&amp;"Local Target: "&amp;HLOOKUP(RIGHT(BH$3,LEN(BH$3)-FIND(".",BH$3,FIND(".",BH$3)+1)),Gällivare!$B$6:$J$36,MATCH($C18,Gällivare!$B$6:$B$36,0),FALSE)))</f>
        <v>HIgh</v>
      </c>
      <c r="BI18" s="177" t="str">
        <f>IF(AND(HLOOKUP(MID(BI$3,FIND(".",BI$3)+1,FIND(".",BI$3,FIND(".",BI$3)+1)-FIND(".",BI$3)-1),Gällivare!$B$6:$J$36,MATCH($C18,Gällivare!$B$6:$B$36,0),FALSE)="No Impact",HLOOKUP(RIGHT(BI$3,LEN(BI$3)-FIND(".",BI$3,FIND(".",BI$3)+1)),Gällivare!$B$6:$J$36,MATCH($C18,Gällivare!$B$6:$B$36,0),FALSE)="No Impact"),HLOOKUP(LEFT(BI$3,4),Global!$B$6:$J$36,MATCH($C18,Global!$B$6:$B$36,0),FALSE),IF(AND(HLOOKUP(MID(BI$3,FIND(".",BI$3)+1,FIND(".",BI$3,FIND(".",BI$3)+1)-FIND(".",BI$3)-1),Gällivare!$B$6:$J$36,MATCH($C18,Gällivare!$B$6:$B$36,0),FALSE)="No Impact",HLOOKUP(LEFT(BI$3,4),Global!$B$6:$J$36,MATCH($C18,Global!$B$6:$B$36,0),FALSE)="No Impact"),HLOOKUP(RIGHT(BI$3,LEN(BI$3)-FIND(".",BI$3,FIND(".",BI$3)+1)),Gällivare!$B$6:$J$36,MATCH($C18,Gällivare!$B$6:$B$36,0),FALSE),"Global: "&amp;HLOOKUP(LEFT(BI$3,4),Global!$B$6:$J$36,MATCH($C18,Global!$B$6:$B$36,0),FALSE)&amp;CHAR(10)&amp;"Local Trend: "&amp;HLOOKUP(MID(BI$3,FIND(".",BI$3)+1,FIND(".",BI$3,FIND(".",BI$3)+1)-FIND(".",BI$3)-1),Gällivare!$B$6:$J$36,MATCH($C18,Gällivare!$B$6:$B$36,0),FALSE)&amp;CHAR(10)&amp;"Local Target: "&amp;HLOOKUP(RIGHT(BI$3,LEN(BI$3)-FIND(".",BI$3,FIND(".",BI$3)+1)),Gällivare!$B$6:$J$36,MATCH($C18,Gällivare!$B$6:$B$36,0),FALSE)))</f>
        <v>HIgh</v>
      </c>
      <c r="BJ18" s="177" t="str">
        <f>IF(AND(HLOOKUP(MID(BJ$3,FIND(".",BJ$3)+1,FIND(".",BJ$3,FIND(".",BJ$3)+1)-FIND(".",BJ$3)-1),Gällivare!$B$6:$J$36,MATCH($C18,Gällivare!$B$6:$B$36,0),FALSE)="No Impact",HLOOKUP(RIGHT(BJ$3,LEN(BJ$3)-FIND(".",BJ$3,FIND(".",BJ$3)+1)),Gällivare!$B$6:$J$36,MATCH($C18,Gällivare!$B$6:$B$36,0),FALSE)="No Impact"),HLOOKUP(LEFT(BJ$3,4),Global!$B$6:$J$36,MATCH($C18,Global!$B$6:$B$36,0),FALSE),IF(AND(HLOOKUP(MID(BJ$3,FIND(".",BJ$3)+1,FIND(".",BJ$3,FIND(".",BJ$3)+1)-FIND(".",BJ$3)-1),Gällivare!$B$6:$J$36,MATCH($C18,Gällivare!$B$6:$B$36,0),FALSE)="No Impact",HLOOKUP(LEFT(BJ$3,4),Global!$B$6:$J$36,MATCH($C18,Global!$B$6:$B$36,0),FALSE)="No Impact"),HLOOKUP(RIGHT(BJ$3,LEN(BJ$3)-FIND(".",BJ$3,FIND(".",BJ$3)+1)),Gällivare!$B$6:$J$36,MATCH($C18,Gällivare!$B$6:$B$36,0),FALSE),"Global: "&amp;HLOOKUP(LEFT(BJ$3,4),Global!$B$6:$J$36,MATCH($C18,Global!$B$6:$B$36,0),FALSE)&amp;CHAR(10)&amp;"Local Trend: "&amp;HLOOKUP(MID(BJ$3,FIND(".",BJ$3)+1,FIND(".",BJ$3,FIND(".",BJ$3)+1)-FIND(".",BJ$3)-1),Gällivare!$B$6:$J$36,MATCH($C18,Gällivare!$B$6:$B$36,0),FALSE)&amp;CHAR(10)&amp;"Local Target: "&amp;HLOOKUP(RIGHT(BJ$3,LEN(BJ$3)-FIND(".",BJ$3,FIND(".",BJ$3)+1)),Gällivare!$B$6:$J$36,MATCH($C18,Gällivare!$B$6:$B$36,0),FALSE)))</f>
        <v>HIgh</v>
      </c>
      <c r="BK18" s="177" t="str">
        <f>IF(AND(HLOOKUP(MID(BK$3,FIND(".",BK$3)+1,FIND(".",BK$3,FIND(".",BK$3)+1)-FIND(".",BK$3)-1),Gällivare!$B$6:$J$36,MATCH($C18,Gällivare!$B$6:$B$36,0),FALSE)="No Impact",HLOOKUP(RIGHT(BK$3,LEN(BK$3)-FIND(".",BK$3,FIND(".",BK$3)+1)),Gällivare!$B$6:$J$36,MATCH($C18,Gällivare!$B$6:$B$36,0),FALSE)="No Impact"),HLOOKUP(LEFT(BK$3,4),Global!$B$6:$J$36,MATCH($C18,Global!$B$6:$B$36,0),FALSE),IF(AND(HLOOKUP(MID(BK$3,FIND(".",BK$3)+1,FIND(".",BK$3,FIND(".",BK$3)+1)-FIND(".",BK$3)-1),Gällivare!$B$6:$J$36,MATCH($C18,Gällivare!$B$6:$B$36,0),FALSE)="No Impact",HLOOKUP(LEFT(BK$3,4),Global!$B$6:$J$36,MATCH($C18,Global!$B$6:$B$36,0),FALSE)="No Impact"),HLOOKUP(RIGHT(BK$3,LEN(BK$3)-FIND(".",BK$3,FIND(".",BK$3)+1)),Gällivare!$B$6:$J$36,MATCH($C18,Gällivare!$B$6:$B$36,0),FALSE),"Global: "&amp;HLOOKUP(LEFT(BK$3,4),Global!$B$6:$J$36,MATCH($C18,Global!$B$6:$B$36,0),FALSE)&amp;CHAR(10)&amp;"Local Trend: "&amp;HLOOKUP(MID(BK$3,FIND(".",BK$3)+1,FIND(".",BK$3,FIND(".",BK$3)+1)-FIND(".",BK$3)-1),Gällivare!$B$6:$J$36,MATCH($C18,Gällivare!$B$6:$B$36,0),FALSE)&amp;CHAR(10)&amp;"Local Target: "&amp;HLOOKUP(RIGHT(BK$3,LEN(BK$3)-FIND(".",BK$3,FIND(".",BK$3)+1)),Gällivare!$B$6:$J$36,MATCH($C18,Gällivare!$B$6:$B$36,0),FALSE)))</f>
        <v>Low</v>
      </c>
      <c r="BL18" s="177" t="str">
        <f>IF(AND(HLOOKUP(MID(BL$3,FIND(".",BL$3)+1,FIND(".",BL$3,FIND(".",BL$3)+1)-FIND(".",BL$3)-1),Gällivare!$B$6:$J$36,MATCH($C18,Gällivare!$B$6:$B$36,0),FALSE)="No Impact",HLOOKUP(RIGHT(BL$3,LEN(BL$3)-FIND(".",BL$3,FIND(".",BL$3)+1)),Gällivare!$B$6:$J$36,MATCH($C18,Gällivare!$B$6:$B$36,0),FALSE)="No Impact"),HLOOKUP(LEFT(BL$3,4),Global!$B$6:$J$36,MATCH($C18,Global!$B$6:$B$36,0),FALSE),IF(AND(HLOOKUP(MID(BL$3,FIND(".",BL$3)+1,FIND(".",BL$3,FIND(".",BL$3)+1)-FIND(".",BL$3)-1),Gällivare!$B$6:$J$36,MATCH($C18,Gällivare!$B$6:$B$36,0),FALSE)="No Impact",HLOOKUP(LEFT(BL$3,4),Global!$B$6:$J$36,MATCH($C18,Global!$B$6:$B$36,0),FALSE)="No Impact"),HLOOKUP(RIGHT(BL$3,LEN(BL$3)-FIND(".",BL$3,FIND(".",BL$3)+1)),Gällivare!$B$6:$J$36,MATCH($C18,Gällivare!$B$6:$B$36,0),FALSE),"Global: "&amp;HLOOKUP(LEFT(BL$3,4),Global!$B$6:$J$36,MATCH($C18,Global!$B$6:$B$36,0),FALSE)&amp;CHAR(10)&amp;"Local Trend: "&amp;HLOOKUP(MID(BL$3,FIND(".",BL$3)+1,FIND(".",BL$3,FIND(".",BL$3)+1)-FIND(".",BL$3)-1),Gällivare!$B$6:$J$36,MATCH($C18,Gällivare!$B$6:$B$36,0),FALSE)&amp;CHAR(10)&amp;"Local Target: "&amp;HLOOKUP(RIGHT(BL$3,LEN(BL$3)-FIND(".",BL$3,FIND(".",BL$3)+1)),Gällivare!$B$6:$J$36,MATCH($C18,Gällivare!$B$6:$B$36,0),FALSE)))</f>
        <v>Low</v>
      </c>
      <c r="BM18" s="177" t="str">
        <f>IF(AND(HLOOKUP(MID(BM$3,FIND(".",BM$3)+1,FIND(".",BM$3,FIND(".",BM$3)+1)-FIND(".",BM$3)-1),Gällivare!$B$6:$J$36,MATCH($C18,Gällivare!$B$6:$B$36,0),FALSE)="No Impact",HLOOKUP(RIGHT(BM$3,LEN(BM$3)-FIND(".",BM$3,FIND(".",BM$3)+1)),Gällivare!$B$6:$J$36,MATCH($C18,Gällivare!$B$6:$B$36,0),FALSE)="No Impact"),HLOOKUP(LEFT(BM$3,4),Global!$B$6:$J$36,MATCH($C18,Global!$B$6:$B$36,0),FALSE),IF(AND(HLOOKUP(MID(BM$3,FIND(".",BM$3)+1,FIND(".",BM$3,FIND(".",BM$3)+1)-FIND(".",BM$3)-1),Gällivare!$B$6:$J$36,MATCH($C18,Gällivare!$B$6:$B$36,0),FALSE)="No Impact",HLOOKUP(LEFT(BM$3,4),Global!$B$6:$J$36,MATCH($C18,Global!$B$6:$B$36,0),FALSE)="No Impact"),HLOOKUP(RIGHT(BM$3,LEN(BM$3)-FIND(".",BM$3,FIND(".",BM$3)+1)),Gällivare!$B$6:$J$36,MATCH($C18,Gällivare!$B$6:$B$36,0),FALSE),"Global: "&amp;HLOOKUP(LEFT(BM$3,4),Global!$B$6:$J$36,MATCH($C18,Global!$B$6:$B$36,0),FALSE)&amp;CHAR(10)&amp;"Local Trend: "&amp;HLOOKUP(MID(BM$3,FIND(".",BM$3)+1,FIND(".",BM$3,FIND(".",BM$3)+1)-FIND(".",BM$3)-1),Gällivare!$B$6:$J$36,MATCH($C18,Gällivare!$B$6:$B$36,0),FALSE)&amp;CHAR(10)&amp;"Local Target: "&amp;HLOOKUP(RIGHT(BM$3,LEN(BM$3)-FIND(".",BM$3,FIND(".",BM$3)+1)),Gällivare!$B$6:$J$36,MATCH($C18,Gällivare!$B$6:$B$36,0),FALSE)))</f>
        <v>Low</v>
      </c>
      <c r="BN18" s="177" t="str">
        <f>IF(AND(HLOOKUP(MID(BN$3,FIND(".",BN$3)+1,FIND(".",BN$3,FIND(".",BN$3)+1)-FIND(".",BN$3)-1),Gällivare!$B$6:$J$36,MATCH($C18,Gällivare!$B$6:$B$36,0),FALSE)="No Impact",HLOOKUP(RIGHT(BN$3,LEN(BN$3)-FIND(".",BN$3,FIND(".",BN$3)+1)),Gällivare!$B$6:$J$36,MATCH($C18,Gällivare!$B$6:$B$36,0),FALSE)="No Impact"),HLOOKUP(LEFT(BN$3,4),Global!$B$6:$J$36,MATCH($C18,Global!$B$6:$B$36,0),FALSE),IF(AND(HLOOKUP(MID(BN$3,FIND(".",BN$3)+1,FIND(".",BN$3,FIND(".",BN$3)+1)-FIND(".",BN$3)-1),Gällivare!$B$6:$J$36,MATCH($C18,Gällivare!$B$6:$B$36,0),FALSE)="No Impact",HLOOKUP(LEFT(BN$3,4),Global!$B$6:$J$36,MATCH($C18,Global!$B$6:$B$36,0),FALSE)="No Impact"),HLOOKUP(RIGHT(BN$3,LEN(BN$3)-FIND(".",BN$3,FIND(".",BN$3)+1)),Gällivare!$B$6:$J$36,MATCH($C18,Gällivare!$B$6:$B$36,0),FALSE),"Global: "&amp;HLOOKUP(LEFT(BN$3,4),Global!$B$6:$J$36,MATCH($C18,Global!$B$6:$B$36,0),FALSE)&amp;CHAR(10)&amp;"Local Trend: "&amp;HLOOKUP(MID(BN$3,FIND(".",BN$3)+1,FIND(".",BN$3,FIND(".",BN$3)+1)-FIND(".",BN$3)-1),Gällivare!$B$6:$J$36,MATCH($C18,Gällivare!$B$6:$B$36,0),FALSE)&amp;CHAR(10)&amp;"Local Target: "&amp;HLOOKUP(RIGHT(BN$3,LEN(BN$3)-FIND(".",BN$3,FIND(".",BN$3)+1)),Gällivare!$B$6:$J$36,MATCH($C18,Gällivare!$B$6:$B$36,0),FALSE)))</f>
        <v>Low</v>
      </c>
      <c r="BO18" s="177" t="str">
        <f>IF(AND(HLOOKUP(MID(BO$3,FIND(".",BO$3)+1,FIND(".",BO$3,FIND(".",BO$3)+1)-FIND(".",BO$3)-1),Gällivare!$B$6:$J$36,MATCH($C18,Gällivare!$B$6:$B$36,0),FALSE)="No Impact",HLOOKUP(RIGHT(BO$3,LEN(BO$3)-FIND(".",BO$3,FIND(".",BO$3)+1)),Gällivare!$B$6:$J$36,MATCH($C18,Gällivare!$B$6:$B$36,0),FALSE)="No Impact"),HLOOKUP(LEFT(BO$3,4),Global!$B$6:$J$36,MATCH($C18,Global!$B$6:$B$36,0),FALSE),IF(AND(HLOOKUP(MID(BO$3,FIND(".",BO$3)+1,FIND(".",BO$3,FIND(".",BO$3)+1)-FIND(".",BO$3)-1),Gällivare!$B$6:$J$36,MATCH($C18,Gällivare!$B$6:$B$36,0),FALSE)="No Impact",HLOOKUP(LEFT(BO$3,4),Global!$B$6:$J$36,MATCH($C18,Global!$B$6:$B$36,0),FALSE)="No Impact"),HLOOKUP(RIGHT(BO$3,LEN(BO$3)-FIND(".",BO$3,FIND(".",BO$3)+1)),Gällivare!$B$6:$J$36,MATCH($C18,Gällivare!$B$6:$B$36,0),FALSE),"Global: "&amp;HLOOKUP(LEFT(BO$3,4),Global!$B$6:$J$36,MATCH($C18,Global!$B$6:$B$36,0),FALSE)&amp;CHAR(10)&amp;"Local Trend: "&amp;HLOOKUP(MID(BO$3,FIND(".",BO$3)+1,FIND(".",BO$3,FIND(".",BO$3)+1)-FIND(".",BO$3)-1),Gällivare!$B$6:$J$36,MATCH($C18,Gällivare!$B$6:$B$36,0),FALSE)&amp;CHAR(10)&amp;"Local Target: "&amp;HLOOKUP(RIGHT(BO$3,LEN(BO$3)-FIND(".",BO$3,FIND(".",BO$3)+1)),Gällivare!$B$6:$J$36,MATCH($C18,Gällivare!$B$6:$B$36,0),FALSE)))</f>
        <v>Low</v>
      </c>
      <c r="BP18" s="177" t="str">
        <f>IF(AND(HLOOKUP(MID(BP$3,FIND(".",BP$3)+1,FIND(".",BP$3,FIND(".",BP$3)+1)-FIND(".",BP$3)-1),Gällivare!$B$6:$J$36,MATCH($C18,Gällivare!$B$6:$B$36,0),FALSE)="No Impact",HLOOKUP(RIGHT(BP$3,LEN(BP$3)-FIND(".",BP$3,FIND(".",BP$3)+1)),Gällivare!$B$6:$J$36,MATCH($C18,Gällivare!$B$6:$B$36,0),FALSE)="No Impact"),HLOOKUP(LEFT(BP$3,4),Global!$B$6:$J$36,MATCH($C18,Global!$B$6:$B$36,0),FALSE),IF(AND(HLOOKUP(MID(BP$3,FIND(".",BP$3)+1,FIND(".",BP$3,FIND(".",BP$3)+1)-FIND(".",BP$3)-1),Gällivare!$B$6:$J$36,MATCH($C18,Gällivare!$B$6:$B$36,0),FALSE)="No Impact",HLOOKUP(LEFT(BP$3,4),Global!$B$6:$J$36,MATCH($C18,Global!$B$6:$B$36,0),FALSE)="No Impact"),HLOOKUP(RIGHT(BP$3,LEN(BP$3)-FIND(".",BP$3,FIND(".",BP$3)+1)),Gällivare!$B$6:$J$36,MATCH($C18,Gällivare!$B$6:$B$36,0),FALSE),"Global: "&amp;HLOOKUP(LEFT(BP$3,4),Global!$B$6:$J$36,MATCH($C18,Global!$B$6:$B$36,0),FALSE)&amp;CHAR(10)&amp;"Local Trend: "&amp;HLOOKUP(MID(BP$3,FIND(".",BP$3)+1,FIND(".",BP$3,FIND(".",BP$3)+1)-FIND(".",BP$3)-1),Gällivare!$B$6:$J$36,MATCH($C18,Gällivare!$B$6:$B$36,0),FALSE)&amp;CHAR(10)&amp;"Local Target: "&amp;HLOOKUP(RIGHT(BP$3,LEN(BP$3)-FIND(".",BP$3,FIND(".",BP$3)+1)),Gällivare!$B$6:$J$36,MATCH($C18,Gällivare!$B$6:$B$36,0),FALSE)))</f>
        <v>Low</v>
      </c>
    </row>
    <row r="19" spans="2:74" ht="43.2" customHeight="1" x14ac:dyDescent="0.3">
      <c r="B19" s="246"/>
      <c r="C19" s="148" t="s">
        <v>132</v>
      </c>
      <c r="D19" s="247"/>
      <c r="E19" s="175" t="s">
        <v>191</v>
      </c>
      <c r="F19" s="176" t="s">
        <v>165</v>
      </c>
      <c r="G19" s="176"/>
      <c r="H19" s="175" t="str">
        <f t="shared" si="1"/>
        <v>High</v>
      </c>
      <c r="I19" s="175" t="str">
        <f t="shared" si="1"/>
        <v>High</v>
      </c>
      <c r="J19" s="175" t="str">
        <f t="shared" si="1"/>
        <v>High</v>
      </c>
      <c r="K19" s="175" t="str">
        <f t="shared" si="1"/>
        <v>High</v>
      </c>
      <c r="L19" s="175" t="str">
        <f t="shared" si="1"/>
        <v>High</v>
      </c>
      <c r="M19" s="175" t="str">
        <f t="shared" si="1"/>
        <v>High</v>
      </c>
      <c r="N19" s="175" t="str">
        <f t="shared" si="1"/>
        <v>Medium</v>
      </c>
      <c r="O19" s="175" t="str">
        <f t="shared" si="1"/>
        <v>Medium</v>
      </c>
      <c r="P19" s="175" t="str">
        <f t="shared" si="1"/>
        <v>Medium</v>
      </c>
      <c r="Q19" s="175" t="str">
        <f t="shared" si="1"/>
        <v>Medium</v>
      </c>
      <c r="R19" s="175" t="str">
        <f t="shared" si="1"/>
        <v>Medium</v>
      </c>
      <c r="S19" s="175" t="str">
        <f t="shared" si="1"/>
        <v>Medium</v>
      </c>
      <c r="T19" s="175" t="str">
        <f t="shared" si="1"/>
        <v>Low</v>
      </c>
      <c r="U19" s="175" t="str">
        <f t="shared" si="1"/>
        <v>Low</v>
      </c>
      <c r="V19" s="175" t="str">
        <f t="shared" si="1"/>
        <v>Low</v>
      </c>
      <c r="W19" s="175" t="str">
        <f t="shared" si="1"/>
        <v>Low</v>
      </c>
      <c r="X19" s="175" t="str">
        <f t="shared" si="5"/>
        <v>Low</v>
      </c>
      <c r="Y19" s="175" t="str">
        <f t="shared" si="5"/>
        <v>Low</v>
      </c>
      <c r="Z19" s="175" t="str">
        <f t="shared" si="5"/>
        <v>HIgh</v>
      </c>
      <c r="AA19" s="175" t="str">
        <f t="shared" si="5"/>
        <v>HIgh</v>
      </c>
      <c r="AB19" s="175" t="str">
        <f t="shared" si="5"/>
        <v>HIgh</v>
      </c>
      <c r="AC19" s="175" t="str">
        <f t="shared" si="5"/>
        <v>HIgh</v>
      </c>
      <c r="AD19" s="175" t="str">
        <f t="shared" si="5"/>
        <v>HIgh</v>
      </c>
      <c r="AE19" s="175" t="str">
        <f t="shared" si="5"/>
        <v>HIgh</v>
      </c>
      <c r="AF19" s="175" t="str">
        <f t="shared" si="4"/>
        <v>Low</v>
      </c>
      <c r="AG19" s="175" t="str">
        <f t="shared" si="4"/>
        <v>Low</v>
      </c>
      <c r="AH19" s="175" t="str">
        <f t="shared" si="4"/>
        <v>Low</v>
      </c>
      <c r="AI19" s="175" t="str">
        <f t="shared" si="4"/>
        <v>Low</v>
      </c>
      <c r="AJ19" s="175" t="str">
        <f t="shared" si="4"/>
        <v>Low</v>
      </c>
      <c r="AK19" s="175" t="str">
        <f t="shared" si="4"/>
        <v>Low</v>
      </c>
      <c r="AL19" s="176"/>
      <c r="AM19" s="177" t="str">
        <f>IF(AND(HLOOKUP(MID(AM$3,FIND(".",AM$3)+1,FIND(".",AM$3,FIND(".",AM$3)+1)-FIND(".",AM$3)-1),Gällivare!$B$6:$J$36,MATCH($C19,Gällivare!$B$6:$B$36,0),FALSE)="No Impact",HLOOKUP(RIGHT(AM$3,LEN(AM$3)-FIND(".",AM$3,FIND(".",AM$3)+1)),Gällivare!$B$6:$J$36,MATCH($C19,Gällivare!$B$6:$B$36,0),FALSE)="No Impact"),HLOOKUP(LEFT(AM$3,4),Global!$B$6:$J$36,MATCH($C19,Global!$B$6:$B$36,0),FALSE),IF(AND(HLOOKUP(MID(AM$3,FIND(".",AM$3)+1,FIND(".",AM$3,FIND(".",AM$3)+1)-FIND(".",AM$3)-1),Gällivare!$B$6:$J$36,MATCH($C19,Gällivare!$B$6:$B$36,0),FALSE)="No Impact",HLOOKUP(LEFT(AM$3,4),Global!$B$6:$J$36,MATCH($C19,Global!$B$6:$B$36,0),FALSE)="No Impact"),HLOOKUP(RIGHT(AM$3,LEN(AM$3)-FIND(".",AM$3,FIND(".",AM$3)+1)),Gällivare!$B$6:$J$36,MATCH($C19,Gällivare!$B$6:$B$36,0),FALSE),"Global: "&amp;HLOOKUP(LEFT(AM$3,4),Global!$B$6:$J$36,MATCH($C19,Global!$B$6:$B$36,0),FALSE)&amp;CHAR(10)&amp;"Local Trend: "&amp;HLOOKUP(MID(AM$3,FIND(".",AM$3)+1,FIND(".",AM$3,FIND(".",AM$3)+1)-FIND(".",AM$3)-1),Gällivare!$B$6:$J$36,MATCH($C19,Gällivare!$B$6:$B$36,0),FALSE)&amp;CHAR(10)&amp;"Local Target: "&amp;HLOOKUP(RIGHT(AM$3,LEN(AM$3)-FIND(".",AM$3,FIND(".",AM$3)+1)),Gällivare!$B$6:$J$36,MATCH($C19,Gällivare!$B$6:$B$36,0),FALSE)))</f>
        <v>High</v>
      </c>
      <c r="AN19" s="177" t="str">
        <f>IF(AND(HLOOKUP(MID(AN$3,FIND(".",AN$3)+1,FIND(".",AN$3,FIND(".",AN$3)+1)-FIND(".",AN$3)-1),Gällivare!$B$6:$J$36,MATCH($C19,Gällivare!$B$6:$B$36,0),FALSE)="No Impact",HLOOKUP(RIGHT(AN$3,LEN(AN$3)-FIND(".",AN$3,FIND(".",AN$3)+1)),Gällivare!$B$6:$J$36,MATCH($C19,Gällivare!$B$6:$B$36,0),FALSE)="No Impact"),HLOOKUP(LEFT(AN$3,4),Global!$B$6:$J$36,MATCH($C19,Global!$B$6:$B$36,0),FALSE),IF(AND(HLOOKUP(MID(AN$3,FIND(".",AN$3)+1,FIND(".",AN$3,FIND(".",AN$3)+1)-FIND(".",AN$3)-1),Gällivare!$B$6:$J$36,MATCH($C19,Gällivare!$B$6:$B$36,0),FALSE)="No Impact",HLOOKUP(LEFT(AN$3,4),Global!$B$6:$J$36,MATCH($C19,Global!$B$6:$B$36,0),FALSE)="No Impact"),HLOOKUP(RIGHT(AN$3,LEN(AN$3)-FIND(".",AN$3,FIND(".",AN$3)+1)),Gällivare!$B$6:$J$36,MATCH($C19,Gällivare!$B$6:$B$36,0),FALSE),"Global: "&amp;HLOOKUP(LEFT(AN$3,4),Global!$B$6:$J$36,MATCH($C19,Global!$B$6:$B$36,0),FALSE)&amp;CHAR(10)&amp;"Local Trend: "&amp;HLOOKUP(MID(AN$3,FIND(".",AN$3)+1,FIND(".",AN$3,FIND(".",AN$3)+1)-FIND(".",AN$3)-1),Gällivare!$B$6:$J$36,MATCH($C19,Gällivare!$B$6:$B$36,0),FALSE)&amp;CHAR(10)&amp;"Local Target: "&amp;HLOOKUP(RIGHT(AN$3,LEN(AN$3)-FIND(".",AN$3,FIND(".",AN$3)+1)),Gällivare!$B$6:$J$36,MATCH($C19,Gällivare!$B$6:$B$36,0),FALSE)))</f>
        <v>High</v>
      </c>
      <c r="AO19" s="177" t="str">
        <f>IF(AND(HLOOKUP(MID(AO$3,FIND(".",AO$3)+1,FIND(".",AO$3,FIND(".",AO$3)+1)-FIND(".",AO$3)-1),Gällivare!$B$6:$J$36,MATCH($C19,Gällivare!$B$6:$B$36,0),FALSE)="No Impact",HLOOKUP(RIGHT(AO$3,LEN(AO$3)-FIND(".",AO$3,FIND(".",AO$3)+1)),Gällivare!$B$6:$J$36,MATCH($C19,Gällivare!$B$6:$B$36,0),FALSE)="No Impact"),HLOOKUP(LEFT(AO$3,4),Global!$B$6:$J$36,MATCH($C19,Global!$B$6:$B$36,0),FALSE),IF(AND(HLOOKUP(MID(AO$3,FIND(".",AO$3)+1,FIND(".",AO$3,FIND(".",AO$3)+1)-FIND(".",AO$3)-1),Gällivare!$B$6:$J$36,MATCH($C19,Gällivare!$B$6:$B$36,0),FALSE)="No Impact",HLOOKUP(LEFT(AO$3,4),Global!$B$6:$J$36,MATCH($C19,Global!$B$6:$B$36,0),FALSE)="No Impact"),HLOOKUP(RIGHT(AO$3,LEN(AO$3)-FIND(".",AO$3,FIND(".",AO$3)+1)),Gällivare!$B$6:$J$36,MATCH($C19,Gällivare!$B$6:$B$36,0),FALSE),"Global: "&amp;HLOOKUP(LEFT(AO$3,4),Global!$B$6:$J$36,MATCH($C19,Global!$B$6:$B$36,0),FALSE)&amp;CHAR(10)&amp;"Local Trend: "&amp;HLOOKUP(MID(AO$3,FIND(".",AO$3)+1,FIND(".",AO$3,FIND(".",AO$3)+1)-FIND(".",AO$3)-1),Gällivare!$B$6:$J$36,MATCH($C19,Gällivare!$B$6:$B$36,0),FALSE)&amp;CHAR(10)&amp;"Local Target: "&amp;HLOOKUP(RIGHT(AO$3,LEN(AO$3)-FIND(".",AO$3,FIND(".",AO$3)+1)),Gällivare!$B$6:$J$36,MATCH($C19,Gällivare!$B$6:$B$36,0),FALSE)))</f>
        <v>High</v>
      </c>
      <c r="AP19" s="177" t="str">
        <f>IF(AND(HLOOKUP(MID(AP$3,FIND(".",AP$3)+1,FIND(".",AP$3,FIND(".",AP$3)+1)-FIND(".",AP$3)-1),Gällivare!$B$6:$J$36,MATCH($C19,Gällivare!$B$6:$B$36,0),FALSE)="No Impact",HLOOKUP(RIGHT(AP$3,LEN(AP$3)-FIND(".",AP$3,FIND(".",AP$3)+1)),Gällivare!$B$6:$J$36,MATCH($C19,Gällivare!$B$6:$B$36,0),FALSE)="No Impact"),HLOOKUP(LEFT(AP$3,4),Global!$B$6:$J$36,MATCH($C19,Global!$B$6:$B$36,0),FALSE),IF(AND(HLOOKUP(MID(AP$3,FIND(".",AP$3)+1,FIND(".",AP$3,FIND(".",AP$3)+1)-FIND(".",AP$3)-1),Gällivare!$B$6:$J$36,MATCH($C19,Gällivare!$B$6:$B$36,0),FALSE)="No Impact",HLOOKUP(LEFT(AP$3,4),Global!$B$6:$J$36,MATCH($C19,Global!$B$6:$B$36,0),FALSE)="No Impact"),HLOOKUP(RIGHT(AP$3,LEN(AP$3)-FIND(".",AP$3,FIND(".",AP$3)+1)),Gällivare!$B$6:$J$36,MATCH($C19,Gällivare!$B$6:$B$36,0),FALSE),"Global: "&amp;HLOOKUP(LEFT(AP$3,4),Global!$B$6:$J$36,MATCH($C19,Global!$B$6:$B$36,0),FALSE)&amp;CHAR(10)&amp;"Local Trend: "&amp;HLOOKUP(MID(AP$3,FIND(".",AP$3)+1,FIND(".",AP$3,FIND(".",AP$3)+1)-FIND(".",AP$3)-1),Gällivare!$B$6:$J$36,MATCH($C19,Gällivare!$B$6:$B$36,0),FALSE)&amp;CHAR(10)&amp;"Local Target: "&amp;HLOOKUP(RIGHT(AP$3,LEN(AP$3)-FIND(".",AP$3,FIND(".",AP$3)+1)),Gällivare!$B$6:$J$36,MATCH($C19,Gällivare!$B$6:$B$36,0),FALSE)))</f>
        <v>High</v>
      </c>
      <c r="AQ19" s="177" t="str">
        <f>IF(AND(HLOOKUP(MID(AQ$3,FIND(".",AQ$3)+1,FIND(".",AQ$3,FIND(".",AQ$3)+1)-FIND(".",AQ$3)-1),Gällivare!$B$6:$J$36,MATCH($C19,Gällivare!$B$6:$B$36,0),FALSE)="No Impact",HLOOKUP(RIGHT(AQ$3,LEN(AQ$3)-FIND(".",AQ$3,FIND(".",AQ$3)+1)),Gällivare!$B$6:$J$36,MATCH($C19,Gällivare!$B$6:$B$36,0),FALSE)="No Impact"),HLOOKUP(LEFT(AQ$3,4),Global!$B$6:$J$36,MATCH($C19,Global!$B$6:$B$36,0),FALSE),IF(AND(HLOOKUP(MID(AQ$3,FIND(".",AQ$3)+1,FIND(".",AQ$3,FIND(".",AQ$3)+1)-FIND(".",AQ$3)-1),Gällivare!$B$6:$J$36,MATCH($C19,Gällivare!$B$6:$B$36,0),FALSE)="No Impact",HLOOKUP(LEFT(AQ$3,4),Global!$B$6:$J$36,MATCH($C19,Global!$B$6:$B$36,0),FALSE)="No Impact"),HLOOKUP(RIGHT(AQ$3,LEN(AQ$3)-FIND(".",AQ$3,FIND(".",AQ$3)+1)),Gällivare!$B$6:$J$36,MATCH($C19,Gällivare!$B$6:$B$36,0),FALSE),"Global: "&amp;HLOOKUP(LEFT(AQ$3,4),Global!$B$6:$J$36,MATCH($C19,Global!$B$6:$B$36,0),FALSE)&amp;CHAR(10)&amp;"Local Trend: "&amp;HLOOKUP(MID(AQ$3,FIND(".",AQ$3)+1,FIND(".",AQ$3,FIND(".",AQ$3)+1)-FIND(".",AQ$3)-1),Gällivare!$B$6:$J$36,MATCH($C19,Gällivare!$B$6:$B$36,0),FALSE)&amp;CHAR(10)&amp;"Local Target: "&amp;HLOOKUP(RIGHT(AQ$3,LEN(AQ$3)-FIND(".",AQ$3,FIND(".",AQ$3)+1)),Gällivare!$B$6:$J$36,MATCH($C19,Gällivare!$B$6:$B$36,0),FALSE)))</f>
        <v>High</v>
      </c>
      <c r="AR19" s="177" t="str">
        <f>IF(AND(HLOOKUP(MID(AR$3,FIND(".",AR$3)+1,FIND(".",AR$3,FIND(".",AR$3)+1)-FIND(".",AR$3)-1),Gällivare!$B$6:$J$36,MATCH($C19,Gällivare!$B$6:$B$36,0),FALSE)="No Impact",HLOOKUP(RIGHT(AR$3,LEN(AR$3)-FIND(".",AR$3,FIND(".",AR$3)+1)),Gällivare!$B$6:$J$36,MATCH($C19,Gällivare!$B$6:$B$36,0),FALSE)="No Impact"),HLOOKUP(LEFT(AR$3,4),Global!$B$6:$J$36,MATCH($C19,Global!$B$6:$B$36,0),FALSE),IF(AND(HLOOKUP(MID(AR$3,FIND(".",AR$3)+1,FIND(".",AR$3,FIND(".",AR$3)+1)-FIND(".",AR$3)-1),Gällivare!$B$6:$J$36,MATCH($C19,Gällivare!$B$6:$B$36,0),FALSE)="No Impact",HLOOKUP(LEFT(AR$3,4),Global!$B$6:$J$36,MATCH($C19,Global!$B$6:$B$36,0),FALSE)="No Impact"),HLOOKUP(RIGHT(AR$3,LEN(AR$3)-FIND(".",AR$3,FIND(".",AR$3)+1)),Gällivare!$B$6:$J$36,MATCH($C19,Gällivare!$B$6:$B$36,0),FALSE),"Global: "&amp;HLOOKUP(LEFT(AR$3,4),Global!$B$6:$J$36,MATCH($C19,Global!$B$6:$B$36,0),FALSE)&amp;CHAR(10)&amp;"Local Trend: "&amp;HLOOKUP(MID(AR$3,FIND(".",AR$3)+1,FIND(".",AR$3,FIND(".",AR$3)+1)-FIND(".",AR$3)-1),Gällivare!$B$6:$J$36,MATCH($C19,Gällivare!$B$6:$B$36,0),FALSE)&amp;CHAR(10)&amp;"Local Target: "&amp;HLOOKUP(RIGHT(AR$3,LEN(AR$3)-FIND(".",AR$3,FIND(".",AR$3)+1)),Gällivare!$B$6:$J$36,MATCH($C19,Gällivare!$B$6:$B$36,0),FALSE)))</f>
        <v>High</v>
      </c>
      <c r="AS19" s="177" t="str">
        <f>IF(AND(HLOOKUP(MID(AS$3,FIND(".",AS$3)+1,FIND(".",AS$3,FIND(".",AS$3)+1)-FIND(".",AS$3)-1),Gällivare!$B$6:$J$36,MATCH($C19,Gällivare!$B$6:$B$36,0),FALSE)="No Impact",HLOOKUP(RIGHT(AS$3,LEN(AS$3)-FIND(".",AS$3,FIND(".",AS$3)+1)),Gällivare!$B$6:$J$36,MATCH($C19,Gällivare!$B$6:$B$36,0),FALSE)="No Impact"),HLOOKUP(LEFT(AS$3,4),Global!$B$6:$J$36,MATCH($C19,Global!$B$6:$B$36,0),FALSE),IF(AND(HLOOKUP(MID(AS$3,FIND(".",AS$3)+1,FIND(".",AS$3,FIND(".",AS$3)+1)-FIND(".",AS$3)-1),Gällivare!$B$6:$J$36,MATCH($C19,Gällivare!$B$6:$B$36,0),FALSE)="No Impact",HLOOKUP(LEFT(AS$3,4),Global!$B$6:$J$36,MATCH($C19,Global!$B$6:$B$36,0),FALSE)="No Impact"),HLOOKUP(RIGHT(AS$3,LEN(AS$3)-FIND(".",AS$3,FIND(".",AS$3)+1)),Gällivare!$B$6:$J$36,MATCH($C19,Gällivare!$B$6:$B$36,0),FALSE),"Global: "&amp;HLOOKUP(LEFT(AS$3,4),Global!$B$6:$J$36,MATCH($C19,Global!$B$6:$B$36,0),FALSE)&amp;CHAR(10)&amp;"Local Trend: "&amp;HLOOKUP(MID(AS$3,FIND(".",AS$3)+1,FIND(".",AS$3,FIND(".",AS$3)+1)-FIND(".",AS$3)-1),Gällivare!$B$6:$J$36,MATCH($C19,Gällivare!$B$6:$B$36,0),FALSE)&amp;CHAR(10)&amp;"Local Target: "&amp;HLOOKUP(RIGHT(AS$3,LEN(AS$3)-FIND(".",AS$3,FIND(".",AS$3)+1)),Gällivare!$B$6:$J$36,MATCH($C19,Gällivare!$B$6:$B$36,0),FALSE)))</f>
        <v>Medium</v>
      </c>
      <c r="AT19" s="177" t="str">
        <f>IF(AND(HLOOKUP(MID(AT$3,FIND(".",AT$3)+1,FIND(".",AT$3,FIND(".",AT$3)+1)-FIND(".",AT$3)-1),Gällivare!$B$6:$J$36,MATCH($C19,Gällivare!$B$6:$B$36,0),FALSE)="No Impact",HLOOKUP(RIGHT(AT$3,LEN(AT$3)-FIND(".",AT$3,FIND(".",AT$3)+1)),Gällivare!$B$6:$J$36,MATCH($C19,Gällivare!$B$6:$B$36,0),FALSE)="No Impact"),HLOOKUP(LEFT(AT$3,4),Global!$B$6:$J$36,MATCH($C19,Global!$B$6:$B$36,0),FALSE),IF(AND(HLOOKUP(MID(AT$3,FIND(".",AT$3)+1,FIND(".",AT$3,FIND(".",AT$3)+1)-FIND(".",AT$3)-1),Gällivare!$B$6:$J$36,MATCH($C19,Gällivare!$B$6:$B$36,0),FALSE)="No Impact",HLOOKUP(LEFT(AT$3,4),Global!$B$6:$J$36,MATCH($C19,Global!$B$6:$B$36,0),FALSE)="No Impact"),HLOOKUP(RIGHT(AT$3,LEN(AT$3)-FIND(".",AT$3,FIND(".",AT$3)+1)),Gällivare!$B$6:$J$36,MATCH($C19,Gällivare!$B$6:$B$36,0),FALSE),"Global: "&amp;HLOOKUP(LEFT(AT$3,4),Global!$B$6:$J$36,MATCH($C19,Global!$B$6:$B$36,0),FALSE)&amp;CHAR(10)&amp;"Local Trend: "&amp;HLOOKUP(MID(AT$3,FIND(".",AT$3)+1,FIND(".",AT$3,FIND(".",AT$3)+1)-FIND(".",AT$3)-1),Gällivare!$B$6:$J$36,MATCH($C19,Gällivare!$B$6:$B$36,0),FALSE)&amp;CHAR(10)&amp;"Local Target: "&amp;HLOOKUP(RIGHT(AT$3,LEN(AT$3)-FIND(".",AT$3,FIND(".",AT$3)+1)),Gällivare!$B$6:$J$36,MATCH($C19,Gällivare!$B$6:$B$36,0),FALSE)))</f>
        <v>Medium</v>
      </c>
      <c r="AU19" s="177" t="str">
        <f>IF(AND(HLOOKUP(MID(AU$3,FIND(".",AU$3)+1,FIND(".",AU$3,FIND(".",AU$3)+1)-FIND(".",AU$3)-1),Gällivare!$B$6:$J$36,MATCH($C19,Gällivare!$B$6:$B$36,0),FALSE)="No Impact",HLOOKUP(RIGHT(AU$3,LEN(AU$3)-FIND(".",AU$3,FIND(".",AU$3)+1)),Gällivare!$B$6:$J$36,MATCH($C19,Gällivare!$B$6:$B$36,0),FALSE)="No Impact"),HLOOKUP(LEFT(AU$3,4),Global!$B$6:$J$36,MATCH($C19,Global!$B$6:$B$36,0),FALSE),IF(AND(HLOOKUP(MID(AU$3,FIND(".",AU$3)+1,FIND(".",AU$3,FIND(".",AU$3)+1)-FIND(".",AU$3)-1),Gällivare!$B$6:$J$36,MATCH($C19,Gällivare!$B$6:$B$36,0),FALSE)="No Impact",HLOOKUP(LEFT(AU$3,4),Global!$B$6:$J$36,MATCH($C19,Global!$B$6:$B$36,0),FALSE)="No Impact"),HLOOKUP(RIGHT(AU$3,LEN(AU$3)-FIND(".",AU$3,FIND(".",AU$3)+1)),Gällivare!$B$6:$J$36,MATCH($C19,Gällivare!$B$6:$B$36,0),FALSE),"Global: "&amp;HLOOKUP(LEFT(AU$3,4),Global!$B$6:$J$36,MATCH($C19,Global!$B$6:$B$36,0),FALSE)&amp;CHAR(10)&amp;"Local Trend: "&amp;HLOOKUP(MID(AU$3,FIND(".",AU$3)+1,FIND(".",AU$3,FIND(".",AU$3)+1)-FIND(".",AU$3)-1),Gällivare!$B$6:$J$36,MATCH($C19,Gällivare!$B$6:$B$36,0),FALSE)&amp;CHAR(10)&amp;"Local Target: "&amp;HLOOKUP(RIGHT(AU$3,LEN(AU$3)-FIND(".",AU$3,FIND(".",AU$3)+1)),Gällivare!$B$6:$J$36,MATCH($C19,Gällivare!$B$6:$B$36,0),FALSE)))</f>
        <v>Medium</v>
      </c>
      <c r="AV19" s="177" t="str">
        <f>IF(AND(HLOOKUP(MID(AV$3,FIND(".",AV$3)+1,FIND(".",AV$3,FIND(".",AV$3)+1)-FIND(".",AV$3)-1),Gällivare!$B$6:$J$36,MATCH($C19,Gällivare!$B$6:$B$36,0),FALSE)="No Impact",HLOOKUP(RIGHT(AV$3,LEN(AV$3)-FIND(".",AV$3,FIND(".",AV$3)+1)),Gällivare!$B$6:$J$36,MATCH($C19,Gällivare!$B$6:$B$36,0),FALSE)="No Impact"),HLOOKUP(LEFT(AV$3,4),Global!$B$6:$J$36,MATCH($C19,Global!$B$6:$B$36,0),FALSE),IF(AND(HLOOKUP(MID(AV$3,FIND(".",AV$3)+1,FIND(".",AV$3,FIND(".",AV$3)+1)-FIND(".",AV$3)-1),Gällivare!$B$6:$J$36,MATCH($C19,Gällivare!$B$6:$B$36,0),FALSE)="No Impact",HLOOKUP(LEFT(AV$3,4),Global!$B$6:$J$36,MATCH($C19,Global!$B$6:$B$36,0),FALSE)="No Impact"),HLOOKUP(RIGHT(AV$3,LEN(AV$3)-FIND(".",AV$3,FIND(".",AV$3)+1)),Gällivare!$B$6:$J$36,MATCH($C19,Gällivare!$B$6:$B$36,0),FALSE),"Global: "&amp;HLOOKUP(LEFT(AV$3,4),Global!$B$6:$J$36,MATCH($C19,Global!$B$6:$B$36,0),FALSE)&amp;CHAR(10)&amp;"Local Trend: "&amp;HLOOKUP(MID(AV$3,FIND(".",AV$3)+1,FIND(".",AV$3,FIND(".",AV$3)+1)-FIND(".",AV$3)-1),Gällivare!$B$6:$J$36,MATCH($C19,Gällivare!$B$6:$B$36,0),FALSE)&amp;CHAR(10)&amp;"Local Target: "&amp;HLOOKUP(RIGHT(AV$3,LEN(AV$3)-FIND(".",AV$3,FIND(".",AV$3)+1)),Gällivare!$B$6:$J$36,MATCH($C19,Gällivare!$B$6:$B$36,0),FALSE)))</f>
        <v>Medium</v>
      </c>
      <c r="AW19" s="177" t="str">
        <f>IF(AND(HLOOKUP(MID(AW$3,FIND(".",AW$3)+1,FIND(".",AW$3,FIND(".",AW$3)+1)-FIND(".",AW$3)-1),Gällivare!$B$6:$J$36,MATCH($C19,Gällivare!$B$6:$B$36,0),FALSE)="No Impact",HLOOKUP(RIGHT(AW$3,LEN(AW$3)-FIND(".",AW$3,FIND(".",AW$3)+1)),Gällivare!$B$6:$J$36,MATCH($C19,Gällivare!$B$6:$B$36,0),FALSE)="No Impact"),HLOOKUP(LEFT(AW$3,4),Global!$B$6:$J$36,MATCH($C19,Global!$B$6:$B$36,0),FALSE),IF(AND(HLOOKUP(MID(AW$3,FIND(".",AW$3)+1,FIND(".",AW$3,FIND(".",AW$3)+1)-FIND(".",AW$3)-1),Gällivare!$B$6:$J$36,MATCH($C19,Gällivare!$B$6:$B$36,0),FALSE)="No Impact",HLOOKUP(LEFT(AW$3,4),Global!$B$6:$J$36,MATCH($C19,Global!$B$6:$B$36,0),FALSE)="No Impact"),HLOOKUP(RIGHT(AW$3,LEN(AW$3)-FIND(".",AW$3,FIND(".",AW$3)+1)),Gällivare!$B$6:$J$36,MATCH($C19,Gällivare!$B$6:$B$36,0),FALSE),"Global: "&amp;HLOOKUP(LEFT(AW$3,4),Global!$B$6:$J$36,MATCH($C19,Global!$B$6:$B$36,0),FALSE)&amp;CHAR(10)&amp;"Local Trend: "&amp;HLOOKUP(MID(AW$3,FIND(".",AW$3)+1,FIND(".",AW$3,FIND(".",AW$3)+1)-FIND(".",AW$3)-1),Gällivare!$B$6:$J$36,MATCH($C19,Gällivare!$B$6:$B$36,0),FALSE)&amp;CHAR(10)&amp;"Local Target: "&amp;HLOOKUP(RIGHT(AW$3,LEN(AW$3)-FIND(".",AW$3,FIND(".",AW$3)+1)),Gällivare!$B$6:$J$36,MATCH($C19,Gällivare!$B$6:$B$36,0),FALSE)))</f>
        <v>Medium</v>
      </c>
      <c r="AX19" s="177" t="str">
        <f>IF(AND(HLOOKUP(MID(AX$3,FIND(".",AX$3)+1,FIND(".",AX$3,FIND(".",AX$3)+1)-FIND(".",AX$3)-1),Gällivare!$B$6:$J$36,MATCH($C19,Gällivare!$B$6:$B$36,0),FALSE)="No Impact",HLOOKUP(RIGHT(AX$3,LEN(AX$3)-FIND(".",AX$3,FIND(".",AX$3)+1)),Gällivare!$B$6:$J$36,MATCH($C19,Gällivare!$B$6:$B$36,0),FALSE)="No Impact"),HLOOKUP(LEFT(AX$3,4),Global!$B$6:$J$36,MATCH($C19,Global!$B$6:$B$36,0),FALSE),IF(AND(HLOOKUP(MID(AX$3,FIND(".",AX$3)+1,FIND(".",AX$3,FIND(".",AX$3)+1)-FIND(".",AX$3)-1),Gällivare!$B$6:$J$36,MATCH($C19,Gällivare!$B$6:$B$36,0),FALSE)="No Impact",HLOOKUP(LEFT(AX$3,4),Global!$B$6:$J$36,MATCH($C19,Global!$B$6:$B$36,0),FALSE)="No Impact"),HLOOKUP(RIGHT(AX$3,LEN(AX$3)-FIND(".",AX$3,FIND(".",AX$3)+1)),Gällivare!$B$6:$J$36,MATCH($C19,Gällivare!$B$6:$B$36,0),FALSE),"Global: "&amp;HLOOKUP(LEFT(AX$3,4),Global!$B$6:$J$36,MATCH($C19,Global!$B$6:$B$36,0),FALSE)&amp;CHAR(10)&amp;"Local Trend: "&amp;HLOOKUP(MID(AX$3,FIND(".",AX$3)+1,FIND(".",AX$3,FIND(".",AX$3)+1)-FIND(".",AX$3)-1),Gällivare!$B$6:$J$36,MATCH($C19,Gällivare!$B$6:$B$36,0),FALSE)&amp;CHAR(10)&amp;"Local Target: "&amp;HLOOKUP(RIGHT(AX$3,LEN(AX$3)-FIND(".",AX$3,FIND(".",AX$3)+1)),Gällivare!$B$6:$J$36,MATCH($C19,Gällivare!$B$6:$B$36,0),FALSE)))</f>
        <v>Medium</v>
      </c>
      <c r="AY19" s="177" t="str">
        <f>IF(AND(HLOOKUP(MID(AY$3,FIND(".",AY$3)+1,FIND(".",AY$3,FIND(".",AY$3)+1)-FIND(".",AY$3)-1),Gällivare!$B$6:$J$36,MATCH($C19,Gällivare!$B$6:$B$36,0),FALSE)="No Impact",HLOOKUP(RIGHT(AY$3,LEN(AY$3)-FIND(".",AY$3,FIND(".",AY$3)+1)),Gällivare!$B$6:$J$36,MATCH($C19,Gällivare!$B$6:$B$36,0),FALSE)="No Impact"),HLOOKUP(LEFT(AY$3,4),Global!$B$6:$J$36,MATCH($C19,Global!$B$6:$B$36,0),FALSE),IF(AND(HLOOKUP(MID(AY$3,FIND(".",AY$3)+1,FIND(".",AY$3,FIND(".",AY$3)+1)-FIND(".",AY$3)-1),Gällivare!$B$6:$J$36,MATCH($C19,Gällivare!$B$6:$B$36,0),FALSE)="No Impact",HLOOKUP(LEFT(AY$3,4),Global!$B$6:$J$36,MATCH($C19,Global!$B$6:$B$36,0),FALSE)="No Impact"),HLOOKUP(RIGHT(AY$3,LEN(AY$3)-FIND(".",AY$3,FIND(".",AY$3)+1)),Gällivare!$B$6:$J$36,MATCH($C19,Gällivare!$B$6:$B$36,0),FALSE),"Global: "&amp;HLOOKUP(LEFT(AY$3,4),Global!$B$6:$J$36,MATCH($C19,Global!$B$6:$B$36,0),FALSE)&amp;CHAR(10)&amp;"Local Trend: "&amp;HLOOKUP(MID(AY$3,FIND(".",AY$3)+1,FIND(".",AY$3,FIND(".",AY$3)+1)-FIND(".",AY$3)-1),Gällivare!$B$6:$J$36,MATCH($C19,Gällivare!$B$6:$B$36,0),FALSE)&amp;CHAR(10)&amp;"Local Target: "&amp;HLOOKUP(RIGHT(AY$3,LEN(AY$3)-FIND(".",AY$3,FIND(".",AY$3)+1)),Gällivare!$B$6:$J$36,MATCH($C19,Gällivare!$B$6:$B$36,0),FALSE)))</f>
        <v>Low</v>
      </c>
      <c r="AZ19" s="177" t="str">
        <f>IF(AND(HLOOKUP(MID(AZ$3,FIND(".",AZ$3)+1,FIND(".",AZ$3,FIND(".",AZ$3)+1)-FIND(".",AZ$3)-1),Gällivare!$B$6:$J$36,MATCH($C19,Gällivare!$B$6:$B$36,0),FALSE)="No Impact",HLOOKUP(RIGHT(AZ$3,LEN(AZ$3)-FIND(".",AZ$3,FIND(".",AZ$3)+1)),Gällivare!$B$6:$J$36,MATCH($C19,Gällivare!$B$6:$B$36,0),FALSE)="No Impact"),HLOOKUP(LEFT(AZ$3,4),Global!$B$6:$J$36,MATCH($C19,Global!$B$6:$B$36,0),FALSE),IF(AND(HLOOKUP(MID(AZ$3,FIND(".",AZ$3)+1,FIND(".",AZ$3,FIND(".",AZ$3)+1)-FIND(".",AZ$3)-1),Gällivare!$B$6:$J$36,MATCH($C19,Gällivare!$B$6:$B$36,0),FALSE)="No Impact",HLOOKUP(LEFT(AZ$3,4),Global!$B$6:$J$36,MATCH($C19,Global!$B$6:$B$36,0),FALSE)="No Impact"),HLOOKUP(RIGHT(AZ$3,LEN(AZ$3)-FIND(".",AZ$3,FIND(".",AZ$3)+1)),Gällivare!$B$6:$J$36,MATCH($C19,Gällivare!$B$6:$B$36,0),FALSE),"Global: "&amp;HLOOKUP(LEFT(AZ$3,4),Global!$B$6:$J$36,MATCH($C19,Global!$B$6:$B$36,0),FALSE)&amp;CHAR(10)&amp;"Local Trend: "&amp;HLOOKUP(MID(AZ$3,FIND(".",AZ$3)+1,FIND(".",AZ$3,FIND(".",AZ$3)+1)-FIND(".",AZ$3)-1),Gällivare!$B$6:$J$36,MATCH($C19,Gällivare!$B$6:$B$36,0),FALSE)&amp;CHAR(10)&amp;"Local Target: "&amp;HLOOKUP(RIGHT(AZ$3,LEN(AZ$3)-FIND(".",AZ$3,FIND(".",AZ$3)+1)),Gällivare!$B$6:$J$36,MATCH($C19,Gällivare!$B$6:$B$36,0),FALSE)))</f>
        <v>Low</v>
      </c>
      <c r="BA19" s="177" t="str">
        <f>IF(AND(HLOOKUP(MID(BA$3,FIND(".",BA$3)+1,FIND(".",BA$3,FIND(".",BA$3)+1)-FIND(".",BA$3)-1),Gällivare!$B$6:$J$36,MATCH($C19,Gällivare!$B$6:$B$36,0),FALSE)="No Impact",HLOOKUP(RIGHT(BA$3,LEN(BA$3)-FIND(".",BA$3,FIND(".",BA$3)+1)),Gällivare!$B$6:$J$36,MATCH($C19,Gällivare!$B$6:$B$36,0),FALSE)="No Impact"),HLOOKUP(LEFT(BA$3,4),Global!$B$6:$J$36,MATCH($C19,Global!$B$6:$B$36,0),FALSE),IF(AND(HLOOKUP(MID(BA$3,FIND(".",BA$3)+1,FIND(".",BA$3,FIND(".",BA$3)+1)-FIND(".",BA$3)-1),Gällivare!$B$6:$J$36,MATCH($C19,Gällivare!$B$6:$B$36,0),FALSE)="No Impact",HLOOKUP(LEFT(BA$3,4),Global!$B$6:$J$36,MATCH($C19,Global!$B$6:$B$36,0),FALSE)="No Impact"),HLOOKUP(RIGHT(BA$3,LEN(BA$3)-FIND(".",BA$3,FIND(".",BA$3)+1)),Gällivare!$B$6:$J$36,MATCH($C19,Gällivare!$B$6:$B$36,0),FALSE),"Global: "&amp;HLOOKUP(LEFT(BA$3,4),Global!$B$6:$J$36,MATCH($C19,Global!$B$6:$B$36,0),FALSE)&amp;CHAR(10)&amp;"Local Trend: "&amp;HLOOKUP(MID(BA$3,FIND(".",BA$3)+1,FIND(".",BA$3,FIND(".",BA$3)+1)-FIND(".",BA$3)-1),Gällivare!$B$6:$J$36,MATCH($C19,Gällivare!$B$6:$B$36,0),FALSE)&amp;CHAR(10)&amp;"Local Target: "&amp;HLOOKUP(RIGHT(BA$3,LEN(BA$3)-FIND(".",BA$3,FIND(".",BA$3)+1)),Gällivare!$B$6:$J$36,MATCH($C19,Gällivare!$B$6:$B$36,0),FALSE)))</f>
        <v>Low</v>
      </c>
      <c r="BB19" s="177" t="str">
        <f>IF(AND(HLOOKUP(MID(BB$3,FIND(".",BB$3)+1,FIND(".",BB$3,FIND(".",BB$3)+1)-FIND(".",BB$3)-1),Gällivare!$B$6:$J$36,MATCH($C19,Gällivare!$B$6:$B$36,0),FALSE)="No Impact",HLOOKUP(RIGHT(BB$3,LEN(BB$3)-FIND(".",BB$3,FIND(".",BB$3)+1)),Gällivare!$B$6:$J$36,MATCH($C19,Gällivare!$B$6:$B$36,0),FALSE)="No Impact"),HLOOKUP(LEFT(BB$3,4),Global!$B$6:$J$36,MATCH($C19,Global!$B$6:$B$36,0),FALSE),IF(AND(HLOOKUP(MID(BB$3,FIND(".",BB$3)+1,FIND(".",BB$3,FIND(".",BB$3)+1)-FIND(".",BB$3)-1),Gällivare!$B$6:$J$36,MATCH($C19,Gällivare!$B$6:$B$36,0),FALSE)="No Impact",HLOOKUP(LEFT(BB$3,4),Global!$B$6:$J$36,MATCH($C19,Global!$B$6:$B$36,0),FALSE)="No Impact"),HLOOKUP(RIGHT(BB$3,LEN(BB$3)-FIND(".",BB$3,FIND(".",BB$3)+1)),Gällivare!$B$6:$J$36,MATCH($C19,Gällivare!$B$6:$B$36,0),FALSE),"Global: "&amp;HLOOKUP(LEFT(BB$3,4),Global!$B$6:$J$36,MATCH($C19,Global!$B$6:$B$36,0),FALSE)&amp;CHAR(10)&amp;"Local Trend: "&amp;HLOOKUP(MID(BB$3,FIND(".",BB$3)+1,FIND(".",BB$3,FIND(".",BB$3)+1)-FIND(".",BB$3)-1),Gällivare!$B$6:$J$36,MATCH($C19,Gällivare!$B$6:$B$36,0),FALSE)&amp;CHAR(10)&amp;"Local Target: "&amp;HLOOKUP(RIGHT(BB$3,LEN(BB$3)-FIND(".",BB$3,FIND(".",BB$3)+1)),Gällivare!$B$6:$J$36,MATCH($C19,Gällivare!$B$6:$B$36,0),FALSE)))</f>
        <v>Low</v>
      </c>
      <c r="BC19" s="177" t="str">
        <f>IF(AND(HLOOKUP(MID(BC$3,FIND(".",BC$3)+1,FIND(".",BC$3,FIND(".",BC$3)+1)-FIND(".",BC$3)-1),Gällivare!$B$6:$J$36,MATCH($C19,Gällivare!$B$6:$B$36,0),FALSE)="No Impact",HLOOKUP(RIGHT(BC$3,LEN(BC$3)-FIND(".",BC$3,FIND(".",BC$3)+1)),Gällivare!$B$6:$J$36,MATCH($C19,Gällivare!$B$6:$B$36,0),FALSE)="No Impact"),HLOOKUP(LEFT(BC$3,4),Global!$B$6:$J$36,MATCH($C19,Global!$B$6:$B$36,0),FALSE),IF(AND(HLOOKUP(MID(BC$3,FIND(".",BC$3)+1,FIND(".",BC$3,FIND(".",BC$3)+1)-FIND(".",BC$3)-1),Gällivare!$B$6:$J$36,MATCH($C19,Gällivare!$B$6:$B$36,0),FALSE)="No Impact",HLOOKUP(LEFT(BC$3,4),Global!$B$6:$J$36,MATCH($C19,Global!$B$6:$B$36,0),FALSE)="No Impact"),HLOOKUP(RIGHT(BC$3,LEN(BC$3)-FIND(".",BC$3,FIND(".",BC$3)+1)),Gällivare!$B$6:$J$36,MATCH($C19,Gällivare!$B$6:$B$36,0),FALSE),"Global: "&amp;HLOOKUP(LEFT(BC$3,4),Global!$B$6:$J$36,MATCH($C19,Global!$B$6:$B$36,0),FALSE)&amp;CHAR(10)&amp;"Local Trend: "&amp;HLOOKUP(MID(BC$3,FIND(".",BC$3)+1,FIND(".",BC$3,FIND(".",BC$3)+1)-FIND(".",BC$3)-1),Gällivare!$B$6:$J$36,MATCH($C19,Gällivare!$B$6:$B$36,0),FALSE)&amp;CHAR(10)&amp;"Local Target: "&amp;HLOOKUP(RIGHT(BC$3,LEN(BC$3)-FIND(".",BC$3,FIND(".",BC$3)+1)),Gällivare!$B$6:$J$36,MATCH($C19,Gällivare!$B$6:$B$36,0),FALSE)))</f>
        <v>Low</v>
      </c>
      <c r="BD19" s="177" t="str">
        <f>IF(AND(HLOOKUP(MID(BD$3,FIND(".",BD$3)+1,FIND(".",BD$3,FIND(".",BD$3)+1)-FIND(".",BD$3)-1),Gällivare!$B$6:$J$36,MATCH($C19,Gällivare!$B$6:$B$36,0),FALSE)="No Impact",HLOOKUP(RIGHT(BD$3,LEN(BD$3)-FIND(".",BD$3,FIND(".",BD$3)+1)),Gällivare!$B$6:$J$36,MATCH($C19,Gällivare!$B$6:$B$36,0),FALSE)="No Impact"),HLOOKUP(LEFT(BD$3,4),Global!$B$6:$J$36,MATCH($C19,Global!$B$6:$B$36,0),FALSE),IF(AND(HLOOKUP(MID(BD$3,FIND(".",BD$3)+1,FIND(".",BD$3,FIND(".",BD$3)+1)-FIND(".",BD$3)-1),Gällivare!$B$6:$J$36,MATCH($C19,Gällivare!$B$6:$B$36,0),FALSE)="No Impact",HLOOKUP(LEFT(BD$3,4),Global!$B$6:$J$36,MATCH($C19,Global!$B$6:$B$36,0),FALSE)="No Impact"),HLOOKUP(RIGHT(BD$3,LEN(BD$3)-FIND(".",BD$3,FIND(".",BD$3)+1)),Gällivare!$B$6:$J$36,MATCH($C19,Gällivare!$B$6:$B$36,0),FALSE),"Global: "&amp;HLOOKUP(LEFT(BD$3,4),Global!$B$6:$J$36,MATCH($C19,Global!$B$6:$B$36,0),FALSE)&amp;CHAR(10)&amp;"Local Trend: "&amp;HLOOKUP(MID(BD$3,FIND(".",BD$3)+1,FIND(".",BD$3,FIND(".",BD$3)+1)-FIND(".",BD$3)-1),Gällivare!$B$6:$J$36,MATCH($C19,Gällivare!$B$6:$B$36,0),FALSE)&amp;CHAR(10)&amp;"Local Target: "&amp;HLOOKUP(RIGHT(BD$3,LEN(BD$3)-FIND(".",BD$3,FIND(".",BD$3)+1)),Gällivare!$B$6:$J$36,MATCH($C19,Gällivare!$B$6:$B$36,0),FALSE)))</f>
        <v>Low</v>
      </c>
      <c r="BE19" s="177" t="str">
        <f>IF(AND(HLOOKUP(MID(BE$3,FIND(".",BE$3)+1,FIND(".",BE$3,FIND(".",BE$3)+1)-FIND(".",BE$3)-1),Gällivare!$B$6:$J$36,MATCH($C19,Gällivare!$B$6:$B$36,0),FALSE)="No Impact",HLOOKUP(RIGHT(BE$3,LEN(BE$3)-FIND(".",BE$3,FIND(".",BE$3)+1)),Gällivare!$B$6:$J$36,MATCH($C19,Gällivare!$B$6:$B$36,0),FALSE)="No Impact"),HLOOKUP(LEFT(BE$3,4),Global!$B$6:$J$36,MATCH($C19,Global!$B$6:$B$36,0),FALSE),IF(AND(HLOOKUP(MID(BE$3,FIND(".",BE$3)+1,FIND(".",BE$3,FIND(".",BE$3)+1)-FIND(".",BE$3)-1),Gällivare!$B$6:$J$36,MATCH($C19,Gällivare!$B$6:$B$36,0),FALSE)="No Impact",HLOOKUP(LEFT(BE$3,4),Global!$B$6:$J$36,MATCH($C19,Global!$B$6:$B$36,0),FALSE)="No Impact"),HLOOKUP(RIGHT(BE$3,LEN(BE$3)-FIND(".",BE$3,FIND(".",BE$3)+1)),Gällivare!$B$6:$J$36,MATCH($C19,Gällivare!$B$6:$B$36,0),FALSE),"Global: "&amp;HLOOKUP(LEFT(BE$3,4),Global!$B$6:$J$36,MATCH($C19,Global!$B$6:$B$36,0),FALSE)&amp;CHAR(10)&amp;"Local Trend: "&amp;HLOOKUP(MID(BE$3,FIND(".",BE$3)+1,FIND(".",BE$3,FIND(".",BE$3)+1)-FIND(".",BE$3)-1),Gällivare!$B$6:$J$36,MATCH($C19,Gällivare!$B$6:$B$36,0),FALSE)&amp;CHAR(10)&amp;"Local Target: "&amp;HLOOKUP(RIGHT(BE$3,LEN(BE$3)-FIND(".",BE$3,FIND(".",BE$3)+1)),Gällivare!$B$6:$J$36,MATCH($C19,Gällivare!$B$6:$B$36,0),FALSE)))</f>
        <v>HIgh</v>
      </c>
      <c r="BF19" s="177" t="str">
        <f>IF(AND(HLOOKUP(MID(BF$3,FIND(".",BF$3)+1,FIND(".",BF$3,FIND(".",BF$3)+1)-FIND(".",BF$3)-1),Gällivare!$B$6:$J$36,MATCH($C19,Gällivare!$B$6:$B$36,0),FALSE)="No Impact",HLOOKUP(RIGHT(BF$3,LEN(BF$3)-FIND(".",BF$3,FIND(".",BF$3)+1)),Gällivare!$B$6:$J$36,MATCH($C19,Gällivare!$B$6:$B$36,0),FALSE)="No Impact"),HLOOKUP(LEFT(BF$3,4),Global!$B$6:$J$36,MATCH($C19,Global!$B$6:$B$36,0),FALSE),IF(AND(HLOOKUP(MID(BF$3,FIND(".",BF$3)+1,FIND(".",BF$3,FIND(".",BF$3)+1)-FIND(".",BF$3)-1),Gällivare!$B$6:$J$36,MATCH($C19,Gällivare!$B$6:$B$36,0),FALSE)="No Impact",HLOOKUP(LEFT(BF$3,4),Global!$B$6:$J$36,MATCH($C19,Global!$B$6:$B$36,0),FALSE)="No Impact"),HLOOKUP(RIGHT(BF$3,LEN(BF$3)-FIND(".",BF$3,FIND(".",BF$3)+1)),Gällivare!$B$6:$J$36,MATCH($C19,Gällivare!$B$6:$B$36,0),FALSE),"Global: "&amp;HLOOKUP(LEFT(BF$3,4),Global!$B$6:$J$36,MATCH($C19,Global!$B$6:$B$36,0),FALSE)&amp;CHAR(10)&amp;"Local Trend: "&amp;HLOOKUP(MID(BF$3,FIND(".",BF$3)+1,FIND(".",BF$3,FIND(".",BF$3)+1)-FIND(".",BF$3)-1),Gällivare!$B$6:$J$36,MATCH($C19,Gällivare!$B$6:$B$36,0),FALSE)&amp;CHAR(10)&amp;"Local Target: "&amp;HLOOKUP(RIGHT(BF$3,LEN(BF$3)-FIND(".",BF$3,FIND(".",BF$3)+1)),Gällivare!$B$6:$J$36,MATCH($C19,Gällivare!$B$6:$B$36,0),FALSE)))</f>
        <v>HIgh</v>
      </c>
      <c r="BG19" s="177" t="str">
        <f>IF(AND(HLOOKUP(MID(BG$3,FIND(".",BG$3)+1,FIND(".",BG$3,FIND(".",BG$3)+1)-FIND(".",BG$3)-1),Gällivare!$B$6:$J$36,MATCH($C19,Gällivare!$B$6:$B$36,0),FALSE)="No Impact",HLOOKUP(RIGHT(BG$3,LEN(BG$3)-FIND(".",BG$3,FIND(".",BG$3)+1)),Gällivare!$B$6:$J$36,MATCH($C19,Gällivare!$B$6:$B$36,0),FALSE)="No Impact"),HLOOKUP(LEFT(BG$3,4),Global!$B$6:$J$36,MATCH($C19,Global!$B$6:$B$36,0),FALSE),IF(AND(HLOOKUP(MID(BG$3,FIND(".",BG$3)+1,FIND(".",BG$3,FIND(".",BG$3)+1)-FIND(".",BG$3)-1),Gällivare!$B$6:$J$36,MATCH($C19,Gällivare!$B$6:$B$36,0),FALSE)="No Impact",HLOOKUP(LEFT(BG$3,4),Global!$B$6:$J$36,MATCH($C19,Global!$B$6:$B$36,0),FALSE)="No Impact"),HLOOKUP(RIGHT(BG$3,LEN(BG$3)-FIND(".",BG$3,FIND(".",BG$3)+1)),Gällivare!$B$6:$J$36,MATCH($C19,Gällivare!$B$6:$B$36,0),FALSE),"Global: "&amp;HLOOKUP(LEFT(BG$3,4),Global!$B$6:$J$36,MATCH($C19,Global!$B$6:$B$36,0),FALSE)&amp;CHAR(10)&amp;"Local Trend: "&amp;HLOOKUP(MID(BG$3,FIND(".",BG$3)+1,FIND(".",BG$3,FIND(".",BG$3)+1)-FIND(".",BG$3)-1),Gällivare!$B$6:$J$36,MATCH($C19,Gällivare!$B$6:$B$36,0),FALSE)&amp;CHAR(10)&amp;"Local Target: "&amp;HLOOKUP(RIGHT(BG$3,LEN(BG$3)-FIND(".",BG$3,FIND(".",BG$3)+1)),Gällivare!$B$6:$J$36,MATCH($C19,Gällivare!$B$6:$B$36,0),FALSE)))</f>
        <v>HIgh</v>
      </c>
      <c r="BH19" s="177" t="str">
        <f>IF(AND(HLOOKUP(MID(BH$3,FIND(".",BH$3)+1,FIND(".",BH$3,FIND(".",BH$3)+1)-FIND(".",BH$3)-1),Gällivare!$B$6:$J$36,MATCH($C19,Gällivare!$B$6:$B$36,0),FALSE)="No Impact",HLOOKUP(RIGHT(BH$3,LEN(BH$3)-FIND(".",BH$3,FIND(".",BH$3)+1)),Gällivare!$B$6:$J$36,MATCH($C19,Gällivare!$B$6:$B$36,0),FALSE)="No Impact"),HLOOKUP(LEFT(BH$3,4),Global!$B$6:$J$36,MATCH($C19,Global!$B$6:$B$36,0),FALSE),IF(AND(HLOOKUP(MID(BH$3,FIND(".",BH$3)+1,FIND(".",BH$3,FIND(".",BH$3)+1)-FIND(".",BH$3)-1),Gällivare!$B$6:$J$36,MATCH($C19,Gällivare!$B$6:$B$36,0),FALSE)="No Impact",HLOOKUP(LEFT(BH$3,4),Global!$B$6:$J$36,MATCH($C19,Global!$B$6:$B$36,0),FALSE)="No Impact"),HLOOKUP(RIGHT(BH$3,LEN(BH$3)-FIND(".",BH$3,FIND(".",BH$3)+1)),Gällivare!$B$6:$J$36,MATCH($C19,Gällivare!$B$6:$B$36,0),FALSE),"Global: "&amp;HLOOKUP(LEFT(BH$3,4),Global!$B$6:$J$36,MATCH($C19,Global!$B$6:$B$36,0),FALSE)&amp;CHAR(10)&amp;"Local Trend: "&amp;HLOOKUP(MID(BH$3,FIND(".",BH$3)+1,FIND(".",BH$3,FIND(".",BH$3)+1)-FIND(".",BH$3)-1),Gällivare!$B$6:$J$36,MATCH($C19,Gällivare!$B$6:$B$36,0),FALSE)&amp;CHAR(10)&amp;"Local Target: "&amp;HLOOKUP(RIGHT(BH$3,LEN(BH$3)-FIND(".",BH$3,FIND(".",BH$3)+1)),Gällivare!$B$6:$J$36,MATCH($C19,Gällivare!$B$6:$B$36,0),FALSE)))</f>
        <v>HIgh</v>
      </c>
      <c r="BI19" s="177" t="str">
        <f>IF(AND(HLOOKUP(MID(BI$3,FIND(".",BI$3)+1,FIND(".",BI$3,FIND(".",BI$3)+1)-FIND(".",BI$3)-1),Gällivare!$B$6:$J$36,MATCH($C19,Gällivare!$B$6:$B$36,0),FALSE)="No Impact",HLOOKUP(RIGHT(BI$3,LEN(BI$3)-FIND(".",BI$3,FIND(".",BI$3)+1)),Gällivare!$B$6:$J$36,MATCH($C19,Gällivare!$B$6:$B$36,0),FALSE)="No Impact"),HLOOKUP(LEFT(BI$3,4),Global!$B$6:$J$36,MATCH($C19,Global!$B$6:$B$36,0),FALSE),IF(AND(HLOOKUP(MID(BI$3,FIND(".",BI$3)+1,FIND(".",BI$3,FIND(".",BI$3)+1)-FIND(".",BI$3)-1),Gällivare!$B$6:$J$36,MATCH($C19,Gällivare!$B$6:$B$36,0),FALSE)="No Impact",HLOOKUP(LEFT(BI$3,4),Global!$B$6:$J$36,MATCH($C19,Global!$B$6:$B$36,0),FALSE)="No Impact"),HLOOKUP(RIGHT(BI$3,LEN(BI$3)-FIND(".",BI$3,FIND(".",BI$3)+1)),Gällivare!$B$6:$J$36,MATCH($C19,Gällivare!$B$6:$B$36,0),FALSE),"Global: "&amp;HLOOKUP(LEFT(BI$3,4),Global!$B$6:$J$36,MATCH($C19,Global!$B$6:$B$36,0),FALSE)&amp;CHAR(10)&amp;"Local Trend: "&amp;HLOOKUP(MID(BI$3,FIND(".",BI$3)+1,FIND(".",BI$3,FIND(".",BI$3)+1)-FIND(".",BI$3)-1),Gällivare!$B$6:$J$36,MATCH($C19,Gällivare!$B$6:$B$36,0),FALSE)&amp;CHAR(10)&amp;"Local Target: "&amp;HLOOKUP(RIGHT(BI$3,LEN(BI$3)-FIND(".",BI$3,FIND(".",BI$3)+1)),Gällivare!$B$6:$J$36,MATCH($C19,Gällivare!$B$6:$B$36,0),FALSE)))</f>
        <v>HIgh</v>
      </c>
      <c r="BJ19" s="177" t="str">
        <f>IF(AND(HLOOKUP(MID(BJ$3,FIND(".",BJ$3)+1,FIND(".",BJ$3,FIND(".",BJ$3)+1)-FIND(".",BJ$3)-1),Gällivare!$B$6:$J$36,MATCH($C19,Gällivare!$B$6:$B$36,0),FALSE)="No Impact",HLOOKUP(RIGHT(BJ$3,LEN(BJ$3)-FIND(".",BJ$3,FIND(".",BJ$3)+1)),Gällivare!$B$6:$J$36,MATCH($C19,Gällivare!$B$6:$B$36,0),FALSE)="No Impact"),HLOOKUP(LEFT(BJ$3,4),Global!$B$6:$J$36,MATCH($C19,Global!$B$6:$B$36,0),FALSE),IF(AND(HLOOKUP(MID(BJ$3,FIND(".",BJ$3)+1,FIND(".",BJ$3,FIND(".",BJ$3)+1)-FIND(".",BJ$3)-1),Gällivare!$B$6:$J$36,MATCH($C19,Gällivare!$B$6:$B$36,0),FALSE)="No Impact",HLOOKUP(LEFT(BJ$3,4),Global!$B$6:$J$36,MATCH($C19,Global!$B$6:$B$36,0),FALSE)="No Impact"),HLOOKUP(RIGHT(BJ$3,LEN(BJ$3)-FIND(".",BJ$3,FIND(".",BJ$3)+1)),Gällivare!$B$6:$J$36,MATCH($C19,Gällivare!$B$6:$B$36,0),FALSE),"Global: "&amp;HLOOKUP(LEFT(BJ$3,4),Global!$B$6:$J$36,MATCH($C19,Global!$B$6:$B$36,0),FALSE)&amp;CHAR(10)&amp;"Local Trend: "&amp;HLOOKUP(MID(BJ$3,FIND(".",BJ$3)+1,FIND(".",BJ$3,FIND(".",BJ$3)+1)-FIND(".",BJ$3)-1),Gällivare!$B$6:$J$36,MATCH($C19,Gällivare!$B$6:$B$36,0),FALSE)&amp;CHAR(10)&amp;"Local Target: "&amp;HLOOKUP(RIGHT(BJ$3,LEN(BJ$3)-FIND(".",BJ$3,FIND(".",BJ$3)+1)),Gällivare!$B$6:$J$36,MATCH($C19,Gällivare!$B$6:$B$36,0),FALSE)))</f>
        <v>HIgh</v>
      </c>
      <c r="BK19" s="177" t="str">
        <f>IF(AND(HLOOKUP(MID(BK$3,FIND(".",BK$3)+1,FIND(".",BK$3,FIND(".",BK$3)+1)-FIND(".",BK$3)-1),Gällivare!$B$6:$J$36,MATCH($C19,Gällivare!$B$6:$B$36,0),FALSE)="No Impact",HLOOKUP(RIGHT(BK$3,LEN(BK$3)-FIND(".",BK$3,FIND(".",BK$3)+1)),Gällivare!$B$6:$J$36,MATCH($C19,Gällivare!$B$6:$B$36,0),FALSE)="No Impact"),HLOOKUP(LEFT(BK$3,4),Global!$B$6:$J$36,MATCH($C19,Global!$B$6:$B$36,0),FALSE),IF(AND(HLOOKUP(MID(BK$3,FIND(".",BK$3)+1,FIND(".",BK$3,FIND(".",BK$3)+1)-FIND(".",BK$3)-1),Gällivare!$B$6:$J$36,MATCH($C19,Gällivare!$B$6:$B$36,0),FALSE)="No Impact",HLOOKUP(LEFT(BK$3,4),Global!$B$6:$J$36,MATCH($C19,Global!$B$6:$B$36,0),FALSE)="No Impact"),HLOOKUP(RIGHT(BK$3,LEN(BK$3)-FIND(".",BK$3,FIND(".",BK$3)+1)),Gällivare!$B$6:$J$36,MATCH($C19,Gällivare!$B$6:$B$36,0),FALSE),"Global: "&amp;HLOOKUP(LEFT(BK$3,4),Global!$B$6:$J$36,MATCH($C19,Global!$B$6:$B$36,0),FALSE)&amp;CHAR(10)&amp;"Local Trend: "&amp;HLOOKUP(MID(BK$3,FIND(".",BK$3)+1,FIND(".",BK$3,FIND(".",BK$3)+1)-FIND(".",BK$3)-1),Gällivare!$B$6:$J$36,MATCH($C19,Gällivare!$B$6:$B$36,0),FALSE)&amp;CHAR(10)&amp;"Local Target: "&amp;HLOOKUP(RIGHT(BK$3,LEN(BK$3)-FIND(".",BK$3,FIND(".",BK$3)+1)),Gällivare!$B$6:$J$36,MATCH($C19,Gällivare!$B$6:$B$36,0),FALSE)))</f>
        <v>Low</v>
      </c>
      <c r="BL19" s="177" t="str">
        <f>IF(AND(HLOOKUP(MID(BL$3,FIND(".",BL$3)+1,FIND(".",BL$3,FIND(".",BL$3)+1)-FIND(".",BL$3)-1),Gällivare!$B$6:$J$36,MATCH($C19,Gällivare!$B$6:$B$36,0),FALSE)="No Impact",HLOOKUP(RIGHT(BL$3,LEN(BL$3)-FIND(".",BL$3,FIND(".",BL$3)+1)),Gällivare!$B$6:$J$36,MATCH($C19,Gällivare!$B$6:$B$36,0),FALSE)="No Impact"),HLOOKUP(LEFT(BL$3,4),Global!$B$6:$J$36,MATCH($C19,Global!$B$6:$B$36,0),FALSE),IF(AND(HLOOKUP(MID(BL$3,FIND(".",BL$3)+1,FIND(".",BL$3,FIND(".",BL$3)+1)-FIND(".",BL$3)-1),Gällivare!$B$6:$J$36,MATCH($C19,Gällivare!$B$6:$B$36,0),FALSE)="No Impact",HLOOKUP(LEFT(BL$3,4),Global!$B$6:$J$36,MATCH($C19,Global!$B$6:$B$36,0),FALSE)="No Impact"),HLOOKUP(RIGHT(BL$3,LEN(BL$3)-FIND(".",BL$3,FIND(".",BL$3)+1)),Gällivare!$B$6:$J$36,MATCH($C19,Gällivare!$B$6:$B$36,0),FALSE),"Global: "&amp;HLOOKUP(LEFT(BL$3,4),Global!$B$6:$J$36,MATCH($C19,Global!$B$6:$B$36,0),FALSE)&amp;CHAR(10)&amp;"Local Trend: "&amp;HLOOKUP(MID(BL$3,FIND(".",BL$3)+1,FIND(".",BL$3,FIND(".",BL$3)+1)-FIND(".",BL$3)-1),Gällivare!$B$6:$J$36,MATCH($C19,Gällivare!$B$6:$B$36,0),FALSE)&amp;CHAR(10)&amp;"Local Target: "&amp;HLOOKUP(RIGHT(BL$3,LEN(BL$3)-FIND(".",BL$3,FIND(".",BL$3)+1)),Gällivare!$B$6:$J$36,MATCH($C19,Gällivare!$B$6:$B$36,0),FALSE)))</f>
        <v>Low</v>
      </c>
      <c r="BM19" s="177" t="str">
        <f>IF(AND(HLOOKUP(MID(BM$3,FIND(".",BM$3)+1,FIND(".",BM$3,FIND(".",BM$3)+1)-FIND(".",BM$3)-1),Gällivare!$B$6:$J$36,MATCH($C19,Gällivare!$B$6:$B$36,0),FALSE)="No Impact",HLOOKUP(RIGHT(BM$3,LEN(BM$3)-FIND(".",BM$3,FIND(".",BM$3)+1)),Gällivare!$B$6:$J$36,MATCH($C19,Gällivare!$B$6:$B$36,0),FALSE)="No Impact"),HLOOKUP(LEFT(BM$3,4),Global!$B$6:$J$36,MATCH($C19,Global!$B$6:$B$36,0),FALSE),IF(AND(HLOOKUP(MID(BM$3,FIND(".",BM$3)+1,FIND(".",BM$3,FIND(".",BM$3)+1)-FIND(".",BM$3)-1),Gällivare!$B$6:$J$36,MATCH($C19,Gällivare!$B$6:$B$36,0),FALSE)="No Impact",HLOOKUP(LEFT(BM$3,4),Global!$B$6:$J$36,MATCH($C19,Global!$B$6:$B$36,0),FALSE)="No Impact"),HLOOKUP(RIGHT(BM$3,LEN(BM$3)-FIND(".",BM$3,FIND(".",BM$3)+1)),Gällivare!$B$6:$J$36,MATCH($C19,Gällivare!$B$6:$B$36,0),FALSE),"Global: "&amp;HLOOKUP(LEFT(BM$3,4),Global!$B$6:$J$36,MATCH($C19,Global!$B$6:$B$36,0),FALSE)&amp;CHAR(10)&amp;"Local Trend: "&amp;HLOOKUP(MID(BM$3,FIND(".",BM$3)+1,FIND(".",BM$3,FIND(".",BM$3)+1)-FIND(".",BM$3)-1),Gällivare!$B$6:$J$36,MATCH($C19,Gällivare!$B$6:$B$36,0),FALSE)&amp;CHAR(10)&amp;"Local Target: "&amp;HLOOKUP(RIGHT(BM$3,LEN(BM$3)-FIND(".",BM$3,FIND(".",BM$3)+1)),Gällivare!$B$6:$J$36,MATCH($C19,Gällivare!$B$6:$B$36,0),FALSE)))</f>
        <v>Low</v>
      </c>
      <c r="BN19" s="177" t="str">
        <f>IF(AND(HLOOKUP(MID(BN$3,FIND(".",BN$3)+1,FIND(".",BN$3,FIND(".",BN$3)+1)-FIND(".",BN$3)-1),Gällivare!$B$6:$J$36,MATCH($C19,Gällivare!$B$6:$B$36,0),FALSE)="No Impact",HLOOKUP(RIGHT(BN$3,LEN(BN$3)-FIND(".",BN$3,FIND(".",BN$3)+1)),Gällivare!$B$6:$J$36,MATCH($C19,Gällivare!$B$6:$B$36,0),FALSE)="No Impact"),HLOOKUP(LEFT(BN$3,4),Global!$B$6:$J$36,MATCH($C19,Global!$B$6:$B$36,0),FALSE),IF(AND(HLOOKUP(MID(BN$3,FIND(".",BN$3)+1,FIND(".",BN$3,FIND(".",BN$3)+1)-FIND(".",BN$3)-1),Gällivare!$B$6:$J$36,MATCH($C19,Gällivare!$B$6:$B$36,0),FALSE)="No Impact",HLOOKUP(LEFT(BN$3,4),Global!$B$6:$J$36,MATCH($C19,Global!$B$6:$B$36,0),FALSE)="No Impact"),HLOOKUP(RIGHT(BN$3,LEN(BN$3)-FIND(".",BN$3,FIND(".",BN$3)+1)),Gällivare!$B$6:$J$36,MATCH($C19,Gällivare!$B$6:$B$36,0),FALSE),"Global: "&amp;HLOOKUP(LEFT(BN$3,4),Global!$B$6:$J$36,MATCH($C19,Global!$B$6:$B$36,0),FALSE)&amp;CHAR(10)&amp;"Local Trend: "&amp;HLOOKUP(MID(BN$3,FIND(".",BN$3)+1,FIND(".",BN$3,FIND(".",BN$3)+1)-FIND(".",BN$3)-1),Gällivare!$B$6:$J$36,MATCH($C19,Gällivare!$B$6:$B$36,0),FALSE)&amp;CHAR(10)&amp;"Local Target: "&amp;HLOOKUP(RIGHT(BN$3,LEN(BN$3)-FIND(".",BN$3,FIND(".",BN$3)+1)),Gällivare!$B$6:$J$36,MATCH($C19,Gällivare!$B$6:$B$36,0),FALSE)))</f>
        <v>Low</v>
      </c>
      <c r="BO19" s="177" t="str">
        <f>IF(AND(HLOOKUP(MID(BO$3,FIND(".",BO$3)+1,FIND(".",BO$3,FIND(".",BO$3)+1)-FIND(".",BO$3)-1),Gällivare!$B$6:$J$36,MATCH($C19,Gällivare!$B$6:$B$36,0),FALSE)="No Impact",HLOOKUP(RIGHT(BO$3,LEN(BO$3)-FIND(".",BO$3,FIND(".",BO$3)+1)),Gällivare!$B$6:$J$36,MATCH($C19,Gällivare!$B$6:$B$36,0),FALSE)="No Impact"),HLOOKUP(LEFT(BO$3,4),Global!$B$6:$J$36,MATCH($C19,Global!$B$6:$B$36,0),FALSE),IF(AND(HLOOKUP(MID(BO$3,FIND(".",BO$3)+1,FIND(".",BO$3,FIND(".",BO$3)+1)-FIND(".",BO$3)-1),Gällivare!$B$6:$J$36,MATCH($C19,Gällivare!$B$6:$B$36,0),FALSE)="No Impact",HLOOKUP(LEFT(BO$3,4),Global!$B$6:$J$36,MATCH($C19,Global!$B$6:$B$36,0),FALSE)="No Impact"),HLOOKUP(RIGHT(BO$3,LEN(BO$3)-FIND(".",BO$3,FIND(".",BO$3)+1)),Gällivare!$B$6:$J$36,MATCH($C19,Gällivare!$B$6:$B$36,0),FALSE),"Global: "&amp;HLOOKUP(LEFT(BO$3,4),Global!$B$6:$J$36,MATCH($C19,Global!$B$6:$B$36,0),FALSE)&amp;CHAR(10)&amp;"Local Trend: "&amp;HLOOKUP(MID(BO$3,FIND(".",BO$3)+1,FIND(".",BO$3,FIND(".",BO$3)+1)-FIND(".",BO$3)-1),Gällivare!$B$6:$J$36,MATCH($C19,Gällivare!$B$6:$B$36,0),FALSE)&amp;CHAR(10)&amp;"Local Target: "&amp;HLOOKUP(RIGHT(BO$3,LEN(BO$3)-FIND(".",BO$3,FIND(".",BO$3)+1)),Gällivare!$B$6:$J$36,MATCH($C19,Gällivare!$B$6:$B$36,0),FALSE)))</f>
        <v>Low</v>
      </c>
      <c r="BP19" s="177" t="str">
        <f>IF(AND(HLOOKUP(MID(BP$3,FIND(".",BP$3)+1,FIND(".",BP$3,FIND(".",BP$3)+1)-FIND(".",BP$3)-1),Gällivare!$B$6:$J$36,MATCH($C19,Gällivare!$B$6:$B$36,0),FALSE)="No Impact",HLOOKUP(RIGHT(BP$3,LEN(BP$3)-FIND(".",BP$3,FIND(".",BP$3)+1)),Gällivare!$B$6:$J$36,MATCH($C19,Gällivare!$B$6:$B$36,0),FALSE)="No Impact"),HLOOKUP(LEFT(BP$3,4),Global!$B$6:$J$36,MATCH($C19,Global!$B$6:$B$36,0),FALSE),IF(AND(HLOOKUP(MID(BP$3,FIND(".",BP$3)+1,FIND(".",BP$3,FIND(".",BP$3)+1)-FIND(".",BP$3)-1),Gällivare!$B$6:$J$36,MATCH($C19,Gällivare!$B$6:$B$36,0),FALSE)="No Impact",HLOOKUP(LEFT(BP$3,4),Global!$B$6:$J$36,MATCH($C19,Global!$B$6:$B$36,0),FALSE)="No Impact"),HLOOKUP(RIGHT(BP$3,LEN(BP$3)-FIND(".",BP$3,FIND(".",BP$3)+1)),Gällivare!$B$6:$J$36,MATCH($C19,Gällivare!$B$6:$B$36,0),FALSE),"Global: "&amp;HLOOKUP(LEFT(BP$3,4),Global!$B$6:$J$36,MATCH($C19,Global!$B$6:$B$36,0),FALSE)&amp;CHAR(10)&amp;"Local Trend: "&amp;HLOOKUP(MID(BP$3,FIND(".",BP$3)+1,FIND(".",BP$3,FIND(".",BP$3)+1)-FIND(".",BP$3)-1),Gällivare!$B$6:$J$36,MATCH($C19,Gällivare!$B$6:$B$36,0),FALSE)&amp;CHAR(10)&amp;"Local Target: "&amp;HLOOKUP(RIGHT(BP$3,LEN(BP$3)-FIND(".",BP$3,FIND(".",BP$3)+1)),Gällivare!$B$6:$J$36,MATCH($C19,Gällivare!$B$6:$B$36,0),FALSE)))</f>
        <v>Low</v>
      </c>
      <c r="BT19" s="178"/>
      <c r="BU19" s="181"/>
      <c r="BV19" s="181"/>
    </row>
    <row r="20" spans="2:74" ht="43.2" customHeight="1" x14ac:dyDescent="0.3">
      <c r="B20" s="246"/>
      <c r="C20" s="148" t="s">
        <v>133</v>
      </c>
      <c r="D20" s="247"/>
      <c r="E20" s="175" t="s">
        <v>192</v>
      </c>
      <c r="F20" s="176" t="s">
        <v>165</v>
      </c>
      <c r="G20" s="176"/>
      <c r="H20" s="175" t="str">
        <f t="shared" si="1"/>
        <v>High</v>
      </c>
      <c r="I20" s="175" t="str">
        <f t="shared" si="1"/>
        <v>High</v>
      </c>
      <c r="J20" s="175" t="str">
        <f t="shared" si="1"/>
        <v>High</v>
      </c>
      <c r="K20" s="175" t="str">
        <f t="shared" si="1"/>
        <v>High</v>
      </c>
      <c r="L20" s="175" t="str">
        <f t="shared" si="1"/>
        <v>High</v>
      </c>
      <c r="M20" s="175" t="str">
        <f t="shared" si="1"/>
        <v>High</v>
      </c>
      <c r="N20" s="175" t="str">
        <f t="shared" si="1"/>
        <v>Medium</v>
      </c>
      <c r="O20" s="175" t="str">
        <f t="shared" si="1"/>
        <v>Medium</v>
      </c>
      <c r="P20" s="175" t="str">
        <f t="shared" si="1"/>
        <v>Medium</v>
      </c>
      <c r="Q20" s="175" t="str">
        <f t="shared" si="1"/>
        <v>Medium</v>
      </c>
      <c r="R20" s="175" t="str">
        <f t="shared" si="1"/>
        <v>Medium</v>
      </c>
      <c r="S20" s="175" t="str">
        <f t="shared" si="1"/>
        <v>Medium</v>
      </c>
      <c r="T20" s="175" t="str">
        <f t="shared" si="1"/>
        <v>Low</v>
      </c>
      <c r="U20" s="175" t="str">
        <f t="shared" si="1"/>
        <v>Low</v>
      </c>
      <c r="V20" s="175" t="str">
        <f t="shared" si="1"/>
        <v>Low</v>
      </c>
      <c r="W20" s="175" t="str">
        <f t="shared" si="1"/>
        <v>Low</v>
      </c>
      <c r="X20" s="175" t="str">
        <f t="shared" si="5"/>
        <v>Low</v>
      </c>
      <c r="Y20" s="175" t="str">
        <f t="shared" si="5"/>
        <v>Low</v>
      </c>
      <c r="Z20" s="175" t="str">
        <f t="shared" si="5"/>
        <v>HIgh</v>
      </c>
      <c r="AA20" s="175" t="str">
        <f t="shared" si="5"/>
        <v>HIgh</v>
      </c>
      <c r="AB20" s="175" t="str">
        <f t="shared" si="5"/>
        <v>HIgh</v>
      </c>
      <c r="AC20" s="175" t="str">
        <f t="shared" si="5"/>
        <v>HIgh</v>
      </c>
      <c r="AD20" s="175" t="str">
        <f t="shared" si="5"/>
        <v>HIgh</v>
      </c>
      <c r="AE20" s="175" t="str">
        <f t="shared" si="5"/>
        <v>HIgh</v>
      </c>
      <c r="AF20" s="175" t="str">
        <f t="shared" si="4"/>
        <v>Low</v>
      </c>
      <c r="AG20" s="175" t="str">
        <f t="shared" si="4"/>
        <v>Low</v>
      </c>
      <c r="AH20" s="175" t="str">
        <f t="shared" si="4"/>
        <v>Low</v>
      </c>
      <c r="AI20" s="175" t="str">
        <f t="shared" si="4"/>
        <v>Low</v>
      </c>
      <c r="AJ20" s="175" t="str">
        <f t="shared" si="4"/>
        <v>Low</v>
      </c>
      <c r="AK20" s="175" t="str">
        <f t="shared" si="4"/>
        <v>Low</v>
      </c>
      <c r="AL20" s="176"/>
      <c r="AM20" s="177" t="str">
        <f>IF(AND(HLOOKUP(MID(AM$3,FIND(".",AM$3)+1,FIND(".",AM$3,FIND(".",AM$3)+1)-FIND(".",AM$3)-1),Gällivare!$B$6:$J$36,MATCH($C20,Gällivare!$B$6:$B$36,0),FALSE)="No Impact",HLOOKUP(RIGHT(AM$3,LEN(AM$3)-FIND(".",AM$3,FIND(".",AM$3)+1)),Gällivare!$B$6:$J$36,MATCH($C20,Gällivare!$B$6:$B$36,0),FALSE)="No Impact"),HLOOKUP(LEFT(AM$3,4),Global!$B$6:$J$36,MATCH($C20,Global!$B$6:$B$36,0),FALSE),IF(AND(HLOOKUP(MID(AM$3,FIND(".",AM$3)+1,FIND(".",AM$3,FIND(".",AM$3)+1)-FIND(".",AM$3)-1),Gällivare!$B$6:$J$36,MATCH($C20,Gällivare!$B$6:$B$36,0),FALSE)="No Impact",HLOOKUP(LEFT(AM$3,4),Global!$B$6:$J$36,MATCH($C20,Global!$B$6:$B$36,0),FALSE)="No Impact"),HLOOKUP(RIGHT(AM$3,LEN(AM$3)-FIND(".",AM$3,FIND(".",AM$3)+1)),Gällivare!$B$6:$J$36,MATCH($C20,Gällivare!$B$6:$B$36,0),FALSE),"Global: "&amp;HLOOKUP(LEFT(AM$3,4),Global!$B$6:$J$36,MATCH($C20,Global!$B$6:$B$36,0),FALSE)&amp;CHAR(10)&amp;"Local Trend: "&amp;HLOOKUP(MID(AM$3,FIND(".",AM$3)+1,FIND(".",AM$3,FIND(".",AM$3)+1)-FIND(".",AM$3)-1),Gällivare!$B$6:$J$36,MATCH($C20,Gällivare!$B$6:$B$36,0),FALSE)&amp;CHAR(10)&amp;"Local Target: "&amp;HLOOKUP(RIGHT(AM$3,LEN(AM$3)-FIND(".",AM$3,FIND(".",AM$3)+1)),Gällivare!$B$6:$J$36,MATCH($C20,Gällivare!$B$6:$B$36,0),FALSE)))</f>
        <v>High</v>
      </c>
      <c r="AN20" s="177" t="str">
        <f>IF(AND(HLOOKUP(MID(AN$3,FIND(".",AN$3)+1,FIND(".",AN$3,FIND(".",AN$3)+1)-FIND(".",AN$3)-1),Gällivare!$B$6:$J$36,MATCH($C20,Gällivare!$B$6:$B$36,0),FALSE)="No Impact",HLOOKUP(RIGHT(AN$3,LEN(AN$3)-FIND(".",AN$3,FIND(".",AN$3)+1)),Gällivare!$B$6:$J$36,MATCH($C20,Gällivare!$B$6:$B$36,0),FALSE)="No Impact"),HLOOKUP(LEFT(AN$3,4),Global!$B$6:$J$36,MATCH($C20,Global!$B$6:$B$36,0),FALSE),IF(AND(HLOOKUP(MID(AN$3,FIND(".",AN$3)+1,FIND(".",AN$3,FIND(".",AN$3)+1)-FIND(".",AN$3)-1),Gällivare!$B$6:$J$36,MATCH($C20,Gällivare!$B$6:$B$36,0),FALSE)="No Impact",HLOOKUP(LEFT(AN$3,4),Global!$B$6:$J$36,MATCH($C20,Global!$B$6:$B$36,0),FALSE)="No Impact"),HLOOKUP(RIGHT(AN$3,LEN(AN$3)-FIND(".",AN$3,FIND(".",AN$3)+1)),Gällivare!$B$6:$J$36,MATCH($C20,Gällivare!$B$6:$B$36,0),FALSE),"Global: "&amp;HLOOKUP(LEFT(AN$3,4),Global!$B$6:$J$36,MATCH($C20,Global!$B$6:$B$36,0),FALSE)&amp;CHAR(10)&amp;"Local Trend: "&amp;HLOOKUP(MID(AN$3,FIND(".",AN$3)+1,FIND(".",AN$3,FIND(".",AN$3)+1)-FIND(".",AN$3)-1),Gällivare!$B$6:$J$36,MATCH($C20,Gällivare!$B$6:$B$36,0),FALSE)&amp;CHAR(10)&amp;"Local Target: "&amp;HLOOKUP(RIGHT(AN$3,LEN(AN$3)-FIND(".",AN$3,FIND(".",AN$3)+1)),Gällivare!$B$6:$J$36,MATCH($C20,Gällivare!$B$6:$B$36,0),FALSE)))</f>
        <v>High</v>
      </c>
      <c r="AO20" s="177" t="str">
        <f>IF(AND(HLOOKUP(MID(AO$3,FIND(".",AO$3)+1,FIND(".",AO$3,FIND(".",AO$3)+1)-FIND(".",AO$3)-1),Gällivare!$B$6:$J$36,MATCH($C20,Gällivare!$B$6:$B$36,0),FALSE)="No Impact",HLOOKUP(RIGHT(AO$3,LEN(AO$3)-FIND(".",AO$3,FIND(".",AO$3)+1)),Gällivare!$B$6:$J$36,MATCH($C20,Gällivare!$B$6:$B$36,0),FALSE)="No Impact"),HLOOKUP(LEFT(AO$3,4),Global!$B$6:$J$36,MATCH($C20,Global!$B$6:$B$36,0),FALSE),IF(AND(HLOOKUP(MID(AO$3,FIND(".",AO$3)+1,FIND(".",AO$3,FIND(".",AO$3)+1)-FIND(".",AO$3)-1),Gällivare!$B$6:$J$36,MATCH($C20,Gällivare!$B$6:$B$36,0),FALSE)="No Impact",HLOOKUP(LEFT(AO$3,4),Global!$B$6:$J$36,MATCH($C20,Global!$B$6:$B$36,0),FALSE)="No Impact"),HLOOKUP(RIGHT(AO$3,LEN(AO$3)-FIND(".",AO$3,FIND(".",AO$3)+1)),Gällivare!$B$6:$J$36,MATCH($C20,Gällivare!$B$6:$B$36,0),FALSE),"Global: "&amp;HLOOKUP(LEFT(AO$3,4),Global!$B$6:$J$36,MATCH($C20,Global!$B$6:$B$36,0),FALSE)&amp;CHAR(10)&amp;"Local Trend: "&amp;HLOOKUP(MID(AO$3,FIND(".",AO$3)+1,FIND(".",AO$3,FIND(".",AO$3)+1)-FIND(".",AO$3)-1),Gällivare!$B$6:$J$36,MATCH($C20,Gällivare!$B$6:$B$36,0),FALSE)&amp;CHAR(10)&amp;"Local Target: "&amp;HLOOKUP(RIGHT(AO$3,LEN(AO$3)-FIND(".",AO$3,FIND(".",AO$3)+1)),Gällivare!$B$6:$J$36,MATCH($C20,Gällivare!$B$6:$B$36,0),FALSE)))</f>
        <v>High</v>
      </c>
      <c r="AP20" s="177" t="str">
        <f>IF(AND(HLOOKUP(MID(AP$3,FIND(".",AP$3)+1,FIND(".",AP$3,FIND(".",AP$3)+1)-FIND(".",AP$3)-1),Gällivare!$B$6:$J$36,MATCH($C20,Gällivare!$B$6:$B$36,0),FALSE)="No Impact",HLOOKUP(RIGHT(AP$3,LEN(AP$3)-FIND(".",AP$3,FIND(".",AP$3)+1)),Gällivare!$B$6:$J$36,MATCH($C20,Gällivare!$B$6:$B$36,0),FALSE)="No Impact"),HLOOKUP(LEFT(AP$3,4),Global!$B$6:$J$36,MATCH($C20,Global!$B$6:$B$36,0),FALSE),IF(AND(HLOOKUP(MID(AP$3,FIND(".",AP$3)+1,FIND(".",AP$3,FIND(".",AP$3)+1)-FIND(".",AP$3)-1),Gällivare!$B$6:$J$36,MATCH($C20,Gällivare!$B$6:$B$36,0),FALSE)="No Impact",HLOOKUP(LEFT(AP$3,4),Global!$B$6:$J$36,MATCH($C20,Global!$B$6:$B$36,0),FALSE)="No Impact"),HLOOKUP(RIGHT(AP$3,LEN(AP$3)-FIND(".",AP$3,FIND(".",AP$3)+1)),Gällivare!$B$6:$J$36,MATCH($C20,Gällivare!$B$6:$B$36,0),FALSE),"Global: "&amp;HLOOKUP(LEFT(AP$3,4),Global!$B$6:$J$36,MATCH($C20,Global!$B$6:$B$36,0),FALSE)&amp;CHAR(10)&amp;"Local Trend: "&amp;HLOOKUP(MID(AP$3,FIND(".",AP$3)+1,FIND(".",AP$3,FIND(".",AP$3)+1)-FIND(".",AP$3)-1),Gällivare!$B$6:$J$36,MATCH($C20,Gällivare!$B$6:$B$36,0),FALSE)&amp;CHAR(10)&amp;"Local Target: "&amp;HLOOKUP(RIGHT(AP$3,LEN(AP$3)-FIND(".",AP$3,FIND(".",AP$3)+1)),Gällivare!$B$6:$J$36,MATCH($C20,Gällivare!$B$6:$B$36,0),FALSE)))</f>
        <v>High</v>
      </c>
      <c r="AQ20" s="177" t="str">
        <f>IF(AND(HLOOKUP(MID(AQ$3,FIND(".",AQ$3)+1,FIND(".",AQ$3,FIND(".",AQ$3)+1)-FIND(".",AQ$3)-1),Gällivare!$B$6:$J$36,MATCH($C20,Gällivare!$B$6:$B$36,0),FALSE)="No Impact",HLOOKUP(RIGHT(AQ$3,LEN(AQ$3)-FIND(".",AQ$3,FIND(".",AQ$3)+1)),Gällivare!$B$6:$J$36,MATCH($C20,Gällivare!$B$6:$B$36,0),FALSE)="No Impact"),HLOOKUP(LEFT(AQ$3,4),Global!$B$6:$J$36,MATCH($C20,Global!$B$6:$B$36,0),FALSE),IF(AND(HLOOKUP(MID(AQ$3,FIND(".",AQ$3)+1,FIND(".",AQ$3,FIND(".",AQ$3)+1)-FIND(".",AQ$3)-1),Gällivare!$B$6:$J$36,MATCH($C20,Gällivare!$B$6:$B$36,0),FALSE)="No Impact",HLOOKUP(LEFT(AQ$3,4),Global!$B$6:$J$36,MATCH($C20,Global!$B$6:$B$36,0),FALSE)="No Impact"),HLOOKUP(RIGHT(AQ$3,LEN(AQ$3)-FIND(".",AQ$3,FIND(".",AQ$3)+1)),Gällivare!$B$6:$J$36,MATCH($C20,Gällivare!$B$6:$B$36,0),FALSE),"Global: "&amp;HLOOKUP(LEFT(AQ$3,4),Global!$B$6:$J$36,MATCH($C20,Global!$B$6:$B$36,0),FALSE)&amp;CHAR(10)&amp;"Local Trend: "&amp;HLOOKUP(MID(AQ$3,FIND(".",AQ$3)+1,FIND(".",AQ$3,FIND(".",AQ$3)+1)-FIND(".",AQ$3)-1),Gällivare!$B$6:$J$36,MATCH($C20,Gällivare!$B$6:$B$36,0),FALSE)&amp;CHAR(10)&amp;"Local Target: "&amp;HLOOKUP(RIGHT(AQ$3,LEN(AQ$3)-FIND(".",AQ$3,FIND(".",AQ$3)+1)),Gällivare!$B$6:$J$36,MATCH($C20,Gällivare!$B$6:$B$36,0),FALSE)))</f>
        <v>High</v>
      </c>
      <c r="AR20" s="177" t="str">
        <f>IF(AND(HLOOKUP(MID(AR$3,FIND(".",AR$3)+1,FIND(".",AR$3,FIND(".",AR$3)+1)-FIND(".",AR$3)-1),Gällivare!$B$6:$J$36,MATCH($C20,Gällivare!$B$6:$B$36,0),FALSE)="No Impact",HLOOKUP(RIGHT(AR$3,LEN(AR$3)-FIND(".",AR$3,FIND(".",AR$3)+1)),Gällivare!$B$6:$J$36,MATCH($C20,Gällivare!$B$6:$B$36,0),FALSE)="No Impact"),HLOOKUP(LEFT(AR$3,4),Global!$B$6:$J$36,MATCH($C20,Global!$B$6:$B$36,0),FALSE),IF(AND(HLOOKUP(MID(AR$3,FIND(".",AR$3)+1,FIND(".",AR$3,FIND(".",AR$3)+1)-FIND(".",AR$3)-1),Gällivare!$B$6:$J$36,MATCH($C20,Gällivare!$B$6:$B$36,0),FALSE)="No Impact",HLOOKUP(LEFT(AR$3,4),Global!$B$6:$J$36,MATCH($C20,Global!$B$6:$B$36,0),FALSE)="No Impact"),HLOOKUP(RIGHT(AR$3,LEN(AR$3)-FIND(".",AR$3,FIND(".",AR$3)+1)),Gällivare!$B$6:$J$36,MATCH($C20,Gällivare!$B$6:$B$36,0),FALSE),"Global: "&amp;HLOOKUP(LEFT(AR$3,4),Global!$B$6:$J$36,MATCH($C20,Global!$B$6:$B$36,0),FALSE)&amp;CHAR(10)&amp;"Local Trend: "&amp;HLOOKUP(MID(AR$3,FIND(".",AR$3)+1,FIND(".",AR$3,FIND(".",AR$3)+1)-FIND(".",AR$3)-1),Gällivare!$B$6:$J$36,MATCH($C20,Gällivare!$B$6:$B$36,0),FALSE)&amp;CHAR(10)&amp;"Local Target: "&amp;HLOOKUP(RIGHT(AR$3,LEN(AR$3)-FIND(".",AR$3,FIND(".",AR$3)+1)),Gällivare!$B$6:$J$36,MATCH($C20,Gällivare!$B$6:$B$36,0),FALSE)))</f>
        <v>High</v>
      </c>
      <c r="AS20" s="177" t="str">
        <f>IF(AND(HLOOKUP(MID(AS$3,FIND(".",AS$3)+1,FIND(".",AS$3,FIND(".",AS$3)+1)-FIND(".",AS$3)-1),Gällivare!$B$6:$J$36,MATCH($C20,Gällivare!$B$6:$B$36,0),FALSE)="No Impact",HLOOKUP(RIGHT(AS$3,LEN(AS$3)-FIND(".",AS$3,FIND(".",AS$3)+1)),Gällivare!$B$6:$J$36,MATCH($C20,Gällivare!$B$6:$B$36,0),FALSE)="No Impact"),HLOOKUP(LEFT(AS$3,4),Global!$B$6:$J$36,MATCH($C20,Global!$B$6:$B$36,0),FALSE),IF(AND(HLOOKUP(MID(AS$3,FIND(".",AS$3)+1,FIND(".",AS$3,FIND(".",AS$3)+1)-FIND(".",AS$3)-1),Gällivare!$B$6:$J$36,MATCH($C20,Gällivare!$B$6:$B$36,0),FALSE)="No Impact",HLOOKUP(LEFT(AS$3,4),Global!$B$6:$J$36,MATCH($C20,Global!$B$6:$B$36,0),FALSE)="No Impact"),HLOOKUP(RIGHT(AS$3,LEN(AS$3)-FIND(".",AS$3,FIND(".",AS$3)+1)),Gällivare!$B$6:$J$36,MATCH($C20,Gällivare!$B$6:$B$36,0),FALSE),"Global: "&amp;HLOOKUP(LEFT(AS$3,4),Global!$B$6:$J$36,MATCH($C20,Global!$B$6:$B$36,0),FALSE)&amp;CHAR(10)&amp;"Local Trend: "&amp;HLOOKUP(MID(AS$3,FIND(".",AS$3)+1,FIND(".",AS$3,FIND(".",AS$3)+1)-FIND(".",AS$3)-1),Gällivare!$B$6:$J$36,MATCH($C20,Gällivare!$B$6:$B$36,0),FALSE)&amp;CHAR(10)&amp;"Local Target: "&amp;HLOOKUP(RIGHT(AS$3,LEN(AS$3)-FIND(".",AS$3,FIND(".",AS$3)+1)),Gällivare!$B$6:$J$36,MATCH($C20,Gällivare!$B$6:$B$36,0),FALSE)))</f>
        <v>Medium</v>
      </c>
      <c r="AT20" s="177" t="str">
        <f>IF(AND(HLOOKUP(MID(AT$3,FIND(".",AT$3)+1,FIND(".",AT$3,FIND(".",AT$3)+1)-FIND(".",AT$3)-1),Gällivare!$B$6:$J$36,MATCH($C20,Gällivare!$B$6:$B$36,0),FALSE)="No Impact",HLOOKUP(RIGHT(AT$3,LEN(AT$3)-FIND(".",AT$3,FIND(".",AT$3)+1)),Gällivare!$B$6:$J$36,MATCH($C20,Gällivare!$B$6:$B$36,0),FALSE)="No Impact"),HLOOKUP(LEFT(AT$3,4),Global!$B$6:$J$36,MATCH($C20,Global!$B$6:$B$36,0),FALSE),IF(AND(HLOOKUP(MID(AT$3,FIND(".",AT$3)+1,FIND(".",AT$3,FIND(".",AT$3)+1)-FIND(".",AT$3)-1),Gällivare!$B$6:$J$36,MATCH($C20,Gällivare!$B$6:$B$36,0),FALSE)="No Impact",HLOOKUP(LEFT(AT$3,4),Global!$B$6:$J$36,MATCH($C20,Global!$B$6:$B$36,0),FALSE)="No Impact"),HLOOKUP(RIGHT(AT$3,LEN(AT$3)-FIND(".",AT$3,FIND(".",AT$3)+1)),Gällivare!$B$6:$J$36,MATCH($C20,Gällivare!$B$6:$B$36,0),FALSE),"Global: "&amp;HLOOKUP(LEFT(AT$3,4),Global!$B$6:$J$36,MATCH($C20,Global!$B$6:$B$36,0),FALSE)&amp;CHAR(10)&amp;"Local Trend: "&amp;HLOOKUP(MID(AT$3,FIND(".",AT$3)+1,FIND(".",AT$3,FIND(".",AT$3)+1)-FIND(".",AT$3)-1),Gällivare!$B$6:$J$36,MATCH($C20,Gällivare!$B$6:$B$36,0),FALSE)&amp;CHAR(10)&amp;"Local Target: "&amp;HLOOKUP(RIGHT(AT$3,LEN(AT$3)-FIND(".",AT$3,FIND(".",AT$3)+1)),Gällivare!$B$6:$J$36,MATCH($C20,Gällivare!$B$6:$B$36,0),FALSE)))</f>
        <v>Medium</v>
      </c>
      <c r="AU20" s="177" t="str">
        <f>IF(AND(HLOOKUP(MID(AU$3,FIND(".",AU$3)+1,FIND(".",AU$3,FIND(".",AU$3)+1)-FIND(".",AU$3)-1),Gällivare!$B$6:$J$36,MATCH($C20,Gällivare!$B$6:$B$36,0),FALSE)="No Impact",HLOOKUP(RIGHT(AU$3,LEN(AU$3)-FIND(".",AU$3,FIND(".",AU$3)+1)),Gällivare!$B$6:$J$36,MATCH($C20,Gällivare!$B$6:$B$36,0),FALSE)="No Impact"),HLOOKUP(LEFT(AU$3,4),Global!$B$6:$J$36,MATCH($C20,Global!$B$6:$B$36,0),FALSE),IF(AND(HLOOKUP(MID(AU$3,FIND(".",AU$3)+1,FIND(".",AU$3,FIND(".",AU$3)+1)-FIND(".",AU$3)-1),Gällivare!$B$6:$J$36,MATCH($C20,Gällivare!$B$6:$B$36,0),FALSE)="No Impact",HLOOKUP(LEFT(AU$3,4),Global!$B$6:$J$36,MATCH($C20,Global!$B$6:$B$36,0),FALSE)="No Impact"),HLOOKUP(RIGHT(AU$3,LEN(AU$3)-FIND(".",AU$3,FIND(".",AU$3)+1)),Gällivare!$B$6:$J$36,MATCH($C20,Gällivare!$B$6:$B$36,0),FALSE),"Global: "&amp;HLOOKUP(LEFT(AU$3,4),Global!$B$6:$J$36,MATCH($C20,Global!$B$6:$B$36,0),FALSE)&amp;CHAR(10)&amp;"Local Trend: "&amp;HLOOKUP(MID(AU$3,FIND(".",AU$3)+1,FIND(".",AU$3,FIND(".",AU$3)+1)-FIND(".",AU$3)-1),Gällivare!$B$6:$J$36,MATCH($C20,Gällivare!$B$6:$B$36,0),FALSE)&amp;CHAR(10)&amp;"Local Target: "&amp;HLOOKUP(RIGHT(AU$3,LEN(AU$3)-FIND(".",AU$3,FIND(".",AU$3)+1)),Gällivare!$B$6:$J$36,MATCH($C20,Gällivare!$B$6:$B$36,0),FALSE)))</f>
        <v>Medium</v>
      </c>
      <c r="AV20" s="177" t="str">
        <f>IF(AND(HLOOKUP(MID(AV$3,FIND(".",AV$3)+1,FIND(".",AV$3,FIND(".",AV$3)+1)-FIND(".",AV$3)-1),Gällivare!$B$6:$J$36,MATCH($C20,Gällivare!$B$6:$B$36,0),FALSE)="No Impact",HLOOKUP(RIGHT(AV$3,LEN(AV$3)-FIND(".",AV$3,FIND(".",AV$3)+1)),Gällivare!$B$6:$J$36,MATCH($C20,Gällivare!$B$6:$B$36,0),FALSE)="No Impact"),HLOOKUP(LEFT(AV$3,4),Global!$B$6:$J$36,MATCH($C20,Global!$B$6:$B$36,0),FALSE),IF(AND(HLOOKUP(MID(AV$3,FIND(".",AV$3)+1,FIND(".",AV$3,FIND(".",AV$3)+1)-FIND(".",AV$3)-1),Gällivare!$B$6:$J$36,MATCH($C20,Gällivare!$B$6:$B$36,0),FALSE)="No Impact",HLOOKUP(LEFT(AV$3,4),Global!$B$6:$J$36,MATCH($C20,Global!$B$6:$B$36,0),FALSE)="No Impact"),HLOOKUP(RIGHT(AV$3,LEN(AV$3)-FIND(".",AV$3,FIND(".",AV$3)+1)),Gällivare!$B$6:$J$36,MATCH($C20,Gällivare!$B$6:$B$36,0),FALSE),"Global: "&amp;HLOOKUP(LEFT(AV$3,4),Global!$B$6:$J$36,MATCH($C20,Global!$B$6:$B$36,0),FALSE)&amp;CHAR(10)&amp;"Local Trend: "&amp;HLOOKUP(MID(AV$3,FIND(".",AV$3)+1,FIND(".",AV$3,FIND(".",AV$3)+1)-FIND(".",AV$3)-1),Gällivare!$B$6:$J$36,MATCH($C20,Gällivare!$B$6:$B$36,0),FALSE)&amp;CHAR(10)&amp;"Local Target: "&amp;HLOOKUP(RIGHT(AV$3,LEN(AV$3)-FIND(".",AV$3,FIND(".",AV$3)+1)),Gällivare!$B$6:$J$36,MATCH($C20,Gällivare!$B$6:$B$36,0),FALSE)))</f>
        <v>Medium</v>
      </c>
      <c r="AW20" s="177" t="str">
        <f>IF(AND(HLOOKUP(MID(AW$3,FIND(".",AW$3)+1,FIND(".",AW$3,FIND(".",AW$3)+1)-FIND(".",AW$3)-1),Gällivare!$B$6:$J$36,MATCH($C20,Gällivare!$B$6:$B$36,0),FALSE)="No Impact",HLOOKUP(RIGHT(AW$3,LEN(AW$3)-FIND(".",AW$3,FIND(".",AW$3)+1)),Gällivare!$B$6:$J$36,MATCH($C20,Gällivare!$B$6:$B$36,0),FALSE)="No Impact"),HLOOKUP(LEFT(AW$3,4),Global!$B$6:$J$36,MATCH($C20,Global!$B$6:$B$36,0),FALSE),IF(AND(HLOOKUP(MID(AW$3,FIND(".",AW$3)+1,FIND(".",AW$3,FIND(".",AW$3)+1)-FIND(".",AW$3)-1),Gällivare!$B$6:$J$36,MATCH($C20,Gällivare!$B$6:$B$36,0),FALSE)="No Impact",HLOOKUP(LEFT(AW$3,4),Global!$B$6:$J$36,MATCH($C20,Global!$B$6:$B$36,0),FALSE)="No Impact"),HLOOKUP(RIGHT(AW$3,LEN(AW$3)-FIND(".",AW$3,FIND(".",AW$3)+1)),Gällivare!$B$6:$J$36,MATCH($C20,Gällivare!$B$6:$B$36,0),FALSE),"Global: "&amp;HLOOKUP(LEFT(AW$3,4),Global!$B$6:$J$36,MATCH($C20,Global!$B$6:$B$36,0),FALSE)&amp;CHAR(10)&amp;"Local Trend: "&amp;HLOOKUP(MID(AW$3,FIND(".",AW$3)+1,FIND(".",AW$3,FIND(".",AW$3)+1)-FIND(".",AW$3)-1),Gällivare!$B$6:$J$36,MATCH($C20,Gällivare!$B$6:$B$36,0),FALSE)&amp;CHAR(10)&amp;"Local Target: "&amp;HLOOKUP(RIGHT(AW$3,LEN(AW$3)-FIND(".",AW$3,FIND(".",AW$3)+1)),Gällivare!$B$6:$J$36,MATCH($C20,Gällivare!$B$6:$B$36,0),FALSE)))</f>
        <v>Medium</v>
      </c>
      <c r="AX20" s="177" t="str">
        <f>IF(AND(HLOOKUP(MID(AX$3,FIND(".",AX$3)+1,FIND(".",AX$3,FIND(".",AX$3)+1)-FIND(".",AX$3)-1),Gällivare!$B$6:$J$36,MATCH($C20,Gällivare!$B$6:$B$36,0),FALSE)="No Impact",HLOOKUP(RIGHT(AX$3,LEN(AX$3)-FIND(".",AX$3,FIND(".",AX$3)+1)),Gällivare!$B$6:$J$36,MATCH($C20,Gällivare!$B$6:$B$36,0),FALSE)="No Impact"),HLOOKUP(LEFT(AX$3,4),Global!$B$6:$J$36,MATCH($C20,Global!$B$6:$B$36,0),FALSE),IF(AND(HLOOKUP(MID(AX$3,FIND(".",AX$3)+1,FIND(".",AX$3,FIND(".",AX$3)+1)-FIND(".",AX$3)-1),Gällivare!$B$6:$J$36,MATCH($C20,Gällivare!$B$6:$B$36,0),FALSE)="No Impact",HLOOKUP(LEFT(AX$3,4),Global!$B$6:$J$36,MATCH($C20,Global!$B$6:$B$36,0),FALSE)="No Impact"),HLOOKUP(RIGHT(AX$3,LEN(AX$3)-FIND(".",AX$3,FIND(".",AX$3)+1)),Gällivare!$B$6:$J$36,MATCH($C20,Gällivare!$B$6:$B$36,0),FALSE),"Global: "&amp;HLOOKUP(LEFT(AX$3,4),Global!$B$6:$J$36,MATCH($C20,Global!$B$6:$B$36,0),FALSE)&amp;CHAR(10)&amp;"Local Trend: "&amp;HLOOKUP(MID(AX$3,FIND(".",AX$3)+1,FIND(".",AX$3,FIND(".",AX$3)+1)-FIND(".",AX$3)-1),Gällivare!$B$6:$J$36,MATCH($C20,Gällivare!$B$6:$B$36,0),FALSE)&amp;CHAR(10)&amp;"Local Target: "&amp;HLOOKUP(RIGHT(AX$3,LEN(AX$3)-FIND(".",AX$3,FIND(".",AX$3)+1)),Gällivare!$B$6:$J$36,MATCH($C20,Gällivare!$B$6:$B$36,0),FALSE)))</f>
        <v>Medium</v>
      </c>
      <c r="AY20" s="177" t="str">
        <f>IF(AND(HLOOKUP(MID(AY$3,FIND(".",AY$3)+1,FIND(".",AY$3,FIND(".",AY$3)+1)-FIND(".",AY$3)-1),Gällivare!$B$6:$J$36,MATCH($C20,Gällivare!$B$6:$B$36,0),FALSE)="No Impact",HLOOKUP(RIGHT(AY$3,LEN(AY$3)-FIND(".",AY$3,FIND(".",AY$3)+1)),Gällivare!$B$6:$J$36,MATCH($C20,Gällivare!$B$6:$B$36,0),FALSE)="No Impact"),HLOOKUP(LEFT(AY$3,4),Global!$B$6:$J$36,MATCH($C20,Global!$B$6:$B$36,0),FALSE),IF(AND(HLOOKUP(MID(AY$3,FIND(".",AY$3)+1,FIND(".",AY$3,FIND(".",AY$3)+1)-FIND(".",AY$3)-1),Gällivare!$B$6:$J$36,MATCH($C20,Gällivare!$B$6:$B$36,0),FALSE)="No Impact",HLOOKUP(LEFT(AY$3,4),Global!$B$6:$J$36,MATCH($C20,Global!$B$6:$B$36,0),FALSE)="No Impact"),HLOOKUP(RIGHT(AY$3,LEN(AY$3)-FIND(".",AY$3,FIND(".",AY$3)+1)),Gällivare!$B$6:$J$36,MATCH($C20,Gällivare!$B$6:$B$36,0),FALSE),"Global: "&amp;HLOOKUP(LEFT(AY$3,4),Global!$B$6:$J$36,MATCH($C20,Global!$B$6:$B$36,0),FALSE)&amp;CHAR(10)&amp;"Local Trend: "&amp;HLOOKUP(MID(AY$3,FIND(".",AY$3)+1,FIND(".",AY$3,FIND(".",AY$3)+1)-FIND(".",AY$3)-1),Gällivare!$B$6:$J$36,MATCH($C20,Gällivare!$B$6:$B$36,0),FALSE)&amp;CHAR(10)&amp;"Local Target: "&amp;HLOOKUP(RIGHT(AY$3,LEN(AY$3)-FIND(".",AY$3,FIND(".",AY$3)+1)),Gällivare!$B$6:$J$36,MATCH($C20,Gällivare!$B$6:$B$36,0),FALSE)))</f>
        <v>Low</v>
      </c>
      <c r="AZ20" s="177" t="str">
        <f>IF(AND(HLOOKUP(MID(AZ$3,FIND(".",AZ$3)+1,FIND(".",AZ$3,FIND(".",AZ$3)+1)-FIND(".",AZ$3)-1),Gällivare!$B$6:$J$36,MATCH($C20,Gällivare!$B$6:$B$36,0),FALSE)="No Impact",HLOOKUP(RIGHT(AZ$3,LEN(AZ$3)-FIND(".",AZ$3,FIND(".",AZ$3)+1)),Gällivare!$B$6:$J$36,MATCH($C20,Gällivare!$B$6:$B$36,0),FALSE)="No Impact"),HLOOKUP(LEFT(AZ$3,4),Global!$B$6:$J$36,MATCH($C20,Global!$B$6:$B$36,0),FALSE),IF(AND(HLOOKUP(MID(AZ$3,FIND(".",AZ$3)+1,FIND(".",AZ$3,FIND(".",AZ$3)+1)-FIND(".",AZ$3)-1),Gällivare!$B$6:$J$36,MATCH($C20,Gällivare!$B$6:$B$36,0),FALSE)="No Impact",HLOOKUP(LEFT(AZ$3,4),Global!$B$6:$J$36,MATCH($C20,Global!$B$6:$B$36,0),FALSE)="No Impact"),HLOOKUP(RIGHT(AZ$3,LEN(AZ$3)-FIND(".",AZ$3,FIND(".",AZ$3)+1)),Gällivare!$B$6:$J$36,MATCH($C20,Gällivare!$B$6:$B$36,0),FALSE),"Global: "&amp;HLOOKUP(LEFT(AZ$3,4),Global!$B$6:$J$36,MATCH($C20,Global!$B$6:$B$36,0),FALSE)&amp;CHAR(10)&amp;"Local Trend: "&amp;HLOOKUP(MID(AZ$3,FIND(".",AZ$3)+1,FIND(".",AZ$3,FIND(".",AZ$3)+1)-FIND(".",AZ$3)-1),Gällivare!$B$6:$J$36,MATCH($C20,Gällivare!$B$6:$B$36,0),FALSE)&amp;CHAR(10)&amp;"Local Target: "&amp;HLOOKUP(RIGHT(AZ$3,LEN(AZ$3)-FIND(".",AZ$3,FIND(".",AZ$3)+1)),Gällivare!$B$6:$J$36,MATCH($C20,Gällivare!$B$6:$B$36,0),FALSE)))</f>
        <v>Low</v>
      </c>
      <c r="BA20" s="177" t="str">
        <f>IF(AND(HLOOKUP(MID(BA$3,FIND(".",BA$3)+1,FIND(".",BA$3,FIND(".",BA$3)+1)-FIND(".",BA$3)-1),Gällivare!$B$6:$J$36,MATCH($C20,Gällivare!$B$6:$B$36,0),FALSE)="No Impact",HLOOKUP(RIGHT(BA$3,LEN(BA$3)-FIND(".",BA$3,FIND(".",BA$3)+1)),Gällivare!$B$6:$J$36,MATCH($C20,Gällivare!$B$6:$B$36,0),FALSE)="No Impact"),HLOOKUP(LEFT(BA$3,4),Global!$B$6:$J$36,MATCH($C20,Global!$B$6:$B$36,0),FALSE),IF(AND(HLOOKUP(MID(BA$3,FIND(".",BA$3)+1,FIND(".",BA$3,FIND(".",BA$3)+1)-FIND(".",BA$3)-1),Gällivare!$B$6:$J$36,MATCH($C20,Gällivare!$B$6:$B$36,0),FALSE)="No Impact",HLOOKUP(LEFT(BA$3,4),Global!$B$6:$J$36,MATCH($C20,Global!$B$6:$B$36,0),FALSE)="No Impact"),HLOOKUP(RIGHT(BA$3,LEN(BA$3)-FIND(".",BA$3,FIND(".",BA$3)+1)),Gällivare!$B$6:$J$36,MATCH($C20,Gällivare!$B$6:$B$36,0),FALSE),"Global: "&amp;HLOOKUP(LEFT(BA$3,4),Global!$B$6:$J$36,MATCH($C20,Global!$B$6:$B$36,0),FALSE)&amp;CHAR(10)&amp;"Local Trend: "&amp;HLOOKUP(MID(BA$3,FIND(".",BA$3)+1,FIND(".",BA$3,FIND(".",BA$3)+1)-FIND(".",BA$3)-1),Gällivare!$B$6:$J$36,MATCH($C20,Gällivare!$B$6:$B$36,0),FALSE)&amp;CHAR(10)&amp;"Local Target: "&amp;HLOOKUP(RIGHT(BA$3,LEN(BA$3)-FIND(".",BA$3,FIND(".",BA$3)+1)),Gällivare!$B$6:$J$36,MATCH($C20,Gällivare!$B$6:$B$36,0),FALSE)))</f>
        <v>Low</v>
      </c>
      <c r="BB20" s="177" t="str">
        <f>IF(AND(HLOOKUP(MID(BB$3,FIND(".",BB$3)+1,FIND(".",BB$3,FIND(".",BB$3)+1)-FIND(".",BB$3)-1),Gällivare!$B$6:$J$36,MATCH($C20,Gällivare!$B$6:$B$36,0),FALSE)="No Impact",HLOOKUP(RIGHT(BB$3,LEN(BB$3)-FIND(".",BB$3,FIND(".",BB$3)+1)),Gällivare!$B$6:$J$36,MATCH($C20,Gällivare!$B$6:$B$36,0),FALSE)="No Impact"),HLOOKUP(LEFT(BB$3,4),Global!$B$6:$J$36,MATCH($C20,Global!$B$6:$B$36,0),FALSE),IF(AND(HLOOKUP(MID(BB$3,FIND(".",BB$3)+1,FIND(".",BB$3,FIND(".",BB$3)+1)-FIND(".",BB$3)-1),Gällivare!$B$6:$J$36,MATCH($C20,Gällivare!$B$6:$B$36,0),FALSE)="No Impact",HLOOKUP(LEFT(BB$3,4),Global!$B$6:$J$36,MATCH($C20,Global!$B$6:$B$36,0),FALSE)="No Impact"),HLOOKUP(RIGHT(BB$3,LEN(BB$3)-FIND(".",BB$3,FIND(".",BB$3)+1)),Gällivare!$B$6:$J$36,MATCH($C20,Gällivare!$B$6:$B$36,0),FALSE),"Global: "&amp;HLOOKUP(LEFT(BB$3,4),Global!$B$6:$J$36,MATCH($C20,Global!$B$6:$B$36,0),FALSE)&amp;CHAR(10)&amp;"Local Trend: "&amp;HLOOKUP(MID(BB$3,FIND(".",BB$3)+1,FIND(".",BB$3,FIND(".",BB$3)+1)-FIND(".",BB$3)-1),Gällivare!$B$6:$J$36,MATCH($C20,Gällivare!$B$6:$B$36,0),FALSE)&amp;CHAR(10)&amp;"Local Target: "&amp;HLOOKUP(RIGHT(BB$3,LEN(BB$3)-FIND(".",BB$3,FIND(".",BB$3)+1)),Gällivare!$B$6:$J$36,MATCH($C20,Gällivare!$B$6:$B$36,0),FALSE)))</f>
        <v>Low</v>
      </c>
      <c r="BC20" s="177" t="str">
        <f>IF(AND(HLOOKUP(MID(BC$3,FIND(".",BC$3)+1,FIND(".",BC$3,FIND(".",BC$3)+1)-FIND(".",BC$3)-1),Gällivare!$B$6:$J$36,MATCH($C20,Gällivare!$B$6:$B$36,0),FALSE)="No Impact",HLOOKUP(RIGHT(BC$3,LEN(BC$3)-FIND(".",BC$3,FIND(".",BC$3)+1)),Gällivare!$B$6:$J$36,MATCH($C20,Gällivare!$B$6:$B$36,0),FALSE)="No Impact"),HLOOKUP(LEFT(BC$3,4),Global!$B$6:$J$36,MATCH($C20,Global!$B$6:$B$36,0),FALSE),IF(AND(HLOOKUP(MID(BC$3,FIND(".",BC$3)+1,FIND(".",BC$3,FIND(".",BC$3)+1)-FIND(".",BC$3)-1),Gällivare!$B$6:$J$36,MATCH($C20,Gällivare!$B$6:$B$36,0),FALSE)="No Impact",HLOOKUP(LEFT(BC$3,4),Global!$B$6:$J$36,MATCH($C20,Global!$B$6:$B$36,0),FALSE)="No Impact"),HLOOKUP(RIGHT(BC$3,LEN(BC$3)-FIND(".",BC$3,FIND(".",BC$3)+1)),Gällivare!$B$6:$J$36,MATCH($C20,Gällivare!$B$6:$B$36,0),FALSE),"Global: "&amp;HLOOKUP(LEFT(BC$3,4),Global!$B$6:$J$36,MATCH($C20,Global!$B$6:$B$36,0),FALSE)&amp;CHAR(10)&amp;"Local Trend: "&amp;HLOOKUP(MID(BC$3,FIND(".",BC$3)+1,FIND(".",BC$3,FIND(".",BC$3)+1)-FIND(".",BC$3)-1),Gällivare!$B$6:$J$36,MATCH($C20,Gällivare!$B$6:$B$36,0),FALSE)&amp;CHAR(10)&amp;"Local Target: "&amp;HLOOKUP(RIGHT(BC$3,LEN(BC$3)-FIND(".",BC$3,FIND(".",BC$3)+1)),Gällivare!$B$6:$J$36,MATCH($C20,Gällivare!$B$6:$B$36,0),FALSE)))</f>
        <v>Low</v>
      </c>
      <c r="BD20" s="177" t="str">
        <f>IF(AND(HLOOKUP(MID(BD$3,FIND(".",BD$3)+1,FIND(".",BD$3,FIND(".",BD$3)+1)-FIND(".",BD$3)-1),Gällivare!$B$6:$J$36,MATCH($C20,Gällivare!$B$6:$B$36,0),FALSE)="No Impact",HLOOKUP(RIGHT(BD$3,LEN(BD$3)-FIND(".",BD$3,FIND(".",BD$3)+1)),Gällivare!$B$6:$J$36,MATCH($C20,Gällivare!$B$6:$B$36,0),FALSE)="No Impact"),HLOOKUP(LEFT(BD$3,4),Global!$B$6:$J$36,MATCH($C20,Global!$B$6:$B$36,0),FALSE),IF(AND(HLOOKUP(MID(BD$3,FIND(".",BD$3)+1,FIND(".",BD$3,FIND(".",BD$3)+1)-FIND(".",BD$3)-1),Gällivare!$B$6:$J$36,MATCH($C20,Gällivare!$B$6:$B$36,0),FALSE)="No Impact",HLOOKUP(LEFT(BD$3,4),Global!$B$6:$J$36,MATCH($C20,Global!$B$6:$B$36,0),FALSE)="No Impact"),HLOOKUP(RIGHT(BD$3,LEN(BD$3)-FIND(".",BD$3,FIND(".",BD$3)+1)),Gällivare!$B$6:$J$36,MATCH($C20,Gällivare!$B$6:$B$36,0),FALSE),"Global: "&amp;HLOOKUP(LEFT(BD$3,4),Global!$B$6:$J$36,MATCH($C20,Global!$B$6:$B$36,0),FALSE)&amp;CHAR(10)&amp;"Local Trend: "&amp;HLOOKUP(MID(BD$3,FIND(".",BD$3)+1,FIND(".",BD$3,FIND(".",BD$3)+1)-FIND(".",BD$3)-1),Gällivare!$B$6:$J$36,MATCH($C20,Gällivare!$B$6:$B$36,0),FALSE)&amp;CHAR(10)&amp;"Local Target: "&amp;HLOOKUP(RIGHT(BD$3,LEN(BD$3)-FIND(".",BD$3,FIND(".",BD$3)+1)),Gällivare!$B$6:$J$36,MATCH($C20,Gällivare!$B$6:$B$36,0),FALSE)))</f>
        <v>Low</v>
      </c>
      <c r="BE20" s="177" t="str">
        <f>IF(AND(HLOOKUP(MID(BE$3,FIND(".",BE$3)+1,FIND(".",BE$3,FIND(".",BE$3)+1)-FIND(".",BE$3)-1),Gällivare!$B$6:$J$36,MATCH($C20,Gällivare!$B$6:$B$36,0),FALSE)="No Impact",HLOOKUP(RIGHT(BE$3,LEN(BE$3)-FIND(".",BE$3,FIND(".",BE$3)+1)),Gällivare!$B$6:$J$36,MATCH($C20,Gällivare!$B$6:$B$36,0),FALSE)="No Impact"),HLOOKUP(LEFT(BE$3,4),Global!$B$6:$J$36,MATCH($C20,Global!$B$6:$B$36,0),FALSE),IF(AND(HLOOKUP(MID(BE$3,FIND(".",BE$3)+1,FIND(".",BE$3,FIND(".",BE$3)+1)-FIND(".",BE$3)-1),Gällivare!$B$6:$J$36,MATCH($C20,Gällivare!$B$6:$B$36,0),FALSE)="No Impact",HLOOKUP(LEFT(BE$3,4),Global!$B$6:$J$36,MATCH($C20,Global!$B$6:$B$36,0),FALSE)="No Impact"),HLOOKUP(RIGHT(BE$3,LEN(BE$3)-FIND(".",BE$3,FIND(".",BE$3)+1)),Gällivare!$B$6:$J$36,MATCH($C20,Gällivare!$B$6:$B$36,0),FALSE),"Global: "&amp;HLOOKUP(LEFT(BE$3,4),Global!$B$6:$J$36,MATCH($C20,Global!$B$6:$B$36,0),FALSE)&amp;CHAR(10)&amp;"Local Trend: "&amp;HLOOKUP(MID(BE$3,FIND(".",BE$3)+1,FIND(".",BE$3,FIND(".",BE$3)+1)-FIND(".",BE$3)-1),Gällivare!$B$6:$J$36,MATCH($C20,Gällivare!$B$6:$B$36,0),FALSE)&amp;CHAR(10)&amp;"Local Target: "&amp;HLOOKUP(RIGHT(BE$3,LEN(BE$3)-FIND(".",BE$3,FIND(".",BE$3)+1)),Gällivare!$B$6:$J$36,MATCH($C20,Gällivare!$B$6:$B$36,0),FALSE)))</f>
        <v>HIgh</v>
      </c>
      <c r="BF20" s="177" t="str">
        <f>IF(AND(HLOOKUP(MID(BF$3,FIND(".",BF$3)+1,FIND(".",BF$3,FIND(".",BF$3)+1)-FIND(".",BF$3)-1),Gällivare!$B$6:$J$36,MATCH($C20,Gällivare!$B$6:$B$36,0),FALSE)="No Impact",HLOOKUP(RIGHT(BF$3,LEN(BF$3)-FIND(".",BF$3,FIND(".",BF$3)+1)),Gällivare!$B$6:$J$36,MATCH($C20,Gällivare!$B$6:$B$36,0),FALSE)="No Impact"),HLOOKUP(LEFT(BF$3,4),Global!$B$6:$J$36,MATCH($C20,Global!$B$6:$B$36,0),FALSE),IF(AND(HLOOKUP(MID(BF$3,FIND(".",BF$3)+1,FIND(".",BF$3,FIND(".",BF$3)+1)-FIND(".",BF$3)-1),Gällivare!$B$6:$J$36,MATCH($C20,Gällivare!$B$6:$B$36,0),FALSE)="No Impact",HLOOKUP(LEFT(BF$3,4),Global!$B$6:$J$36,MATCH($C20,Global!$B$6:$B$36,0),FALSE)="No Impact"),HLOOKUP(RIGHT(BF$3,LEN(BF$3)-FIND(".",BF$3,FIND(".",BF$3)+1)),Gällivare!$B$6:$J$36,MATCH($C20,Gällivare!$B$6:$B$36,0),FALSE),"Global: "&amp;HLOOKUP(LEFT(BF$3,4),Global!$B$6:$J$36,MATCH($C20,Global!$B$6:$B$36,0),FALSE)&amp;CHAR(10)&amp;"Local Trend: "&amp;HLOOKUP(MID(BF$3,FIND(".",BF$3)+1,FIND(".",BF$3,FIND(".",BF$3)+1)-FIND(".",BF$3)-1),Gällivare!$B$6:$J$36,MATCH($C20,Gällivare!$B$6:$B$36,0),FALSE)&amp;CHAR(10)&amp;"Local Target: "&amp;HLOOKUP(RIGHT(BF$3,LEN(BF$3)-FIND(".",BF$3,FIND(".",BF$3)+1)),Gällivare!$B$6:$J$36,MATCH($C20,Gällivare!$B$6:$B$36,0),FALSE)))</f>
        <v>HIgh</v>
      </c>
      <c r="BG20" s="177" t="str">
        <f>IF(AND(HLOOKUP(MID(BG$3,FIND(".",BG$3)+1,FIND(".",BG$3,FIND(".",BG$3)+1)-FIND(".",BG$3)-1),Gällivare!$B$6:$J$36,MATCH($C20,Gällivare!$B$6:$B$36,0),FALSE)="No Impact",HLOOKUP(RIGHT(BG$3,LEN(BG$3)-FIND(".",BG$3,FIND(".",BG$3)+1)),Gällivare!$B$6:$J$36,MATCH($C20,Gällivare!$B$6:$B$36,0),FALSE)="No Impact"),HLOOKUP(LEFT(BG$3,4),Global!$B$6:$J$36,MATCH($C20,Global!$B$6:$B$36,0),FALSE),IF(AND(HLOOKUP(MID(BG$3,FIND(".",BG$3)+1,FIND(".",BG$3,FIND(".",BG$3)+1)-FIND(".",BG$3)-1),Gällivare!$B$6:$J$36,MATCH($C20,Gällivare!$B$6:$B$36,0),FALSE)="No Impact",HLOOKUP(LEFT(BG$3,4),Global!$B$6:$J$36,MATCH($C20,Global!$B$6:$B$36,0),FALSE)="No Impact"),HLOOKUP(RIGHT(BG$3,LEN(BG$3)-FIND(".",BG$3,FIND(".",BG$3)+1)),Gällivare!$B$6:$J$36,MATCH($C20,Gällivare!$B$6:$B$36,0),FALSE),"Global: "&amp;HLOOKUP(LEFT(BG$3,4),Global!$B$6:$J$36,MATCH($C20,Global!$B$6:$B$36,0),FALSE)&amp;CHAR(10)&amp;"Local Trend: "&amp;HLOOKUP(MID(BG$3,FIND(".",BG$3)+1,FIND(".",BG$3,FIND(".",BG$3)+1)-FIND(".",BG$3)-1),Gällivare!$B$6:$J$36,MATCH($C20,Gällivare!$B$6:$B$36,0),FALSE)&amp;CHAR(10)&amp;"Local Target: "&amp;HLOOKUP(RIGHT(BG$3,LEN(BG$3)-FIND(".",BG$3,FIND(".",BG$3)+1)),Gällivare!$B$6:$J$36,MATCH($C20,Gällivare!$B$6:$B$36,0),FALSE)))</f>
        <v>HIgh</v>
      </c>
      <c r="BH20" s="177" t="str">
        <f>IF(AND(HLOOKUP(MID(BH$3,FIND(".",BH$3)+1,FIND(".",BH$3,FIND(".",BH$3)+1)-FIND(".",BH$3)-1),Gällivare!$B$6:$J$36,MATCH($C20,Gällivare!$B$6:$B$36,0),FALSE)="No Impact",HLOOKUP(RIGHT(BH$3,LEN(BH$3)-FIND(".",BH$3,FIND(".",BH$3)+1)),Gällivare!$B$6:$J$36,MATCH($C20,Gällivare!$B$6:$B$36,0),FALSE)="No Impact"),HLOOKUP(LEFT(BH$3,4),Global!$B$6:$J$36,MATCH($C20,Global!$B$6:$B$36,0),FALSE),IF(AND(HLOOKUP(MID(BH$3,FIND(".",BH$3)+1,FIND(".",BH$3,FIND(".",BH$3)+1)-FIND(".",BH$3)-1),Gällivare!$B$6:$J$36,MATCH($C20,Gällivare!$B$6:$B$36,0),FALSE)="No Impact",HLOOKUP(LEFT(BH$3,4),Global!$B$6:$J$36,MATCH($C20,Global!$B$6:$B$36,0),FALSE)="No Impact"),HLOOKUP(RIGHT(BH$3,LEN(BH$3)-FIND(".",BH$3,FIND(".",BH$3)+1)),Gällivare!$B$6:$J$36,MATCH($C20,Gällivare!$B$6:$B$36,0),FALSE),"Global: "&amp;HLOOKUP(LEFT(BH$3,4),Global!$B$6:$J$36,MATCH($C20,Global!$B$6:$B$36,0),FALSE)&amp;CHAR(10)&amp;"Local Trend: "&amp;HLOOKUP(MID(BH$3,FIND(".",BH$3)+1,FIND(".",BH$3,FIND(".",BH$3)+1)-FIND(".",BH$3)-1),Gällivare!$B$6:$J$36,MATCH($C20,Gällivare!$B$6:$B$36,0),FALSE)&amp;CHAR(10)&amp;"Local Target: "&amp;HLOOKUP(RIGHT(BH$3,LEN(BH$3)-FIND(".",BH$3,FIND(".",BH$3)+1)),Gällivare!$B$6:$J$36,MATCH($C20,Gällivare!$B$6:$B$36,0),FALSE)))</f>
        <v>HIgh</v>
      </c>
      <c r="BI20" s="177" t="str">
        <f>IF(AND(HLOOKUP(MID(BI$3,FIND(".",BI$3)+1,FIND(".",BI$3,FIND(".",BI$3)+1)-FIND(".",BI$3)-1),Gällivare!$B$6:$J$36,MATCH($C20,Gällivare!$B$6:$B$36,0),FALSE)="No Impact",HLOOKUP(RIGHT(BI$3,LEN(BI$3)-FIND(".",BI$3,FIND(".",BI$3)+1)),Gällivare!$B$6:$J$36,MATCH($C20,Gällivare!$B$6:$B$36,0),FALSE)="No Impact"),HLOOKUP(LEFT(BI$3,4),Global!$B$6:$J$36,MATCH($C20,Global!$B$6:$B$36,0),FALSE),IF(AND(HLOOKUP(MID(BI$3,FIND(".",BI$3)+1,FIND(".",BI$3,FIND(".",BI$3)+1)-FIND(".",BI$3)-1),Gällivare!$B$6:$J$36,MATCH($C20,Gällivare!$B$6:$B$36,0),FALSE)="No Impact",HLOOKUP(LEFT(BI$3,4),Global!$B$6:$J$36,MATCH($C20,Global!$B$6:$B$36,0),FALSE)="No Impact"),HLOOKUP(RIGHT(BI$3,LEN(BI$3)-FIND(".",BI$3,FIND(".",BI$3)+1)),Gällivare!$B$6:$J$36,MATCH($C20,Gällivare!$B$6:$B$36,0),FALSE),"Global: "&amp;HLOOKUP(LEFT(BI$3,4),Global!$B$6:$J$36,MATCH($C20,Global!$B$6:$B$36,0),FALSE)&amp;CHAR(10)&amp;"Local Trend: "&amp;HLOOKUP(MID(BI$3,FIND(".",BI$3)+1,FIND(".",BI$3,FIND(".",BI$3)+1)-FIND(".",BI$3)-1),Gällivare!$B$6:$J$36,MATCH($C20,Gällivare!$B$6:$B$36,0),FALSE)&amp;CHAR(10)&amp;"Local Target: "&amp;HLOOKUP(RIGHT(BI$3,LEN(BI$3)-FIND(".",BI$3,FIND(".",BI$3)+1)),Gällivare!$B$6:$J$36,MATCH($C20,Gällivare!$B$6:$B$36,0),FALSE)))</f>
        <v>HIgh</v>
      </c>
      <c r="BJ20" s="177" t="str">
        <f>IF(AND(HLOOKUP(MID(BJ$3,FIND(".",BJ$3)+1,FIND(".",BJ$3,FIND(".",BJ$3)+1)-FIND(".",BJ$3)-1),Gällivare!$B$6:$J$36,MATCH($C20,Gällivare!$B$6:$B$36,0),FALSE)="No Impact",HLOOKUP(RIGHT(BJ$3,LEN(BJ$3)-FIND(".",BJ$3,FIND(".",BJ$3)+1)),Gällivare!$B$6:$J$36,MATCH($C20,Gällivare!$B$6:$B$36,0),FALSE)="No Impact"),HLOOKUP(LEFT(BJ$3,4),Global!$B$6:$J$36,MATCH($C20,Global!$B$6:$B$36,0),FALSE),IF(AND(HLOOKUP(MID(BJ$3,FIND(".",BJ$3)+1,FIND(".",BJ$3,FIND(".",BJ$3)+1)-FIND(".",BJ$3)-1),Gällivare!$B$6:$J$36,MATCH($C20,Gällivare!$B$6:$B$36,0),FALSE)="No Impact",HLOOKUP(LEFT(BJ$3,4),Global!$B$6:$J$36,MATCH($C20,Global!$B$6:$B$36,0),FALSE)="No Impact"),HLOOKUP(RIGHT(BJ$3,LEN(BJ$3)-FIND(".",BJ$3,FIND(".",BJ$3)+1)),Gällivare!$B$6:$J$36,MATCH($C20,Gällivare!$B$6:$B$36,0),FALSE),"Global: "&amp;HLOOKUP(LEFT(BJ$3,4),Global!$B$6:$J$36,MATCH($C20,Global!$B$6:$B$36,0),FALSE)&amp;CHAR(10)&amp;"Local Trend: "&amp;HLOOKUP(MID(BJ$3,FIND(".",BJ$3)+1,FIND(".",BJ$3,FIND(".",BJ$3)+1)-FIND(".",BJ$3)-1),Gällivare!$B$6:$J$36,MATCH($C20,Gällivare!$B$6:$B$36,0),FALSE)&amp;CHAR(10)&amp;"Local Target: "&amp;HLOOKUP(RIGHT(BJ$3,LEN(BJ$3)-FIND(".",BJ$3,FIND(".",BJ$3)+1)),Gällivare!$B$6:$J$36,MATCH($C20,Gällivare!$B$6:$B$36,0),FALSE)))</f>
        <v>HIgh</v>
      </c>
      <c r="BK20" s="177" t="str">
        <f>IF(AND(HLOOKUP(MID(BK$3,FIND(".",BK$3)+1,FIND(".",BK$3,FIND(".",BK$3)+1)-FIND(".",BK$3)-1),Gällivare!$B$6:$J$36,MATCH($C20,Gällivare!$B$6:$B$36,0),FALSE)="No Impact",HLOOKUP(RIGHT(BK$3,LEN(BK$3)-FIND(".",BK$3,FIND(".",BK$3)+1)),Gällivare!$B$6:$J$36,MATCH($C20,Gällivare!$B$6:$B$36,0),FALSE)="No Impact"),HLOOKUP(LEFT(BK$3,4),Global!$B$6:$J$36,MATCH($C20,Global!$B$6:$B$36,0),FALSE),IF(AND(HLOOKUP(MID(BK$3,FIND(".",BK$3)+1,FIND(".",BK$3,FIND(".",BK$3)+1)-FIND(".",BK$3)-1),Gällivare!$B$6:$J$36,MATCH($C20,Gällivare!$B$6:$B$36,0),FALSE)="No Impact",HLOOKUP(LEFT(BK$3,4),Global!$B$6:$J$36,MATCH($C20,Global!$B$6:$B$36,0),FALSE)="No Impact"),HLOOKUP(RIGHT(BK$3,LEN(BK$3)-FIND(".",BK$3,FIND(".",BK$3)+1)),Gällivare!$B$6:$J$36,MATCH($C20,Gällivare!$B$6:$B$36,0),FALSE),"Global: "&amp;HLOOKUP(LEFT(BK$3,4),Global!$B$6:$J$36,MATCH($C20,Global!$B$6:$B$36,0),FALSE)&amp;CHAR(10)&amp;"Local Trend: "&amp;HLOOKUP(MID(BK$3,FIND(".",BK$3)+1,FIND(".",BK$3,FIND(".",BK$3)+1)-FIND(".",BK$3)-1),Gällivare!$B$6:$J$36,MATCH($C20,Gällivare!$B$6:$B$36,0),FALSE)&amp;CHAR(10)&amp;"Local Target: "&amp;HLOOKUP(RIGHT(BK$3,LEN(BK$3)-FIND(".",BK$3,FIND(".",BK$3)+1)),Gällivare!$B$6:$J$36,MATCH($C20,Gällivare!$B$6:$B$36,0),FALSE)))</f>
        <v>Low</v>
      </c>
      <c r="BL20" s="177" t="str">
        <f>IF(AND(HLOOKUP(MID(BL$3,FIND(".",BL$3)+1,FIND(".",BL$3,FIND(".",BL$3)+1)-FIND(".",BL$3)-1),Gällivare!$B$6:$J$36,MATCH($C20,Gällivare!$B$6:$B$36,0),FALSE)="No Impact",HLOOKUP(RIGHT(BL$3,LEN(BL$3)-FIND(".",BL$3,FIND(".",BL$3)+1)),Gällivare!$B$6:$J$36,MATCH($C20,Gällivare!$B$6:$B$36,0),FALSE)="No Impact"),HLOOKUP(LEFT(BL$3,4),Global!$B$6:$J$36,MATCH($C20,Global!$B$6:$B$36,0),FALSE),IF(AND(HLOOKUP(MID(BL$3,FIND(".",BL$3)+1,FIND(".",BL$3,FIND(".",BL$3)+1)-FIND(".",BL$3)-1),Gällivare!$B$6:$J$36,MATCH($C20,Gällivare!$B$6:$B$36,0),FALSE)="No Impact",HLOOKUP(LEFT(BL$3,4),Global!$B$6:$J$36,MATCH($C20,Global!$B$6:$B$36,0),FALSE)="No Impact"),HLOOKUP(RIGHT(BL$3,LEN(BL$3)-FIND(".",BL$3,FIND(".",BL$3)+1)),Gällivare!$B$6:$J$36,MATCH($C20,Gällivare!$B$6:$B$36,0),FALSE),"Global: "&amp;HLOOKUP(LEFT(BL$3,4),Global!$B$6:$J$36,MATCH($C20,Global!$B$6:$B$36,0),FALSE)&amp;CHAR(10)&amp;"Local Trend: "&amp;HLOOKUP(MID(BL$3,FIND(".",BL$3)+1,FIND(".",BL$3,FIND(".",BL$3)+1)-FIND(".",BL$3)-1),Gällivare!$B$6:$J$36,MATCH($C20,Gällivare!$B$6:$B$36,0),FALSE)&amp;CHAR(10)&amp;"Local Target: "&amp;HLOOKUP(RIGHT(BL$3,LEN(BL$3)-FIND(".",BL$3,FIND(".",BL$3)+1)),Gällivare!$B$6:$J$36,MATCH($C20,Gällivare!$B$6:$B$36,0),FALSE)))</f>
        <v>Low</v>
      </c>
      <c r="BM20" s="177" t="str">
        <f>IF(AND(HLOOKUP(MID(BM$3,FIND(".",BM$3)+1,FIND(".",BM$3,FIND(".",BM$3)+1)-FIND(".",BM$3)-1),Gällivare!$B$6:$J$36,MATCH($C20,Gällivare!$B$6:$B$36,0),FALSE)="No Impact",HLOOKUP(RIGHT(BM$3,LEN(BM$3)-FIND(".",BM$3,FIND(".",BM$3)+1)),Gällivare!$B$6:$J$36,MATCH($C20,Gällivare!$B$6:$B$36,0),FALSE)="No Impact"),HLOOKUP(LEFT(BM$3,4),Global!$B$6:$J$36,MATCH($C20,Global!$B$6:$B$36,0),FALSE),IF(AND(HLOOKUP(MID(BM$3,FIND(".",BM$3)+1,FIND(".",BM$3,FIND(".",BM$3)+1)-FIND(".",BM$3)-1),Gällivare!$B$6:$J$36,MATCH($C20,Gällivare!$B$6:$B$36,0),FALSE)="No Impact",HLOOKUP(LEFT(BM$3,4),Global!$B$6:$J$36,MATCH($C20,Global!$B$6:$B$36,0),FALSE)="No Impact"),HLOOKUP(RIGHT(BM$3,LEN(BM$3)-FIND(".",BM$3,FIND(".",BM$3)+1)),Gällivare!$B$6:$J$36,MATCH($C20,Gällivare!$B$6:$B$36,0),FALSE),"Global: "&amp;HLOOKUP(LEFT(BM$3,4),Global!$B$6:$J$36,MATCH($C20,Global!$B$6:$B$36,0),FALSE)&amp;CHAR(10)&amp;"Local Trend: "&amp;HLOOKUP(MID(BM$3,FIND(".",BM$3)+1,FIND(".",BM$3,FIND(".",BM$3)+1)-FIND(".",BM$3)-1),Gällivare!$B$6:$J$36,MATCH($C20,Gällivare!$B$6:$B$36,0),FALSE)&amp;CHAR(10)&amp;"Local Target: "&amp;HLOOKUP(RIGHT(BM$3,LEN(BM$3)-FIND(".",BM$3,FIND(".",BM$3)+1)),Gällivare!$B$6:$J$36,MATCH($C20,Gällivare!$B$6:$B$36,0),FALSE)))</f>
        <v>Low</v>
      </c>
      <c r="BN20" s="177" t="str">
        <f>IF(AND(HLOOKUP(MID(BN$3,FIND(".",BN$3)+1,FIND(".",BN$3,FIND(".",BN$3)+1)-FIND(".",BN$3)-1),Gällivare!$B$6:$J$36,MATCH($C20,Gällivare!$B$6:$B$36,0),FALSE)="No Impact",HLOOKUP(RIGHT(BN$3,LEN(BN$3)-FIND(".",BN$3,FIND(".",BN$3)+1)),Gällivare!$B$6:$J$36,MATCH($C20,Gällivare!$B$6:$B$36,0),FALSE)="No Impact"),HLOOKUP(LEFT(BN$3,4),Global!$B$6:$J$36,MATCH($C20,Global!$B$6:$B$36,0),FALSE),IF(AND(HLOOKUP(MID(BN$3,FIND(".",BN$3)+1,FIND(".",BN$3,FIND(".",BN$3)+1)-FIND(".",BN$3)-1),Gällivare!$B$6:$J$36,MATCH($C20,Gällivare!$B$6:$B$36,0),FALSE)="No Impact",HLOOKUP(LEFT(BN$3,4),Global!$B$6:$J$36,MATCH($C20,Global!$B$6:$B$36,0),FALSE)="No Impact"),HLOOKUP(RIGHT(BN$3,LEN(BN$3)-FIND(".",BN$3,FIND(".",BN$3)+1)),Gällivare!$B$6:$J$36,MATCH($C20,Gällivare!$B$6:$B$36,0),FALSE),"Global: "&amp;HLOOKUP(LEFT(BN$3,4),Global!$B$6:$J$36,MATCH($C20,Global!$B$6:$B$36,0),FALSE)&amp;CHAR(10)&amp;"Local Trend: "&amp;HLOOKUP(MID(BN$3,FIND(".",BN$3)+1,FIND(".",BN$3,FIND(".",BN$3)+1)-FIND(".",BN$3)-1),Gällivare!$B$6:$J$36,MATCH($C20,Gällivare!$B$6:$B$36,0),FALSE)&amp;CHAR(10)&amp;"Local Target: "&amp;HLOOKUP(RIGHT(BN$3,LEN(BN$3)-FIND(".",BN$3,FIND(".",BN$3)+1)),Gällivare!$B$6:$J$36,MATCH($C20,Gällivare!$B$6:$B$36,0),FALSE)))</f>
        <v>Low</v>
      </c>
      <c r="BO20" s="177" t="str">
        <f>IF(AND(HLOOKUP(MID(BO$3,FIND(".",BO$3)+1,FIND(".",BO$3,FIND(".",BO$3)+1)-FIND(".",BO$3)-1),Gällivare!$B$6:$J$36,MATCH($C20,Gällivare!$B$6:$B$36,0),FALSE)="No Impact",HLOOKUP(RIGHT(BO$3,LEN(BO$3)-FIND(".",BO$3,FIND(".",BO$3)+1)),Gällivare!$B$6:$J$36,MATCH($C20,Gällivare!$B$6:$B$36,0),FALSE)="No Impact"),HLOOKUP(LEFT(BO$3,4),Global!$B$6:$J$36,MATCH($C20,Global!$B$6:$B$36,0),FALSE),IF(AND(HLOOKUP(MID(BO$3,FIND(".",BO$3)+1,FIND(".",BO$3,FIND(".",BO$3)+1)-FIND(".",BO$3)-1),Gällivare!$B$6:$J$36,MATCH($C20,Gällivare!$B$6:$B$36,0),FALSE)="No Impact",HLOOKUP(LEFT(BO$3,4),Global!$B$6:$J$36,MATCH($C20,Global!$B$6:$B$36,0),FALSE)="No Impact"),HLOOKUP(RIGHT(BO$3,LEN(BO$3)-FIND(".",BO$3,FIND(".",BO$3)+1)),Gällivare!$B$6:$J$36,MATCH($C20,Gällivare!$B$6:$B$36,0),FALSE),"Global: "&amp;HLOOKUP(LEFT(BO$3,4),Global!$B$6:$J$36,MATCH($C20,Global!$B$6:$B$36,0),FALSE)&amp;CHAR(10)&amp;"Local Trend: "&amp;HLOOKUP(MID(BO$3,FIND(".",BO$3)+1,FIND(".",BO$3,FIND(".",BO$3)+1)-FIND(".",BO$3)-1),Gällivare!$B$6:$J$36,MATCH($C20,Gällivare!$B$6:$B$36,0),FALSE)&amp;CHAR(10)&amp;"Local Target: "&amp;HLOOKUP(RIGHT(BO$3,LEN(BO$3)-FIND(".",BO$3,FIND(".",BO$3)+1)),Gällivare!$B$6:$J$36,MATCH($C20,Gällivare!$B$6:$B$36,0),FALSE)))</f>
        <v>Low</v>
      </c>
      <c r="BP20" s="177" t="str">
        <f>IF(AND(HLOOKUP(MID(BP$3,FIND(".",BP$3)+1,FIND(".",BP$3,FIND(".",BP$3)+1)-FIND(".",BP$3)-1),Gällivare!$B$6:$J$36,MATCH($C20,Gällivare!$B$6:$B$36,0),FALSE)="No Impact",HLOOKUP(RIGHT(BP$3,LEN(BP$3)-FIND(".",BP$3,FIND(".",BP$3)+1)),Gällivare!$B$6:$J$36,MATCH($C20,Gällivare!$B$6:$B$36,0),FALSE)="No Impact"),HLOOKUP(LEFT(BP$3,4),Global!$B$6:$J$36,MATCH($C20,Global!$B$6:$B$36,0),FALSE),IF(AND(HLOOKUP(MID(BP$3,FIND(".",BP$3)+1,FIND(".",BP$3,FIND(".",BP$3)+1)-FIND(".",BP$3)-1),Gällivare!$B$6:$J$36,MATCH($C20,Gällivare!$B$6:$B$36,0),FALSE)="No Impact",HLOOKUP(LEFT(BP$3,4),Global!$B$6:$J$36,MATCH($C20,Global!$B$6:$B$36,0),FALSE)="No Impact"),HLOOKUP(RIGHT(BP$3,LEN(BP$3)-FIND(".",BP$3,FIND(".",BP$3)+1)),Gällivare!$B$6:$J$36,MATCH($C20,Gällivare!$B$6:$B$36,0),FALSE),"Global: "&amp;HLOOKUP(LEFT(BP$3,4),Global!$B$6:$J$36,MATCH($C20,Global!$B$6:$B$36,0),FALSE)&amp;CHAR(10)&amp;"Local Trend: "&amp;HLOOKUP(MID(BP$3,FIND(".",BP$3)+1,FIND(".",BP$3,FIND(".",BP$3)+1)-FIND(".",BP$3)-1),Gällivare!$B$6:$J$36,MATCH($C20,Gällivare!$B$6:$B$36,0),FALSE)&amp;CHAR(10)&amp;"Local Target: "&amp;HLOOKUP(RIGHT(BP$3,LEN(BP$3)-FIND(".",BP$3,FIND(".",BP$3)+1)),Gällivare!$B$6:$J$36,MATCH($C20,Gällivare!$B$6:$B$36,0),FALSE)))</f>
        <v>Low</v>
      </c>
      <c r="BT20" s="178"/>
      <c r="BU20" s="181"/>
      <c r="BV20" s="181"/>
    </row>
    <row r="21" spans="2:74" ht="28.8" x14ac:dyDescent="0.3">
      <c r="B21" s="246"/>
      <c r="C21" s="148" t="s">
        <v>134</v>
      </c>
      <c r="D21" s="247"/>
      <c r="E21" s="175" t="s">
        <v>193</v>
      </c>
      <c r="F21" s="176" t="s">
        <v>165</v>
      </c>
      <c r="G21" s="176"/>
      <c r="H21" s="175" t="str">
        <f t="shared" si="1"/>
        <v>High</v>
      </c>
      <c r="I21" s="175" t="str">
        <f t="shared" si="1"/>
        <v>High</v>
      </c>
      <c r="J21" s="175" t="str">
        <f t="shared" si="1"/>
        <v>High</v>
      </c>
      <c r="K21" s="175" t="str">
        <f t="shared" si="1"/>
        <v>High</v>
      </c>
      <c r="L21" s="175" t="str">
        <f t="shared" si="1"/>
        <v>High</v>
      </c>
      <c r="M21" s="175" t="str">
        <f t="shared" si="1"/>
        <v>High</v>
      </c>
      <c r="N21" s="175" t="str">
        <f t="shared" si="1"/>
        <v>Medium</v>
      </c>
      <c r="O21" s="175" t="str">
        <f t="shared" si="1"/>
        <v>Medium</v>
      </c>
      <c r="P21" s="175" t="str">
        <f t="shared" si="1"/>
        <v>Medium</v>
      </c>
      <c r="Q21" s="175" t="str">
        <f t="shared" si="1"/>
        <v>Medium</v>
      </c>
      <c r="R21" s="175" t="str">
        <f t="shared" si="1"/>
        <v>Medium</v>
      </c>
      <c r="S21" s="175" t="str">
        <f t="shared" si="1"/>
        <v>Medium</v>
      </c>
      <c r="T21" s="175" t="str">
        <f t="shared" si="1"/>
        <v>Low</v>
      </c>
      <c r="U21" s="175" t="str">
        <f t="shared" si="1"/>
        <v>Low</v>
      </c>
      <c r="V21" s="175" t="str">
        <f t="shared" si="1"/>
        <v>Low</v>
      </c>
      <c r="W21" s="175" t="str">
        <f t="shared" si="1"/>
        <v>Low</v>
      </c>
      <c r="X21" s="175" t="str">
        <f t="shared" si="5"/>
        <v>Low</v>
      </c>
      <c r="Y21" s="175" t="str">
        <f t="shared" si="5"/>
        <v>Low</v>
      </c>
      <c r="Z21" s="175" t="str">
        <f t="shared" si="5"/>
        <v>HIgh</v>
      </c>
      <c r="AA21" s="175" t="str">
        <f t="shared" si="5"/>
        <v>HIgh</v>
      </c>
      <c r="AB21" s="175" t="str">
        <f t="shared" si="5"/>
        <v>HIgh</v>
      </c>
      <c r="AC21" s="175" t="str">
        <f t="shared" si="5"/>
        <v>HIgh</v>
      </c>
      <c r="AD21" s="175" t="str">
        <f t="shared" si="5"/>
        <v>HIgh</v>
      </c>
      <c r="AE21" s="175" t="str">
        <f t="shared" si="5"/>
        <v>HIgh</v>
      </c>
      <c r="AF21" s="175" t="str">
        <f t="shared" si="4"/>
        <v>Low</v>
      </c>
      <c r="AG21" s="175" t="str">
        <f t="shared" si="4"/>
        <v>Low</v>
      </c>
      <c r="AH21" s="175" t="str">
        <f t="shared" si="4"/>
        <v>Low</v>
      </c>
      <c r="AI21" s="175" t="str">
        <f t="shared" si="4"/>
        <v>Low</v>
      </c>
      <c r="AJ21" s="175" t="str">
        <f t="shared" si="4"/>
        <v>Low</v>
      </c>
      <c r="AK21" s="175" t="str">
        <f t="shared" si="4"/>
        <v>Low</v>
      </c>
      <c r="AL21" s="176"/>
      <c r="AM21" s="177" t="str">
        <f>IF(AND(HLOOKUP(MID(AM$3,FIND(".",AM$3)+1,FIND(".",AM$3,FIND(".",AM$3)+1)-FIND(".",AM$3)-1),Gällivare!$B$6:$J$36,MATCH($C21,Gällivare!$B$6:$B$36,0),FALSE)="No Impact",HLOOKUP(RIGHT(AM$3,LEN(AM$3)-FIND(".",AM$3,FIND(".",AM$3)+1)),Gällivare!$B$6:$J$36,MATCH($C21,Gällivare!$B$6:$B$36,0),FALSE)="No Impact"),HLOOKUP(LEFT(AM$3,4),Global!$B$6:$J$36,MATCH($C21,Global!$B$6:$B$36,0),FALSE),IF(AND(HLOOKUP(MID(AM$3,FIND(".",AM$3)+1,FIND(".",AM$3,FIND(".",AM$3)+1)-FIND(".",AM$3)-1),Gällivare!$B$6:$J$36,MATCH($C21,Gällivare!$B$6:$B$36,0),FALSE)="No Impact",HLOOKUP(LEFT(AM$3,4),Global!$B$6:$J$36,MATCH($C21,Global!$B$6:$B$36,0),FALSE)="No Impact"),HLOOKUP(RIGHT(AM$3,LEN(AM$3)-FIND(".",AM$3,FIND(".",AM$3)+1)),Gällivare!$B$6:$J$36,MATCH($C21,Gällivare!$B$6:$B$36,0),FALSE),"Global: "&amp;HLOOKUP(LEFT(AM$3,4),Global!$B$6:$J$36,MATCH($C21,Global!$B$6:$B$36,0),FALSE)&amp;CHAR(10)&amp;"Local Trend: "&amp;HLOOKUP(MID(AM$3,FIND(".",AM$3)+1,FIND(".",AM$3,FIND(".",AM$3)+1)-FIND(".",AM$3)-1),Gällivare!$B$6:$J$36,MATCH($C21,Gällivare!$B$6:$B$36,0),FALSE)&amp;CHAR(10)&amp;"Local Target: "&amp;HLOOKUP(RIGHT(AM$3,LEN(AM$3)-FIND(".",AM$3,FIND(".",AM$3)+1)),Gällivare!$B$6:$J$36,MATCH($C21,Gällivare!$B$6:$B$36,0),FALSE)))</f>
        <v>High</v>
      </c>
      <c r="AN21" s="177" t="str">
        <f>IF(AND(HLOOKUP(MID(AN$3,FIND(".",AN$3)+1,FIND(".",AN$3,FIND(".",AN$3)+1)-FIND(".",AN$3)-1),Gällivare!$B$6:$J$36,MATCH($C21,Gällivare!$B$6:$B$36,0),FALSE)="No Impact",HLOOKUP(RIGHT(AN$3,LEN(AN$3)-FIND(".",AN$3,FIND(".",AN$3)+1)),Gällivare!$B$6:$J$36,MATCH($C21,Gällivare!$B$6:$B$36,0),FALSE)="No Impact"),HLOOKUP(LEFT(AN$3,4),Global!$B$6:$J$36,MATCH($C21,Global!$B$6:$B$36,0),FALSE),IF(AND(HLOOKUP(MID(AN$3,FIND(".",AN$3)+1,FIND(".",AN$3,FIND(".",AN$3)+1)-FIND(".",AN$3)-1),Gällivare!$B$6:$J$36,MATCH($C21,Gällivare!$B$6:$B$36,0),FALSE)="No Impact",HLOOKUP(LEFT(AN$3,4),Global!$B$6:$J$36,MATCH($C21,Global!$B$6:$B$36,0),FALSE)="No Impact"),HLOOKUP(RIGHT(AN$3,LEN(AN$3)-FIND(".",AN$3,FIND(".",AN$3)+1)),Gällivare!$B$6:$J$36,MATCH($C21,Gällivare!$B$6:$B$36,0),FALSE),"Global: "&amp;HLOOKUP(LEFT(AN$3,4),Global!$B$6:$J$36,MATCH($C21,Global!$B$6:$B$36,0),FALSE)&amp;CHAR(10)&amp;"Local Trend: "&amp;HLOOKUP(MID(AN$3,FIND(".",AN$3)+1,FIND(".",AN$3,FIND(".",AN$3)+1)-FIND(".",AN$3)-1),Gällivare!$B$6:$J$36,MATCH($C21,Gällivare!$B$6:$B$36,0),FALSE)&amp;CHAR(10)&amp;"Local Target: "&amp;HLOOKUP(RIGHT(AN$3,LEN(AN$3)-FIND(".",AN$3,FIND(".",AN$3)+1)),Gällivare!$B$6:$J$36,MATCH($C21,Gällivare!$B$6:$B$36,0),FALSE)))</f>
        <v>High</v>
      </c>
      <c r="AO21" s="177" t="str">
        <f>IF(AND(HLOOKUP(MID(AO$3,FIND(".",AO$3)+1,FIND(".",AO$3,FIND(".",AO$3)+1)-FIND(".",AO$3)-1),Gällivare!$B$6:$J$36,MATCH($C21,Gällivare!$B$6:$B$36,0),FALSE)="No Impact",HLOOKUP(RIGHT(AO$3,LEN(AO$3)-FIND(".",AO$3,FIND(".",AO$3)+1)),Gällivare!$B$6:$J$36,MATCH($C21,Gällivare!$B$6:$B$36,0),FALSE)="No Impact"),HLOOKUP(LEFT(AO$3,4),Global!$B$6:$J$36,MATCH($C21,Global!$B$6:$B$36,0),FALSE),IF(AND(HLOOKUP(MID(AO$3,FIND(".",AO$3)+1,FIND(".",AO$3,FIND(".",AO$3)+1)-FIND(".",AO$3)-1),Gällivare!$B$6:$J$36,MATCH($C21,Gällivare!$B$6:$B$36,0),FALSE)="No Impact",HLOOKUP(LEFT(AO$3,4),Global!$B$6:$J$36,MATCH($C21,Global!$B$6:$B$36,0),FALSE)="No Impact"),HLOOKUP(RIGHT(AO$3,LEN(AO$3)-FIND(".",AO$3,FIND(".",AO$3)+1)),Gällivare!$B$6:$J$36,MATCH($C21,Gällivare!$B$6:$B$36,0),FALSE),"Global: "&amp;HLOOKUP(LEFT(AO$3,4),Global!$B$6:$J$36,MATCH($C21,Global!$B$6:$B$36,0),FALSE)&amp;CHAR(10)&amp;"Local Trend: "&amp;HLOOKUP(MID(AO$3,FIND(".",AO$3)+1,FIND(".",AO$3,FIND(".",AO$3)+1)-FIND(".",AO$3)-1),Gällivare!$B$6:$J$36,MATCH($C21,Gällivare!$B$6:$B$36,0),FALSE)&amp;CHAR(10)&amp;"Local Target: "&amp;HLOOKUP(RIGHT(AO$3,LEN(AO$3)-FIND(".",AO$3,FIND(".",AO$3)+1)),Gällivare!$B$6:$J$36,MATCH($C21,Gällivare!$B$6:$B$36,0),FALSE)))</f>
        <v>High</v>
      </c>
      <c r="AP21" s="177" t="str">
        <f>IF(AND(HLOOKUP(MID(AP$3,FIND(".",AP$3)+1,FIND(".",AP$3,FIND(".",AP$3)+1)-FIND(".",AP$3)-1),Gällivare!$B$6:$J$36,MATCH($C21,Gällivare!$B$6:$B$36,0),FALSE)="No Impact",HLOOKUP(RIGHT(AP$3,LEN(AP$3)-FIND(".",AP$3,FIND(".",AP$3)+1)),Gällivare!$B$6:$J$36,MATCH($C21,Gällivare!$B$6:$B$36,0),FALSE)="No Impact"),HLOOKUP(LEFT(AP$3,4),Global!$B$6:$J$36,MATCH($C21,Global!$B$6:$B$36,0),FALSE),IF(AND(HLOOKUP(MID(AP$3,FIND(".",AP$3)+1,FIND(".",AP$3,FIND(".",AP$3)+1)-FIND(".",AP$3)-1),Gällivare!$B$6:$J$36,MATCH($C21,Gällivare!$B$6:$B$36,0),FALSE)="No Impact",HLOOKUP(LEFT(AP$3,4),Global!$B$6:$J$36,MATCH($C21,Global!$B$6:$B$36,0),FALSE)="No Impact"),HLOOKUP(RIGHT(AP$3,LEN(AP$3)-FIND(".",AP$3,FIND(".",AP$3)+1)),Gällivare!$B$6:$J$36,MATCH($C21,Gällivare!$B$6:$B$36,0),FALSE),"Global: "&amp;HLOOKUP(LEFT(AP$3,4),Global!$B$6:$J$36,MATCH($C21,Global!$B$6:$B$36,0),FALSE)&amp;CHAR(10)&amp;"Local Trend: "&amp;HLOOKUP(MID(AP$3,FIND(".",AP$3)+1,FIND(".",AP$3,FIND(".",AP$3)+1)-FIND(".",AP$3)-1),Gällivare!$B$6:$J$36,MATCH($C21,Gällivare!$B$6:$B$36,0),FALSE)&amp;CHAR(10)&amp;"Local Target: "&amp;HLOOKUP(RIGHT(AP$3,LEN(AP$3)-FIND(".",AP$3,FIND(".",AP$3)+1)),Gällivare!$B$6:$J$36,MATCH($C21,Gällivare!$B$6:$B$36,0),FALSE)))</f>
        <v>High</v>
      </c>
      <c r="AQ21" s="177" t="str">
        <f>IF(AND(HLOOKUP(MID(AQ$3,FIND(".",AQ$3)+1,FIND(".",AQ$3,FIND(".",AQ$3)+1)-FIND(".",AQ$3)-1),Gällivare!$B$6:$J$36,MATCH($C21,Gällivare!$B$6:$B$36,0),FALSE)="No Impact",HLOOKUP(RIGHT(AQ$3,LEN(AQ$3)-FIND(".",AQ$3,FIND(".",AQ$3)+1)),Gällivare!$B$6:$J$36,MATCH($C21,Gällivare!$B$6:$B$36,0),FALSE)="No Impact"),HLOOKUP(LEFT(AQ$3,4),Global!$B$6:$J$36,MATCH($C21,Global!$B$6:$B$36,0),FALSE),IF(AND(HLOOKUP(MID(AQ$3,FIND(".",AQ$3)+1,FIND(".",AQ$3,FIND(".",AQ$3)+1)-FIND(".",AQ$3)-1),Gällivare!$B$6:$J$36,MATCH($C21,Gällivare!$B$6:$B$36,0),FALSE)="No Impact",HLOOKUP(LEFT(AQ$3,4),Global!$B$6:$J$36,MATCH($C21,Global!$B$6:$B$36,0),FALSE)="No Impact"),HLOOKUP(RIGHT(AQ$3,LEN(AQ$3)-FIND(".",AQ$3,FIND(".",AQ$3)+1)),Gällivare!$B$6:$J$36,MATCH($C21,Gällivare!$B$6:$B$36,0),FALSE),"Global: "&amp;HLOOKUP(LEFT(AQ$3,4),Global!$B$6:$J$36,MATCH($C21,Global!$B$6:$B$36,0),FALSE)&amp;CHAR(10)&amp;"Local Trend: "&amp;HLOOKUP(MID(AQ$3,FIND(".",AQ$3)+1,FIND(".",AQ$3,FIND(".",AQ$3)+1)-FIND(".",AQ$3)-1),Gällivare!$B$6:$J$36,MATCH($C21,Gällivare!$B$6:$B$36,0),FALSE)&amp;CHAR(10)&amp;"Local Target: "&amp;HLOOKUP(RIGHT(AQ$3,LEN(AQ$3)-FIND(".",AQ$3,FIND(".",AQ$3)+1)),Gällivare!$B$6:$J$36,MATCH($C21,Gällivare!$B$6:$B$36,0),FALSE)))</f>
        <v>High</v>
      </c>
      <c r="AR21" s="177" t="str">
        <f>IF(AND(HLOOKUP(MID(AR$3,FIND(".",AR$3)+1,FIND(".",AR$3,FIND(".",AR$3)+1)-FIND(".",AR$3)-1),Gällivare!$B$6:$J$36,MATCH($C21,Gällivare!$B$6:$B$36,0),FALSE)="No Impact",HLOOKUP(RIGHT(AR$3,LEN(AR$3)-FIND(".",AR$3,FIND(".",AR$3)+1)),Gällivare!$B$6:$J$36,MATCH($C21,Gällivare!$B$6:$B$36,0),FALSE)="No Impact"),HLOOKUP(LEFT(AR$3,4),Global!$B$6:$J$36,MATCH($C21,Global!$B$6:$B$36,0),FALSE),IF(AND(HLOOKUP(MID(AR$3,FIND(".",AR$3)+1,FIND(".",AR$3,FIND(".",AR$3)+1)-FIND(".",AR$3)-1),Gällivare!$B$6:$J$36,MATCH($C21,Gällivare!$B$6:$B$36,0),FALSE)="No Impact",HLOOKUP(LEFT(AR$3,4),Global!$B$6:$J$36,MATCH($C21,Global!$B$6:$B$36,0),FALSE)="No Impact"),HLOOKUP(RIGHT(AR$3,LEN(AR$3)-FIND(".",AR$3,FIND(".",AR$3)+1)),Gällivare!$B$6:$J$36,MATCH($C21,Gällivare!$B$6:$B$36,0),FALSE),"Global: "&amp;HLOOKUP(LEFT(AR$3,4),Global!$B$6:$J$36,MATCH($C21,Global!$B$6:$B$36,0),FALSE)&amp;CHAR(10)&amp;"Local Trend: "&amp;HLOOKUP(MID(AR$3,FIND(".",AR$3)+1,FIND(".",AR$3,FIND(".",AR$3)+1)-FIND(".",AR$3)-1),Gällivare!$B$6:$J$36,MATCH($C21,Gällivare!$B$6:$B$36,0),FALSE)&amp;CHAR(10)&amp;"Local Target: "&amp;HLOOKUP(RIGHT(AR$3,LEN(AR$3)-FIND(".",AR$3,FIND(".",AR$3)+1)),Gällivare!$B$6:$J$36,MATCH($C21,Gällivare!$B$6:$B$36,0),FALSE)))</f>
        <v>High</v>
      </c>
      <c r="AS21" s="177" t="str">
        <f>IF(AND(HLOOKUP(MID(AS$3,FIND(".",AS$3)+1,FIND(".",AS$3,FIND(".",AS$3)+1)-FIND(".",AS$3)-1),Gällivare!$B$6:$J$36,MATCH($C21,Gällivare!$B$6:$B$36,0),FALSE)="No Impact",HLOOKUP(RIGHT(AS$3,LEN(AS$3)-FIND(".",AS$3,FIND(".",AS$3)+1)),Gällivare!$B$6:$J$36,MATCH($C21,Gällivare!$B$6:$B$36,0),FALSE)="No Impact"),HLOOKUP(LEFT(AS$3,4),Global!$B$6:$J$36,MATCH($C21,Global!$B$6:$B$36,0),FALSE),IF(AND(HLOOKUP(MID(AS$3,FIND(".",AS$3)+1,FIND(".",AS$3,FIND(".",AS$3)+1)-FIND(".",AS$3)-1),Gällivare!$B$6:$J$36,MATCH($C21,Gällivare!$B$6:$B$36,0),FALSE)="No Impact",HLOOKUP(LEFT(AS$3,4),Global!$B$6:$J$36,MATCH($C21,Global!$B$6:$B$36,0),FALSE)="No Impact"),HLOOKUP(RIGHT(AS$3,LEN(AS$3)-FIND(".",AS$3,FIND(".",AS$3)+1)),Gällivare!$B$6:$J$36,MATCH($C21,Gällivare!$B$6:$B$36,0),FALSE),"Global: "&amp;HLOOKUP(LEFT(AS$3,4),Global!$B$6:$J$36,MATCH($C21,Global!$B$6:$B$36,0),FALSE)&amp;CHAR(10)&amp;"Local Trend: "&amp;HLOOKUP(MID(AS$3,FIND(".",AS$3)+1,FIND(".",AS$3,FIND(".",AS$3)+1)-FIND(".",AS$3)-1),Gällivare!$B$6:$J$36,MATCH($C21,Gällivare!$B$6:$B$36,0),FALSE)&amp;CHAR(10)&amp;"Local Target: "&amp;HLOOKUP(RIGHT(AS$3,LEN(AS$3)-FIND(".",AS$3,FIND(".",AS$3)+1)),Gällivare!$B$6:$J$36,MATCH($C21,Gällivare!$B$6:$B$36,0),FALSE)))</f>
        <v>Medium</v>
      </c>
      <c r="AT21" s="177" t="str">
        <f>IF(AND(HLOOKUP(MID(AT$3,FIND(".",AT$3)+1,FIND(".",AT$3,FIND(".",AT$3)+1)-FIND(".",AT$3)-1),Gällivare!$B$6:$J$36,MATCH($C21,Gällivare!$B$6:$B$36,0),FALSE)="No Impact",HLOOKUP(RIGHT(AT$3,LEN(AT$3)-FIND(".",AT$3,FIND(".",AT$3)+1)),Gällivare!$B$6:$J$36,MATCH($C21,Gällivare!$B$6:$B$36,0),FALSE)="No Impact"),HLOOKUP(LEFT(AT$3,4),Global!$B$6:$J$36,MATCH($C21,Global!$B$6:$B$36,0),FALSE),IF(AND(HLOOKUP(MID(AT$3,FIND(".",AT$3)+1,FIND(".",AT$3,FIND(".",AT$3)+1)-FIND(".",AT$3)-1),Gällivare!$B$6:$J$36,MATCH($C21,Gällivare!$B$6:$B$36,0),FALSE)="No Impact",HLOOKUP(LEFT(AT$3,4),Global!$B$6:$J$36,MATCH($C21,Global!$B$6:$B$36,0),FALSE)="No Impact"),HLOOKUP(RIGHT(AT$3,LEN(AT$3)-FIND(".",AT$3,FIND(".",AT$3)+1)),Gällivare!$B$6:$J$36,MATCH($C21,Gällivare!$B$6:$B$36,0),FALSE),"Global: "&amp;HLOOKUP(LEFT(AT$3,4),Global!$B$6:$J$36,MATCH($C21,Global!$B$6:$B$36,0),FALSE)&amp;CHAR(10)&amp;"Local Trend: "&amp;HLOOKUP(MID(AT$3,FIND(".",AT$3)+1,FIND(".",AT$3,FIND(".",AT$3)+1)-FIND(".",AT$3)-1),Gällivare!$B$6:$J$36,MATCH($C21,Gällivare!$B$6:$B$36,0),FALSE)&amp;CHAR(10)&amp;"Local Target: "&amp;HLOOKUP(RIGHT(AT$3,LEN(AT$3)-FIND(".",AT$3,FIND(".",AT$3)+1)),Gällivare!$B$6:$J$36,MATCH($C21,Gällivare!$B$6:$B$36,0),FALSE)))</f>
        <v>Medium</v>
      </c>
      <c r="AU21" s="177" t="str">
        <f>IF(AND(HLOOKUP(MID(AU$3,FIND(".",AU$3)+1,FIND(".",AU$3,FIND(".",AU$3)+1)-FIND(".",AU$3)-1),Gällivare!$B$6:$J$36,MATCH($C21,Gällivare!$B$6:$B$36,0),FALSE)="No Impact",HLOOKUP(RIGHT(AU$3,LEN(AU$3)-FIND(".",AU$3,FIND(".",AU$3)+1)),Gällivare!$B$6:$J$36,MATCH($C21,Gällivare!$B$6:$B$36,0),FALSE)="No Impact"),HLOOKUP(LEFT(AU$3,4),Global!$B$6:$J$36,MATCH($C21,Global!$B$6:$B$36,0),FALSE),IF(AND(HLOOKUP(MID(AU$3,FIND(".",AU$3)+1,FIND(".",AU$3,FIND(".",AU$3)+1)-FIND(".",AU$3)-1),Gällivare!$B$6:$J$36,MATCH($C21,Gällivare!$B$6:$B$36,0),FALSE)="No Impact",HLOOKUP(LEFT(AU$3,4),Global!$B$6:$J$36,MATCH($C21,Global!$B$6:$B$36,0),FALSE)="No Impact"),HLOOKUP(RIGHT(AU$3,LEN(AU$3)-FIND(".",AU$3,FIND(".",AU$3)+1)),Gällivare!$B$6:$J$36,MATCH($C21,Gällivare!$B$6:$B$36,0),FALSE),"Global: "&amp;HLOOKUP(LEFT(AU$3,4),Global!$B$6:$J$36,MATCH($C21,Global!$B$6:$B$36,0),FALSE)&amp;CHAR(10)&amp;"Local Trend: "&amp;HLOOKUP(MID(AU$3,FIND(".",AU$3)+1,FIND(".",AU$3,FIND(".",AU$3)+1)-FIND(".",AU$3)-1),Gällivare!$B$6:$J$36,MATCH($C21,Gällivare!$B$6:$B$36,0),FALSE)&amp;CHAR(10)&amp;"Local Target: "&amp;HLOOKUP(RIGHT(AU$3,LEN(AU$3)-FIND(".",AU$3,FIND(".",AU$3)+1)),Gällivare!$B$6:$J$36,MATCH($C21,Gällivare!$B$6:$B$36,0),FALSE)))</f>
        <v>Medium</v>
      </c>
      <c r="AV21" s="177" t="str">
        <f>IF(AND(HLOOKUP(MID(AV$3,FIND(".",AV$3)+1,FIND(".",AV$3,FIND(".",AV$3)+1)-FIND(".",AV$3)-1),Gällivare!$B$6:$J$36,MATCH($C21,Gällivare!$B$6:$B$36,0),FALSE)="No Impact",HLOOKUP(RIGHT(AV$3,LEN(AV$3)-FIND(".",AV$3,FIND(".",AV$3)+1)),Gällivare!$B$6:$J$36,MATCH($C21,Gällivare!$B$6:$B$36,0),FALSE)="No Impact"),HLOOKUP(LEFT(AV$3,4),Global!$B$6:$J$36,MATCH($C21,Global!$B$6:$B$36,0),FALSE),IF(AND(HLOOKUP(MID(AV$3,FIND(".",AV$3)+1,FIND(".",AV$3,FIND(".",AV$3)+1)-FIND(".",AV$3)-1),Gällivare!$B$6:$J$36,MATCH($C21,Gällivare!$B$6:$B$36,0),FALSE)="No Impact",HLOOKUP(LEFT(AV$3,4),Global!$B$6:$J$36,MATCH($C21,Global!$B$6:$B$36,0),FALSE)="No Impact"),HLOOKUP(RIGHT(AV$3,LEN(AV$3)-FIND(".",AV$3,FIND(".",AV$3)+1)),Gällivare!$B$6:$J$36,MATCH($C21,Gällivare!$B$6:$B$36,0),FALSE),"Global: "&amp;HLOOKUP(LEFT(AV$3,4),Global!$B$6:$J$36,MATCH($C21,Global!$B$6:$B$36,0),FALSE)&amp;CHAR(10)&amp;"Local Trend: "&amp;HLOOKUP(MID(AV$3,FIND(".",AV$3)+1,FIND(".",AV$3,FIND(".",AV$3)+1)-FIND(".",AV$3)-1),Gällivare!$B$6:$J$36,MATCH($C21,Gällivare!$B$6:$B$36,0),FALSE)&amp;CHAR(10)&amp;"Local Target: "&amp;HLOOKUP(RIGHT(AV$3,LEN(AV$3)-FIND(".",AV$3,FIND(".",AV$3)+1)),Gällivare!$B$6:$J$36,MATCH($C21,Gällivare!$B$6:$B$36,0),FALSE)))</f>
        <v>Medium</v>
      </c>
      <c r="AW21" s="177" t="str">
        <f>IF(AND(HLOOKUP(MID(AW$3,FIND(".",AW$3)+1,FIND(".",AW$3,FIND(".",AW$3)+1)-FIND(".",AW$3)-1),Gällivare!$B$6:$J$36,MATCH($C21,Gällivare!$B$6:$B$36,0),FALSE)="No Impact",HLOOKUP(RIGHT(AW$3,LEN(AW$3)-FIND(".",AW$3,FIND(".",AW$3)+1)),Gällivare!$B$6:$J$36,MATCH($C21,Gällivare!$B$6:$B$36,0),FALSE)="No Impact"),HLOOKUP(LEFT(AW$3,4),Global!$B$6:$J$36,MATCH($C21,Global!$B$6:$B$36,0),FALSE),IF(AND(HLOOKUP(MID(AW$3,FIND(".",AW$3)+1,FIND(".",AW$3,FIND(".",AW$3)+1)-FIND(".",AW$3)-1),Gällivare!$B$6:$J$36,MATCH($C21,Gällivare!$B$6:$B$36,0),FALSE)="No Impact",HLOOKUP(LEFT(AW$3,4),Global!$B$6:$J$36,MATCH($C21,Global!$B$6:$B$36,0),FALSE)="No Impact"),HLOOKUP(RIGHT(AW$3,LEN(AW$3)-FIND(".",AW$3,FIND(".",AW$3)+1)),Gällivare!$B$6:$J$36,MATCH($C21,Gällivare!$B$6:$B$36,0),FALSE),"Global: "&amp;HLOOKUP(LEFT(AW$3,4),Global!$B$6:$J$36,MATCH($C21,Global!$B$6:$B$36,0),FALSE)&amp;CHAR(10)&amp;"Local Trend: "&amp;HLOOKUP(MID(AW$3,FIND(".",AW$3)+1,FIND(".",AW$3,FIND(".",AW$3)+1)-FIND(".",AW$3)-1),Gällivare!$B$6:$J$36,MATCH($C21,Gällivare!$B$6:$B$36,0),FALSE)&amp;CHAR(10)&amp;"Local Target: "&amp;HLOOKUP(RIGHT(AW$3,LEN(AW$3)-FIND(".",AW$3,FIND(".",AW$3)+1)),Gällivare!$B$6:$J$36,MATCH($C21,Gällivare!$B$6:$B$36,0),FALSE)))</f>
        <v>Medium</v>
      </c>
      <c r="AX21" s="177" t="str">
        <f>IF(AND(HLOOKUP(MID(AX$3,FIND(".",AX$3)+1,FIND(".",AX$3,FIND(".",AX$3)+1)-FIND(".",AX$3)-1),Gällivare!$B$6:$J$36,MATCH($C21,Gällivare!$B$6:$B$36,0),FALSE)="No Impact",HLOOKUP(RIGHT(AX$3,LEN(AX$3)-FIND(".",AX$3,FIND(".",AX$3)+1)),Gällivare!$B$6:$J$36,MATCH($C21,Gällivare!$B$6:$B$36,0),FALSE)="No Impact"),HLOOKUP(LEFT(AX$3,4),Global!$B$6:$J$36,MATCH($C21,Global!$B$6:$B$36,0),FALSE),IF(AND(HLOOKUP(MID(AX$3,FIND(".",AX$3)+1,FIND(".",AX$3,FIND(".",AX$3)+1)-FIND(".",AX$3)-1),Gällivare!$B$6:$J$36,MATCH($C21,Gällivare!$B$6:$B$36,0),FALSE)="No Impact",HLOOKUP(LEFT(AX$3,4),Global!$B$6:$J$36,MATCH($C21,Global!$B$6:$B$36,0),FALSE)="No Impact"),HLOOKUP(RIGHT(AX$3,LEN(AX$3)-FIND(".",AX$3,FIND(".",AX$3)+1)),Gällivare!$B$6:$J$36,MATCH($C21,Gällivare!$B$6:$B$36,0),FALSE),"Global: "&amp;HLOOKUP(LEFT(AX$3,4),Global!$B$6:$J$36,MATCH($C21,Global!$B$6:$B$36,0),FALSE)&amp;CHAR(10)&amp;"Local Trend: "&amp;HLOOKUP(MID(AX$3,FIND(".",AX$3)+1,FIND(".",AX$3,FIND(".",AX$3)+1)-FIND(".",AX$3)-1),Gällivare!$B$6:$J$36,MATCH($C21,Gällivare!$B$6:$B$36,0),FALSE)&amp;CHAR(10)&amp;"Local Target: "&amp;HLOOKUP(RIGHT(AX$3,LEN(AX$3)-FIND(".",AX$3,FIND(".",AX$3)+1)),Gällivare!$B$6:$J$36,MATCH($C21,Gällivare!$B$6:$B$36,0),FALSE)))</f>
        <v>Medium</v>
      </c>
      <c r="AY21" s="177" t="str">
        <f>IF(AND(HLOOKUP(MID(AY$3,FIND(".",AY$3)+1,FIND(".",AY$3,FIND(".",AY$3)+1)-FIND(".",AY$3)-1),Gällivare!$B$6:$J$36,MATCH($C21,Gällivare!$B$6:$B$36,0),FALSE)="No Impact",HLOOKUP(RIGHT(AY$3,LEN(AY$3)-FIND(".",AY$3,FIND(".",AY$3)+1)),Gällivare!$B$6:$J$36,MATCH($C21,Gällivare!$B$6:$B$36,0),FALSE)="No Impact"),HLOOKUP(LEFT(AY$3,4),Global!$B$6:$J$36,MATCH($C21,Global!$B$6:$B$36,0),FALSE),IF(AND(HLOOKUP(MID(AY$3,FIND(".",AY$3)+1,FIND(".",AY$3,FIND(".",AY$3)+1)-FIND(".",AY$3)-1),Gällivare!$B$6:$J$36,MATCH($C21,Gällivare!$B$6:$B$36,0),FALSE)="No Impact",HLOOKUP(LEFT(AY$3,4),Global!$B$6:$J$36,MATCH($C21,Global!$B$6:$B$36,0),FALSE)="No Impact"),HLOOKUP(RIGHT(AY$3,LEN(AY$3)-FIND(".",AY$3,FIND(".",AY$3)+1)),Gällivare!$B$6:$J$36,MATCH($C21,Gällivare!$B$6:$B$36,0),FALSE),"Global: "&amp;HLOOKUP(LEFT(AY$3,4),Global!$B$6:$J$36,MATCH($C21,Global!$B$6:$B$36,0),FALSE)&amp;CHAR(10)&amp;"Local Trend: "&amp;HLOOKUP(MID(AY$3,FIND(".",AY$3)+1,FIND(".",AY$3,FIND(".",AY$3)+1)-FIND(".",AY$3)-1),Gällivare!$B$6:$J$36,MATCH($C21,Gällivare!$B$6:$B$36,0),FALSE)&amp;CHAR(10)&amp;"Local Target: "&amp;HLOOKUP(RIGHT(AY$3,LEN(AY$3)-FIND(".",AY$3,FIND(".",AY$3)+1)),Gällivare!$B$6:$J$36,MATCH($C21,Gällivare!$B$6:$B$36,0),FALSE)))</f>
        <v>Low</v>
      </c>
      <c r="AZ21" s="177" t="str">
        <f>IF(AND(HLOOKUP(MID(AZ$3,FIND(".",AZ$3)+1,FIND(".",AZ$3,FIND(".",AZ$3)+1)-FIND(".",AZ$3)-1),Gällivare!$B$6:$J$36,MATCH($C21,Gällivare!$B$6:$B$36,0),FALSE)="No Impact",HLOOKUP(RIGHT(AZ$3,LEN(AZ$3)-FIND(".",AZ$3,FIND(".",AZ$3)+1)),Gällivare!$B$6:$J$36,MATCH($C21,Gällivare!$B$6:$B$36,0),FALSE)="No Impact"),HLOOKUP(LEFT(AZ$3,4),Global!$B$6:$J$36,MATCH($C21,Global!$B$6:$B$36,0),FALSE),IF(AND(HLOOKUP(MID(AZ$3,FIND(".",AZ$3)+1,FIND(".",AZ$3,FIND(".",AZ$3)+1)-FIND(".",AZ$3)-1),Gällivare!$B$6:$J$36,MATCH($C21,Gällivare!$B$6:$B$36,0),FALSE)="No Impact",HLOOKUP(LEFT(AZ$3,4),Global!$B$6:$J$36,MATCH($C21,Global!$B$6:$B$36,0),FALSE)="No Impact"),HLOOKUP(RIGHT(AZ$3,LEN(AZ$3)-FIND(".",AZ$3,FIND(".",AZ$3)+1)),Gällivare!$B$6:$J$36,MATCH($C21,Gällivare!$B$6:$B$36,0),FALSE),"Global: "&amp;HLOOKUP(LEFT(AZ$3,4),Global!$B$6:$J$36,MATCH($C21,Global!$B$6:$B$36,0),FALSE)&amp;CHAR(10)&amp;"Local Trend: "&amp;HLOOKUP(MID(AZ$3,FIND(".",AZ$3)+1,FIND(".",AZ$3,FIND(".",AZ$3)+1)-FIND(".",AZ$3)-1),Gällivare!$B$6:$J$36,MATCH($C21,Gällivare!$B$6:$B$36,0),FALSE)&amp;CHAR(10)&amp;"Local Target: "&amp;HLOOKUP(RIGHT(AZ$3,LEN(AZ$3)-FIND(".",AZ$3,FIND(".",AZ$3)+1)),Gällivare!$B$6:$J$36,MATCH($C21,Gällivare!$B$6:$B$36,0),FALSE)))</f>
        <v>Low</v>
      </c>
      <c r="BA21" s="177" t="str">
        <f>IF(AND(HLOOKUP(MID(BA$3,FIND(".",BA$3)+1,FIND(".",BA$3,FIND(".",BA$3)+1)-FIND(".",BA$3)-1),Gällivare!$B$6:$J$36,MATCH($C21,Gällivare!$B$6:$B$36,0),FALSE)="No Impact",HLOOKUP(RIGHT(BA$3,LEN(BA$3)-FIND(".",BA$3,FIND(".",BA$3)+1)),Gällivare!$B$6:$J$36,MATCH($C21,Gällivare!$B$6:$B$36,0),FALSE)="No Impact"),HLOOKUP(LEFT(BA$3,4),Global!$B$6:$J$36,MATCH($C21,Global!$B$6:$B$36,0),FALSE),IF(AND(HLOOKUP(MID(BA$3,FIND(".",BA$3)+1,FIND(".",BA$3,FIND(".",BA$3)+1)-FIND(".",BA$3)-1),Gällivare!$B$6:$J$36,MATCH($C21,Gällivare!$B$6:$B$36,0),FALSE)="No Impact",HLOOKUP(LEFT(BA$3,4),Global!$B$6:$J$36,MATCH($C21,Global!$B$6:$B$36,0),FALSE)="No Impact"),HLOOKUP(RIGHT(BA$3,LEN(BA$3)-FIND(".",BA$3,FIND(".",BA$3)+1)),Gällivare!$B$6:$J$36,MATCH($C21,Gällivare!$B$6:$B$36,0),FALSE),"Global: "&amp;HLOOKUP(LEFT(BA$3,4),Global!$B$6:$J$36,MATCH($C21,Global!$B$6:$B$36,0),FALSE)&amp;CHAR(10)&amp;"Local Trend: "&amp;HLOOKUP(MID(BA$3,FIND(".",BA$3)+1,FIND(".",BA$3,FIND(".",BA$3)+1)-FIND(".",BA$3)-1),Gällivare!$B$6:$J$36,MATCH($C21,Gällivare!$B$6:$B$36,0),FALSE)&amp;CHAR(10)&amp;"Local Target: "&amp;HLOOKUP(RIGHT(BA$3,LEN(BA$3)-FIND(".",BA$3,FIND(".",BA$3)+1)),Gällivare!$B$6:$J$36,MATCH($C21,Gällivare!$B$6:$B$36,0),FALSE)))</f>
        <v>Low</v>
      </c>
      <c r="BB21" s="177" t="str">
        <f>IF(AND(HLOOKUP(MID(BB$3,FIND(".",BB$3)+1,FIND(".",BB$3,FIND(".",BB$3)+1)-FIND(".",BB$3)-1),Gällivare!$B$6:$J$36,MATCH($C21,Gällivare!$B$6:$B$36,0),FALSE)="No Impact",HLOOKUP(RIGHT(BB$3,LEN(BB$3)-FIND(".",BB$3,FIND(".",BB$3)+1)),Gällivare!$B$6:$J$36,MATCH($C21,Gällivare!$B$6:$B$36,0),FALSE)="No Impact"),HLOOKUP(LEFT(BB$3,4),Global!$B$6:$J$36,MATCH($C21,Global!$B$6:$B$36,0),FALSE),IF(AND(HLOOKUP(MID(BB$3,FIND(".",BB$3)+1,FIND(".",BB$3,FIND(".",BB$3)+1)-FIND(".",BB$3)-1),Gällivare!$B$6:$J$36,MATCH($C21,Gällivare!$B$6:$B$36,0),FALSE)="No Impact",HLOOKUP(LEFT(BB$3,4),Global!$B$6:$J$36,MATCH($C21,Global!$B$6:$B$36,0),FALSE)="No Impact"),HLOOKUP(RIGHT(BB$3,LEN(BB$3)-FIND(".",BB$3,FIND(".",BB$3)+1)),Gällivare!$B$6:$J$36,MATCH($C21,Gällivare!$B$6:$B$36,0),FALSE),"Global: "&amp;HLOOKUP(LEFT(BB$3,4),Global!$B$6:$J$36,MATCH($C21,Global!$B$6:$B$36,0),FALSE)&amp;CHAR(10)&amp;"Local Trend: "&amp;HLOOKUP(MID(BB$3,FIND(".",BB$3)+1,FIND(".",BB$3,FIND(".",BB$3)+1)-FIND(".",BB$3)-1),Gällivare!$B$6:$J$36,MATCH($C21,Gällivare!$B$6:$B$36,0),FALSE)&amp;CHAR(10)&amp;"Local Target: "&amp;HLOOKUP(RIGHT(BB$3,LEN(BB$3)-FIND(".",BB$3,FIND(".",BB$3)+1)),Gällivare!$B$6:$J$36,MATCH($C21,Gällivare!$B$6:$B$36,0),FALSE)))</f>
        <v>Low</v>
      </c>
      <c r="BC21" s="177" t="str">
        <f>IF(AND(HLOOKUP(MID(BC$3,FIND(".",BC$3)+1,FIND(".",BC$3,FIND(".",BC$3)+1)-FIND(".",BC$3)-1),Gällivare!$B$6:$J$36,MATCH($C21,Gällivare!$B$6:$B$36,0),FALSE)="No Impact",HLOOKUP(RIGHT(BC$3,LEN(BC$3)-FIND(".",BC$3,FIND(".",BC$3)+1)),Gällivare!$B$6:$J$36,MATCH($C21,Gällivare!$B$6:$B$36,0),FALSE)="No Impact"),HLOOKUP(LEFT(BC$3,4),Global!$B$6:$J$36,MATCH($C21,Global!$B$6:$B$36,0),FALSE),IF(AND(HLOOKUP(MID(BC$3,FIND(".",BC$3)+1,FIND(".",BC$3,FIND(".",BC$3)+1)-FIND(".",BC$3)-1),Gällivare!$B$6:$J$36,MATCH($C21,Gällivare!$B$6:$B$36,0),FALSE)="No Impact",HLOOKUP(LEFT(BC$3,4),Global!$B$6:$J$36,MATCH($C21,Global!$B$6:$B$36,0),FALSE)="No Impact"),HLOOKUP(RIGHT(BC$3,LEN(BC$3)-FIND(".",BC$3,FIND(".",BC$3)+1)),Gällivare!$B$6:$J$36,MATCH($C21,Gällivare!$B$6:$B$36,0),FALSE),"Global: "&amp;HLOOKUP(LEFT(BC$3,4),Global!$B$6:$J$36,MATCH($C21,Global!$B$6:$B$36,0),FALSE)&amp;CHAR(10)&amp;"Local Trend: "&amp;HLOOKUP(MID(BC$3,FIND(".",BC$3)+1,FIND(".",BC$3,FIND(".",BC$3)+1)-FIND(".",BC$3)-1),Gällivare!$B$6:$J$36,MATCH($C21,Gällivare!$B$6:$B$36,0),FALSE)&amp;CHAR(10)&amp;"Local Target: "&amp;HLOOKUP(RIGHT(BC$3,LEN(BC$3)-FIND(".",BC$3,FIND(".",BC$3)+1)),Gällivare!$B$6:$J$36,MATCH($C21,Gällivare!$B$6:$B$36,0),FALSE)))</f>
        <v>Low</v>
      </c>
      <c r="BD21" s="177" t="str">
        <f>IF(AND(HLOOKUP(MID(BD$3,FIND(".",BD$3)+1,FIND(".",BD$3,FIND(".",BD$3)+1)-FIND(".",BD$3)-1),Gällivare!$B$6:$J$36,MATCH($C21,Gällivare!$B$6:$B$36,0),FALSE)="No Impact",HLOOKUP(RIGHT(BD$3,LEN(BD$3)-FIND(".",BD$3,FIND(".",BD$3)+1)),Gällivare!$B$6:$J$36,MATCH($C21,Gällivare!$B$6:$B$36,0),FALSE)="No Impact"),HLOOKUP(LEFT(BD$3,4),Global!$B$6:$J$36,MATCH($C21,Global!$B$6:$B$36,0),FALSE),IF(AND(HLOOKUP(MID(BD$3,FIND(".",BD$3)+1,FIND(".",BD$3,FIND(".",BD$3)+1)-FIND(".",BD$3)-1),Gällivare!$B$6:$J$36,MATCH($C21,Gällivare!$B$6:$B$36,0),FALSE)="No Impact",HLOOKUP(LEFT(BD$3,4),Global!$B$6:$J$36,MATCH($C21,Global!$B$6:$B$36,0),FALSE)="No Impact"),HLOOKUP(RIGHT(BD$3,LEN(BD$3)-FIND(".",BD$3,FIND(".",BD$3)+1)),Gällivare!$B$6:$J$36,MATCH($C21,Gällivare!$B$6:$B$36,0),FALSE),"Global: "&amp;HLOOKUP(LEFT(BD$3,4),Global!$B$6:$J$36,MATCH($C21,Global!$B$6:$B$36,0),FALSE)&amp;CHAR(10)&amp;"Local Trend: "&amp;HLOOKUP(MID(BD$3,FIND(".",BD$3)+1,FIND(".",BD$3,FIND(".",BD$3)+1)-FIND(".",BD$3)-1),Gällivare!$B$6:$J$36,MATCH($C21,Gällivare!$B$6:$B$36,0),FALSE)&amp;CHAR(10)&amp;"Local Target: "&amp;HLOOKUP(RIGHT(BD$3,LEN(BD$3)-FIND(".",BD$3,FIND(".",BD$3)+1)),Gällivare!$B$6:$J$36,MATCH($C21,Gällivare!$B$6:$B$36,0),FALSE)))</f>
        <v>Low</v>
      </c>
      <c r="BE21" s="177" t="str">
        <f>IF(AND(HLOOKUP(MID(BE$3,FIND(".",BE$3)+1,FIND(".",BE$3,FIND(".",BE$3)+1)-FIND(".",BE$3)-1),Gällivare!$B$6:$J$36,MATCH($C21,Gällivare!$B$6:$B$36,0),FALSE)="No Impact",HLOOKUP(RIGHT(BE$3,LEN(BE$3)-FIND(".",BE$3,FIND(".",BE$3)+1)),Gällivare!$B$6:$J$36,MATCH($C21,Gällivare!$B$6:$B$36,0),FALSE)="No Impact"),HLOOKUP(LEFT(BE$3,4),Global!$B$6:$J$36,MATCH($C21,Global!$B$6:$B$36,0),FALSE),IF(AND(HLOOKUP(MID(BE$3,FIND(".",BE$3)+1,FIND(".",BE$3,FIND(".",BE$3)+1)-FIND(".",BE$3)-1),Gällivare!$B$6:$J$36,MATCH($C21,Gällivare!$B$6:$B$36,0),FALSE)="No Impact",HLOOKUP(LEFT(BE$3,4),Global!$B$6:$J$36,MATCH($C21,Global!$B$6:$B$36,0),FALSE)="No Impact"),HLOOKUP(RIGHT(BE$3,LEN(BE$3)-FIND(".",BE$3,FIND(".",BE$3)+1)),Gällivare!$B$6:$J$36,MATCH($C21,Gällivare!$B$6:$B$36,0),FALSE),"Global: "&amp;HLOOKUP(LEFT(BE$3,4),Global!$B$6:$J$36,MATCH($C21,Global!$B$6:$B$36,0),FALSE)&amp;CHAR(10)&amp;"Local Trend: "&amp;HLOOKUP(MID(BE$3,FIND(".",BE$3)+1,FIND(".",BE$3,FIND(".",BE$3)+1)-FIND(".",BE$3)-1),Gällivare!$B$6:$J$36,MATCH($C21,Gällivare!$B$6:$B$36,0),FALSE)&amp;CHAR(10)&amp;"Local Target: "&amp;HLOOKUP(RIGHT(BE$3,LEN(BE$3)-FIND(".",BE$3,FIND(".",BE$3)+1)),Gällivare!$B$6:$J$36,MATCH($C21,Gällivare!$B$6:$B$36,0),FALSE)))</f>
        <v>HIgh</v>
      </c>
      <c r="BF21" s="177" t="str">
        <f>IF(AND(HLOOKUP(MID(BF$3,FIND(".",BF$3)+1,FIND(".",BF$3,FIND(".",BF$3)+1)-FIND(".",BF$3)-1),Gällivare!$B$6:$J$36,MATCH($C21,Gällivare!$B$6:$B$36,0),FALSE)="No Impact",HLOOKUP(RIGHT(BF$3,LEN(BF$3)-FIND(".",BF$3,FIND(".",BF$3)+1)),Gällivare!$B$6:$J$36,MATCH($C21,Gällivare!$B$6:$B$36,0),FALSE)="No Impact"),HLOOKUP(LEFT(BF$3,4),Global!$B$6:$J$36,MATCH($C21,Global!$B$6:$B$36,0),FALSE),IF(AND(HLOOKUP(MID(BF$3,FIND(".",BF$3)+1,FIND(".",BF$3,FIND(".",BF$3)+1)-FIND(".",BF$3)-1),Gällivare!$B$6:$J$36,MATCH($C21,Gällivare!$B$6:$B$36,0),FALSE)="No Impact",HLOOKUP(LEFT(BF$3,4),Global!$B$6:$J$36,MATCH($C21,Global!$B$6:$B$36,0),FALSE)="No Impact"),HLOOKUP(RIGHT(BF$3,LEN(BF$3)-FIND(".",BF$3,FIND(".",BF$3)+1)),Gällivare!$B$6:$J$36,MATCH($C21,Gällivare!$B$6:$B$36,0),FALSE),"Global: "&amp;HLOOKUP(LEFT(BF$3,4),Global!$B$6:$J$36,MATCH($C21,Global!$B$6:$B$36,0),FALSE)&amp;CHAR(10)&amp;"Local Trend: "&amp;HLOOKUP(MID(BF$3,FIND(".",BF$3)+1,FIND(".",BF$3,FIND(".",BF$3)+1)-FIND(".",BF$3)-1),Gällivare!$B$6:$J$36,MATCH($C21,Gällivare!$B$6:$B$36,0),FALSE)&amp;CHAR(10)&amp;"Local Target: "&amp;HLOOKUP(RIGHT(BF$3,LEN(BF$3)-FIND(".",BF$3,FIND(".",BF$3)+1)),Gällivare!$B$6:$J$36,MATCH($C21,Gällivare!$B$6:$B$36,0),FALSE)))</f>
        <v>HIgh</v>
      </c>
      <c r="BG21" s="177" t="str">
        <f>IF(AND(HLOOKUP(MID(BG$3,FIND(".",BG$3)+1,FIND(".",BG$3,FIND(".",BG$3)+1)-FIND(".",BG$3)-1),Gällivare!$B$6:$J$36,MATCH($C21,Gällivare!$B$6:$B$36,0),FALSE)="No Impact",HLOOKUP(RIGHT(BG$3,LEN(BG$3)-FIND(".",BG$3,FIND(".",BG$3)+1)),Gällivare!$B$6:$J$36,MATCH($C21,Gällivare!$B$6:$B$36,0),FALSE)="No Impact"),HLOOKUP(LEFT(BG$3,4),Global!$B$6:$J$36,MATCH($C21,Global!$B$6:$B$36,0),FALSE),IF(AND(HLOOKUP(MID(BG$3,FIND(".",BG$3)+1,FIND(".",BG$3,FIND(".",BG$3)+1)-FIND(".",BG$3)-1),Gällivare!$B$6:$J$36,MATCH($C21,Gällivare!$B$6:$B$36,0),FALSE)="No Impact",HLOOKUP(LEFT(BG$3,4),Global!$B$6:$J$36,MATCH($C21,Global!$B$6:$B$36,0),FALSE)="No Impact"),HLOOKUP(RIGHT(BG$3,LEN(BG$3)-FIND(".",BG$3,FIND(".",BG$3)+1)),Gällivare!$B$6:$J$36,MATCH($C21,Gällivare!$B$6:$B$36,0),FALSE),"Global: "&amp;HLOOKUP(LEFT(BG$3,4),Global!$B$6:$J$36,MATCH($C21,Global!$B$6:$B$36,0),FALSE)&amp;CHAR(10)&amp;"Local Trend: "&amp;HLOOKUP(MID(BG$3,FIND(".",BG$3)+1,FIND(".",BG$3,FIND(".",BG$3)+1)-FIND(".",BG$3)-1),Gällivare!$B$6:$J$36,MATCH($C21,Gällivare!$B$6:$B$36,0),FALSE)&amp;CHAR(10)&amp;"Local Target: "&amp;HLOOKUP(RIGHT(BG$3,LEN(BG$3)-FIND(".",BG$3,FIND(".",BG$3)+1)),Gällivare!$B$6:$J$36,MATCH($C21,Gällivare!$B$6:$B$36,0),FALSE)))</f>
        <v>HIgh</v>
      </c>
      <c r="BH21" s="177" t="str">
        <f>IF(AND(HLOOKUP(MID(BH$3,FIND(".",BH$3)+1,FIND(".",BH$3,FIND(".",BH$3)+1)-FIND(".",BH$3)-1),Gällivare!$B$6:$J$36,MATCH($C21,Gällivare!$B$6:$B$36,0),FALSE)="No Impact",HLOOKUP(RIGHT(BH$3,LEN(BH$3)-FIND(".",BH$3,FIND(".",BH$3)+1)),Gällivare!$B$6:$J$36,MATCH($C21,Gällivare!$B$6:$B$36,0),FALSE)="No Impact"),HLOOKUP(LEFT(BH$3,4),Global!$B$6:$J$36,MATCH($C21,Global!$B$6:$B$36,0),FALSE),IF(AND(HLOOKUP(MID(BH$3,FIND(".",BH$3)+1,FIND(".",BH$3,FIND(".",BH$3)+1)-FIND(".",BH$3)-1),Gällivare!$B$6:$J$36,MATCH($C21,Gällivare!$B$6:$B$36,0),FALSE)="No Impact",HLOOKUP(LEFT(BH$3,4),Global!$B$6:$J$36,MATCH($C21,Global!$B$6:$B$36,0),FALSE)="No Impact"),HLOOKUP(RIGHT(BH$3,LEN(BH$3)-FIND(".",BH$3,FIND(".",BH$3)+1)),Gällivare!$B$6:$J$36,MATCH($C21,Gällivare!$B$6:$B$36,0),FALSE),"Global: "&amp;HLOOKUP(LEFT(BH$3,4),Global!$B$6:$J$36,MATCH($C21,Global!$B$6:$B$36,0),FALSE)&amp;CHAR(10)&amp;"Local Trend: "&amp;HLOOKUP(MID(BH$3,FIND(".",BH$3)+1,FIND(".",BH$3,FIND(".",BH$3)+1)-FIND(".",BH$3)-1),Gällivare!$B$6:$J$36,MATCH($C21,Gällivare!$B$6:$B$36,0),FALSE)&amp;CHAR(10)&amp;"Local Target: "&amp;HLOOKUP(RIGHT(BH$3,LEN(BH$3)-FIND(".",BH$3,FIND(".",BH$3)+1)),Gällivare!$B$6:$J$36,MATCH($C21,Gällivare!$B$6:$B$36,0),FALSE)))</f>
        <v>HIgh</v>
      </c>
      <c r="BI21" s="177" t="str">
        <f>IF(AND(HLOOKUP(MID(BI$3,FIND(".",BI$3)+1,FIND(".",BI$3,FIND(".",BI$3)+1)-FIND(".",BI$3)-1),Gällivare!$B$6:$J$36,MATCH($C21,Gällivare!$B$6:$B$36,0),FALSE)="No Impact",HLOOKUP(RIGHT(BI$3,LEN(BI$3)-FIND(".",BI$3,FIND(".",BI$3)+1)),Gällivare!$B$6:$J$36,MATCH($C21,Gällivare!$B$6:$B$36,0),FALSE)="No Impact"),HLOOKUP(LEFT(BI$3,4),Global!$B$6:$J$36,MATCH($C21,Global!$B$6:$B$36,0),FALSE),IF(AND(HLOOKUP(MID(BI$3,FIND(".",BI$3)+1,FIND(".",BI$3,FIND(".",BI$3)+1)-FIND(".",BI$3)-1),Gällivare!$B$6:$J$36,MATCH($C21,Gällivare!$B$6:$B$36,0),FALSE)="No Impact",HLOOKUP(LEFT(BI$3,4),Global!$B$6:$J$36,MATCH($C21,Global!$B$6:$B$36,0),FALSE)="No Impact"),HLOOKUP(RIGHT(BI$3,LEN(BI$3)-FIND(".",BI$3,FIND(".",BI$3)+1)),Gällivare!$B$6:$J$36,MATCH($C21,Gällivare!$B$6:$B$36,0),FALSE),"Global: "&amp;HLOOKUP(LEFT(BI$3,4),Global!$B$6:$J$36,MATCH($C21,Global!$B$6:$B$36,0),FALSE)&amp;CHAR(10)&amp;"Local Trend: "&amp;HLOOKUP(MID(BI$3,FIND(".",BI$3)+1,FIND(".",BI$3,FIND(".",BI$3)+1)-FIND(".",BI$3)-1),Gällivare!$B$6:$J$36,MATCH($C21,Gällivare!$B$6:$B$36,0),FALSE)&amp;CHAR(10)&amp;"Local Target: "&amp;HLOOKUP(RIGHT(BI$3,LEN(BI$3)-FIND(".",BI$3,FIND(".",BI$3)+1)),Gällivare!$B$6:$J$36,MATCH($C21,Gällivare!$B$6:$B$36,0),FALSE)))</f>
        <v>HIgh</v>
      </c>
      <c r="BJ21" s="177" t="str">
        <f>IF(AND(HLOOKUP(MID(BJ$3,FIND(".",BJ$3)+1,FIND(".",BJ$3,FIND(".",BJ$3)+1)-FIND(".",BJ$3)-1),Gällivare!$B$6:$J$36,MATCH($C21,Gällivare!$B$6:$B$36,0),FALSE)="No Impact",HLOOKUP(RIGHT(BJ$3,LEN(BJ$3)-FIND(".",BJ$3,FIND(".",BJ$3)+1)),Gällivare!$B$6:$J$36,MATCH($C21,Gällivare!$B$6:$B$36,0),FALSE)="No Impact"),HLOOKUP(LEFT(BJ$3,4),Global!$B$6:$J$36,MATCH($C21,Global!$B$6:$B$36,0),FALSE),IF(AND(HLOOKUP(MID(BJ$3,FIND(".",BJ$3)+1,FIND(".",BJ$3,FIND(".",BJ$3)+1)-FIND(".",BJ$3)-1),Gällivare!$B$6:$J$36,MATCH($C21,Gällivare!$B$6:$B$36,0),FALSE)="No Impact",HLOOKUP(LEFT(BJ$3,4),Global!$B$6:$J$36,MATCH($C21,Global!$B$6:$B$36,0),FALSE)="No Impact"),HLOOKUP(RIGHT(BJ$3,LEN(BJ$3)-FIND(".",BJ$3,FIND(".",BJ$3)+1)),Gällivare!$B$6:$J$36,MATCH($C21,Gällivare!$B$6:$B$36,0),FALSE),"Global: "&amp;HLOOKUP(LEFT(BJ$3,4),Global!$B$6:$J$36,MATCH($C21,Global!$B$6:$B$36,0),FALSE)&amp;CHAR(10)&amp;"Local Trend: "&amp;HLOOKUP(MID(BJ$3,FIND(".",BJ$3)+1,FIND(".",BJ$3,FIND(".",BJ$3)+1)-FIND(".",BJ$3)-1),Gällivare!$B$6:$J$36,MATCH($C21,Gällivare!$B$6:$B$36,0),FALSE)&amp;CHAR(10)&amp;"Local Target: "&amp;HLOOKUP(RIGHT(BJ$3,LEN(BJ$3)-FIND(".",BJ$3,FIND(".",BJ$3)+1)),Gällivare!$B$6:$J$36,MATCH($C21,Gällivare!$B$6:$B$36,0),FALSE)))</f>
        <v>HIgh</v>
      </c>
      <c r="BK21" s="177" t="str">
        <f>IF(AND(HLOOKUP(MID(BK$3,FIND(".",BK$3)+1,FIND(".",BK$3,FIND(".",BK$3)+1)-FIND(".",BK$3)-1),Gällivare!$B$6:$J$36,MATCH($C21,Gällivare!$B$6:$B$36,0),FALSE)="No Impact",HLOOKUP(RIGHT(BK$3,LEN(BK$3)-FIND(".",BK$3,FIND(".",BK$3)+1)),Gällivare!$B$6:$J$36,MATCH($C21,Gällivare!$B$6:$B$36,0),FALSE)="No Impact"),HLOOKUP(LEFT(BK$3,4),Global!$B$6:$J$36,MATCH($C21,Global!$B$6:$B$36,0),FALSE),IF(AND(HLOOKUP(MID(BK$3,FIND(".",BK$3)+1,FIND(".",BK$3,FIND(".",BK$3)+1)-FIND(".",BK$3)-1),Gällivare!$B$6:$J$36,MATCH($C21,Gällivare!$B$6:$B$36,0),FALSE)="No Impact",HLOOKUP(LEFT(BK$3,4),Global!$B$6:$J$36,MATCH($C21,Global!$B$6:$B$36,0),FALSE)="No Impact"),HLOOKUP(RIGHT(BK$3,LEN(BK$3)-FIND(".",BK$3,FIND(".",BK$3)+1)),Gällivare!$B$6:$J$36,MATCH($C21,Gällivare!$B$6:$B$36,0),FALSE),"Global: "&amp;HLOOKUP(LEFT(BK$3,4),Global!$B$6:$J$36,MATCH($C21,Global!$B$6:$B$36,0),FALSE)&amp;CHAR(10)&amp;"Local Trend: "&amp;HLOOKUP(MID(BK$3,FIND(".",BK$3)+1,FIND(".",BK$3,FIND(".",BK$3)+1)-FIND(".",BK$3)-1),Gällivare!$B$6:$J$36,MATCH($C21,Gällivare!$B$6:$B$36,0),FALSE)&amp;CHAR(10)&amp;"Local Target: "&amp;HLOOKUP(RIGHT(BK$3,LEN(BK$3)-FIND(".",BK$3,FIND(".",BK$3)+1)),Gällivare!$B$6:$J$36,MATCH($C21,Gällivare!$B$6:$B$36,0),FALSE)))</f>
        <v>Low</v>
      </c>
      <c r="BL21" s="177" t="str">
        <f>IF(AND(HLOOKUP(MID(BL$3,FIND(".",BL$3)+1,FIND(".",BL$3,FIND(".",BL$3)+1)-FIND(".",BL$3)-1),Gällivare!$B$6:$J$36,MATCH($C21,Gällivare!$B$6:$B$36,0),FALSE)="No Impact",HLOOKUP(RIGHT(BL$3,LEN(BL$3)-FIND(".",BL$3,FIND(".",BL$3)+1)),Gällivare!$B$6:$J$36,MATCH($C21,Gällivare!$B$6:$B$36,0),FALSE)="No Impact"),HLOOKUP(LEFT(BL$3,4),Global!$B$6:$J$36,MATCH($C21,Global!$B$6:$B$36,0),FALSE),IF(AND(HLOOKUP(MID(BL$3,FIND(".",BL$3)+1,FIND(".",BL$3,FIND(".",BL$3)+1)-FIND(".",BL$3)-1),Gällivare!$B$6:$J$36,MATCH($C21,Gällivare!$B$6:$B$36,0),FALSE)="No Impact",HLOOKUP(LEFT(BL$3,4),Global!$B$6:$J$36,MATCH($C21,Global!$B$6:$B$36,0),FALSE)="No Impact"),HLOOKUP(RIGHT(BL$3,LEN(BL$3)-FIND(".",BL$3,FIND(".",BL$3)+1)),Gällivare!$B$6:$J$36,MATCH($C21,Gällivare!$B$6:$B$36,0),FALSE),"Global: "&amp;HLOOKUP(LEFT(BL$3,4),Global!$B$6:$J$36,MATCH($C21,Global!$B$6:$B$36,0),FALSE)&amp;CHAR(10)&amp;"Local Trend: "&amp;HLOOKUP(MID(BL$3,FIND(".",BL$3)+1,FIND(".",BL$3,FIND(".",BL$3)+1)-FIND(".",BL$3)-1),Gällivare!$B$6:$J$36,MATCH($C21,Gällivare!$B$6:$B$36,0),FALSE)&amp;CHAR(10)&amp;"Local Target: "&amp;HLOOKUP(RIGHT(BL$3,LEN(BL$3)-FIND(".",BL$3,FIND(".",BL$3)+1)),Gällivare!$B$6:$J$36,MATCH($C21,Gällivare!$B$6:$B$36,0),FALSE)))</f>
        <v>Low</v>
      </c>
      <c r="BM21" s="177" t="str">
        <f>IF(AND(HLOOKUP(MID(BM$3,FIND(".",BM$3)+1,FIND(".",BM$3,FIND(".",BM$3)+1)-FIND(".",BM$3)-1),Gällivare!$B$6:$J$36,MATCH($C21,Gällivare!$B$6:$B$36,0),FALSE)="No Impact",HLOOKUP(RIGHT(BM$3,LEN(BM$3)-FIND(".",BM$3,FIND(".",BM$3)+1)),Gällivare!$B$6:$J$36,MATCH($C21,Gällivare!$B$6:$B$36,0),FALSE)="No Impact"),HLOOKUP(LEFT(BM$3,4),Global!$B$6:$J$36,MATCH($C21,Global!$B$6:$B$36,0),FALSE),IF(AND(HLOOKUP(MID(BM$3,FIND(".",BM$3)+1,FIND(".",BM$3,FIND(".",BM$3)+1)-FIND(".",BM$3)-1),Gällivare!$B$6:$J$36,MATCH($C21,Gällivare!$B$6:$B$36,0),FALSE)="No Impact",HLOOKUP(LEFT(BM$3,4),Global!$B$6:$J$36,MATCH($C21,Global!$B$6:$B$36,0),FALSE)="No Impact"),HLOOKUP(RIGHT(BM$3,LEN(BM$3)-FIND(".",BM$3,FIND(".",BM$3)+1)),Gällivare!$B$6:$J$36,MATCH($C21,Gällivare!$B$6:$B$36,0),FALSE),"Global: "&amp;HLOOKUP(LEFT(BM$3,4),Global!$B$6:$J$36,MATCH($C21,Global!$B$6:$B$36,0),FALSE)&amp;CHAR(10)&amp;"Local Trend: "&amp;HLOOKUP(MID(BM$3,FIND(".",BM$3)+1,FIND(".",BM$3,FIND(".",BM$3)+1)-FIND(".",BM$3)-1),Gällivare!$B$6:$J$36,MATCH($C21,Gällivare!$B$6:$B$36,0),FALSE)&amp;CHAR(10)&amp;"Local Target: "&amp;HLOOKUP(RIGHT(BM$3,LEN(BM$3)-FIND(".",BM$3,FIND(".",BM$3)+1)),Gällivare!$B$6:$J$36,MATCH($C21,Gällivare!$B$6:$B$36,0),FALSE)))</f>
        <v>Low</v>
      </c>
      <c r="BN21" s="177" t="str">
        <f>IF(AND(HLOOKUP(MID(BN$3,FIND(".",BN$3)+1,FIND(".",BN$3,FIND(".",BN$3)+1)-FIND(".",BN$3)-1),Gällivare!$B$6:$J$36,MATCH($C21,Gällivare!$B$6:$B$36,0),FALSE)="No Impact",HLOOKUP(RIGHT(BN$3,LEN(BN$3)-FIND(".",BN$3,FIND(".",BN$3)+1)),Gällivare!$B$6:$J$36,MATCH($C21,Gällivare!$B$6:$B$36,0),FALSE)="No Impact"),HLOOKUP(LEFT(BN$3,4),Global!$B$6:$J$36,MATCH($C21,Global!$B$6:$B$36,0),FALSE),IF(AND(HLOOKUP(MID(BN$3,FIND(".",BN$3)+1,FIND(".",BN$3,FIND(".",BN$3)+1)-FIND(".",BN$3)-1),Gällivare!$B$6:$J$36,MATCH($C21,Gällivare!$B$6:$B$36,0),FALSE)="No Impact",HLOOKUP(LEFT(BN$3,4),Global!$B$6:$J$36,MATCH($C21,Global!$B$6:$B$36,0),FALSE)="No Impact"),HLOOKUP(RIGHT(BN$3,LEN(BN$3)-FIND(".",BN$3,FIND(".",BN$3)+1)),Gällivare!$B$6:$J$36,MATCH($C21,Gällivare!$B$6:$B$36,0),FALSE),"Global: "&amp;HLOOKUP(LEFT(BN$3,4),Global!$B$6:$J$36,MATCH($C21,Global!$B$6:$B$36,0),FALSE)&amp;CHAR(10)&amp;"Local Trend: "&amp;HLOOKUP(MID(BN$3,FIND(".",BN$3)+1,FIND(".",BN$3,FIND(".",BN$3)+1)-FIND(".",BN$3)-1),Gällivare!$B$6:$J$36,MATCH($C21,Gällivare!$B$6:$B$36,0),FALSE)&amp;CHAR(10)&amp;"Local Target: "&amp;HLOOKUP(RIGHT(BN$3,LEN(BN$3)-FIND(".",BN$3,FIND(".",BN$3)+1)),Gällivare!$B$6:$J$36,MATCH($C21,Gällivare!$B$6:$B$36,0),FALSE)))</f>
        <v>Low</v>
      </c>
      <c r="BO21" s="177" t="str">
        <f>IF(AND(HLOOKUP(MID(BO$3,FIND(".",BO$3)+1,FIND(".",BO$3,FIND(".",BO$3)+1)-FIND(".",BO$3)-1),Gällivare!$B$6:$J$36,MATCH($C21,Gällivare!$B$6:$B$36,0),FALSE)="No Impact",HLOOKUP(RIGHT(BO$3,LEN(BO$3)-FIND(".",BO$3,FIND(".",BO$3)+1)),Gällivare!$B$6:$J$36,MATCH($C21,Gällivare!$B$6:$B$36,0),FALSE)="No Impact"),HLOOKUP(LEFT(BO$3,4),Global!$B$6:$J$36,MATCH($C21,Global!$B$6:$B$36,0),FALSE),IF(AND(HLOOKUP(MID(BO$3,FIND(".",BO$3)+1,FIND(".",BO$3,FIND(".",BO$3)+1)-FIND(".",BO$3)-1),Gällivare!$B$6:$J$36,MATCH($C21,Gällivare!$B$6:$B$36,0),FALSE)="No Impact",HLOOKUP(LEFT(BO$3,4),Global!$B$6:$J$36,MATCH($C21,Global!$B$6:$B$36,0),FALSE)="No Impact"),HLOOKUP(RIGHT(BO$3,LEN(BO$3)-FIND(".",BO$3,FIND(".",BO$3)+1)),Gällivare!$B$6:$J$36,MATCH($C21,Gällivare!$B$6:$B$36,0),FALSE),"Global: "&amp;HLOOKUP(LEFT(BO$3,4),Global!$B$6:$J$36,MATCH($C21,Global!$B$6:$B$36,0),FALSE)&amp;CHAR(10)&amp;"Local Trend: "&amp;HLOOKUP(MID(BO$3,FIND(".",BO$3)+1,FIND(".",BO$3,FIND(".",BO$3)+1)-FIND(".",BO$3)-1),Gällivare!$B$6:$J$36,MATCH($C21,Gällivare!$B$6:$B$36,0),FALSE)&amp;CHAR(10)&amp;"Local Target: "&amp;HLOOKUP(RIGHT(BO$3,LEN(BO$3)-FIND(".",BO$3,FIND(".",BO$3)+1)),Gällivare!$B$6:$J$36,MATCH($C21,Gällivare!$B$6:$B$36,0),FALSE)))</f>
        <v>Low</v>
      </c>
      <c r="BP21" s="177" t="str">
        <f>IF(AND(HLOOKUP(MID(BP$3,FIND(".",BP$3)+1,FIND(".",BP$3,FIND(".",BP$3)+1)-FIND(".",BP$3)-1),Gällivare!$B$6:$J$36,MATCH($C21,Gällivare!$B$6:$B$36,0),FALSE)="No Impact",HLOOKUP(RIGHT(BP$3,LEN(BP$3)-FIND(".",BP$3,FIND(".",BP$3)+1)),Gällivare!$B$6:$J$36,MATCH($C21,Gällivare!$B$6:$B$36,0),FALSE)="No Impact"),HLOOKUP(LEFT(BP$3,4),Global!$B$6:$J$36,MATCH($C21,Global!$B$6:$B$36,0),FALSE),IF(AND(HLOOKUP(MID(BP$3,FIND(".",BP$3)+1,FIND(".",BP$3,FIND(".",BP$3)+1)-FIND(".",BP$3)-1),Gällivare!$B$6:$J$36,MATCH($C21,Gällivare!$B$6:$B$36,0),FALSE)="No Impact",HLOOKUP(LEFT(BP$3,4),Global!$B$6:$J$36,MATCH($C21,Global!$B$6:$B$36,0),FALSE)="No Impact"),HLOOKUP(RIGHT(BP$3,LEN(BP$3)-FIND(".",BP$3,FIND(".",BP$3)+1)),Gällivare!$B$6:$J$36,MATCH($C21,Gällivare!$B$6:$B$36,0),FALSE),"Global: "&amp;HLOOKUP(LEFT(BP$3,4),Global!$B$6:$J$36,MATCH($C21,Global!$B$6:$B$36,0),FALSE)&amp;CHAR(10)&amp;"Local Trend: "&amp;HLOOKUP(MID(BP$3,FIND(".",BP$3)+1,FIND(".",BP$3,FIND(".",BP$3)+1)-FIND(".",BP$3)-1),Gällivare!$B$6:$J$36,MATCH($C21,Gällivare!$B$6:$B$36,0),FALSE)&amp;CHAR(10)&amp;"Local Target: "&amp;HLOOKUP(RIGHT(BP$3,LEN(BP$3)-FIND(".",BP$3,FIND(".",BP$3)+1)),Gällivare!$B$6:$J$36,MATCH($C21,Gällivare!$B$6:$B$36,0),FALSE)))</f>
        <v>Low</v>
      </c>
    </row>
    <row r="22" spans="2:74" ht="57.6" x14ac:dyDescent="0.3">
      <c r="B22" s="248" t="s">
        <v>194</v>
      </c>
      <c r="C22" s="175" t="s">
        <v>195</v>
      </c>
      <c r="D22" s="175" t="s">
        <v>196</v>
      </c>
      <c r="E22" s="175" t="s">
        <v>197</v>
      </c>
      <c r="F22" s="175" t="s">
        <v>198</v>
      </c>
      <c r="G22" s="175"/>
      <c r="H22" s="179" t="s">
        <v>53</v>
      </c>
      <c r="I22" s="179" t="s">
        <v>54</v>
      </c>
      <c r="J22" s="179" t="s">
        <v>182</v>
      </c>
      <c r="K22" s="179" t="s">
        <v>53</v>
      </c>
      <c r="L22" s="179" t="s">
        <v>54</v>
      </c>
      <c r="M22" s="179" t="s">
        <v>182</v>
      </c>
      <c r="N22" s="179" t="s">
        <v>53</v>
      </c>
      <c r="O22" s="179" t="s">
        <v>53</v>
      </c>
      <c r="P22" s="179" t="s">
        <v>199</v>
      </c>
      <c r="Q22" s="179" t="s">
        <v>53</v>
      </c>
      <c r="R22" s="179" t="s">
        <v>54</v>
      </c>
      <c r="S22" s="179" t="s">
        <v>199</v>
      </c>
      <c r="T22" s="179" t="s">
        <v>52</v>
      </c>
      <c r="U22" s="179" t="s">
        <v>52</v>
      </c>
      <c r="V22" s="179" t="s">
        <v>52</v>
      </c>
      <c r="W22" s="179" t="s">
        <v>52</v>
      </c>
      <c r="X22" s="179" t="s">
        <v>52</v>
      </c>
      <c r="Y22" s="179" t="s">
        <v>52</v>
      </c>
      <c r="Z22" s="179" t="str">
        <f>N22</f>
        <v>Medium</v>
      </c>
      <c r="AA22" s="179" t="str">
        <f t="shared" ref="AA22:AE22" si="6">O22</f>
        <v>Medium</v>
      </c>
      <c r="AB22" s="179" t="str">
        <f t="shared" si="6"/>
        <v>Low in begining
Medium around 2040</v>
      </c>
      <c r="AC22" s="179" t="str">
        <f t="shared" si="6"/>
        <v>Medium</v>
      </c>
      <c r="AD22" s="179" t="str">
        <f t="shared" si="6"/>
        <v>High</v>
      </c>
      <c r="AE22" s="179" t="str">
        <f t="shared" si="6"/>
        <v>Low in begining
Medium around 2040</v>
      </c>
      <c r="AF22" s="179" t="str">
        <f>T22</f>
        <v>Low</v>
      </c>
      <c r="AG22" s="179" t="str">
        <f t="shared" ref="AG22:AK22" si="7">U22</f>
        <v>Low</v>
      </c>
      <c r="AH22" s="179" t="str">
        <f t="shared" si="7"/>
        <v>Low</v>
      </c>
      <c r="AI22" s="179" t="str">
        <f t="shared" si="7"/>
        <v>Low</v>
      </c>
      <c r="AJ22" s="179" t="str">
        <f t="shared" si="7"/>
        <v>Low</v>
      </c>
      <c r="AK22" s="179" t="str">
        <f t="shared" si="7"/>
        <v>Low</v>
      </c>
      <c r="AL22" s="175"/>
      <c r="AM22" s="177" t="str">
        <f>IF(AND(HLOOKUP(MID(AM$3,FIND(".",AM$3)+1,FIND(".",AM$3,FIND(".",AM$3)+1)-FIND(".",AM$3)-1),Gällivare!$B$6:$J$36,MATCH($C22,Gällivare!$B$6:$B$36,0),FALSE)="No Impact",HLOOKUP(RIGHT(AM$3,LEN(AM$3)-FIND(".",AM$3,FIND(".",AM$3)+1)),Gällivare!$B$6:$J$36,MATCH($C22,Gällivare!$B$6:$B$36,0),FALSE)="No Impact"),HLOOKUP(LEFT(AM$3,4),Global!$B$6:$J$36,MATCH($C22,Global!$B$6:$B$36,0),FALSE),IF(AND(HLOOKUP(MID(AM$3,FIND(".",AM$3)+1,FIND(".",AM$3,FIND(".",AM$3)+1)-FIND(".",AM$3)-1),Gällivare!$B$6:$J$36,MATCH($C22,Gällivare!$B$6:$B$36,0),FALSE)="No Impact",HLOOKUP(LEFT(AM$3,4),Global!$B$6:$J$36,MATCH($C22,Global!$B$6:$B$36,0),FALSE)="No Impact"),HLOOKUP(RIGHT(AM$3,LEN(AM$3)-FIND(".",AM$3,FIND(".",AM$3)+1)),Gällivare!$B$6:$J$36,MATCH($C22,Gällivare!$B$6:$B$36,0),FALSE),"Global: "&amp;HLOOKUP(LEFT(AM$3,4),Global!$B$6:$J$36,MATCH($C22,Global!$B$6:$B$36,0),FALSE)&amp;CHAR(10)&amp;"Local Trend: "&amp;HLOOKUP(MID(AM$3,FIND(".",AM$3)+1,FIND(".",AM$3,FIND(".",AM$3)+1)-FIND(".",AM$3)-1),Gällivare!$B$6:$J$36,MATCH($C22,Gällivare!$B$6:$B$36,0),FALSE)&amp;CHAR(10)&amp;"Local Target: "&amp;HLOOKUP(RIGHT(AM$3,LEN(AM$3)-FIND(".",AM$3,FIND(".",AM$3)+1)),Gällivare!$B$6:$J$36,MATCH($C22,Gällivare!$B$6:$B$36,0),FALSE)))</f>
        <v>Global: High
Local Trend: High
Local Target: Medium</v>
      </c>
      <c r="AN22" s="177" t="str">
        <f>IF(AND(HLOOKUP(MID(AN$3,FIND(".",AN$3)+1,FIND(".",AN$3,FIND(".",AN$3)+1)-FIND(".",AN$3)-1),Gällivare!$B$6:$J$36,MATCH($C22,Gällivare!$B$6:$B$36,0),FALSE)="No Impact",HLOOKUP(RIGHT(AN$3,LEN(AN$3)-FIND(".",AN$3,FIND(".",AN$3)+1)),Gällivare!$B$6:$J$36,MATCH($C22,Gällivare!$B$6:$B$36,0),FALSE)="No Impact"),HLOOKUP(LEFT(AN$3,4),Global!$B$6:$J$36,MATCH($C22,Global!$B$6:$B$36,0),FALSE),IF(AND(HLOOKUP(MID(AN$3,FIND(".",AN$3)+1,FIND(".",AN$3,FIND(".",AN$3)+1)-FIND(".",AN$3)-1),Gällivare!$B$6:$J$36,MATCH($C22,Gällivare!$B$6:$B$36,0),FALSE)="No Impact",HLOOKUP(LEFT(AN$3,4),Global!$B$6:$J$36,MATCH($C22,Global!$B$6:$B$36,0),FALSE)="No Impact"),HLOOKUP(RIGHT(AN$3,LEN(AN$3)-FIND(".",AN$3,FIND(".",AN$3)+1)),Gällivare!$B$6:$J$36,MATCH($C22,Gällivare!$B$6:$B$36,0),FALSE),"Global: "&amp;HLOOKUP(LEFT(AN$3,4),Global!$B$6:$J$36,MATCH($C22,Global!$B$6:$B$36,0),FALSE)&amp;CHAR(10)&amp;"Local Trend: "&amp;HLOOKUP(MID(AN$3,FIND(".",AN$3)+1,FIND(".",AN$3,FIND(".",AN$3)+1)-FIND(".",AN$3)-1),Gällivare!$B$6:$J$36,MATCH($C22,Gällivare!$B$6:$B$36,0),FALSE)&amp;CHAR(10)&amp;"Local Target: "&amp;HLOOKUP(RIGHT(AN$3,LEN(AN$3)-FIND(".",AN$3,FIND(".",AN$3)+1)),Gällivare!$B$6:$J$36,MATCH($C22,Gällivare!$B$6:$B$36,0),FALSE)))</f>
        <v>Global: High
Local Trend: High
Local Target: High</v>
      </c>
      <c r="AO22" s="177" t="str">
        <f>IF(AND(HLOOKUP(MID(AO$3,FIND(".",AO$3)+1,FIND(".",AO$3,FIND(".",AO$3)+1)-FIND(".",AO$3)-1),Gällivare!$B$6:$J$36,MATCH($C22,Gällivare!$B$6:$B$36,0),FALSE)="No Impact",HLOOKUP(RIGHT(AO$3,LEN(AO$3)-FIND(".",AO$3,FIND(".",AO$3)+1)),Gällivare!$B$6:$J$36,MATCH($C22,Gällivare!$B$6:$B$36,0),FALSE)="No Impact"),HLOOKUP(LEFT(AO$3,4),Global!$B$6:$J$36,MATCH($C22,Global!$B$6:$B$36,0),FALSE),IF(AND(HLOOKUP(MID(AO$3,FIND(".",AO$3)+1,FIND(".",AO$3,FIND(".",AO$3)+1)-FIND(".",AO$3)-1),Gällivare!$B$6:$J$36,MATCH($C22,Gällivare!$B$6:$B$36,0),FALSE)="No Impact",HLOOKUP(LEFT(AO$3,4),Global!$B$6:$J$36,MATCH($C22,Global!$B$6:$B$36,0),FALSE)="No Impact"),HLOOKUP(RIGHT(AO$3,LEN(AO$3)-FIND(".",AO$3,FIND(".",AO$3)+1)),Gällivare!$B$6:$J$36,MATCH($C22,Gällivare!$B$6:$B$36,0),FALSE),"Global: "&amp;HLOOKUP(LEFT(AO$3,4),Global!$B$6:$J$36,MATCH($C22,Global!$B$6:$B$36,0),FALSE)&amp;CHAR(10)&amp;"Local Trend: "&amp;HLOOKUP(MID(AO$3,FIND(".",AO$3)+1,FIND(".",AO$3,FIND(".",AO$3)+1)-FIND(".",AO$3)-1),Gällivare!$B$6:$J$36,MATCH($C22,Gällivare!$B$6:$B$36,0),FALSE)&amp;CHAR(10)&amp;"Local Target: "&amp;HLOOKUP(RIGHT(AO$3,LEN(AO$3)-FIND(".",AO$3,FIND(".",AO$3)+1)),Gällivare!$B$6:$J$36,MATCH($C22,Gällivare!$B$6:$B$36,0),FALSE)))</f>
        <v>Global: High
Local Trend: High
Local Target: Low in begining
High around 2040</v>
      </c>
      <c r="AP22" s="177" t="str">
        <f>IF(AND(HLOOKUP(MID(AP$3,FIND(".",AP$3)+1,FIND(".",AP$3,FIND(".",AP$3)+1)-FIND(".",AP$3)-1),Gällivare!$B$6:$J$36,MATCH($C22,Gällivare!$B$6:$B$36,0),FALSE)="No Impact",HLOOKUP(RIGHT(AP$3,LEN(AP$3)-FIND(".",AP$3,FIND(".",AP$3)+1)),Gällivare!$B$6:$J$36,MATCH($C22,Gällivare!$B$6:$B$36,0),FALSE)="No Impact"),HLOOKUP(LEFT(AP$3,4),Global!$B$6:$J$36,MATCH($C22,Global!$B$6:$B$36,0),FALSE),IF(AND(HLOOKUP(MID(AP$3,FIND(".",AP$3)+1,FIND(".",AP$3,FIND(".",AP$3)+1)-FIND(".",AP$3)-1),Gällivare!$B$6:$J$36,MATCH($C22,Gällivare!$B$6:$B$36,0),FALSE)="No Impact",HLOOKUP(LEFT(AP$3,4),Global!$B$6:$J$36,MATCH($C22,Global!$B$6:$B$36,0),FALSE)="No Impact"),HLOOKUP(RIGHT(AP$3,LEN(AP$3)-FIND(".",AP$3,FIND(".",AP$3)+1)),Gällivare!$B$6:$J$36,MATCH($C22,Gällivare!$B$6:$B$36,0),FALSE),"Global: "&amp;HLOOKUP(LEFT(AP$3,4),Global!$B$6:$J$36,MATCH($C22,Global!$B$6:$B$36,0),FALSE)&amp;CHAR(10)&amp;"Local Trend: "&amp;HLOOKUP(MID(AP$3,FIND(".",AP$3)+1,FIND(".",AP$3,FIND(".",AP$3)+1)-FIND(".",AP$3)-1),Gällivare!$B$6:$J$36,MATCH($C22,Gällivare!$B$6:$B$36,0),FALSE)&amp;CHAR(10)&amp;"Local Target: "&amp;HLOOKUP(RIGHT(AP$3,LEN(AP$3)-FIND(".",AP$3,FIND(".",AP$3)+1)),Gällivare!$B$6:$J$36,MATCH($C22,Gällivare!$B$6:$B$36,0),FALSE)))</f>
        <v>Global: High
Local Trend: Low
Local Target: Medium</v>
      </c>
      <c r="AQ22" s="177" t="str">
        <f>IF(AND(HLOOKUP(MID(AQ$3,FIND(".",AQ$3)+1,FIND(".",AQ$3,FIND(".",AQ$3)+1)-FIND(".",AQ$3)-1),Gällivare!$B$6:$J$36,MATCH($C22,Gällivare!$B$6:$B$36,0),FALSE)="No Impact",HLOOKUP(RIGHT(AQ$3,LEN(AQ$3)-FIND(".",AQ$3,FIND(".",AQ$3)+1)),Gällivare!$B$6:$J$36,MATCH($C22,Gällivare!$B$6:$B$36,0),FALSE)="No Impact"),HLOOKUP(LEFT(AQ$3,4),Global!$B$6:$J$36,MATCH($C22,Global!$B$6:$B$36,0),FALSE),IF(AND(HLOOKUP(MID(AQ$3,FIND(".",AQ$3)+1,FIND(".",AQ$3,FIND(".",AQ$3)+1)-FIND(".",AQ$3)-1),Gällivare!$B$6:$J$36,MATCH($C22,Gällivare!$B$6:$B$36,0),FALSE)="No Impact",HLOOKUP(LEFT(AQ$3,4),Global!$B$6:$J$36,MATCH($C22,Global!$B$6:$B$36,0),FALSE)="No Impact"),HLOOKUP(RIGHT(AQ$3,LEN(AQ$3)-FIND(".",AQ$3,FIND(".",AQ$3)+1)),Gällivare!$B$6:$J$36,MATCH($C22,Gällivare!$B$6:$B$36,0),FALSE),"Global: "&amp;HLOOKUP(LEFT(AQ$3,4),Global!$B$6:$J$36,MATCH($C22,Global!$B$6:$B$36,0),FALSE)&amp;CHAR(10)&amp;"Local Trend: "&amp;HLOOKUP(MID(AQ$3,FIND(".",AQ$3)+1,FIND(".",AQ$3,FIND(".",AQ$3)+1)-FIND(".",AQ$3)-1),Gällivare!$B$6:$J$36,MATCH($C22,Gällivare!$B$6:$B$36,0),FALSE)&amp;CHAR(10)&amp;"Local Target: "&amp;HLOOKUP(RIGHT(AQ$3,LEN(AQ$3)-FIND(".",AQ$3,FIND(".",AQ$3)+1)),Gällivare!$B$6:$J$36,MATCH($C22,Gällivare!$B$6:$B$36,0),FALSE)))</f>
        <v>Global: High
Local Trend: Low
Local Target: High</v>
      </c>
      <c r="AR22" s="177" t="str">
        <f>IF(AND(HLOOKUP(MID(AR$3,FIND(".",AR$3)+1,FIND(".",AR$3,FIND(".",AR$3)+1)-FIND(".",AR$3)-1),Gällivare!$B$6:$J$36,MATCH($C22,Gällivare!$B$6:$B$36,0),FALSE)="No Impact",HLOOKUP(RIGHT(AR$3,LEN(AR$3)-FIND(".",AR$3,FIND(".",AR$3)+1)),Gällivare!$B$6:$J$36,MATCH($C22,Gällivare!$B$6:$B$36,0),FALSE)="No Impact"),HLOOKUP(LEFT(AR$3,4),Global!$B$6:$J$36,MATCH($C22,Global!$B$6:$B$36,0),FALSE),IF(AND(HLOOKUP(MID(AR$3,FIND(".",AR$3)+1,FIND(".",AR$3,FIND(".",AR$3)+1)-FIND(".",AR$3)-1),Gällivare!$B$6:$J$36,MATCH($C22,Gällivare!$B$6:$B$36,0),FALSE)="No Impact",HLOOKUP(LEFT(AR$3,4),Global!$B$6:$J$36,MATCH($C22,Global!$B$6:$B$36,0),FALSE)="No Impact"),HLOOKUP(RIGHT(AR$3,LEN(AR$3)-FIND(".",AR$3,FIND(".",AR$3)+1)),Gällivare!$B$6:$J$36,MATCH($C22,Gällivare!$B$6:$B$36,0),FALSE),"Global: "&amp;HLOOKUP(LEFT(AR$3,4),Global!$B$6:$J$36,MATCH($C22,Global!$B$6:$B$36,0),FALSE)&amp;CHAR(10)&amp;"Local Trend: "&amp;HLOOKUP(MID(AR$3,FIND(".",AR$3)+1,FIND(".",AR$3,FIND(".",AR$3)+1)-FIND(".",AR$3)-1),Gällivare!$B$6:$J$36,MATCH($C22,Gällivare!$B$6:$B$36,0),FALSE)&amp;CHAR(10)&amp;"Local Target: "&amp;HLOOKUP(RIGHT(AR$3,LEN(AR$3)-FIND(".",AR$3,FIND(".",AR$3)+1)),Gällivare!$B$6:$J$36,MATCH($C22,Gällivare!$B$6:$B$36,0),FALSE)))</f>
        <v>Global: High
Local Trend: Low
Local Target: Low in begining
High around 2040</v>
      </c>
      <c r="AS22" s="177" t="str">
        <f>IF(AND(HLOOKUP(MID(AS$3,FIND(".",AS$3)+1,FIND(".",AS$3,FIND(".",AS$3)+1)-FIND(".",AS$3)-1),Gällivare!$B$6:$J$36,MATCH($C22,Gällivare!$B$6:$B$36,0),FALSE)="No Impact",HLOOKUP(RIGHT(AS$3,LEN(AS$3)-FIND(".",AS$3,FIND(".",AS$3)+1)),Gällivare!$B$6:$J$36,MATCH($C22,Gällivare!$B$6:$B$36,0),FALSE)="No Impact"),HLOOKUP(LEFT(AS$3,4),Global!$B$6:$J$36,MATCH($C22,Global!$B$6:$B$36,0),FALSE),IF(AND(HLOOKUP(MID(AS$3,FIND(".",AS$3)+1,FIND(".",AS$3,FIND(".",AS$3)+1)-FIND(".",AS$3)-1),Gällivare!$B$6:$J$36,MATCH($C22,Gällivare!$B$6:$B$36,0),FALSE)="No Impact",HLOOKUP(LEFT(AS$3,4),Global!$B$6:$J$36,MATCH($C22,Global!$B$6:$B$36,0),FALSE)="No Impact"),HLOOKUP(RIGHT(AS$3,LEN(AS$3)-FIND(".",AS$3,FIND(".",AS$3)+1)),Gällivare!$B$6:$J$36,MATCH($C22,Gällivare!$B$6:$B$36,0),FALSE),"Global: "&amp;HLOOKUP(LEFT(AS$3,4),Global!$B$6:$J$36,MATCH($C22,Global!$B$6:$B$36,0),FALSE)&amp;CHAR(10)&amp;"Local Trend: "&amp;HLOOKUP(MID(AS$3,FIND(".",AS$3)+1,FIND(".",AS$3,FIND(".",AS$3)+1)-FIND(".",AS$3)-1),Gällivare!$B$6:$J$36,MATCH($C22,Gällivare!$B$6:$B$36,0),FALSE)&amp;CHAR(10)&amp;"Local Target: "&amp;HLOOKUP(RIGHT(AS$3,LEN(AS$3)-FIND(".",AS$3,FIND(".",AS$3)+1)),Gällivare!$B$6:$J$36,MATCH($C22,Gällivare!$B$6:$B$36,0),FALSE)))</f>
        <v>Global: Medium
Local Trend: High
Local Target: Medium</v>
      </c>
      <c r="AT22" s="177" t="str">
        <f>IF(AND(HLOOKUP(MID(AT$3,FIND(".",AT$3)+1,FIND(".",AT$3,FIND(".",AT$3)+1)-FIND(".",AT$3)-1),Gällivare!$B$6:$J$36,MATCH($C22,Gällivare!$B$6:$B$36,0),FALSE)="No Impact",HLOOKUP(RIGHT(AT$3,LEN(AT$3)-FIND(".",AT$3,FIND(".",AT$3)+1)),Gällivare!$B$6:$J$36,MATCH($C22,Gällivare!$B$6:$B$36,0),FALSE)="No Impact"),HLOOKUP(LEFT(AT$3,4),Global!$B$6:$J$36,MATCH($C22,Global!$B$6:$B$36,0),FALSE),IF(AND(HLOOKUP(MID(AT$3,FIND(".",AT$3)+1,FIND(".",AT$3,FIND(".",AT$3)+1)-FIND(".",AT$3)-1),Gällivare!$B$6:$J$36,MATCH($C22,Gällivare!$B$6:$B$36,0),FALSE)="No Impact",HLOOKUP(LEFT(AT$3,4),Global!$B$6:$J$36,MATCH($C22,Global!$B$6:$B$36,0),FALSE)="No Impact"),HLOOKUP(RIGHT(AT$3,LEN(AT$3)-FIND(".",AT$3,FIND(".",AT$3)+1)),Gällivare!$B$6:$J$36,MATCH($C22,Gällivare!$B$6:$B$36,0),FALSE),"Global: "&amp;HLOOKUP(LEFT(AT$3,4),Global!$B$6:$J$36,MATCH($C22,Global!$B$6:$B$36,0),FALSE)&amp;CHAR(10)&amp;"Local Trend: "&amp;HLOOKUP(MID(AT$3,FIND(".",AT$3)+1,FIND(".",AT$3,FIND(".",AT$3)+1)-FIND(".",AT$3)-1),Gällivare!$B$6:$J$36,MATCH($C22,Gällivare!$B$6:$B$36,0),FALSE)&amp;CHAR(10)&amp;"Local Target: "&amp;HLOOKUP(RIGHT(AT$3,LEN(AT$3)-FIND(".",AT$3,FIND(".",AT$3)+1)),Gällivare!$B$6:$J$36,MATCH($C22,Gällivare!$B$6:$B$36,0),FALSE)))</f>
        <v>Global: Medium
Local Trend: High
Local Target: High</v>
      </c>
      <c r="AU22" s="177" t="str">
        <f>IF(AND(HLOOKUP(MID(AU$3,FIND(".",AU$3)+1,FIND(".",AU$3,FIND(".",AU$3)+1)-FIND(".",AU$3)-1),Gällivare!$B$6:$J$36,MATCH($C22,Gällivare!$B$6:$B$36,0),FALSE)="No Impact",HLOOKUP(RIGHT(AU$3,LEN(AU$3)-FIND(".",AU$3,FIND(".",AU$3)+1)),Gällivare!$B$6:$J$36,MATCH($C22,Gällivare!$B$6:$B$36,0),FALSE)="No Impact"),HLOOKUP(LEFT(AU$3,4),Global!$B$6:$J$36,MATCH($C22,Global!$B$6:$B$36,0),FALSE),IF(AND(HLOOKUP(MID(AU$3,FIND(".",AU$3)+1,FIND(".",AU$3,FIND(".",AU$3)+1)-FIND(".",AU$3)-1),Gällivare!$B$6:$J$36,MATCH($C22,Gällivare!$B$6:$B$36,0),FALSE)="No Impact",HLOOKUP(LEFT(AU$3,4),Global!$B$6:$J$36,MATCH($C22,Global!$B$6:$B$36,0),FALSE)="No Impact"),HLOOKUP(RIGHT(AU$3,LEN(AU$3)-FIND(".",AU$3,FIND(".",AU$3)+1)),Gällivare!$B$6:$J$36,MATCH($C22,Gällivare!$B$6:$B$36,0),FALSE),"Global: "&amp;HLOOKUP(LEFT(AU$3,4),Global!$B$6:$J$36,MATCH($C22,Global!$B$6:$B$36,0),FALSE)&amp;CHAR(10)&amp;"Local Trend: "&amp;HLOOKUP(MID(AU$3,FIND(".",AU$3)+1,FIND(".",AU$3,FIND(".",AU$3)+1)-FIND(".",AU$3)-1),Gällivare!$B$6:$J$36,MATCH($C22,Gällivare!$B$6:$B$36,0),FALSE)&amp;CHAR(10)&amp;"Local Target: "&amp;HLOOKUP(RIGHT(AU$3,LEN(AU$3)-FIND(".",AU$3,FIND(".",AU$3)+1)),Gällivare!$B$6:$J$36,MATCH($C22,Gällivare!$B$6:$B$36,0),FALSE)))</f>
        <v>Global: Medium
Local Trend: High
Local Target: Low in begining
High around 2040</v>
      </c>
      <c r="AV22" s="177" t="str">
        <f>IF(AND(HLOOKUP(MID(AV$3,FIND(".",AV$3)+1,FIND(".",AV$3,FIND(".",AV$3)+1)-FIND(".",AV$3)-1),Gällivare!$B$6:$J$36,MATCH($C22,Gällivare!$B$6:$B$36,0),FALSE)="No Impact",HLOOKUP(RIGHT(AV$3,LEN(AV$3)-FIND(".",AV$3,FIND(".",AV$3)+1)),Gällivare!$B$6:$J$36,MATCH($C22,Gällivare!$B$6:$B$36,0),FALSE)="No Impact"),HLOOKUP(LEFT(AV$3,4),Global!$B$6:$J$36,MATCH($C22,Global!$B$6:$B$36,0),FALSE),IF(AND(HLOOKUP(MID(AV$3,FIND(".",AV$3)+1,FIND(".",AV$3,FIND(".",AV$3)+1)-FIND(".",AV$3)-1),Gällivare!$B$6:$J$36,MATCH($C22,Gällivare!$B$6:$B$36,0),FALSE)="No Impact",HLOOKUP(LEFT(AV$3,4),Global!$B$6:$J$36,MATCH($C22,Global!$B$6:$B$36,0),FALSE)="No Impact"),HLOOKUP(RIGHT(AV$3,LEN(AV$3)-FIND(".",AV$3,FIND(".",AV$3)+1)),Gällivare!$B$6:$J$36,MATCH($C22,Gällivare!$B$6:$B$36,0),FALSE),"Global: "&amp;HLOOKUP(LEFT(AV$3,4),Global!$B$6:$J$36,MATCH($C22,Global!$B$6:$B$36,0),FALSE)&amp;CHAR(10)&amp;"Local Trend: "&amp;HLOOKUP(MID(AV$3,FIND(".",AV$3)+1,FIND(".",AV$3,FIND(".",AV$3)+1)-FIND(".",AV$3)-1),Gällivare!$B$6:$J$36,MATCH($C22,Gällivare!$B$6:$B$36,0),FALSE)&amp;CHAR(10)&amp;"Local Target: "&amp;HLOOKUP(RIGHT(AV$3,LEN(AV$3)-FIND(".",AV$3,FIND(".",AV$3)+1)),Gällivare!$B$6:$J$36,MATCH($C22,Gällivare!$B$6:$B$36,0),FALSE)))</f>
        <v>Global: Medium
Local Trend: Low
Local Target: Medium</v>
      </c>
      <c r="AW22" s="177" t="str">
        <f>IF(AND(HLOOKUP(MID(AW$3,FIND(".",AW$3)+1,FIND(".",AW$3,FIND(".",AW$3)+1)-FIND(".",AW$3)-1),Gällivare!$B$6:$J$36,MATCH($C22,Gällivare!$B$6:$B$36,0),FALSE)="No Impact",HLOOKUP(RIGHT(AW$3,LEN(AW$3)-FIND(".",AW$3,FIND(".",AW$3)+1)),Gällivare!$B$6:$J$36,MATCH($C22,Gällivare!$B$6:$B$36,0),FALSE)="No Impact"),HLOOKUP(LEFT(AW$3,4),Global!$B$6:$J$36,MATCH($C22,Global!$B$6:$B$36,0),FALSE),IF(AND(HLOOKUP(MID(AW$3,FIND(".",AW$3)+1,FIND(".",AW$3,FIND(".",AW$3)+1)-FIND(".",AW$3)-1),Gällivare!$B$6:$J$36,MATCH($C22,Gällivare!$B$6:$B$36,0),FALSE)="No Impact",HLOOKUP(LEFT(AW$3,4),Global!$B$6:$J$36,MATCH($C22,Global!$B$6:$B$36,0),FALSE)="No Impact"),HLOOKUP(RIGHT(AW$3,LEN(AW$3)-FIND(".",AW$3,FIND(".",AW$3)+1)),Gällivare!$B$6:$J$36,MATCH($C22,Gällivare!$B$6:$B$36,0),FALSE),"Global: "&amp;HLOOKUP(LEFT(AW$3,4),Global!$B$6:$J$36,MATCH($C22,Global!$B$6:$B$36,0),FALSE)&amp;CHAR(10)&amp;"Local Trend: "&amp;HLOOKUP(MID(AW$3,FIND(".",AW$3)+1,FIND(".",AW$3,FIND(".",AW$3)+1)-FIND(".",AW$3)-1),Gällivare!$B$6:$J$36,MATCH($C22,Gällivare!$B$6:$B$36,0),FALSE)&amp;CHAR(10)&amp;"Local Target: "&amp;HLOOKUP(RIGHT(AW$3,LEN(AW$3)-FIND(".",AW$3,FIND(".",AW$3)+1)),Gällivare!$B$6:$J$36,MATCH($C22,Gällivare!$B$6:$B$36,0),FALSE)))</f>
        <v>Global: Medium
Local Trend: Low
Local Target: High</v>
      </c>
      <c r="AX22" s="177" t="str">
        <f>IF(AND(HLOOKUP(MID(AX$3,FIND(".",AX$3)+1,FIND(".",AX$3,FIND(".",AX$3)+1)-FIND(".",AX$3)-1),Gällivare!$B$6:$J$36,MATCH($C22,Gällivare!$B$6:$B$36,0),FALSE)="No Impact",HLOOKUP(RIGHT(AX$3,LEN(AX$3)-FIND(".",AX$3,FIND(".",AX$3)+1)),Gällivare!$B$6:$J$36,MATCH($C22,Gällivare!$B$6:$B$36,0),FALSE)="No Impact"),HLOOKUP(LEFT(AX$3,4),Global!$B$6:$J$36,MATCH($C22,Global!$B$6:$B$36,0),FALSE),IF(AND(HLOOKUP(MID(AX$3,FIND(".",AX$3)+1,FIND(".",AX$3,FIND(".",AX$3)+1)-FIND(".",AX$3)-1),Gällivare!$B$6:$J$36,MATCH($C22,Gällivare!$B$6:$B$36,0),FALSE)="No Impact",HLOOKUP(LEFT(AX$3,4),Global!$B$6:$J$36,MATCH($C22,Global!$B$6:$B$36,0),FALSE)="No Impact"),HLOOKUP(RIGHT(AX$3,LEN(AX$3)-FIND(".",AX$3,FIND(".",AX$3)+1)),Gällivare!$B$6:$J$36,MATCH($C22,Gällivare!$B$6:$B$36,0),FALSE),"Global: "&amp;HLOOKUP(LEFT(AX$3,4),Global!$B$6:$J$36,MATCH($C22,Global!$B$6:$B$36,0),FALSE)&amp;CHAR(10)&amp;"Local Trend: "&amp;HLOOKUP(MID(AX$3,FIND(".",AX$3)+1,FIND(".",AX$3,FIND(".",AX$3)+1)-FIND(".",AX$3)-1),Gällivare!$B$6:$J$36,MATCH($C22,Gällivare!$B$6:$B$36,0),FALSE)&amp;CHAR(10)&amp;"Local Target: "&amp;HLOOKUP(RIGHT(AX$3,LEN(AX$3)-FIND(".",AX$3,FIND(".",AX$3)+1)),Gällivare!$B$6:$J$36,MATCH($C22,Gällivare!$B$6:$B$36,0),FALSE)))</f>
        <v>Global: Medium
Local Trend: Low
Local Target: Low in begining
High around 2040</v>
      </c>
      <c r="AY22" s="177" t="str">
        <f>IF(AND(HLOOKUP(MID(AY$3,FIND(".",AY$3)+1,FIND(".",AY$3,FIND(".",AY$3)+1)-FIND(".",AY$3)-1),Gällivare!$B$6:$J$36,MATCH($C22,Gällivare!$B$6:$B$36,0),FALSE)="No Impact",HLOOKUP(RIGHT(AY$3,LEN(AY$3)-FIND(".",AY$3,FIND(".",AY$3)+1)),Gällivare!$B$6:$J$36,MATCH($C22,Gällivare!$B$6:$B$36,0),FALSE)="No Impact"),HLOOKUP(LEFT(AY$3,4),Global!$B$6:$J$36,MATCH($C22,Global!$B$6:$B$36,0),FALSE),IF(AND(HLOOKUP(MID(AY$3,FIND(".",AY$3)+1,FIND(".",AY$3,FIND(".",AY$3)+1)-FIND(".",AY$3)-1),Gällivare!$B$6:$J$36,MATCH($C22,Gällivare!$B$6:$B$36,0),FALSE)="No Impact",HLOOKUP(LEFT(AY$3,4),Global!$B$6:$J$36,MATCH($C22,Global!$B$6:$B$36,0),FALSE)="No Impact"),HLOOKUP(RIGHT(AY$3,LEN(AY$3)-FIND(".",AY$3,FIND(".",AY$3)+1)),Gällivare!$B$6:$J$36,MATCH($C22,Gällivare!$B$6:$B$36,0),FALSE),"Global: "&amp;HLOOKUP(LEFT(AY$3,4),Global!$B$6:$J$36,MATCH($C22,Global!$B$6:$B$36,0),FALSE)&amp;CHAR(10)&amp;"Local Trend: "&amp;HLOOKUP(MID(AY$3,FIND(".",AY$3)+1,FIND(".",AY$3,FIND(".",AY$3)+1)-FIND(".",AY$3)-1),Gällivare!$B$6:$J$36,MATCH($C22,Gällivare!$B$6:$B$36,0),FALSE)&amp;CHAR(10)&amp;"Local Target: "&amp;HLOOKUP(RIGHT(AY$3,LEN(AY$3)-FIND(".",AY$3,FIND(".",AY$3)+1)),Gällivare!$B$6:$J$36,MATCH($C22,Gällivare!$B$6:$B$36,0),FALSE)))</f>
        <v>Global: Low
Local Trend: High
Local Target: Medium</v>
      </c>
      <c r="AZ22" s="177" t="str">
        <f>IF(AND(HLOOKUP(MID(AZ$3,FIND(".",AZ$3)+1,FIND(".",AZ$3,FIND(".",AZ$3)+1)-FIND(".",AZ$3)-1),Gällivare!$B$6:$J$36,MATCH($C22,Gällivare!$B$6:$B$36,0),FALSE)="No Impact",HLOOKUP(RIGHT(AZ$3,LEN(AZ$3)-FIND(".",AZ$3,FIND(".",AZ$3)+1)),Gällivare!$B$6:$J$36,MATCH($C22,Gällivare!$B$6:$B$36,0),FALSE)="No Impact"),HLOOKUP(LEFT(AZ$3,4),Global!$B$6:$J$36,MATCH($C22,Global!$B$6:$B$36,0),FALSE),IF(AND(HLOOKUP(MID(AZ$3,FIND(".",AZ$3)+1,FIND(".",AZ$3,FIND(".",AZ$3)+1)-FIND(".",AZ$3)-1),Gällivare!$B$6:$J$36,MATCH($C22,Gällivare!$B$6:$B$36,0),FALSE)="No Impact",HLOOKUP(LEFT(AZ$3,4),Global!$B$6:$J$36,MATCH($C22,Global!$B$6:$B$36,0),FALSE)="No Impact"),HLOOKUP(RIGHT(AZ$3,LEN(AZ$3)-FIND(".",AZ$3,FIND(".",AZ$3)+1)),Gällivare!$B$6:$J$36,MATCH($C22,Gällivare!$B$6:$B$36,0),FALSE),"Global: "&amp;HLOOKUP(LEFT(AZ$3,4),Global!$B$6:$J$36,MATCH($C22,Global!$B$6:$B$36,0),FALSE)&amp;CHAR(10)&amp;"Local Trend: "&amp;HLOOKUP(MID(AZ$3,FIND(".",AZ$3)+1,FIND(".",AZ$3,FIND(".",AZ$3)+1)-FIND(".",AZ$3)-1),Gällivare!$B$6:$J$36,MATCH($C22,Gällivare!$B$6:$B$36,0),FALSE)&amp;CHAR(10)&amp;"Local Target: "&amp;HLOOKUP(RIGHT(AZ$3,LEN(AZ$3)-FIND(".",AZ$3,FIND(".",AZ$3)+1)),Gällivare!$B$6:$J$36,MATCH($C22,Gällivare!$B$6:$B$36,0),FALSE)))</f>
        <v>Global: Low
Local Trend: High
Local Target: High</v>
      </c>
      <c r="BA22" s="177" t="str">
        <f>IF(AND(HLOOKUP(MID(BA$3,FIND(".",BA$3)+1,FIND(".",BA$3,FIND(".",BA$3)+1)-FIND(".",BA$3)-1),Gällivare!$B$6:$J$36,MATCH($C22,Gällivare!$B$6:$B$36,0),FALSE)="No Impact",HLOOKUP(RIGHT(BA$3,LEN(BA$3)-FIND(".",BA$3,FIND(".",BA$3)+1)),Gällivare!$B$6:$J$36,MATCH($C22,Gällivare!$B$6:$B$36,0),FALSE)="No Impact"),HLOOKUP(LEFT(BA$3,4),Global!$B$6:$J$36,MATCH($C22,Global!$B$6:$B$36,0),FALSE),IF(AND(HLOOKUP(MID(BA$3,FIND(".",BA$3)+1,FIND(".",BA$3,FIND(".",BA$3)+1)-FIND(".",BA$3)-1),Gällivare!$B$6:$J$36,MATCH($C22,Gällivare!$B$6:$B$36,0),FALSE)="No Impact",HLOOKUP(LEFT(BA$3,4),Global!$B$6:$J$36,MATCH($C22,Global!$B$6:$B$36,0),FALSE)="No Impact"),HLOOKUP(RIGHT(BA$3,LEN(BA$3)-FIND(".",BA$3,FIND(".",BA$3)+1)),Gällivare!$B$6:$J$36,MATCH($C22,Gällivare!$B$6:$B$36,0),FALSE),"Global: "&amp;HLOOKUP(LEFT(BA$3,4),Global!$B$6:$J$36,MATCH($C22,Global!$B$6:$B$36,0),FALSE)&amp;CHAR(10)&amp;"Local Trend: "&amp;HLOOKUP(MID(BA$3,FIND(".",BA$3)+1,FIND(".",BA$3,FIND(".",BA$3)+1)-FIND(".",BA$3)-1),Gällivare!$B$6:$J$36,MATCH($C22,Gällivare!$B$6:$B$36,0),FALSE)&amp;CHAR(10)&amp;"Local Target: "&amp;HLOOKUP(RIGHT(BA$3,LEN(BA$3)-FIND(".",BA$3,FIND(".",BA$3)+1)),Gällivare!$B$6:$J$36,MATCH($C22,Gällivare!$B$6:$B$36,0),FALSE)))</f>
        <v>Global: Low
Local Trend: High
Local Target: Low in begining
High around 2040</v>
      </c>
      <c r="BB22" s="177" t="str">
        <f>IF(AND(HLOOKUP(MID(BB$3,FIND(".",BB$3)+1,FIND(".",BB$3,FIND(".",BB$3)+1)-FIND(".",BB$3)-1),Gällivare!$B$6:$J$36,MATCH($C22,Gällivare!$B$6:$B$36,0),FALSE)="No Impact",HLOOKUP(RIGHT(BB$3,LEN(BB$3)-FIND(".",BB$3,FIND(".",BB$3)+1)),Gällivare!$B$6:$J$36,MATCH($C22,Gällivare!$B$6:$B$36,0),FALSE)="No Impact"),HLOOKUP(LEFT(BB$3,4),Global!$B$6:$J$36,MATCH($C22,Global!$B$6:$B$36,0),FALSE),IF(AND(HLOOKUP(MID(BB$3,FIND(".",BB$3)+1,FIND(".",BB$3,FIND(".",BB$3)+1)-FIND(".",BB$3)-1),Gällivare!$B$6:$J$36,MATCH($C22,Gällivare!$B$6:$B$36,0),FALSE)="No Impact",HLOOKUP(LEFT(BB$3,4),Global!$B$6:$J$36,MATCH($C22,Global!$B$6:$B$36,0),FALSE)="No Impact"),HLOOKUP(RIGHT(BB$3,LEN(BB$3)-FIND(".",BB$3,FIND(".",BB$3)+1)),Gällivare!$B$6:$J$36,MATCH($C22,Gällivare!$B$6:$B$36,0),FALSE),"Global: "&amp;HLOOKUP(LEFT(BB$3,4),Global!$B$6:$J$36,MATCH($C22,Global!$B$6:$B$36,0),FALSE)&amp;CHAR(10)&amp;"Local Trend: "&amp;HLOOKUP(MID(BB$3,FIND(".",BB$3)+1,FIND(".",BB$3,FIND(".",BB$3)+1)-FIND(".",BB$3)-1),Gällivare!$B$6:$J$36,MATCH($C22,Gällivare!$B$6:$B$36,0),FALSE)&amp;CHAR(10)&amp;"Local Target: "&amp;HLOOKUP(RIGHT(BB$3,LEN(BB$3)-FIND(".",BB$3,FIND(".",BB$3)+1)),Gällivare!$B$6:$J$36,MATCH($C22,Gällivare!$B$6:$B$36,0),FALSE)))</f>
        <v>Global: Low
Local Trend: Low
Local Target: Medium</v>
      </c>
      <c r="BC22" s="177" t="str">
        <f>IF(AND(HLOOKUP(MID(BC$3,FIND(".",BC$3)+1,FIND(".",BC$3,FIND(".",BC$3)+1)-FIND(".",BC$3)-1),Gällivare!$B$6:$J$36,MATCH($C22,Gällivare!$B$6:$B$36,0),FALSE)="No Impact",HLOOKUP(RIGHT(BC$3,LEN(BC$3)-FIND(".",BC$3,FIND(".",BC$3)+1)),Gällivare!$B$6:$J$36,MATCH($C22,Gällivare!$B$6:$B$36,0),FALSE)="No Impact"),HLOOKUP(LEFT(BC$3,4),Global!$B$6:$J$36,MATCH($C22,Global!$B$6:$B$36,0),FALSE),IF(AND(HLOOKUP(MID(BC$3,FIND(".",BC$3)+1,FIND(".",BC$3,FIND(".",BC$3)+1)-FIND(".",BC$3)-1),Gällivare!$B$6:$J$36,MATCH($C22,Gällivare!$B$6:$B$36,0),FALSE)="No Impact",HLOOKUP(LEFT(BC$3,4),Global!$B$6:$J$36,MATCH($C22,Global!$B$6:$B$36,0),FALSE)="No Impact"),HLOOKUP(RIGHT(BC$3,LEN(BC$3)-FIND(".",BC$3,FIND(".",BC$3)+1)),Gällivare!$B$6:$J$36,MATCH($C22,Gällivare!$B$6:$B$36,0),FALSE),"Global: "&amp;HLOOKUP(LEFT(BC$3,4),Global!$B$6:$J$36,MATCH($C22,Global!$B$6:$B$36,0),FALSE)&amp;CHAR(10)&amp;"Local Trend: "&amp;HLOOKUP(MID(BC$3,FIND(".",BC$3)+1,FIND(".",BC$3,FIND(".",BC$3)+1)-FIND(".",BC$3)-1),Gällivare!$B$6:$J$36,MATCH($C22,Gällivare!$B$6:$B$36,0),FALSE)&amp;CHAR(10)&amp;"Local Target: "&amp;HLOOKUP(RIGHT(BC$3,LEN(BC$3)-FIND(".",BC$3,FIND(".",BC$3)+1)),Gällivare!$B$6:$J$36,MATCH($C22,Gällivare!$B$6:$B$36,0),FALSE)))</f>
        <v>Global: Low
Local Trend: Low
Local Target: High</v>
      </c>
      <c r="BD22" s="177" t="str">
        <f>IF(AND(HLOOKUP(MID(BD$3,FIND(".",BD$3)+1,FIND(".",BD$3,FIND(".",BD$3)+1)-FIND(".",BD$3)-1),Gällivare!$B$6:$J$36,MATCH($C22,Gällivare!$B$6:$B$36,0),FALSE)="No Impact",HLOOKUP(RIGHT(BD$3,LEN(BD$3)-FIND(".",BD$3,FIND(".",BD$3)+1)),Gällivare!$B$6:$J$36,MATCH($C22,Gällivare!$B$6:$B$36,0),FALSE)="No Impact"),HLOOKUP(LEFT(BD$3,4),Global!$B$6:$J$36,MATCH($C22,Global!$B$6:$B$36,0),FALSE),IF(AND(HLOOKUP(MID(BD$3,FIND(".",BD$3)+1,FIND(".",BD$3,FIND(".",BD$3)+1)-FIND(".",BD$3)-1),Gällivare!$B$6:$J$36,MATCH($C22,Gällivare!$B$6:$B$36,0),FALSE)="No Impact",HLOOKUP(LEFT(BD$3,4),Global!$B$6:$J$36,MATCH($C22,Global!$B$6:$B$36,0),FALSE)="No Impact"),HLOOKUP(RIGHT(BD$3,LEN(BD$3)-FIND(".",BD$3,FIND(".",BD$3)+1)),Gällivare!$B$6:$J$36,MATCH($C22,Gällivare!$B$6:$B$36,0),FALSE),"Global: "&amp;HLOOKUP(LEFT(BD$3,4),Global!$B$6:$J$36,MATCH($C22,Global!$B$6:$B$36,0),FALSE)&amp;CHAR(10)&amp;"Local Trend: "&amp;HLOOKUP(MID(BD$3,FIND(".",BD$3)+1,FIND(".",BD$3,FIND(".",BD$3)+1)-FIND(".",BD$3)-1),Gällivare!$B$6:$J$36,MATCH($C22,Gällivare!$B$6:$B$36,0),FALSE)&amp;CHAR(10)&amp;"Local Target: "&amp;HLOOKUP(RIGHT(BD$3,LEN(BD$3)-FIND(".",BD$3,FIND(".",BD$3)+1)),Gällivare!$B$6:$J$36,MATCH($C22,Gällivare!$B$6:$B$36,0),FALSE)))</f>
        <v>Global: Low
Local Trend: Low
Local Target: Low in begining
High around 2040</v>
      </c>
      <c r="BE22" s="177" t="str">
        <f>IF(AND(HLOOKUP(MID(BE$3,FIND(".",BE$3)+1,FIND(".",BE$3,FIND(".",BE$3)+1)-FIND(".",BE$3)-1),Gällivare!$B$6:$J$36,MATCH($C22,Gällivare!$B$6:$B$36,0),FALSE)="No Impact",HLOOKUP(RIGHT(BE$3,LEN(BE$3)-FIND(".",BE$3,FIND(".",BE$3)+1)),Gällivare!$B$6:$J$36,MATCH($C22,Gällivare!$B$6:$B$36,0),FALSE)="No Impact"),HLOOKUP(LEFT(BE$3,4),Global!$B$6:$J$36,MATCH($C22,Global!$B$6:$B$36,0),FALSE),IF(AND(HLOOKUP(MID(BE$3,FIND(".",BE$3)+1,FIND(".",BE$3,FIND(".",BE$3)+1)-FIND(".",BE$3)-1),Gällivare!$B$6:$J$36,MATCH($C22,Gällivare!$B$6:$B$36,0),FALSE)="No Impact",HLOOKUP(LEFT(BE$3,4),Global!$B$6:$J$36,MATCH($C22,Global!$B$6:$B$36,0),FALSE)="No Impact"),HLOOKUP(RIGHT(BE$3,LEN(BE$3)-FIND(".",BE$3,FIND(".",BE$3)+1)),Gällivare!$B$6:$J$36,MATCH($C22,Gällivare!$B$6:$B$36,0),FALSE),"Global: "&amp;HLOOKUP(LEFT(BE$3,4),Global!$B$6:$J$36,MATCH($C22,Global!$B$6:$B$36,0),FALSE)&amp;CHAR(10)&amp;"Local Trend: "&amp;HLOOKUP(MID(BE$3,FIND(".",BE$3)+1,FIND(".",BE$3,FIND(".",BE$3)+1)-FIND(".",BE$3)-1),Gällivare!$B$6:$J$36,MATCH($C22,Gällivare!$B$6:$B$36,0),FALSE)&amp;CHAR(10)&amp;"Local Target: "&amp;HLOOKUP(RIGHT(BE$3,LEN(BE$3)-FIND(".",BE$3,FIND(".",BE$3)+1)),Gällivare!$B$6:$J$36,MATCH($C22,Gällivare!$B$6:$B$36,0),FALSE)))</f>
        <v>Global: Medium
Local Trend: High
Local Target: Medium</v>
      </c>
      <c r="BF22" s="177" t="str">
        <f>IF(AND(HLOOKUP(MID(BF$3,FIND(".",BF$3)+1,FIND(".",BF$3,FIND(".",BF$3)+1)-FIND(".",BF$3)-1),Gällivare!$B$6:$J$36,MATCH($C22,Gällivare!$B$6:$B$36,0),FALSE)="No Impact",HLOOKUP(RIGHT(BF$3,LEN(BF$3)-FIND(".",BF$3,FIND(".",BF$3)+1)),Gällivare!$B$6:$J$36,MATCH($C22,Gällivare!$B$6:$B$36,0),FALSE)="No Impact"),HLOOKUP(LEFT(BF$3,4),Global!$B$6:$J$36,MATCH($C22,Global!$B$6:$B$36,0),FALSE),IF(AND(HLOOKUP(MID(BF$3,FIND(".",BF$3)+1,FIND(".",BF$3,FIND(".",BF$3)+1)-FIND(".",BF$3)-1),Gällivare!$B$6:$J$36,MATCH($C22,Gällivare!$B$6:$B$36,0),FALSE)="No Impact",HLOOKUP(LEFT(BF$3,4),Global!$B$6:$J$36,MATCH($C22,Global!$B$6:$B$36,0),FALSE)="No Impact"),HLOOKUP(RIGHT(BF$3,LEN(BF$3)-FIND(".",BF$3,FIND(".",BF$3)+1)),Gällivare!$B$6:$J$36,MATCH($C22,Gällivare!$B$6:$B$36,0),FALSE),"Global: "&amp;HLOOKUP(LEFT(BF$3,4),Global!$B$6:$J$36,MATCH($C22,Global!$B$6:$B$36,0),FALSE)&amp;CHAR(10)&amp;"Local Trend: "&amp;HLOOKUP(MID(BF$3,FIND(".",BF$3)+1,FIND(".",BF$3,FIND(".",BF$3)+1)-FIND(".",BF$3)-1),Gällivare!$B$6:$J$36,MATCH($C22,Gällivare!$B$6:$B$36,0),FALSE)&amp;CHAR(10)&amp;"Local Target: "&amp;HLOOKUP(RIGHT(BF$3,LEN(BF$3)-FIND(".",BF$3,FIND(".",BF$3)+1)),Gällivare!$B$6:$J$36,MATCH($C22,Gällivare!$B$6:$B$36,0),FALSE)))</f>
        <v>Global: Medium
Local Trend: High
Local Target: High</v>
      </c>
      <c r="BG22" s="177" t="str">
        <f>IF(AND(HLOOKUP(MID(BG$3,FIND(".",BG$3)+1,FIND(".",BG$3,FIND(".",BG$3)+1)-FIND(".",BG$3)-1),Gällivare!$B$6:$J$36,MATCH($C22,Gällivare!$B$6:$B$36,0),FALSE)="No Impact",HLOOKUP(RIGHT(BG$3,LEN(BG$3)-FIND(".",BG$3,FIND(".",BG$3)+1)),Gällivare!$B$6:$J$36,MATCH($C22,Gällivare!$B$6:$B$36,0),FALSE)="No Impact"),HLOOKUP(LEFT(BG$3,4),Global!$B$6:$J$36,MATCH($C22,Global!$B$6:$B$36,0),FALSE),IF(AND(HLOOKUP(MID(BG$3,FIND(".",BG$3)+1,FIND(".",BG$3,FIND(".",BG$3)+1)-FIND(".",BG$3)-1),Gällivare!$B$6:$J$36,MATCH($C22,Gällivare!$B$6:$B$36,0),FALSE)="No Impact",HLOOKUP(LEFT(BG$3,4),Global!$B$6:$J$36,MATCH($C22,Global!$B$6:$B$36,0),FALSE)="No Impact"),HLOOKUP(RIGHT(BG$3,LEN(BG$3)-FIND(".",BG$3,FIND(".",BG$3)+1)),Gällivare!$B$6:$J$36,MATCH($C22,Gällivare!$B$6:$B$36,0),FALSE),"Global: "&amp;HLOOKUP(LEFT(BG$3,4),Global!$B$6:$J$36,MATCH($C22,Global!$B$6:$B$36,0),FALSE)&amp;CHAR(10)&amp;"Local Trend: "&amp;HLOOKUP(MID(BG$3,FIND(".",BG$3)+1,FIND(".",BG$3,FIND(".",BG$3)+1)-FIND(".",BG$3)-1),Gällivare!$B$6:$J$36,MATCH($C22,Gällivare!$B$6:$B$36,0),FALSE)&amp;CHAR(10)&amp;"Local Target: "&amp;HLOOKUP(RIGHT(BG$3,LEN(BG$3)-FIND(".",BG$3,FIND(".",BG$3)+1)),Gällivare!$B$6:$J$36,MATCH($C22,Gällivare!$B$6:$B$36,0),FALSE)))</f>
        <v>Global: Medium
Local Trend: High
Local Target: Low in begining
High around 2040</v>
      </c>
      <c r="BH22" s="177" t="str">
        <f>IF(AND(HLOOKUP(MID(BH$3,FIND(".",BH$3)+1,FIND(".",BH$3,FIND(".",BH$3)+1)-FIND(".",BH$3)-1),Gällivare!$B$6:$J$36,MATCH($C22,Gällivare!$B$6:$B$36,0),FALSE)="No Impact",HLOOKUP(RIGHT(BH$3,LEN(BH$3)-FIND(".",BH$3,FIND(".",BH$3)+1)),Gällivare!$B$6:$J$36,MATCH($C22,Gällivare!$B$6:$B$36,0),FALSE)="No Impact"),HLOOKUP(LEFT(BH$3,4),Global!$B$6:$J$36,MATCH($C22,Global!$B$6:$B$36,0),FALSE),IF(AND(HLOOKUP(MID(BH$3,FIND(".",BH$3)+1,FIND(".",BH$3,FIND(".",BH$3)+1)-FIND(".",BH$3)-1),Gällivare!$B$6:$J$36,MATCH($C22,Gällivare!$B$6:$B$36,0),FALSE)="No Impact",HLOOKUP(LEFT(BH$3,4),Global!$B$6:$J$36,MATCH($C22,Global!$B$6:$B$36,0),FALSE)="No Impact"),HLOOKUP(RIGHT(BH$3,LEN(BH$3)-FIND(".",BH$3,FIND(".",BH$3)+1)),Gällivare!$B$6:$J$36,MATCH($C22,Gällivare!$B$6:$B$36,0),FALSE),"Global: "&amp;HLOOKUP(LEFT(BH$3,4),Global!$B$6:$J$36,MATCH($C22,Global!$B$6:$B$36,0),FALSE)&amp;CHAR(10)&amp;"Local Trend: "&amp;HLOOKUP(MID(BH$3,FIND(".",BH$3)+1,FIND(".",BH$3,FIND(".",BH$3)+1)-FIND(".",BH$3)-1),Gällivare!$B$6:$J$36,MATCH($C22,Gällivare!$B$6:$B$36,0),FALSE)&amp;CHAR(10)&amp;"Local Target: "&amp;HLOOKUP(RIGHT(BH$3,LEN(BH$3)-FIND(".",BH$3,FIND(".",BH$3)+1)),Gällivare!$B$6:$J$36,MATCH($C22,Gällivare!$B$6:$B$36,0),FALSE)))</f>
        <v>Global: Medium
Local Trend: Low
Local Target: Medium</v>
      </c>
      <c r="BI22" s="177" t="str">
        <f>IF(AND(HLOOKUP(MID(BI$3,FIND(".",BI$3)+1,FIND(".",BI$3,FIND(".",BI$3)+1)-FIND(".",BI$3)-1),Gällivare!$B$6:$J$36,MATCH($C22,Gällivare!$B$6:$B$36,0),FALSE)="No Impact",HLOOKUP(RIGHT(BI$3,LEN(BI$3)-FIND(".",BI$3,FIND(".",BI$3)+1)),Gällivare!$B$6:$J$36,MATCH($C22,Gällivare!$B$6:$B$36,0),FALSE)="No Impact"),HLOOKUP(LEFT(BI$3,4),Global!$B$6:$J$36,MATCH($C22,Global!$B$6:$B$36,0),FALSE),IF(AND(HLOOKUP(MID(BI$3,FIND(".",BI$3)+1,FIND(".",BI$3,FIND(".",BI$3)+1)-FIND(".",BI$3)-1),Gällivare!$B$6:$J$36,MATCH($C22,Gällivare!$B$6:$B$36,0),FALSE)="No Impact",HLOOKUP(LEFT(BI$3,4),Global!$B$6:$J$36,MATCH($C22,Global!$B$6:$B$36,0),FALSE)="No Impact"),HLOOKUP(RIGHT(BI$3,LEN(BI$3)-FIND(".",BI$3,FIND(".",BI$3)+1)),Gällivare!$B$6:$J$36,MATCH($C22,Gällivare!$B$6:$B$36,0),FALSE),"Global: "&amp;HLOOKUP(LEFT(BI$3,4),Global!$B$6:$J$36,MATCH($C22,Global!$B$6:$B$36,0),FALSE)&amp;CHAR(10)&amp;"Local Trend: "&amp;HLOOKUP(MID(BI$3,FIND(".",BI$3)+1,FIND(".",BI$3,FIND(".",BI$3)+1)-FIND(".",BI$3)-1),Gällivare!$B$6:$J$36,MATCH($C22,Gällivare!$B$6:$B$36,0),FALSE)&amp;CHAR(10)&amp;"Local Target: "&amp;HLOOKUP(RIGHT(BI$3,LEN(BI$3)-FIND(".",BI$3,FIND(".",BI$3)+1)),Gällivare!$B$6:$J$36,MATCH($C22,Gällivare!$B$6:$B$36,0),FALSE)))</f>
        <v>Global: Medium
Local Trend: Low
Local Target: High</v>
      </c>
      <c r="BJ22" s="177" t="str">
        <f>IF(AND(HLOOKUP(MID(BJ$3,FIND(".",BJ$3)+1,FIND(".",BJ$3,FIND(".",BJ$3)+1)-FIND(".",BJ$3)-1),Gällivare!$B$6:$J$36,MATCH($C22,Gällivare!$B$6:$B$36,0),FALSE)="No Impact",HLOOKUP(RIGHT(BJ$3,LEN(BJ$3)-FIND(".",BJ$3,FIND(".",BJ$3)+1)),Gällivare!$B$6:$J$36,MATCH($C22,Gällivare!$B$6:$B$36,0),FALSE)="No Impact"),HLOOKUP(LEFT(BJ$3,4),Global!$B$6:$J$36,MATCH($C22,Global!$B$6:$B$36,0),FALSE),IF(AND(HLOOKUP(MID(BJ$3,FIND(".",BJ$3)+1,FIND(".",BJ$3,FIND(".",BJ$3)+1)-FIND(".",BJ$3)-1),Gällivare!$B$6:$J$36,MATCH($C22,Gällivare!$B$6:$B$36,0),FALSE)="No Impact",HLOOKUP(LEFT(BJ$3,4),Global!$B$6:$J$36,MATCH($C22,Global!$B$6:$B$36,0),FALSE)="No Impact"),HLOOKUP(RIGHT(BJ$3,LEN(BJ$3)-FIND(".",BJ$3,FIND(".",BJ$3)+1)),Gällivare!$B$6:$J$36,MATCH($C22,Gällivare!$B$6:$B$36,0),FALSE),"Global: "&amp;HLOOKUP(LEFT(BJ$3,4),Global!$B$6:$J$36,MATCH($C22,Global!$B$6:$B$36,0),FALSE)&amp;CHAR(10)&amp;"Local Trend: "&amp;HLOOKUP(MID(BJ$3,FIND(".",BJ$3)+1,FIND(".",BJ$3,FIND(".",BJ$3)+1)-FIND(".",BJ$3)-1),Gällivare!$B$6:$J$36,MATCH($C22,Gällivare!$B$6:$B$36,0),FALSE)&amp;CHAR(10)&amp;"Local Target: "&amp;HLOOKUP(RIGHT(BJ$3,LEN(BJ$3)-FIND(".",BJ$3,FIND(".",BJ$3)+1)),Gällivare!$B$6:$J$36,MATCH($C22,Gällivare!$B$6:$B$36,0),FALSE)))</f>
        <v>Global: Medium
Local Trend: Low
Local Target: Low in begining
High around 2040</v>
      </c>
      <c r="BK22" s="177" t="str">
        <f>IF(AND(HLOOKUP(MID(BK$3,FIND(".",BK$3)+1,FIND(".",BK$3,FIND(".",BK$3)+1)-FIND(".",BK$3)-1),Gällivare!$B$6:$J$36,MATCH($C22,Gällivare!$B$6:$B$36,0),FALSE)="No Impact",HLOOKUP(RIGHT(BK$3,LEN(BK$3)-FIND(".",BK$3,FIND(".",BK$3)+1)),Gällivare!$B$6:$J$36,MATCH($C22,Gällivare!$B$6:$B$36,0),FALSE)="No Impact"),HLOOKUP(LEFT(BK$3,4),Global!$B$6:$J$36,MATCH($C22,Global!$B$6:$B$36,0),FALSE),IF(AND(HLOOKUP(MID(BK$3,FIND(".",BK$3)+1,FIND(".",BK$3,FIND(".",BK$3)+1)-FIND(".",BK$3)-1),Gällivare!$B$6:$J$36,MATCH($C22,Gällivare!$B$6:$B$36,0),FALSE)="No Impact",HLOOKUP(LEFT(BK$3,4),Global!$B$6:$J$36,MATCH($C22,Global!$B$6:$B$36,0),FALSE)="No Impact"),HLOOKUP(RIGHT(BK$3,LEN(BK$3)-FIND(".",BK$3,FIND(".",BK$3)+1)),Gällivare!$B$6:$J$36,MATCH($C22,Gällivare!$B$6:$B$36,0),FALSE),"Global: "&amp;HLOOKUP(LEFT(BK$3,4),Global!$B$6:$J$36,MATCH($C22,Global!$B$6:$B$36,0),FALSE)&amp;CHAR(10)&amp;"Local Trend: "&amp;HLOOKUP(MID(BK$3,FIND(".",BK$3)+1,FIND(".",BK$3,FIND(".",BK$3)+1)-FIND(".",BK$3)-1),Gällivare!$B$6:$J$36,MATCH($C22,Gällivare!$B$6:$B$36,0),FALSE)&amp;CHAR(10)&amp;"Local Target: "&amp;HLOOKUP(RIGHT(BK$3,LEN(BK$3)-FIND(".",BK$3,FIND(".",BK$3)+1)),Gällivare!$B$6:$J$36,MATCH($C22,Gällivare!$B$6:$B$36,0),FALSE)))</f>
        <v>Global: Low
Local Trend: High
Local Target: Medium</v>
      </c>
      <c r="BL22" s="177" t="str">
        <f>IF(AND(HLOOKUP(MID(BL$3,FIND(".",BL$3)+1,FIND(".",BL$3,FIND(".",BL$3)+1)-FIND(".",BL$3)-1),Gällivare!$B$6:$J$36,MATCH($C22,Gällivare!$B$6:$B$36,0),FALSE)="No Impact",HLOOKUP(RIGHT(BL$3,LEN(BL$3)-FIND(".",BL$3,FIND(".",BL$3)+1)),Gällivare!$B$6:$J$36,MATCH($C22,Gällivare!$B$6:$B$36,0),FALSE)="No Impact"),HLOOKUP(LEFT(BL$3,4),Global!$B$6:$J$36,MATCH($C22,Global!$B$6:$B$36,0),FALSE),IF(AND(HLOOKUP(MID(BL$3,FIND(".",BL$3)+1,FIND(".",BL$3,FIND(".",BL$3)+1)-FIND(".",BL$3)-1),Gällivare!$B$6:$J$36,MATCH($C22,Gällivare!$B$6:$B$36,0),FALSE)="No Impact",HLOOKUP(LEFT(BL$3,4),Global!$B$6:$J$36,MATCH($C22,Global!$B$6:$B$36,0),FALSE)="No Impact"),HLOOKUP(RIGHT(BL$3,LEN(BL$3)-FIND(".",BL$3,FIND(".",BL$3)+1)),Gällivare!$B$6:$J$36,MATCH($C22,Gällivare!$B$6:$B$36,0),FALSE),"Global: "&amp;HLOOKUP(LEFT(BL$3,4),Global!$B$6:$J$36,MATCH($C22,Global!$B$6:$B$36,0),FALSE)&amp;CHAR(10)&amp;"Local Trend: "&amp;HLOOKUP(MID(BL$3,FIND(".",BL$3)+1,FIND(".",BL$3,FIND(".",BL$3)+1)-FIND(".",BL$3)-1),Gällivare!$B$6:$J$36,MATCH($C22,Gällivare!$B$6:$B$36,0),FALSE)&amp;CHAR(10)&amp;"Local Target: "&amp;HLOOKUP(RIGHT(BL$3,LEN(BL$3)-FIND(".",BL$3,FIND(".",BL$3)+1)),Gällivare!$B$6:$J$36,MATCH($C22,Gällivare!$B$6:$B$36,0),FALSE)))</f>
        <v>Global: Low
Local Trend: High
Local Target: High</v>
      </c>
      <c r="BM22" s="177" t="str">
        <f>IF(AND(HLOOKUP(MID(BM$3,FIND(".",BM$3)+1,FIND(".",BM$3,FIND(".",BM$3)+1)-FIND(".",BM$3)-1),Gällivare!$B$6:$J$36,MATCH($C22,Gällivare!$B$6:$B$36,0),FALSE)="No Impact",HLOOKUP(RIGHT(BM$3,LEN(BM$3)-FIND(".",BM$3,FIND(".",BM$3)+1)),Gällivare!$B$6:$J$36,MATCH($C22,Gällivare!$B$6:$B$36,0),FALSE)="No Impact"),HLOOKUP(LEFT(BM$3,4),Global!$B$6:$J$36,MATCH($C22,Global!$B$6:$B$36,0),FALSE),IF(AND(HLOOKUP(MID(BM$3,FIND(".",BM$3)+1,FIND(".",BM$3,FIND(".",BM$3)+1)-FIND(".",BM$3)-1),Gällivare!$B$6:$J$36,MATCH($C22,Gällivare!$B$6:$B$36,0),FALSE)="No Impact",HLOOKUP(LEFT(BM$3,4),Global!$B$6:$J$36,MATCH($C22,Global!$B$6:$B$36,0),FALSE)="No Impact"),HLOOKUP(RIGHT(BM$3,LEN(BM$3)-FIND(".",BM$3,FIND(".",BM$3)+1)),Gällivare!$B$6:$J$36,MATCH($C22,Gällivare!$B$6:$B$36,0),FALSE),"Global: "&amp;HLOOKUP(LEFT(BM$3,4),Global!$B$6:$J$36,MATCH($C22,Global!$B$6:$B$36,0),FALSE)&amp;CHAR(10)&amp;"Local Trend: "&amp;HLOOKUP(MID(BM$3,FIND(".",BM$3)+1,FIND(".",BM$3,FIND(".",BM$3)+1)-FIND(".",BM$3)-1),Gällivare!$B$6:$J$36,MATCH($C22,Gällivare!$B$6:$B$36,0),FALSE)&amp;CHAR(10)&amp;"Local Target: "&amp;HLOOKUP(RIGHT(BM$3,LEN(BM$3)-FIND(".",BM$3,FIND(".",BM$3)+1)),Gällivare!$B$6:$J$36,MATCH($C22,Gällivare!$B$6:$B$36,0),FALSE)))</f>
        <v>Global: Low
Local Trend: High
Local Target: Low in begining
High around 2040</v>
      </c>
      <c r="BN22" s="177" t="str">
        <f>IF(AND(HLOOKUP(MID(BN$3,FIND(".",BN$3)+1,FIND(".",BN$3,FIND(".",BN$3)+1)-FIND(".",BN$3)-1),Gällivare!$B$6:$J$36,MATCH($C22,Gällivare!$B$6:$B$36,0),FALSE)="No Impact",HLOOKUP(RIGHT(BN$3,LEN(BN$3)-FIND(".",BN$3,FIND(".",BN$3)+1)),Gällivare!$B$6:$J$36,MATCH($C22,Gällivare!$B$6:$B$36,0),FALSE)="No Impact"),HLOOKUP(LEFT(BN$3,4),Global!$B$6:$J$36,MATCH($C22,Global!$B$6:$B$36,0),FALSE),IF(AND(HLOOKUP(MID(BN$3,FIND(".",BN$3)+1,FIND(".",BN$3,FIND(".",BN$3)+1)-FIND(".",BN$3)-1),Gällivare!$B$6:$J$36,MATCH($C22,Gällivare!$B$6:$B$36,0),FALSE)="No Impact",HLOOKUP(LEFT(BN$3,4),Global!$B$6:$J$36,MATCH($C22,Global!$B$6:$B$36,0),FALSE)="No Impact"),HLOOKUP(RIGHT(BN$3,LEN(BN$3)-FIND(".",BN$3,FIND(".",BN$3)+1)),Gällivare!$B$6:$J$36,MATCH($C22,Gällivare!$B$6:$B$36,0),FALSE),"Global: "&amp;HLOOKUP(LEFT(BN$3,4),Global!$B$6:$J$36,MATCH($C22,Global!$B$6:$B$36,0),FALSE)&amp;CHAR(10)&amp;"Local Trend: "&amp;HLOOKUP(MID(BN$3,FIND(".",BN$3)+1,FIND(".",BN$3,FIND(".",BN$3)+1)-FIND(".",BN$3)-1),Gällivare!$B$6:$J$36,MATCH($C22,Gällivare!$B$6:$B$36,0),FALSE)&amp;CHAR(10)&amp;"Local Target: "&amp;HLOOKUP(RIGHT(BN$3,LEN(BN$3)-FIND(".",BN$3,FIND(".",BN$3)+1)),Gällivare!$B$6:$J$36,MATCH($C22,Gällivare!$B$6:$B$36,0),FALSE)))</f>
        <v>Global: Low
Local Trend: Low
Local Target: Medium</v>
      </c>
      <c r="BO22" s="177" t="str">
        <f>IF(AND(HLOOKUP(MID(BO$3,FIND(".",BO$3)+1,FIND(".",BO$3,FIND(".",BO$3)+1)-FIND(".",BO$3)-1),Gällivare!$B$6:$J$36,MATCH($C22,Gällivare!$B$6:$B$36,0),FALSE)="No Impact",HLOOKUP(RIGHT(BO$3,LEN(BO$3)-FIND(".",BO$3,FIND(".",BO$3)+1)),Gällivare!$B$6:$J$36,MATCH($C22,Gällivare!$B$6:$B$36,0),FALSE)="No Impact"),HLOOKUP(LEFT(BO$3,4),Global!$B$6:$J$36,MATCH($C22,Global!$B$6:$B$36,0),FALSE),IF(AND(HLOOKUP(MID(BO$3,FIND(".",BO$3)+1,FIND(".",BO$3,FIND(".",BO$3)+1)-FIND(".",BO$3)-1),Gällivare!$B$6:$J$36,MATCH($C22,Gällivare!$B$6:$B$36,0),FALSE)="No Impact",HLOOKUP(LEFT(BO$3,4),Global!$B$6:$J$36,MATCH($C22,Global!$B$6:$B$36,0),FALSE)="No Impact"),HLOOKUP(RIGHT(BO$3,LEN(BO$3)-FIND(".",BO$3,FIND(".",BO$3)+1)),Gällivare!$B$6:$J$36,MATCH($C22,Gällivare!$B$6:$B$36,0),FALSE),"Global: "&amp;HLOOKUP(LEFT(BO$3,4),Global!$B$6:$J$36,MATCH($C22,Global!$B$6:$B$36,0),FALSE)&amp;CHAR(10)&amp;"Local Trend: "&amp;HLOOKUP(MID(BO$3,FIND(".",BO$3)+1,FIND(".",BO$3,FIND(".",BO$3)+1)-FIND(".",BO$3)-1),Gällivare!$B$6:$J$36,MATCH($C22,Gällivare!$B$6:$B$36,0),FALSE)&amp;CHAR(10)&amp;"Local Target: "&amp;HLOOKUP(RIGHT(BO$3,LEN(BO$3)-FIND(".",BO$3,FIND(".",BO$3)+1)),Gällivare!$B$6:$J$36,MATCH($C22,Gällivare!$B$6:$B$36,0),FALSE)))</f>
        <v>Global: Low
Local Trend: Low
Local Target: High</v>
      </c>
      <c r="BP22" s="177" t="str">
        <f>IF(AND(HLOOKUP(MID(BP$3,FIND(".",BP$3)+1,FIND(".",BP$3,FIND(".",BP$3)+1)-FIND(".",BP$3)-1),Gällivare!$B$6:$J$36,MATCH($C22,Gällivare!$B$6:$B$36,0),FALSE)="No Impact",HLOOKUP(RIGHT(BP$3,LEN(BP$3)-FIND(".",BP$3,FIND(".",BP$3)+1)),Gällivare!$B$6:$J$36,MATCH($C22,Gällivare!$B$6:$B$36,0),FALSE)="No Impact"),HLOOKUP(LEFT(BP$3,4),Global!$B$6:$J$36,MATCH($C22,Global!$B$6:$B$36,0),FALSE),IF(AND(HLOOKUP(MID(BP$3,FIND(".",BP$3)+1,FIND(".",BP$3,FIND(".",BP$3)+1)-FIND(".",BP$3)-1),Gällivare!$B$6:$J$36,MATCH($C22,Gällivare!$B$6:$B$36,0),FALSE)="No Impact",HLOOKUP(LEFT(BP$3,4),Global!$B$6:$J$36,MATCH($C22,Global!$B$6:$B$36,0),FALSE)="No Impact"),HLOOKUP(RIGHT(BP$3,LEN(BP$3)-FIND(".",BP$3,FIND(".",BP$3)+1)),Gällivare!$B$6:$J$36,MATCH($C22,Gällivare!$B$6:$B$36,0),FALSE),"Global: "&amp;HLOOKUP(LEFT(BP$3,4),Global!$B$6:$J$36,MATCH($C22,Global!$B$6:$B$36,0),FALSE)&amp;CHAR(10)&amp;"Local Trend: "&amp;HLOOKUP(MID(BP$3,FIND(".",BP$3)+1,FIND(".",BP$3,FIND(".",BP$3)+1)-FIND(".",BP$3)-1),Gällivare!$B$6:$J$36,MATCH($C22,Gällivare!$B$6:$B$36,0),FALSE)&amp;CHAR(10)&amp;"Local Target: "&amp;HLOOKUP(RIGHT(BP$3,LEN(BP$3)-FIND(".",BP$3,FIND(".",BP$3)+1)),Gällivare!$B$6:$J$36,MATCH($C22,Gällivare!$B$6:$B$36,0),FALSE)))</f>
        <v>Global: Low
Local Trend: Low
Local Target: Low in begining
High around 2040</v>
      </c>
    </row>
    <row r="23" spans="2:74" ht="28.8" x14ac:dyDescent="0.3">
      <c r="B23" s="248"/>
      <c r="C23" s="175" t="s">
        <v>200</v>
      </c>
      <c r="D23" s="175" t="s">
        <v>201</v>
      </c>
      <c r="E23" s="175" t="s">
        <v>202</v>
      </c>
      <c r="F23" s="175" t="s">
        <v>198</v>
      </c>
      <c r="G23" s="175"/>
      <c r="H23" s="175" t="str">
        <f t="shared" si="1"/>
        <v>High</v>
      </c>
      <c r="I23" s="175" t="str">
        <f t="shared" si="1"/>
        <v>High</v>
      </c>
      <c r="J23" s="175" t="str">
        <f t="shared" si="1"/>
        <v>High</v>
      </c>
      <c r="K23" s="175" t="str">
        <f t="shared" si="1"/>
        <v>High</v>
      </c>
      <c r="L23" s="175" t="str">
        <f t="shared" si="1"/>
        <v>High</v>
      </c>
      <c r="M23" s="175" t="str">
        <f t="shared" si="1"/>
        <v>High</v>
      </c>
      <c r="N23" s="175" t="str">
        <f t="shared" si="1"/>
        <v>Medium</v>
      </c>
      <c r="O23" s="175" t="str">
        <f t="shared" si="1"/>
        <v>Medium</v>
      </c>
      <c r="P23" s="175" t="str">
        <f t="shared" si="1"/>
        <v>Medium</v>
      </c>
      <c r="Q23" s="175" t="str">
        <f t="shared" si="1"/>
        <v>Medium</v>
      </c>
      <c r="R23" s="175" t="str">
        <f t="shared" si="1"/>
        <v>Medium</v>
      </c>
      <c r="S23" s="175" t="str">
        <f t="shared" si="1"/>
        <v>Medium</v>
      </c>
      <c r="T23" s="175" t="str">
        <f t="shared" si="1"/>
        <v>Low</v>
      </c>
      <c r="U23" s="175" t="str">
        <f t="shared" si="1"/>
        <v>Low</v>
      </c>
      <c r="V23" s="175" t="str">
        <f t="shared" si="1"/>
        <v>Low</v>
      </c>
      <c r="W23" s="175" t="str">
        <f t="shared" si="1"/>
        <v>Low</v>
      </c>
      <c r="X23" s="175" t="str">
        <f t="shared" si="5"/>
        <v>Low</v>
      </c>
      <c r="Y23" s="175" t="str">
        <f t="shared" si="5"/>
        <v>Low</v>
      </c>
      <c r="Z23" s="175" t="str">
        <f t="shared" si="5"/>
        <v>Medium</v>
      </c>
      <c r="AA23" s="175" t="str">
        <f t="shared" si="5"/>
        <v>Medium</v>
      </c>
      <c r="AB23" s="175" t="str">
        <f t="shared" si="5"/>
        <v>Medium</v>
      </c>
      <c r="AC23" s="175" t="str">
        <f t="shared" si="5"/>
        <v>Medium</v>
      </c>
      <c r="AD23" s="175" t="str">
        <f t="shared" si="5"/>
        <v>Medium</v>
      </c>
      <c r="AE23" s="175" t="str">
        <f t="shared" si="5"/>
        <v>Medium</v>
      </c>
      <c r="AF23" s="175" t="str">
        <f t="shared" si="4"/>
        <v>Low</v>
      </c>
      <c r="AG23" s="175" t="str">
        <f t="shared" si="4"/>
        <v>Low</v>
      </c>
      <c r="AH23" s="175" t="str">
        <f t="shared" si="4"/>
        <v>Low</v>
      </c>
      <c r="AI23" s="175" t="str">
        <f t="shared" si="4"/>
        <v>Low</v>
      </c>
      <c r="AJ23" s="175" t="str">
        <f t="shared" si="4"/>
        <v>Low</v>
      </c>
      <c r="AK23" s="175" t="str">
        <f t="shared" si="4"/>
        <v>Low</v>
      </c>
      <c r="AL23" s="175"/>
      <c r="AM23" s="177" t="str">
        <f>IF(AND(HLOOKUP(MID(AM$3,FIND(".",AM$3)+1,FIND(".",AM$3,FIND(".",AM$3)+1)-FIND(".",AM$3)-1),Gällivare!$B$6:$J$36,MATCH($C23,Gällivare!$B$6:$B$36,0),FALSE)="No Impact",HLOOKUP(RIGHT(AM$3,LEN(AM$3)-FIND(".",AM$3,FIND(".",AM$3)+1)),Gällivare!$B$6:$J$36,MATCH($C23,Gällivare!$B$6:$B$36,0),FALSE)="No Impact"),HLOOKUP(LEFT(AM$3,4),Global!$B$6:$J$36,MATCH($C23,Global!$B$6:$B$36,0),FALSE),IF(AND(HLOOKUP(MID(AM$3,FIND(".",AM$3)+1,FIND(".",AM$3,FIND(".",AM$3)+1)-FIND(".",AM$3)-1),Gällivare!$B$6:$J$36,MATCH($C23,Gällivare!$B$6:$B$36,0),FALSE)="No Impact",HLOOKUP(LEFT(AM$3,4),Global!$B$6:$J$36,MATCH($C23,Global!$B$6:$B$36,0),FALSE)="No Impact"),HLOOKUP(RIGHT(AM$3,LEN(AM$3)-FIND(".",AM$3,FIND(".",AM$3)+1)),Gällivare!$B$6:$J$36,MATCH($C23,Gällivare!$B$6:$B$36,0),FALSE),"Global: "&amp;HLOOKUP(LEFT(AM$3,4),Global!$B$6:$J$36,MATCH($C23,Global!$B$6:$B$36,0),FALSE)&amp;CHAR(10)&amp;"Local Trend: "&amp;HLOOKUP(MID(AM$3,FIND(".",AM$3)+1,FIND(".",AM$3,FIND(".",AM$3)+1)-FIND(".",AM$3)-1),Gällivare!$B$6:$J$36,MATCH($C23,Gällivare!$B$6:$B$36,0),FALSE)&amp;CHAR(10)&amp;"Local Target: "&amp;HLOOKUP(RIGHT(AM$3,LEN(AM$3)-FIND(".",AM$3,FIND(".",AM$3)+1)),Gällivare!$B$6:$J$36,MATCH($C23,Gällivare!$B$6:$B$36,0),FALSE)))</f>
        <v>High</v>
      </c>
      <c r="AN23" s="177" t="str">
        <f>IF(AND(HLOOKUP(MID(AN$3,FIND(".",AN$3)+1,FIND(".",AN$3,FIND(".",AN$3)+1)-FIND(".",AN$3)-1),Gällivare!$B$6:$J$36,MATCH($C23,Gällivare!$B$6:$B$36,0),FALSE)="No Impact",HLOOKUP(RIGHT(AN$3,LEN(AN$3)-FIND(".",AN$3,FIND(".",AN$3)+1)),Gällivare!$B$6:$J$36,MATCH($C23,Gällivare!$B$6:$B$36,0),FALSE)="No Impact"),HLOOKUP(LEFT(AN$3,4),Global!$B$6:$J$36,MATCH($C23,Global!$B$6:$B$36,0),FALSE),IF(AND(HLOOKUP(MID(AN$3,FIND(".",AN$3)+1,FIND(".",AN$3,FIND(".",AN$3)+1)-FIND(".",AN$3)-1),Gällivare!$B$6:$J$36,MATCH($C23,Gällivare!$B$6:$B$36,0),FALSE)="No Impact",HLOOKUP(LEFT(AN$3,4),Global!$B$6:$J$36,MATCH($C23,Global!$B$6:$B$36,0),FALSE)="No Impact"),HLOOKUP(RIGHT(AN$3,LEN(AN$3)-FIND(".",AN$3,FIND(".",AN$3)+1)),Gällivare!$B$6:$J$36,MATCH($C23,Gällivare!$B$6:$B$36,0),FALSE),"Global: "&amp;HLOOKUP(LEFT(AN$3,4),Global!$B$6:$J$36,MATCH($C23,Global!$B$6:$B$36,0),FALSE)&amp;CHAR(10)&amp;"Local Trend: "&amp;HLOOKUP(MID(AN$3,FIND(".",AN$3)+1,FIND(".",AN$3,FIND(".",AN$3)+1)-FIND(".",AN$3)-1),Gällivare!$B$6:$J$36,MATCH($C23,Gällivare!$B$6:$B$36,0),FALSE)&amp;CHAR(10)&amp;"Local Target: "&amp;HLOOKUP(RIGHT(AN$3,LEN(AN$3)-FIND(".",AN$3,FIND(".",AN$3)+1)),Gällivare!$B$6:$J$36,MATCH($C23,Gällivare!$B$6:$B$36,0),FALSE)))</f>
        <v>High</v>
      </c>
      <c r="AO23" s="177" t="str">
        <f>IF(AND(HLOOKUP(MID(AO$3,FIND(".",AO$3)+1,FIND(".",AO$3,FIND(".",AO$3)+1)-FIND(".",AO$3)-1),Gällivare!$B$6:$J$36,MATCH($C23,Gällivare!$B$6:$B$36,0),FALSE)="No Impact",HLOOKUP(RIGHT(AO$3,LEN(AO$3)-FIND(".",AO$3,FIND(".",AO$3)+1)),Gällivare!$B$6:$J$36,MATCH($C23,Gällivare!$B$6:$B$36,0),FALSE)="No Impact"),HLOOKUP(LEFT(AO$3,4),Global!$B$6:$J$36,MATCH($C23,Global!$B$6:$B$36,0),FALSE),IF(AND(HLOOKUP(MID(AO$3,FIND(".",AO$3)+1,FIND(".",AO$3,FIND(".",AO$3)+1)-FIND(".",AO$3)-1),Gällivare!$B$6:$J$36,MATCH($C23,Gällivare!$B$6:$B$36,0),FALSE)="No Impact",HLOOKUP(LEFT(AO$3,4),Global!$B$6:$J$36,MATCH($C23,Global!$B$6:$B$36,0),FALSE)="No Impact"),HLOOKUP(RIGHT(AO$3,LEN(AO$3)-FIND(".",AO$3,FIND(".",AO$3)+1)),Gällivare!$B$6:$J$36,MATCH($C23,Gällivare!$B$6:$B$36,0),FALSE),"Global: "&amp;HLOOKUP(LEFT(AO$3,4),Global!$B$6:$J$36,MATCH($C23,Global!$B$6:$B$36,0),FALSE)&amp;CHAR(10)&amp;"Local Trend: "&amp;HLOOKUP(MID(AO$3,FIND(".",AO$3)+1,FIND(".",AO$3,FIND(".",AO$3)+1)-FIND(".",AO$3)-1),Gällivare!$B$6:$J$36,MATCH($C23,Gällivare!$B$6:$B$36,0),FALSE)&amp;CHAR(10)&amp;"Local Target: "&amp;HLOOKUP(RIGHT(AO$3,LEN(AO$3)-FIND(".",AO$3,FIND(".",AO$3)+1)),Gällivare!$B$6:$J$36,MATCH($C23,Gällivare!$B$6:$B$36,0),FALSE)))</f>
        <v>High</v>
      </c>
      <c r="AP23" s="177" t="str">
        <f>IF(AND(HLOOKUP(MID(AP$3,FIND(".",AP$3)+1,FIND(".",AP$3,FIND(".",AP$3)+1)-FIND(".",AP$3)-1),Gällivare!$B$6:$J$36,MATCH($C23,Gällivare!$B$6:$B$36,0),FALSE)="No Impact",HLOOKUP(RIGHT(AP$3,LEN(AP$3)-FIND(".",AP$3,FIND(".",AP$3)+1)),Gällivare!$B$6:$J$36,MATCH($C23,Gällivare!$B$6:$B$36,0),FALSE)="No Impact"),HLOOKUP(LEFT(AP$3,4),Global!$B$6:$J$36,MATCH($C23,Global!$B$6:$B$36,0),FALSE),IF(AND(HLOOKUP(MID(AP$3,FIND(".",AP$3)+1,FIND(".",AP$3,FIND(".",AP$3)+1)-FIND(".",AP$3)-1),Gällivare!$B$6:$J$36,MATCH($C23,Gällivare!$B$6:$B$36,0),FALSE)="No Impact",HLOOKUP(LEFT(AP$3,4),Global!$B$6:$J$36,MATCH($C23,Global!$B$6:$B$36,0),FALSE)="No Impact"),HLOOKUP(RIGHT(AP$3,LEN(AP$3)-FIND(".",AP$3,FIND(".",AP$3)+1)),Gällivare!$B$6:$J$36,MATCH($C23,Gällivare!$B$6:$B$36,0),FALSE),"Global: "&amp;HLOOKUP(LEFT(AP$3,4),Global!$B$6:$J$36,MATCH($C23,Global!$B$6:$B$36,0),FALSE)&amp;CHAR(10)&amp;"Local Trend: "&amp;HLOOKUP(MID(AP$3,FIND(".",AP$3)+1,FIND(".",AP$3,FIND(".",AP$3)+1)-FIND(".",AP$3)-1),Gällivare!$B$6:$J$36,MATCH($C23,Gällivare!$B$6:$B$36,0),FALSE)&amp;CHAR(10)&amp;"Local Target: "&amp;HLOOKUP(RIGHT(AP$3,LEN(AP$3)-FIND(".",AP$3,FIND(".",AP$3)+1)),Gällivare!$B$6:$J$36,MATCH($C23,Gällivare!$B$6:$B$36,0),FALSE)))</f>
        <v>High</v>
      </c>
      <c r="AQ23" s="177" t="str">
        <f>IF(AND(HLOOKUP(MID(AQ$3,FIND(".",AQ$3)+1,FIND(".",AQ$3,FIND(".",AQ$3)+1)-FIND(".",AQ$3)-1),Gällivare!$B$6:$J$36,MATCH($C23,Gällivare!$B$6:$B$36,0),FALSE)="No Impact",HLOOKUP(RIGHT(AQ$3,LEN(AQ$3)-FIND(".",AQ$3,FIND(".",AQ$3)+1)),Gällivare!$B$6:$J$36,MATCH($C23,Gällivare!$B$6:$B$36,0),FALSE)="No Impact"),HLOOKUP(LEFT(AQ$3,4),Global!$B$6:$J$36,MATCH($C23,Global!$B$6:$B$36,0),FALSE),IF(AND(HLOOKUP(MID(AQ$3,FIND(".",AQ$3)+1,FIND(".",AQ$3,FIND(".",AQ$3)+1)-FIND(".",AQ$3)-1),Gällivare!$B$6:$J$36,MATCH($C23,Gällivare!$B$6:$B$36,0),FALSE)="No Impact",HLOOKUP(LEFT(AQ$3,4),Global!$B$6:$J$36,MATCH($C23,Global!$B$6:$B$36,0),FALSE)="No Impact"),HLOOKUP(RIGHT(AQ$3,LEN(AQ$3)-FIND(".",AQ$3,FIND(".",AQ$3)+1)),Gällivare!$B$6:$J$36,MATCH($C23,Gällivare!$B$6:$B$36,0),FALSE),"Global: "&amp;HLOOKUP(LEFT(AQ$3,4),Global!$B$6:$J$36,MATCH($C23,Global!$B$6:$B$36,0),FALSE)&amp;CHAR(10)&amp;"Local Trend: "&amp;HLOOKUP(MID(AQ$3,FIND(".",AQ$3)+1,FIND(".",AQ$3,FIND(".",AQ$3)+1)-FIND(".",AQ$3)-1),Gällivare!$B$6:$J$36,MATCH($C23,Gällivare!$B$6:$B$36,0),FALSE)&amp;CHAR(10)&amp;"Local Target: "&amp;HLOOKUP(RIGHT(AQ$3,LEN(AQ$3)-FIND(".",AQ$3,FIND(".",AQ$3)+1)),Gällivare!$B$6:$J$36,MATCH($C23,Gällivare!$B$6:$B$36,0),FALSE)))</f>
        <v>High</v>
      </c>
      <c r="AR23" s="177" t="str">
        <f>IF(AND(HLOOKUP(MID(AR$3,FIND(".",AR$3)+1,FIND(".",AR$3,FIND(".",AR$3)+1)-FIND(".",AR$3)-1),Gällivare!$B$6:$J$36,MATCH($C23,Gällivare!$B$6:$B$36,0),FALSE)="No Impact",HLOOKUP(RIGHT(AR$3,LEN(AR$3)-FIND(".",AR$3,FIND(".",AR$3)+1)),Gällivare!$B$6:$J$36,MATCH($C23,Gällivare!$B$6:$B$36,0),FALSE)="No Impact"),HLOOKUP(LEFT(AR$3,4),Global!$B$6:$J$36,MATCH($C23,Global!$B$6:$B$36,0),FALSE),IF(AND(HLOOKUP(MID(AR$3,FIND(".",AR$3)+1,FIND(".",AR$3,FIND(".",AR$3)+1)-FIND(".",AR$3)-1),Gällivare!$B$6:$J$36,MATCH($C23,Gällivare!$B$6:$B$36,0),FALSE)="No Impact",HLOOKUP(LEFT(AR$3,4),Global!$B$6:$J$36,MATCH($C23,Global!$B$6:$B$36,0),FALSE)="No Impact"),HLOOKUP(RIGHT(AR$3,LEN(AR$3)-FIND(".",AR$3,FIND(".",AR$3)+1)),Gällivare!$B$6:$J$36,MATCH($C23,Gällivare!$B$6:$B$36,0),FALSE),"Global: "&amp;HLOOKUP(LEFT(AR$3,4),Global!$B$6:$J$36,MATCH($C23,Global!$B$6:$B$36,0),FALSE)&amp;CHAR(10)&amp;"Local Trend: "&amp;HLOOKUP(MID(AR$3,FIND(".",AR$3)+1,FIND(".",AR$3,FIND(".",AR$3)+1)-FIND(".",AR$3)-1),Gällivare!$B$6:$J$36,MATCH($C23,Gällivare!$B$6:$B$36,0),FALSE)&amp;CHAR(10)&amp;"Local Target: "&amp;HLOOKUP(RIGHT(AR$3,LEN(AR$3)-FIND(".",AR$3,FIND(".",AR$3)+1)),Gällivare!$B$6:$J$36,MATCH($C23,Gällivare!$B$6:$B$36,0),FALSE)))</f>
        <v>High</v>
      </c>
      <c r="AS23" s="177" t="str">
        <f>IF(AND(HLOOKUP(MID(AS$3,FIND(".",AS$3)+1,FIND(".",AS$3,FIND(".",AS$3)+1)-FIND(".",AS$3)-1),Gällivare!$B$6:$J$36,MATCH($C23,Gällivare!$B$6:$B$36,0),FALSE)="No Impact",HLOOKUP(RIGHT(AS$3,LEN(AS$3)-FIND(".",AS$3,FIND(".",AS$3)+1)),Gällivare!$B$6:$J$36,MATCH($C23,Gällivare!$B$6:$B$36,0),FALSE)="No Impact"),HLOOKUP(LEFT(AS$3,4),Global!$B$6:$J$36,MATCH($C23,Global!$B$6:$B$36,0),FALSE),IF(AND(HLOOKUP(MID(AS$3,FIND(".",AS$3)+1,FIND(".",AS$3,FIND(".",AS$3)+1)-FIND(".",AS$3)-1),Gällivare!$B$6:$J$36,MATCH($C23,Gällivare!$B$6:$B$36,0),FALSE)="No Impact",HLOOKUP(LEFT(AS$3,4),Global!$B$6:$J$36,MATCH($C23,Global!$B$6:$B$36,0),FALSE)="No Impact"),HLOOKUP(RIGHT(AS$3,LEN(AS$3)-FIND(".",AS$3,FIND(".",AS$3)+1)),Gällivare!$B$6:$J$36,MATCH($C23,Gällivare!$B$6:$B$36,0),FALSE),"Global: "&amp;HLOOKUP(LEFT(AS$3,4),Global!$B$6:$J$36,MATCH($C23,Global!$B$6:$B$36,0),FALSE)&amp;CHAR(10)&amp;"Local Trend: "&amp;HLOOKUP(MID(AS$3,FIND(".",AS$3)+1,FIND(".",AS$3,FIND(".",AS$3)+1)-FIND(".",AS$3)-1),Gällivare!$B$6:$J$36,MATCH($C23,Gällivare!$B$6:$B$36,0),FALSE)&amp;CHAR(10)&amp;"Local Target: "&amp;HLOOKUP(RIGHT(AS$3,LEN(AS$3)-FIND(".",AS$3,FIND(".",AS$3)+1)),Gällivare!$B$6:$J$36,MATCH($C23,Gällivare!$B$6:$B$36,0),FALSE)))</f>
        <v>Medium</v>
      </c>
      <c r="AT23" s="177" t="str">
        <f>IF(AND(HLOOKUP(MID(AT$3,FIND(".",AT$3)+1,FIND(".",AT$3,FIND(".",AT$3)+1)-FIND(".",AT$3)-1),Gällivare!$B$6:$J$36,MATCH($C23,Gällivare!$B$6:$B$36,0),FALSE)="No Impact",HLOOKUP(RIGHT(AT$3,LEN(AT$3)-FIND(".",AT$3,FIND(".",AT$3)+1)),Gällivare!$B$6:$J$36,MATCH($C23,Gällivare!$B$6:$B$36,0),FALSE)="No Impact"),HLOOKUP(LEFT(AT$3,4),Global!$B$6:$J$36,MATCH($C23,Global!$B$6:$B$36,0),FALSE),IF(AND(HLOOKUP(MID(AT$3,FIND(".",AT$3)+1,FIND(".",AT$3,FIND(".",AT$3)+1)-FIND(".",AT$3)-1),Gällivare!$B$6:$J$36,MATCH($C23,Gällivare!$B$6:$B$36,0),FALSE)="No Impact",HLOOKUP(LEFT(AT$3,4),Global!$B$6:$J$36,MATCH($C23,Global!$B$6:$B$36,0),FALSE)="No Impact"),HLOOKUP(RIGHT(AT$3,LEN(AT$3)-FIND(".",AT$3,FIND(".",AT$3)+1)),Gällivare!$B$6:$J$36,MATCH($C23,Gällivare!$B$6:$B$36,0),FALSE),"Global: "&amp;HLOOKUP(LEFT(AT$3,4),Global!$B$6:$J$36,MATCH($C23,Global!$B$6:$B$36,0),FALSE)&amp;CHAR(10)&amp;"Local Trend: "&amp;HLOOKUP(MID(AT$3,FIND(".",AT$3)+1,FIND(".",AT$3,FIND(".",AT$3)+1)-FIND(".",AT$3)-1),Gällivare!$B$6:$J$36,MATCH($C23,Gällivare!$B$6:$B$36,0),FALSE)&amp;CHAR(10)&amp;"Local Target: "&amp;HLOOKUP(RIGHT(AT$3,LEN(AT$3)-FIND(".",AT$3,FIND(".",AT$3)+1)),Gällivare!$B$6:$J$36,MATCH($C23,Gällivare!$B$6:$B$36,0),FALSE)))</f>
        <v>Medium</v>
      </c>
      <c r="AU23" s="177" t="str">
        <f>IF(AND(HLOOKUP(MID(AU$3,FIND(".",AU$3)+1,FIND(".",AU$3,FIND(".",AU$3)+1)-FIND(".",AU$3)-1),Gällivare!$B$6:$J$36,MATCH($C23,Gällivare!$B$6:$B$36,0),FALSE)="No Impact",HLOOKUP(RIGHT(AU$3,LEN(AU$3)-FIND(".",AU$3,FIND(".",AU$3)+1)),Gällivare!$B$6:$J$36,MATCH($C23,Gällivare!$B$6:$B$36,0),FALSE)="No Impact"),HLOOKUP(LEFT(AU$3,4),Global!$B$6:$J$36,MATCH($C23,Global!$B$6:$B$36,0),FALSE),IF(AND(HLOOKUP(MID(AU$3,FIND(".",AU$3)+1,FIND(".",AU$3,FIND(".",AU$3)+1)-FIND(".",AU$3)-1),Gällivare!$B$6:$J$36,MATCH($C23,Gällivare!$B$6:$B$36,0),FALSE)="No Impact",HLOOKUP(LEFT(AU$3,4),Global!$B$6:$J$36,MATCH($C23,Global!$B$6:$B$36,0),FALSE)="No Impact"),HLOOKUP(RIGHT(AU$3,LEN(AU$3)-FIND(".",AU$3,FIND(".",AU$3)+1)),Gällivare!$B$6:$J$36,MATCH($C23,Gällivare!$B$6:$B$36,0),FALSE),"Global: "&amp;HLOOKUP(LEFT(AU$3,4),Global!$B$6:$J$36,MATCH($C23,Global!$B$6:$B$36,0),FALSE)&amp;CHAR(10)&amp;"Local Trend: "&amp;HLOOKUP(MID(AU$3,FIND(".",AU$3)+1,FIND(".",AU$3,FIND(".",AU$3)+1)-FIND(".",AU$3)-1),Gällivare!$B$6:$J$36,MATCH($C23,Gällivare!$B$6:$B$36,0),FALSE)&amp;CHAR(10)&amp;"Local Target: "&amp;HLOOKUP(RIGHT(AU$3,LEN(AU$3)-FIND(".",AU$3,FIND(".",AU$3)+1)),Gällivare!$B$6:$J$36,MATCH($C23,Gällivare!$B$6:$B$36,0),FALSE)))</f>
        <v>Medium</v>
      </c>
      <c r="AV23" s="177" t="str">
        <f>IF(AND(HLOOKUP(MID(AV$3,FIND(".",AV$3)+1,FIND(".",AV$3,FIND(".",AV$3)+1)-FIND(".",AV$3)-1),Gällivare!$B$6:$J$36,MATCH($C23,Gällivare!$B$6:$B$36,0),FALSE)="No Impact",HLOOKUP(RIGHT(AV$3,LEN(AV$3)-FIND(".",AV$3,FIND(".",AV$3)+1)),Gällivare!$B$6:$J$36,MATCH($C23,Gällivare!$B$6:$B$36,0),FALSE)="No Impact"),HLOOKUP(LEFT(AV$3,4),Global!$B$6:$J$36,MATCH($C23,Global!$B$6:$B$36,0),FALSE),IF(AND(HLOOKUP(MID(AV$3,FIND(".",AV$3)+1,FIND(".",AV$3,FIND(".",AV$3)+1)-FIND(".",AV$3)-1),Gällivare!$B$6:$J$36,MATCH($C23,Gällivare!$B$6:$B$36,0),FALSE)="No Impact",HLOOKUP(LEFT(AV$3,4),Global!$B$6:$J$36,MATCH($C23,Global!$B$6:$B$36,0),FALSE)="No Impact"),HLOOKUP(RIGHT(AV$3,LEN(AV$3)-FIND(".",AV$3,FIND(".",AV$3)+1)),Gällivare!$B$6:$J$36,MATCH($C23,Gällivare!$B$6:$B$36,0),FALSE),"Global: "&amp;HLOOKUP(LEFT(AV$3,4),Global!$B$6:$J$36,MATCH($C23,Global!$B$6:$B$36,0),FALSE)&amp;CHAR(10)&amp;"Local Trend: "&amp;HLOOKUP(MID(AV$3,FIND(".",AV$3)+1,FIND(".",AV$3,FIND(".",AV$3)+1)-FIND(".",AV$3)-1),Gällivare!$B$6:$J$36,MATCH($C23,Gällivare!$B$6:$B$36,0),FALSE)&amp;CHAR(10)&amp;"Local Target: "&amp;HLOOKUP(RIGHT(AV$3,LEN(AV$3)-FIND(".",AV$3,FIND(".",AV$3)+1)),Gällivare!$B$6:$J$36,MATCH($C23,Gällivare!$B$6:$B$36,0),FALSE)))</f>
        <v>Medium</v>
      </c>
      <c r="AW23" s="177" t="str">
        <f>IF(AND(HLOOKUP(MID(AW$3,FIND(".",AW$3)+1,FIND(".",AW$3,FIND(".",AW$3)+1)-FIND(".",AW$3)-1),Gällivare!$B$6:$J$36,MATCH($C23,Gällivare!$B$6:$B$36,0),FALSE)="No Impact",HLOOKUP(RIGHT(AW$3,LEN(AW$3)-FIND(".",AW$3,FIND(".",AW$3)+1)),Gällivare!$B$6:$J$36,MATCH($C23,Gällivare!$B$6:$B$36,0),FALSE)="No Impact"),HLOOKUP(LEFT(AW$3,4),Global!$B$6:$J$36,MATCH($C23,Global!$B$6:$B$36,0),FALSE),IF(AND(HLOOKUP(MID(AW$3,FIND(".",AW$3)+1,FIND(".",AW$3,FIND(".",AW$3)+1)-FIND(".",AW$3)-1),Gällivare!$B$6:$J$36,MATCH($C23,Gällivare!$B$6:$B$36,0),FALSE)="No Impact",HLOOKUP(LEFT(AW$3,4),Global!$B$6:$J$36,MATCH($C23,Global!$B$6:$B$36,0),FALSE)="No Impact"),HLOOKUP(RIGHT(AW$3,LEN(AW$3)-FIND(".",AW$3,FIND(".",AW$3)+1)),Gällivare!$B$6:$J$36,MATCH($C23,Gällivare!$B$6:$B$36,0),FALSE),"Global: "&amp;HLOOKUP(LEFT(AW$3,4),Global!$B$6:$J$36,MATCH($C23,Global!$B$6:$B$36,0),FALSE)&amp;CHAR(10)&amp;"Local Trend: "&amp;HLOOKUP(MID(AW$3,FIND(".",AW$3)+1,FIND(".",AW$3,FIND(".",AW$3)+1)-FIND(".",AW$3)-1),Gällivare!$B$6:$J$36,MATCH($C23,Gällivare!$B$6:$B$36,0),FALSE)&amp;CHAR(10)&amp;"Local Target: "&amp;HLOOKUP(RIGHT(AW$3,LEN(AW$3)-FIND(".",AW$3,FIND(".",AW$3)+1)),Gällivare!$B$6:$J$36,MATCH($C23,Gällivare!$B$6:$B$36,0),FALSE)))</f>
        <v>Medium</v>
      </c>
      <c r="AX23" s="177" t="str">
        <f>IF(AND(HLOOKUP(MID(AX$3,FIND(".",AX$3)+1,FIND(".",AX$3,FIND(".",AX$3)+1)-FIND(".",AX$3)-1),Gällivare!$B$6:$J$36,MATCH($C23,Gällivare!$B$6:$B$36,0),FALSE)="No Impact",HLOOKUP(RIGHT(AX$3,LEN(AX$3)-FIND(".",AX$3,FIND(".",AX$3)+1)),Gällivare!$B$6:$J$36,MATCH($C23,Gällivare!$B$6:$B$36,0),FALSE)="No Impact"),HLOOKUP(LEFT(AX$3,4),Global!$B$6:$J$36,MATCH($C23,Global!$B$6:$B$36,0),FALSE),IF(AND(HLOOKUP(MID(AX$3,FIND(".",AX$3)+1,FIND(".",AX$3,FIND(".",AX$3)+1)-FIND(".",AX$3)-1),Gällivare!$B$6:$J$36,MATCH($C23,Gällivare!$B$6:$B$36,0),FALSE)="No Impact",HLOOKUP(LEFT(AX$3,4),Global!$B$6:$J$36,MATCH($C23,Global!$B$6:$B$36,0),FALSE)="No Impact"),HLOOKUP(RIGHT(AX$3,LEN(AX$3)-FIND(".",AX$3,FIND(".",AX$3)+1)),Gällivare!$B$6:$J$36,MATCH($C23,Gällivare!$B$6:$B$36,0),FALSE),"Global: "&amp;HLOOKUP(LEFT(AX$3,4),Global!$B$6:$J$36,MATCH($C23,Global!$B$6:$B$36,0),FALSE)&amp;CHAR(10)&amp;"Local Trend: "&amp;HLOOKUP(MID(AX$3,FIND(".",AX$3)+1,FIND(".",AX$3,FIND(".",AX$3)+1)-FIND(".",AX$3)-1),Gällivare!$B$6:$J$36,MATCH($C23,Gällivare!$B$6:$B$36,0),FALSE)&amp;CHAR(10)&amp;"Local Target: "&amp;HLOOKUP(RIGHT(AX$3,LEN(AX$3)-FIND(".",AX$3,FIND(".",AX$3)+1)),Gällivare!$B$6:$J$36,MATCH($C23,Gällivare!$B$6:$B$36,0),FALSE)))</f>
        <v>Medium</v>
      </c>
      <c r="AY23" s="177" t="str">
        <f>IF(AND(HLOOKUP(MID(AY$3,FIND(".",AY$3)+1,FIND(".",AY$3,FIND(".",AY$3)+1)-FIND(".",AY$3)-1),Gällivare!$B$6:$J$36,MATCH($C23,Gällivare!$B$6:$B$36,0),FALSE)="No Impact",HLOOKUP(RIGHT(AY$3,LEN(AY$3)-FIND(".",AY$3,FIND(".",AY$3)+1)),Gällivare!$B$6:$J$36,MATCH($C23,Gällivare!$B$6:$B$36,0),FALSE)="No Impact"),HLOOKUP(LEFT(AY$3,4),Global!$B$6:$J$36,MATCH($C23,Global!$B$6:$B$36,0),FALSE),IF(AND(HLOOKUP(MID(AY$3,FIND(".",AY$3)+1,FIND(".",AY$3,FIND(".",AY$3)+1)-FIND(".",AY$3)-1),Gällivare!$B$6:$J$36,MATCH($C23,Gällivare!$B$6:$B$36,0),FALSE)="No Impact",HLOOKUP(LEFT(AY$3,4),Global!$B$6:$J$36,MATCH($C23,Global!$B$6:$B$36,0),FALSE)="No Impact"),HLOOKUP(RIGHT(AY$3,LEN(AY$3)-FIND(".",AY$3,FIND(".",AY$3)+1)),Gällivare!$B$6:$J$36,MATCH($C23,Gällivare!$B$6:$B$36,0),FALSE),"Global: "&amp;HLOOKUP(LEFT(AY$3,4),Global!$B$6:$J$36,MATCH($C23,Global!$B$6:$B$36,0),FALSE)&amp;CHAR(10)&amp;"Local Trend: "&amp;HLOOKUP(MID(AY$3,FIND(".",AY$3)+1,FIND(".",AY$3,FIND(".",AY$3)+1)-FIND(".",AY$3)-1),Gällivare!$B$6:$J$36,MATCH($C23,Gällivare!$B$6:$B$36,0),FALSE)&amp;CHAR(10)&amp;"Local Target: "&amp;HLOOKUP(RIGHT(AY$3,LEN(AY$3)-FIND(".",AY$3,FIND(".",AY$3)+1)),Gällivare!$B$6:$J$36,MATCH($C23,Gällivare!$B$6:$B$36,0),FALSE)))</f>
        <v>Low</v>
      </c>
      <c r="AZ23" s="177" t="str">
        <f>IF(AND(HLOOKUP(MID(AZ$3,FIND(".",AZ$3)+1,FIND(".",AZ$3,FIND(".",AZ$3)+1)-FIND(".",AZ$3)-1),Gällivare!$B$6:$J$36,MATCH($C23,Gällivare!$B$6:$B$36,0),FALSE)="No Impact",HLOOKUP(RIGHT(AZ$3,LEN(AZ$3)-FIND(".",AZ$3,FIND(".",AZ$3)+1)),Gällivare!$B$6:$J$36,MATCH($C23,Gällivare!$B$6:$B$36,0),FALSE)="No Impact"),HLOOKUP(LEFT(AZ$3,4),Global!$B$6:$J$36,MATCH($C23,Global!$B$6:$B$36,0),FALSE),IF(AND(HLOOKUP(MID(AZ$3,FIND(".",AZ$3)+1,FIND(".",AZ$3,FIND(".",AZ$3)+1)-FIND(".",AZ$3)-1),Gällivare!$B$6:$J$36,MATCH($C23,Gällivare!$B$6:$B$36,0),FALSE)="No Impact",HLOOKUP(LEFT(AZ$3,4),Global!$B$6:$J$36,MATCH($C23,Global!$B$6:$B$36,0),FALSE)="No Impact"),HLOOKUP(RIGHT(AZ$3,LEN(AZ$3)-FIND(".",AZ$3,FIND(".",AZ$3)+1)),Gällivare!$B$6:$J$36,MATCH($C23,Gällivare!$B$6:$B$36,0),FALSE),"Global: "&amp;HLOOKUP(LEFT(AZ$3,4),Global!$B$6:$J$36,MATCH($C23,Global!$B$6:$B$36,0),FALSE)&amp;CHAR(10)&amp;"Local Trend: "&amp;HLOOKUP(MID(AZ$3,FIND(".",AZ$3)+1,FIND(".",AZ$3,FIND(".",AZ$3)+1)-FIND(".",AZ$3)-1),Gällivare!$B$6:$J$36,MATCH($C23,Gällivare!$B$6:$B$36,0),FALSE)&amp;CHAR(10)&amp;"Local Target: "&amp;HLOOKUP(RIGHT(AZ$3,LEN(AZ$3)-FIND(".",AZ$3,FIND(".",AZ$3)+1)),Gällivare!$B$6:$J$36,MATCH($C23,Gällivare!$B$6:$B$36,0),FALSE)))</f>
        <v>Low</v>
      </c>
      <c r="BA23" s="177" t="str">
        <f>IF(AND(HLOOKUP(MID(BA$3,FIND(".",BA$3)+1,FIND(".",BA$3,FIND(".",BA$3)+1)-FIND(".",BA$3)-1),Gällivare!$B$6:$J$36,MATCH($C23,Gällivare!$B$6:$B$36,0),FALSE)="No Impact",HLOOKUP(RIGHT(BA$3,LEN(BA$3)-FIND(".",BA$3,FIND(".",BA$3)+1)),Gällivare!$B$6:$J$36,MATCH($C23,Gällivare!$B$6:$B$36,0),FALSE)="No Impact"),HLOOKUP(LEFT(BA$3,4),Global!$B$6:$J$36,MATCH($C23,Global!$B$6:$B$36,0),FALSE),IF(AND(HLOOKUP(MID(BA$3,FIND(".",BA$3)+1,FIND(".",BA$3,FIND(".",BA$3)+1)-FIND(".",BA$3)-1),Gällivare!$B$6:$J$36,MATCH($C23,Gällivare!$B$6:$B$36,0),FALSE)="No Impact",HLOOKUP(LEFT(BA$3,4),Global!$B$6:$J$36,MATCH($C23,Global!$B$6:$B$36,0),FALSE)="No Impact"),HLOOKUP(RIGHT(BA$3,LEN(BA$3)-FIND(".",BA$3,FIND(".",BA$3)+1)),Gällivare!$B$6:$J$36,MATCH($C23,Gällivare!$B$6:$B$36,0),FALSE),"Global: "&amp;HLOOKUP(LEFT(BA$3,4),Global!$B$6:$J$36,MATCH($C23,Global!$B$6:$B$36,0),FALSE)&amp;CHAR(10)&amp;"Local Trend: "&amp;HLOOKUP(MID(BA$3,FIND(".",BA$3)+1,FIND(".",BA$3,FIND(".",BA$3)+1)-FIND(".",BA$3)-1),Gällivare!$B$6:$J$36,MATCH($C23,Gällivare!$B$6:$B$36,0),FALSE)&amp;CHAR(10)&amp;"Local Target: "&amp;HLOOKUP(RIGHT(BA$3,LEN(BA$3)-FIND(".",BA$3,FIND(".",BA$3)+1)),Gällivare!$B$6:$J$36,MATCH($C23,Gällivare!$B$6:$B$36,0),FALSE)))</f>
        <v>Low</v>
      </c>
      <c r="BB23" s="177" t="str">
        <f>IF(AND(HLOOKUP(MID(BB$3,FIND(".",BB$3)+1,FIND(".",BB$3,FIND(".",BB$3)+1)-FIND(".",BB$3)-1),Gällivare!$B$6:$J$36,MATCH($C23,Gällivare!$B$6:$B$36,0),FALSE)="No Impact",HLOOKUP(RIGHT(BB$3,LEN(BB$3)-FIND(".",BB$3,FIND(".",BB$3)+1)),Gällivare!$B$6:$J$36,MATCH($C23,Gällivare!$B$6:$B$36,0),FALSE)="No Impact"),HLOOKUP(LEFT(BB$3,4),Global!$B$6:$J$36,MATCH($C23,Global!$B$6:$B$36,0),FALSE),IF(AND(HLOOKUP(MID(BB$3,FIND(".",BB$3)+1,FIND(".",BB$3,FIND(".",BB$3)+1)-FIND(".",BB$3)-1),Gällivare!$B$6:$J$36,MATCH($C23,Gällivare!$B$6:$B$36,0),FALSE)="No Impact",HLOOKUP(LEFT(BB$3,4),Global!$B$6:$J$36,MATCH($C23,Global!$B$6:$B$36,0),FALSE)="No Impact"),HLOOKUP(RIGHT(BB$3,LEN(BB$3)-FIND(".",BB$3,FIND(".",BB$3)+1)),Gällivare!$B$6:$J$36,MATCH($C23,Gällivare!$B$6:$B$36,0),FALSE),"Global: "&amp;HLOOKUP(LEFT(BB$3,4),Global!$B$6:$J$36,MATCH($C23,Global!$B$6:$B$36,0),FALSE)&amp;CHAR(10)&amp;"Local Trend: "&amp;HLOOKUP(MID(BB$3,FIND(".",BB$3)+1,FIND(".",BB$3,FIND(".",BB$3)+1)-FIND(".",BB$3)-1),Gällivare!$B$6:$J$36,MATCH($C23,Gällivare!$B$6:$B$36,0),FALSE)&amp;CHAR(10)&amp;"Local Target: "&amp;HLOOKUP(RIGHT(BB$3,LEN(BB$3)-FIND(".",BB$3,FIND(".",BB$3)+1)),Gällivare!$B$6:$J$36,MATCH($C23,Gällivare!$B$6:$B$36,0),FALSE)))</f>
        <v>Low</v>
      </c>
      <c r="BC23" s="177" t="str">
        <f>IF(AND(HLOOKUP(MID(BC$3,FIND(".",BC$3)+1,FIND(".",BC$3,FIND(".",BC$3)+1)-FIND(".",BC$3)-1),Gällivare!$B$6:$J$36,MATCH($C23,Gällivare!$B$6:$B$36,0),FALSE)="No Impact",HLOOKUP(RIGHT(BC$3,LEN(BC$3)-FIND(".",BC$3,FIND(".",BC$3)+1)),Gällivare!$B$6:$J$36,MATCH($C23,Gällivare!$B$6:$B$36,0),FALSE)="No Impact"),HLOOKUP(LEFT(BC$3,4),Global!$B$6:$J$36,MATCH($C23,Global!$B$6:$B$36,0),FALSE),IF(AND(HLOOKUP(MID(BC$3,FIND(".",BC$3)+1,FIND(".",BC$3,FIND(".",BC$3)+1)-FIND(".",BC$3)-1),Gällivare!$B$6:$J$36,MATCH($C23,Gällivare!$B$6:$B$36,0),FALSE)="No Impact",HLOOKUP(LEFT(BC$3,4),Global!$B$6:$J$36,MATCH($C23,Global!$B$6:$B$36,0),FALSE)="No Impact"),HLOOKUP(RIGHT(BC$3,LEN(BC$3)-FIND(".",BC$3,FIND(".",BC$3)+1)),Gällivare!$B$6:$J$36,MATCH($C23,Gällivare!$B$6:$B$36,0),FALSE),"Global: "&amp;HLOOKUP(LEFT(BC$3,4),Global!$B$6:$J$36,MATCH($C23,Global!$B$6:$B$36,0),FALSE)&amp;CHAR(10)&amp;"Local Trend: "&amp;HLOOKUP(MID(BC$3,FIND(".",BC$3)+1,FIND(".",BC$3,FIND(".",BC$3)+1)-FIND(".",BC$3)-1),Gällivare!$B$6:$J$36,MATCH($C23,Gällivare!$B$6:$B$36,0),FALSE)&amp;CHAR(10)&amp;"Local Target: "&amp;HLOOKUP(RIGHT(BC$3,LEN(BC$3)-FIND(".",BC$3,FIND(".",BC$3)+1)),Gällivare!$B$6:$J$36,MATCH($C23,Gällivare!$B$6:$B$36,0),FALSE)))</f>
        <v>Low</v>
      </c>
      <c r="BD23" s="177" t="str">
        <f>IF(AND(HLOOKUP(MID(BD$3,FIND(".",BD$3)+1,FIND(".",BD$3,FIND(".",BD$3)+1)-FIND(".",BD$3)-1),Gällivare!$B$6:$J$36,MATCH($C23,Gällivare!$B$6:$B$36,0),FALSE)="No Impact",HLOOKUP(RIGHT(BD$3,LEN(BD$3)-FIND(".",BD$3,FIND(".",BD$3)+1)),Gällivare!$B$6:$J$36,MATCH($C23,Gällivare!$B$6:$B$36,0),FALSE)="No Impact"),HLOOKUP(LEFT(BD$3,4),Global!$B$6:$J$36,MATCH($C23,Global!$B$6:$B$36,0),FALSE),IF(AND(HLOOKUP(MID(BD$3,FIND(".",BD$3)+1,FIND(".",BD$3,FIND(".",BD$3)+1)-FIND(".",BD$3)-1),Gällivare!$B$6:$J$36,MATCH($C23,Gällivare!$B$6:$B$36,0),FALSE)="No Impact",HLOOKUP(LEFT(BD$3,4),Global!$B$6:$J$36,MATCH($C23,Global!$B$6:$B$36,0),FALSE)="No Impact"),HLOOKUP(RIGHT(BD$3,LEN(BD$3)-FIND(".",BD$3,FIND(".",BD$3)+1)),Gällivare!$B$6:$J$36,MATCH($C23,Gällivare!$B$6:$B$36,0),FALSE),"Global: "&amp;HLOOKUP(LEFT(BD$3,4),Global!$B$6:$J$36,MATCH($C23,Global!$B$6:$B$36,0),FALSE)&amp;CHAR(10)&amp;"Local Trend: "&amp;HLOOKUP(MID(BD$3,FIND(".",BD$3)+1,FIND(".",BD$3,FIND(".",BD$3)+1)-FIND(".",BD$3)-1),Gällivare!$B$6:$J$36,MATCH($C23,Gällivare!$B$6:$B$36,0),FALSE)&amp;CHAR(10)&amp;"Local Target: "&amp;HLOOKUP(RIGHT(BD$3,LEN(BD$3)-FIND(".",BD$3,FIND(".",BD$3)+1)),Gällivare!$B$6:$J$36,MATCH($C23,Gällivare!$B$6:$B$36,0),FALSE)))</f>
        <v>Low</v>
      </c>
      <c r="BE23" s="177" t="str">
        <f>IF(AND(HLOOKUP(MID(BE$3,FIND(".",BE$3)+1,FIND(".",BE$3,FIND(".",BE$3)+1)-FIND(".",BE$3)-1),Gällivare!$B$6:$J$36,MATCH($C23,Gällivare!$B$6:$B$36,0),FALSE)="No Impact",HLOOKUP(RIGHT(BE$3,LEN(BE$3)-FIND(".",BE$3,FIND(".",BE$3)+1)),Gällivare!$B$6:$J$36,MATCH($C23,Gällivare!$B$6:$B$36,0),FALSE)="No Impact"),HLOOKUP(LEFT(BE$3,4),Global!$B$6:$J$36,MATCH($C23,Global!$B$6:$B$36,0),FALSE),IF(AND(HLOOKUP(MID(BE$3,FIND(".",BE$3)+1,FIND(".",BE$3,FIND(".",BE$3)+1)-FIND(".",BE$3)-1),Gällivare!$B$6:$J$36,MATCH($C23,Gällivare!$B$6:$B$36,0),FALSE)="No Impact",HLOOKUP(LEFT(BE$3,4),Global!$B$6:$J$36,MATCH($C23,Global!$B$6:$B$36,0),FALSE)="No Impact"),HLOOKUP(RIGHT(BE$3,LEN(BE$3)-FIND(".",BE$3,FIND(".",BE$3)+1)),Gällivare!$B$6:$J$36,MATCH($C23,Gällivare!$B$6:$B$36,0),FALSE),"Global: "&amp;HLOOKUP(LEFT(BE$3,4),Global!$B$6:$J$36,MATCH($C23,Global!$B$6:$B$36,0),FALSE)&amp;CHAR(10)&amp;"Local Trend: "&amp;HLOOKUP(MID(BE$3,FIND(".",BE$3)+1,FIND(".",BE$3,FIND(".",BE$3)+1)-FIND(".",BE$3)-1),Gällivare!$B$6:$J$36,MATCH($C23,Gällivare!$B$6:$B$36,0),FALSE)&amp;CHAR(10)&amp;"Local Target: "&amp;HLOOKUP(RIGHT(BE$3,LEN(BE$3)-FIND(".",BE$3,FIND(".",BE$3)+1)),Gällivare!$B$6:$J$36,MATCH($C23,Gällivare!$B$6:$B$36,0),FALSE)))</f>
        <v>Medium</v>
      </c>
      <c r="BF23" s="177" t="str">
        <f>IF(AND(HLOOKUP(MID(BF$3,FIND(".",BF$3)+1,FIND(".",BF$3,FIND(".",BF$3)+1)-FIND(".",BF$3)-1),Gällivare!$B$6:$J$36,MATCH($C23,Gällivare!$B$6:$B$36,0),FALSE)="No Impact",HLOOKUP(RIGHT(BF$3,LEN(BF$3)-FIND(".",BF$3,FIND(".",BF$3)+1)),Gällivare!$B$6:$J$36,MATCH($C23,Gällivare!$B$6:$B$36,0),FALSE)="No Impact"),HLOOKUP(LEFT(BF$3,4),Global!$B$6:$J$36,MATCH($C23,Global!$B$6:$B$36,0),FALSE),IF(AND(HLOOKUP(MID(BF$3,FIND(".",BF$3)+1,FIND(".",BF$3,FIND(".",BF$3)+1)-FIND(".",BF$3)-1),Gällivare!$B$6:$J$36,MATCH($C23,Gällivare!$B$6:$B$36,0),FALSE)="No Impact",HLOOKUP(LEFT(BF$3,4),Global!$B$6:$J$36,MATCH($C23,Global!$B$6:$B$36,0),FALSE)="No Impact"),HLOOKUP(RIGHT(BF$3,LEN(BF$3)-FIND(".",BF$3,FIND(".",BF$3)+1)),Gällivare!$B$6:$J$36,MATCH($C23,Gällivare!$B$6:$B$36,0),FALSE),"Global: "&amp;HLOOKUP(LEFT(BF$3,4),Global!$B$6:$J$36,MATCH($C23,Global!$B$6:$B$36,0),FALSE)&amp;CHAR(10)&amp;"Local Trend: "&amp;HLOOKUP(MID(BF$3,FIND(".",BF$3)+1,FIND(".",BF$3,FIND(".",BF$3)+1)-FIND(".",BF$3)-1),Gällivare!$B$6:$J$36,MATCH($C23,Gällivare!$B$6:$B$36,0),FALSE)&amp;CHAR(10)&amp;"Local Target: "&amp;HLOOKUP(RIGHT(BF$3,LEN(BF$3)-FIND(".",BF$3,FIND(".",BF$3)+1)),Gällivare!$B$6:$J$36,MATCH($C23,Gällivare!$B$6:$B$36,0),FALSE)))</f>
        <v>Medium</v>
      </c>
      <c r="BG23" s="177" t="str">
        <f>IF(AND(HLOOKUP(MID(BG$3,FIND(".",BG$3)+1,FIND(".",BG$3,FIND(".",BG$3)+1)-FIND(".",BG$3)-1),Gällivare!$B$6:$J$36,MATCH($C23,Gällivare!$B$6:$B$36,0),FALSE)="No Impact",HLOOKUP(RIGHT(BG$3,LEN(BG$3)-FIND(".",BG$3,FIND(".",BG$3)+1)),Gällivare!$B$6:$J$36,MATCH($C23,Gällivare!$B$6:$B$36,0),FALSE)="No Impact"),HLOOKUP(LEFT(BG$3,4),Global!$B$6:$J$36,MATCH($C23,Global!$B$6:$B$36,0),FALSE),IF(AND(HLOOKUP(MID(BG$3,FIND(".",BG$3)+1,FIND(".",BG$3,FIND(".",BG$3)+1)-FIND(".",BG$3)-1),Gällivare!$B$6:$J$36,MATCH($C23,Gällivare!$B$6:$B$36,0),FALSE)="No Impact",HLOOKUP(LEFT(BG$3,4),Global!$B$6:$J$36,MATCH($C23,Global!$B$6:$B$36,0),FALSE)="No Impact"),HLOOKUP(RIGHT(BG$3,LEN(BG$3)-FIND(".",BG$3,FIND(".",BG$3)+1)),Gällivare!$B$6:$J$36,MATCH($C23,Gällivare!$B$6:$B$36,0),FALSE),"Global: "&amp;HLOOKUP(LEFT(BG$3,4),Global!$B$6:$J$36,MATCH($C23,Global!$B$6:$B$36,0),FALSE)&amp;CHAR(10)&amp;"Local Trend: "&amp;HLOOKUP(MID(BG$3,FIND(".",BG$3)+1,FIND(".",BG$3,FIND(".",BG$3)+1)-FIND(".",BG$3)-1),Gällivare!$B$6:$J$36,MATCH($C23,Gällivare!$B$6:$B$36,0),FALSE)&amp;CHAR(10)&amp;"Local Target: "&amp;HLOOKUP(RIGHT(BG$3,LEN(BG$3)-FIND(".",BG$3,FIND(".",BG$3)+1)),Gällivare!$B$6:$J$36,MATCH($C23,Gällivare!$B$6:$B$36,0),FALSE)))</f>
        <v>Medium</v>
      </c>
      <c r="BH23" s="177" t="str">
        <f>IF(AND(HLOOKUP(MID(BH$3,FIND(".",BH$3)+1,FIND(".",BH$3,FIND(".",BH$3)+1)-FIND(".",BH$3)-1),Gällivare!$B$6:$J$36,MATCH($C23,Gällivare!$B$6:$B$36,0),FALSE)="No Impact",HLOOKUP(RIGHT(BH$3,LEN(BH$3)-FIND(".",BH$3,FIND(".",BH$3)+1)),Gällivare!$B$6:$J$36,MATCH($C23,Gällivare!$B$6:$B$36,0),FALSE)="No Impact"),HLOOKUP(LEFT(BH$3,4),Global!$B$6:$J$36,MATCH($C23,Global!$B$6:$B$36,0),FALSE),IF(AND(HLOOKUP(MID(BH$3,FIND(".",BH$3)+1,FIND(".",BH$3,FIND(".",BH$3)+1)-FIND(".",BH$3)-1),Gällivare!$B$6:$J$36,MATCH($C23,Gällivare!$B$6:$B$36,0),FALSE)="No Impact",HLOOKUP(LEFT(BH$3,4),Global!$B$6:$J$36,MATCH($C23,Global!$B$6:$B$36,0),FALSE)="No Impact"),HLOOKUP(RIGHT(BH$3,LEN(BH$3)-FIND(".",BH$3,FIND(".",BH$3)+1)),Gällivare!$B$6:$J$36,MATCH($C23,Gällivare!$B$6:$B$36,0),FALSE),"Global: "&amp;HLOOKUP(LEFT(BH$3,4),Global!$B$6:$J$36,MATCH($C23,Global!$B$6:$B$36,0),FALSE)&amp;CHAR(10)&amp;"Local Trend: "&amp;HLOOKUP(MID(BH$3,FIND(".",BH$3)+1,FIND(".",BH$3,FIND(".",BH$3)+1)-FIND(".",BH$3)-1),Gällivare!$B$6:$J$36,MATCH($C23,Gällivare!$B$6:$B$36,0),FALSE)&amp;CHAR(10)&amp;"Local Target: "&amp;HLOOKUP(RIGHT(BH$3,LEN(BH$3)-FIND(".",BH$3,FIND(".",BH$3)+1)),Gällivare!$B$6:$J$36,MATCH($C23,Gällivare!$B$6:$B$36,0),FALSE)))</f>
        <v>Medium</v>
      </c>
      <c r="BI23" s="177" t="str">
        <f>IF(AND(HLOOKUP(MID(BI$3,FIND(".",BI$3)+1,FIND(".",BI$3,FIND(".",BI$3)+1)-FIND(".",BI$3)-1),Gällivare!$B$6:$J$36,MATCH($C23,Gällivare!$B$6:$B$36,0),FALSE)="No Impact",HLOOKUP(RIGHT(BI$3,LEN(BI$3)-FIND(".",BI$3,FIND(".",BI$3)+1)),Gällivare!$B$6:$J$36,MATCH($C23,Gällivare!$B$6:$B$36,0),FALSE)="No Impact"),HLOOKUP(LEFT(BI$3,4),Global!$B$6:$J$36,MATCH($C23,Global!$B$6:$B$36,0),FALSE),IF(AND(HLOOKUP(MID(BI$3,FIND(".",BI$3)+1,FIND(".",BI$3,FIND(".",BI$3)+1)-FIND(".",BI$3)-1),Gällivare!$B$6:$J$36,MATCH($C23,Gällivare!$B$6:$B$36,0),FALSE)="No Impact",HLOOKUP(LEFT(BI$3,4),Global!$B$6:$J$36,MATCH($C23,Global!$B$6:$B$36,0),FALSE)="No Impact"),HLOOKUP(RIGHT(BI$3,LEN(BI$3)-FIND(".",BI$3,FIND(".",BI$3)+1)),Gällivare!$B$6:$J$36,MATCH($C23,Gällivare!$B$6:$B$36,0),FALSE),"Global: "&amp;HLOOKUP(LEFT(BI$3,4),Global!$B$6:$J$36,MATCH($C23,Global!$B$6:$B$36,0),FALSE)&amp;CHAR(10)&amp;"Local Trend: "&amp;HLOOKUP(MID(BI$3,FIND(".",BI$3)+1,FIND(".",BI$3,FIND(".",BI$3)+1)-FIND(".",BI$3)-1),Gällivare!$B$6:$J$36,MATCH($C23,Gällivare!$B$6:$B$36,0),FALSE)&amp;CHAR(10)&amp;"Local Target: "&amp;HLOOKUP(RIGHT(BI$3,LEN(BI$3)-FIND(".",BI$3,FIND(".",BI$3)+1)),Gällivare!$B$6:$J$36,MATCH($C23,Gällivare!$B$6:$B$36,0),FALSE)))</f>
        <v>Medium</v>
      </c>
      <c r="BJ23" s="177" t="str">
        <f>IF(AND(HLOOKUP(MID(BJ$3,FIND(".",BJ$3)+1,FIND(".",BJ$3,FIND(".",BJ$3)+1)-FIND(".",BJ$3)-1),Gällivare!$B$6:$J$36,MATCH($C23,Gällivare!$B$6:$B$36,0),FALSE)="No Impact",HLOOKUP(RIGHT(BJ$3,LEN(BJ$3)-FIND(".",BJ$3,FIND(".",BJ$3)+1)),Gällivare!$B$6:$J$36,MATCH($C23,Gällivare!$B$6:$B$36,0),FALSE)="No Impact"),HLOOKUP(LEFT(BJ$3,4),Global!$B$6:$J$36,MATCH($C23,Global!$B$6:$B$36,0),FALSE),IF(AND(HLOOKUP(MID(BJ$3,FIND(".",BJ$3)+1,FIND(".",BJ$3,FIND(".",BJ$3)+1)-FIND(".",BJ$3)-1),Gällivare!$B$6:$J$36,MATCH($C23,Gällivare!$B$6:$B$36,0),FALSE)="No Impact",HLOOKUP(LEFT(BJ$3,4),Global!$B$6:$J$36,MATCH($C23,Global!$B$6:$B$36,0),FALSE)="No Impact"),HLOOKUP(RIGHT(BJ$3,LEN(BJ$3)-FIND(".",BJ$3,FIND(".",BJ$3)+1)),Gällivare!$B$6:$J$36,MATCH($C23,Gällivare!$B$6:$B$36,0),FALSE),"Global: "&amp;HLOOKUP(LEFT(BJ$3,4),Global!$B$6:$J$36,MATCH($C23,Global!$B$6:$B$36,0),FALSE)&amp;CHAR(10)&amp;"Local Trend: "&amp;HLOOKUP(MID(BJ$3,FIND(".",BJ$3)+1,FIND(".",BJ$3,FIND(".",BJ$3)+1)-FIND(".",BJ$3)-1),Gällivare!$B$6:$J$36,MATCH($C23,Gällivare!$B$6:$B$36,0),FALSE)&amp;CHAR(10)&amp;"Local Target: "&amp;HLOOKUP(RIGHT(BJ$3,LEN(BJ$3)-FIND(".",BJ$3,FIND(".",BJ$3)+1)),Gällivare!$B$6:$J$36,MATCH($C23,Gällivare!$B$6:$B$36,0),FALSE)))</f>
        <v>Medium</v>
      </c>
      <c r="BK23" s="177" t="str">
        <f>IF(AND(HLOOKUP(MID(BK$3,FIND(".",BK$3)+1,FIND(".",BK$3,FIND(".",BK$3)+1)-FIND(".",BK$3)-1),Gällivare!$B$6:$J$36,MATCH($C23,Gällivare!$B$6:$B$36,0),FALSE)="No Impact",HLOOKUP(RIGHT(BK$3,LEN(BK$3)-FIND(".",BK$3,FIND(".",BK$3)+1)),Gällivare!$B$6:$J$36,MATCH($C23,Gällivare!$B$6:$B$36,0),FALSE)="No Impact"),HLOOKUP(LEFT(BK$3,4),Global!$B$6:$J$36,MATCH($C23,Global!$B$6:$B$36,0),FALSE),IF(AND(HLOOKUP(MID(BK$3,FIND(".",BK$3)+1,FIND(".",BK$3,FIND(".",BK$3)+1)-FIND(".",BK$3)-1),Gällivare!$B$6:$J$36,MATCH($C23,Gällivare!$B$6:$B$36,0),FALSE)="No Impact",HLOOKUP(LEFT(BK$3,4),Global!$B$6:$J$36,MATCH($C23,Global!$B$6:$B$36,0),FALSE)="No Impact"),HLOOKUP(RIGHT(BK$3,LEN(BK$3)-FIND(".",BK$3,FIND(".",BK$3)+1)),Gällivare!$B$6:$J$36,MATCH($C23,Gällivare!$B$6:$B$36,0),FALSE),"Global: "&amp;HLOOKUP(LEFT(BK$3,4),Global!$B$6:$J$36,MATCH($C23,Global!$B$6:$B$36,0),FALSE)&amp;CHAR(10)&amp;"Local Trend: "&amp;HLOOKUP(MID(BK$3,FIND(".",BK$3)+1,FIND(".",BK$3,FIND(".",BK$3)+1)-FIND(".",BK$3)-1),Gällivare!$B$6:$J$36,MATCH($C23,Gällivare!$B$6:$B$36,0),FALSE)&amp;CHAR(10)&amp;"Local Target: "&amp;HLOOKUP(RIGHT(BK$3,LEN(BK$3)-FIND(".",BK$3,FIND(".",BK$3)+1)),Gällivare!$B$6:$J$36,MATCH($C23,Gällivare!$B$6:$B$36,0),FALSE)))</f>
        <v>Low</v>
      </c>
      <c r="BL23" s="177" t="str">
        <f>IF(AND(HLOOKUP(MID(BL$3,FIND(".",BL$3)+1,FIND(".",BL$3,FIND(".",BL$3)+1)-FIND(".",BL$3)-1),Gällivare!$B$6:$J$36,MATCH($C23,Gällivare!$B$6:$B$36,0),FALSE)="No Impact",HLOOKUP(RIGHT(BL$3,LEN(BL$3)-FIND(".",BL$3,FIND(".",BL$3)+1)),Gällivare!$B$6:$J$36,MATCH($C23,Gällivare!$B$6:$B$36,0),FALSE)="No Impact"),HLOOKUP(LEFT(BL$3,4),Global!$B$6:$J$36,MATCH($C23,Global!$B$6:$B$36,0),FALSE),IF(AND(HLOOKUP(MID(BL$3,FIND(".",BL$3)+1,FIND(".",BL$3,FIND(".",BL$3)+1)-FIND(".",BL$3)-1),Gällivare!$B$6:$J$36,MATCH($C23,Gällivare!$B$6:$B$36,0),FALSE)="No Impact",HLOOKUP(LEFT(BL$3,4),Global!$B$6:$J$36,MATCH($C23,Global!$B$6:$B$36,0),FALSE)="No Impact"),HLOOKUP(RIGHT(BL$3,LEN(BL$3)-FIND(".",BL$3,FIND(".",BL$3)+1)),Gällivare!$B$6:$J$36,MATCH($C23,Gällivare!$B$6:$B$36,0),FALSE),"Global: "&amp;HLOOKUP(LEFT(BL$3,4),Global!$B$6:$J$36,MATCH($C23,Global!$B$6:$B$36,0),FALSE)&amp;CHAR(10)&amp;"Local Trend: "&amp;HLOOKUP(MID(BL$3,FIND(".",BL$3)+1,FIND(".",BL$3,FIND(".",BL$3)+1)-FIND(".",BL$3)-1),Gällivare!$B$6:$J$36,MATCH($C23,Gällivare!$B$6:$B$36,0),FALSE)&amp;CHAR(10)&amp;"Local Target: "&amp;HLOOKUP(RIGHT(BL$3,LEN(BL$3)-FIND(".",BL$3,FIND(".",BL$3)+1)),Gällivare!$B$6:$J$36,MATCH($C23,Gällivare!$B$6:$B$36,0),FALSE)))</f>
        <v>Low</v>
      </c>
      <c r="BM23" s="177" t="str">
        <f>IF(AND(HLOOKUP(MID(BM$3,FIND(".",BM$3)+1,FIND(".",BM$3,FIND(".",BM$3)+1)-FIND(".",BM$3)-1),Gällivare!$B$6:$J$36,MATCH($C23,Gällivare!$B$6:$B$36,0),FALSE)="No Impact",HLOOKUP(RIGHT(BM$3,LEN(BM$3)-FIND(".",BM$3,FIND(".",BM$3)+1)),Gällivare!$B$6:$J$36,MATCH($C23,Gällivare!$B$6:$B$36,0),FALSE)="No Impact"),HLOOKUP(LEFT(BM$3,4),Global!$B$6:$J$36,MATCH($C23,Global!$B$6:$B$36,0),FALSE),IF(AND(HLOOKUP(MID(BM$3,FIND(".",BM$3)+1,FIND(".",BM$3,FIND(".",BM$3)+1)-FIND(".",BM$3)-1),Gällivare!$B$6:$J$36,MATCH($C23,Gällivare!$B$6:$B$36,0),FALSE)="No Impact",HLOOKUP(LEFT(BM$3,4),Global!$B$6:$J$36,MATCH($C23,Global!$B$6:$B$36,0),FALSE)="No Impact"),HLOOKUP(RIGHT(BM$3,LEN(BM$3)-FIND(".",BM$3,FIND(".",BM$3)+1)),Gällivare!$B$6:$J$36,MATCH($C23,Gällivare!$B$6:$B$36,0),FALSE),"Global: "&amp;HLOOKUP(LEFT(BM$3,4),Global!$B$6:$J$36,MATCH($C23,Global!$B$6:$B$36,0),FALSE)&amp;CHAR(10)&amp;"Local Trend: "&amp;HLOOKUP(MID(BM$3,FIND(".",BM$3)+1,FIND(".",BM$3,FIND(".",BM$3)+1)-FIND(".",BM$3)-1),Gällivare!$B$6:$J$36,MATCH($C23,Gällivare!$B$6:$B$36,0),FALSE)&amp;CHAR(10)&amp;"Local Target: "&amp;HLOOKUP(RIGHT(BM$3,LEN(BM$3)-FIND(".",BM$3,FIND(".",BM$3)+1)),Gällivare!$B$6:$J$36,MATCH($C23,Gällivare!$B$6:$B$36,0),FALSE)))</f>
        <v>Low</v>
      </c>
      <c r="BN23" s="177" t="str">
        <f>IF(AND(HLOOKUP(MID(BN$3,FIND(".",BN$3)+1,FIND(".",BN$3,FIND(".",BN$3)+1)-FIND(".",BN$3)-1),Gällivare!$B$6:$J$36,MATCH($C23,Gällivare!$B$6:$B$36,0),FALSE)="No Impact",HLOOKUP(RIGHT(BN$3,LEN(BN$3)-FIND(".",BN$3,FIND(".",BN$3)+1)),Gällivare!$B$6:$J$36,MATCH($C23,Gällivare!$B$6:$B$36,0),FALSE)="No Impact"),HLOOKUP(LEFT(BN$3,4),Global!$B$6:$J$36,MATCH($C23,Global!$B$6:$B$36,0),FALSE),IF(AND(HLOOKUP(MID(BN$3,FIND(".",BN$3)+1,FIND(".",BN$3,FIND(".",BN$3)+1)-FIND(".",BN$3)-1),Gällivare!$B$6:$J$36,MATCH($C23,Gällivare!$B$6:$B$36,0),FALSE)="No Impact",HLOOKUP(LEFT(BN$3,4),Global!$B$6:$J$36,MATCH($C23,Global!$B$6:$B$36,0),FALSE)="No Impact"),HLOOKUP(RIGHT(BN$3,LEN(BN$3)-FIND(".",BN$3,FIND(".",BN$3)+1)),Gällivare!$B$6:$J$36,MATCH($C23,Gällivare!$B$6:$B$36,0),FALSE),"Global: "&amp;HLOOKUP(LEFT(BN$3,4),Global!$B$6:$J$36,MATCH($C23,Global!$B$6:$B$36,0),FALSE)&amp;CHAR(10)&amp;"Local Trend: "&amp;HLOOKUP(MID(BN$3,FIND(".",BN$3)+1,FIND(".",BN$3,FIND(".",BN$3)+1)-FIND(".",BN$3)-1),Gällivare!$B$6:$J$36,MATCH($C23,Gällivare!$B$6:$B$36,0),FALSE)&amp;CHAR(10)&amp;"Local Target: "&amp;HLOOKUP(RIGHT(BN$3,LEN(BN$3)-FIND(".",BN$3,FIND(".",BN$3)+1)),Gällivare!$B$6:$J$36,MATCH($C23,Gällivare!$B$6:$B$36,0),FALSE)))</f>
        <v>Low</v>
      </c>
      <c r="BO23" s="177" t="str">
        <f>IF(AND(HLOOKUP(MID(BO$3,FIND(".",BO$3)+1,FIND(".",BO$3,FIND(".",BO$3)+1)-FIND(".",BO$3)-1),Gällivare!$B$6:$J$36,MATCH($C23,Gällivare!$B$6:$B$36,0),FALSE)="No Impact",HLOOKUP(RIGHT(BO$3,LEN(BO$3)-FIND(".",BO$3,FIND(".",BO$3)+1)),Gällivare!$B$6:$J$36,MATCH($C23,Gällivare!$B$6:$B$36,0),FALSE)="No Impact"),HLOOKUP(LEFT(BO$3,4),Global!$B$6:$J$36,MATCH($C23,Global!$B$6:$B$36,0),FALSE),IF(AND(HLOOKUP(MID(BO$3,FIND(".",BO$3)+1,FIND(".",BO$3,FIND(".",BO$3)+1)-FIND(".",BO$3)-1),Gällivare!$B$6:$J$36,MATCH($C23,Gällivare!$B$6:$B$36,0),FALSE)="No Impact",HLOOKUP(LEFT(BO$3,4),Global!$B$6:$J$36,MATCH($C23,Global!$B$6:$B$36,0),FALSE)="No Impact"),HLOOKUP(RIGHT(BO$3,LEN(BO$3)-FIND(".",BO$3,FIND(".",BO$3)+1)),Gällivare!$B$6:$J$36,MATCH($C23,Gällivare!$B$6:$B$36,0),FALSE),"Global: "&amp;HLOOKUP(LEFT(BO$3,4),Global!$B$6:$J$36,MATCH($C23,Global!$B$6:$B$36,0),FALSE)&amp;CHAR(10)&amp;"Local Trend: "&amp;HLOOKUP(MID(BO$3,FIND(".",BO$3)+1,FIND(".",BO$3,FIND(".",BO$3)+1)-FIND(".",BO$3)-1),Gällivare!$B$6:$J$36,MATCH($C23,Gällivare!$B$6:$B$36,0),FALSE)&amp;CHAR(10)&amp;"Local Target: "&amp;HLOOKUP(RIGHT(BO$3,LEN(BO$3)-FIND(".",BO$3,FIND(".",BO$3)+1)),Gällivare!$B$6:$J$36,MATCH($C23,Gällivare!$B$6:$B$36,0),FALSE)))</f>
        <v>Low</v>
      </c>
      <c r="BP23" s="177" t="str">
        <f>IF(AND(HLOOKUP(MID(BP$3,FIND(".",BP$3)+1,FIND(".",BP$3,FIND(".",BP$3)+1)-FIND(".",BP$3)-1),Gällivare!$B$6:$J$36,MATCH($C23,Gällivare!$B$6:$B$36,0),FALSE)="No Impact",HLOOKUP(RIGHT(BP$3,LEN(BP$3)-FIND(".",BP$3,FIND(".",BP$3)+1)),Gällivare!$B$6:$J$36,MATCH($C23,Gällivare!$B$6:$B$36,0),FALSE)="No Impact"),HLOOKUP(LEFT(BP$3,4),Global!$B$6:$J$36,MATCH($C23,Global!$B$6:$B$36,0),FALSE),IF(AND(HLOOKUP(MID(BP$3,FIND(".",BP$3)+1,FIND(".",BP$3,FIND(".",BP$3)+1)-FIND(".",BP$3)-1),Gällivare!$B$6:$J$36,MATCH($C23,Gällivare!$B$6:$B$36,0),FALSE)="No Impact",HLOOKUP(LEFT(BP$3,4),Global!$B$6:$J$36,MATCH($C23,Global!$B$6:$B$36,0),FALSE)="No Impact"),HLOOKUP(RIGHT(BP$3,LEN(BP$3)-FIND(".",BP$3,FIND(".",BP$3)+1)),Gällivare!$B$6:$J$36,MATCH($C23,Gällivare!$B$6:$B$36,0),FALSE),"Global: "&amp;HLOOKUP(LEFT(BP$3,4),Global!$B$6:$J$36,MATCH($C23,Global!$B$6:$B$36,0),FALSE)&amp;CHAR(10)&amp;"Local Trend: "&amp;HLOOKUP(MID(BP$3,FIND(".",BP$3)+1,FIND(".",BP$3,FIND(".",BP$3)+1)-FIND(".",BP$3)-1),Gällivare!$B$6:$J$36,MATCH($C23,Gällivare!$B$6:$B$36,0),FALSE)&amp;CHAR(10)&amp;"Local Target: "&amp;HLOOKUP(RIGHT(BP$3,LEN(BP$3)-FIND(".",BP$3,FIND(".",BP$3)+1)),Gällivare!$B$6:$J$36,MATCH($C23,Gällivare!$B$6:$B$36,0),FALSE)))</f>
        <v>Low</v>
      </c>
    </row>
    <row r="24" spans="2:74" ht="43.2" x14ac:dyDescent="0.3">
      <c r="B24" s="248"/>
      <c r="C24" s="175" t="s">
        <v>203</v>
      </c>
      <c r="D24" s="175" t="s">
        <v>204</v>
      </c>
      <c r="E24" s="175" t="s">
        <v>205</v>
      </c>
      <c r="F24" s="176" t="s">
        <v>165</v>
      </c>
      <c r="G24" s="176"/>
      <c r="H24" s="175" t="str">
        <f t="shared" si="1"/>
        <v>Medium</v>
      </c>
      <c r="I24" s="175" t="str">
        <f t="shared" si="1"/>
        <v>High</v>
      </c>
      <c r="J24" s="175" t="str">
        <f t="shared" si="1"/>
        <v>Low in begining
High around 2040</v>
      </c>
      <c r="K24" s="175" t="str">
        <f t="shared" si="1"/>
        <v>Medium</v>
      </c>
      <c r="L24" s="175" t="str">
        <f t="shared" si="1"/>
        <v>High</v>
      </c>
      <c r="M24" s="175" t="str">
        <f t="shared" si="1"/>
        <v>Low in begining
High around 2040</v>
      </c>
      <c r="N24" s="175" t="str">
        <f t="shared" si="1"/>
        <v>Medium</v>
      </c>
      <c r="O24" s="175" t="str">
        <f t="shared" si="1"/>
        <v>High</v>
      </c>
      <c r="P24" s="175" t="str">
        <f t="shared" si="1"/>
        <v>Low in begining
High around 2040</v>
      </c>
      <c r="Q24" s="175" t="str">
        <f t="shared" si="1"/>
        <v>Medium</v>
      </c>
      <c r="R24" s="175" t="str">
        <f t="shared" si="1"/>
        <v>High</v>
      </c>
      <c r="S24" s="175" t="str">
        <f t="shared" si="1"/>
        <v>Low in begining
High around 2040</v>
      </c>
      <c r="T24" s="175" t="str">
        <f t="shared" si="1"/>
        <v>Medium</v>
      </c>
      <c r="U24" s="175" t="str">
        <f t="shared" si="1"/>
        <v>High</v>
      </c>
      <c r="V24" s="175" t="str">
        <f t="shared" si="1"/>
        <v>Low in begining
High around 2040</v>
      </c>
      <c r="W24" s="175" t="str">
        <f t="shared" si="1"/>
        <v>Medium</v>
      </c>
      <c r="X24" s="175" t="str">
        <f t="shared" si="5"/>
        <v>High</v>
      </c>
      <c r="Y24" s="175" t="str">
        <f t="shared" si="5"/>
        <v>Low in begining
High around 2040</v>
      </c>
      <c r="Z24" s="175" t="str">
        <f t="shared" si="5"/>
        <v>Medium</v>
      </c>
      <c r="AA24" s="175" t="str">
        <f t="shared" si="5"/>
        <v>High</v>
      </c>
      <c r="AB24" s="175" t="str">
        <f t="shared" si="5"/>
        <v>Low in begining
High around 2040</v>
      </c>
      <c r="AC24" s="175" t="str">
        <f t="shared" si="5"/>
        <v>Medium</v>
      </c>
      <c r="AD24" s="175" t="str">
        <f t="shared" si="5"/>
        <v>High</v>
      </c>
      <c r="AE24" s="175" t="str">
        <f t="shared" si="5"/>
        <v>Low in begining
High around 2040</v>
      </c>
      <c r="AF24" s="175" t="str">
        <f t="shared" si="4"/>
        <v>Medium</v>
      </c>
      <c r="AG24" s="175" t="str">
        <f t="shared" si="4"/>
        <v>High</v>
      </c>
      <c r="AH24" s="175" t="str">
        <f t="shared" si="4"/>
        <v>Low in begining
High around 2040</v>
      </c>
      <c r="AI24" s="175" t="str">
        <f t="shared" si="4"/>
        <v>Medium</v>
      </c>
      <c r="AJ24" s="175" t="str">
        <f t="shared" si="4"/>
        <v>High</v>
      </c>
      <c r="AK24" s="175" t="str">
        <f t="shared" si="4"/>
        <v>Low in begining
High around 2040</v>
      </c>
      <c r="AL24" s="176"/>
      <c r="AM24" s="177" t="str">
        <f>IF(AND(HLOOKUP(MID(AM$3,FIND(".",AM$3)+1,FIND(".",AM$3,FIND(".",AM$3)+1)-FIND(".",AM$3)-1),Gällivare!$B$6:$J$36,MATCH($C24,Gällivare!$B$6:$B$36,0),FALSE)="No Impact",HLOOKUP(RIGHT(AM$3,LEN(AM$3)-FIND(".",AM$3,FIND(".",AM$3)+1)),Gällivare!$B$6:$J$36,MATCH($C24,Gällivare!$B$6:$B$36,0),FALSE)="No Impact"),HLOOKUP(LEFT(AM$3,4),Global!$B$6:$J$36,MATCH($C24,Global!$B$6:$B$36,0),FALSE),IF(AND(HLOOKUP(MID(AM$3,FIND(".",AM$3)+1,FIND(".",AM$3,FIND(".",AM$3)+1)-FIND(".",AM$3)-1),Gällivare!$B$6:$J$36,MATCH($C24,Gällivare!$B$6:$B$36,0),FALSE)="No Impact",HLOOKUP(LEFT(AM$3,4),Global!$B$6:$J$36,MATCH($C24,Global!$B$6:$B$36,0),FALSE)="No Impact"),HLOOKUP(RIGHT(AM$3,LEN(AM$3)-FIND(".",AM$3,FIND(".",AM$3)+1)),Gällivare!$B$6:$J$36,MATCH($C24,Gällivare!$B$6:$B$36,0),FALSE),"Global: "&amp;HLOOKUP(LEFT(AM$3,4),Global!$B$6:$J$36,MATCH($C24,Global!$B$6:$B$36,0),FALSE)&amp;CHAR(10)&amp;"Local Trend: "&amp;HLOOKUP(MID(AM$3,FIND(".",AM$3)+1,FIND(".",AM$3,FIND(".",AM$3)+1)-FIND(".",AM$3)-1),Gällivare!$B$6:$J$36,MATCH($C24,Gällivare!$B$6:$B$36,0),FALSE)&amp;CHAR(10)&amp;"Local Target: "&amp;HLOOKUP(RIGHT(AM$3,LEN(AM$3)-FIND(".",AM$3,FIND(".",AM$3)+1)),Gällivare!$B$6:$J$36,MATCH($C24,Gällivare!$B$6:$B$36,0),FALSE)))</f>
        <v>Medium</v>
      </c>
      <c r="AN24" s="177" t="str">
        <f>IF(AND(HLOOKUP(MID(AN$3,FIND(".",AN$3)+1,FIND(".",AN$3,FIND(".",AN$3)+1)-FIND(".",AN$3)-1),Gällivare!$B$6:$J$36,MATCH($C24,Gällivare!$B$6:$B$36,0),FALSE)="No Impact",HLOOKUP(RIGHT(AN$3,LEN(AN$3)-FIND(".",AN$3,FIND(".",AN$3)+1)),Gällivare!$B$6:$J$36,MATCH($C24,Gällivare!$B$6:$B$36,0),FALSE)="No Impact"),HLOOKUP(LEFT(AN$3,4),Global!$B$6:$J$36,MATCH($C24,Global!$B$6:$B$36,0),FALSE),IF(AND(HLOOKUP(MID(AN$3,FIND(".",AN$3)+1,FIND(".",AN$3,FIND(".",AN$3)+1)-FIND(".",AN$3)-1),Gällivare!$B$6:$J$36,MATCH($C24,Gällivare!$B$6:$B$36,0),FALSE)="No Impact",HLOOKUP(LEFT(AN$3,4),Global!$B$6:$J$36,MATCH($C24,Global!$B$6:$B$36,0),FALSE)="No Impact"),HLOOKUP(RIGHT(AN$3,LEN(AN$3)-FIND(".",AN$3,FIND(".",AN$3)+1)),Gällivare!$B$6:$J$36,MATCH($C24,Gällivare!$B$6:$B$36,0),FALSE),"Global: "&amp;HLOOKUP(LEFT(AN$3,4),Global!$B$6:$J$36,MATCH($C24,Global!$B$6:$B$36,0),FALSE)&amp;CHAR(10)&amp;"Local Trend: "&amp;HLOOKUP(MID(AN$3,FIND(".",AN$3)+1,FIND(".",AN$3,FIND(".",AN$3)+1)-FIND(".",AN$3)-1),Gällivare!$B$6:$J$36,MATCH($C24,Gällivare!$B$6:$B$36,0),FALSE)&amp;CHAR(10)&amp;"Local Target: "&amp;HLOOKUP(RIGHT(AN$3,LEN(AN$3)-FIND(".",AN$3,FIND(".",AN$3)+1)),Gällivare!$B$6:$J$36,MATCH($C24,Gällivare!$B$6:$B$36,0),FALSE)))</f>
        <v>High</v>
      </c>
      <c r="AO24" s="177" t="str">
        <f>IF(AND(HLOOKUP(MID(AO$3,FIND(".",AO$3)+1,FIND(".",AO$3,FIND(".",AO$3)+1)-FIND(".",AO$3)-1),Gällivare!$B$6:$J$36,MATCH($C24,Gällivare!$B$6:$B$36,0),FALSE)="No Impact",HLOOKUP(RIGHT(AO$3,LEN(AO$3)-FIND(".",AO$3,FIND(".",AO$3)+1)),Gällivare!$B$6:$J$36,MATCH($C24,Gällivare!$B$6:$B$36,0),FALSE)="No Impact"),HLOOKUP(LEFT(AO$3,4),Global!$B$6:$J$36,MATCH($C24,Global!$B$6:$B$36,0),FALSE),IF(AND(HLOOKUP(MID(AO$3,FIND(".",AO$3)+1,FIND(".",AO$3,FIND(".",AO$3)+1)-FIND(".",AO$3)-1),Gällivare!$B$6:$J$36,MATCH($C24,Gällivare!$B$6:$B$36,0),FALSE)="No Impact",HLOOKUP(LEFT(AO$3,4),Global!$B$6:$J$36,MATCH($C24,Global!$B$6:$B$36,0),FALSE)="No Impact"),HLOOKUP(RIGHT(AO$3,LEN(AO$3)-FIND(".",AO$3,FIND(".",AO$3)+1)),Gällivare!$B$6:$J$36,MATCH($C24,Gällivare!$B$6:$B$36,0),FALSE),"Global: "&amp;HLOOKUP(LEFT(AO$3,4),Global!$B$6:$J$36,MATCH($C24,Global!$B$6:$B$36,0),FALSE)&amp;CHAR(10)&amp;"Local Trend: "&amp;HLOOKUP(MID(AO$3,FIND(".",AO$3)+1,FIND(".",AO$3,FIND(".",AO$3)+1)-FIND(".",AO$3)-1),Gällivare!$B$6:$J$36,MATCH($C24,Gällivare!$B$6:$B$36,0),FALSE)&amp;CHAR(10)&amp;"Local Target: "&amp;HLOOKUP(RIGHT(AO$3,LEN(AO$3)-FIND(".",AO$3,FIND(".",AO$3)+1)),Gällivare!$B$6:$J$36,MATCH($C24,Gällivare!$B$6:$B$36,0),FALSE)))</f>
        <v>Low in begining
High around 2040</v>
      </c>
      <c r="AP24" s="177" t="str">
        <f>IF(AND(HLOOKUP(MID(AP$3,FIND(".",AP$3)+1,FIND(".",AP$3,FIND(".",AP$3)+1)-FIND(".",AP$3)-1),Gällivare!$B$6:$J$36,MATCH($C24,Gällivare!$B$6:$B$36,0),FALSE)="No Impact",HLOOKUP(RIGHT(AP$3,LEN(AP$3)-FIND(".",AP$3,FIND(".",AP$3)+1)),Gällivare!$B$6:$J$36,MATCH($C24,Gällivare!$B$6:$B$36,0),FALSE)="No Impact"),HLOOKUP(LEFT(AP$3,4),Global!$B$6:$J$36,MATCH($C24,Global!$B$6:$B$36,0),FALSE),IF(AND(HLOOKUP(MID(AP$3,FIND(".",AP$3)+1,FIND(".",AP$3,FIND(".",AP$3)+1)-FIND(".",AP$3)-1),Gällivare!$B$6:$J$36,MATCH($C24,Gällivare!$B$6:$B$36,0),FALSE)="No Impact",HLOOKUP(LEFT(AP$3,4),Global!$B$6:$J$36,MATCH($C24,Global!$B$6:$B$36,0),FALSE)="No Impact"),HLOOKUP(RIGHT(AP$3,LEN(AP$3)-FIND(".",AP$3,FIND(".",AP$3)+1)),Gällivare!$B$6:$J$36,MATCH($C24,Gällivare!$B$6:$B$36,0),FALSE),"Global: "&amp;HLOOKUP(LEFT(AP$3,4),Global!$B$6:$J$36,MATCH($C24,Global!$B$6:$B$36,0),FALSE)&amp;CHAR(10)&amp;"Local Trend: "&amp;HLOOKUP(MID(AP$3,FIND(".",AP$3)+1,FIND(".",AP$3,FIND(".",AP$3)+1)-FIND(".",AP$3)-1),Gällivare!$B$6:$J$36,MATCH($C24,Gällivare!$B$6:$B$36,0),FALSE)&amp;CHAR(10)&amp;"Local Target: "&amp;HLOOKUP(RIGHT(AP$3,LEN(AP$3)-FIND(".",AP$3,FIND(".",AP$3)+1)),Gällivare!$B$6:$J$36,MATCH($C24,Gällivare!$B$6:$B$36,0),FALSE)))</f>
        <v>Medium</v>
      </c>
      <c r="AQ24" s="177" t="str">
        <f>IF(AND(HLOOKUP(MID(AQ$3,FIND(".",AQ$3)+1,FIND(".",AQ$3,FIND(".",AQ$3)+1)-FIND(".",AQ$3)-1),Gällivare!$B$6:$J$36,MATCH($C24,Gällivare!$B$6:$B$36,0),FALSE)="No Impact",HLOOKUP(RIGHT(AQ$3,LEN(AQ$3)-FIND(".",AQ$3,FIND(".",AQ$3)+1)),Gällivare!$B$6:$J$36,MATCH($C24,Gällivare!$B$6:$B$36,0),FALSE)="No Impact"),HLOOKUP(LEFT(AQ$3,4),Global!$B$6:$J$36,MATCH($C24,Global!$B$6:$B$36,0),FALSE),IF(AND(HLOOKUP(MID(AQ$3,FIND(".",AQ$3)+1,FIND(".",AQ$3,FIND(".",AQ$3)+1)-FIND(".",AQ$3)-1),Gällivare!$B$6:$J$36,MATCH($C24,Gällivare!$B$6:$B$36,0),FALSE)="No Impact",HLOOKUP(LEFT(AQ$3,4),Global!$B$6:$J$36,MATCH($C24,Global!$B$6:$B$36,0),FALSE)="No Impact"),HLOOKUP(RIGHT(AQ$3,LEN(AQ$3)-FIND(".",AQ$3,FIND(".",AQ$3)+1)),Gällivare!$B$6:$J$36,MATCH($C24,Gällivare!$B$6:$B$36,0),FALSE),"Global: "&amp;HLOOKUP(LEFT(AQ$3,4),Global!$B$6:$J$36,MATCH($C24,Global!$B$6:$B$36,0),FALSE)&amp;CHAR(10)&amp;"Local Trend: "&amp;HLOOKUP(MID(AQ$3,FIND(".",AQ$3)+1,FIND(".",AQ$3,FIND(".",AQ$3)+1)-FIND(".",AQ$3)-1),Gällivare!$B$6:$J$36,MATCH($C24,Gällivare!$B$6:$B$36,0),FALSE)&amp;CHAR(10)&amp;"Local Target: "&amp;HLOOKUP(RIGHT(AQ$3,LEN(AQ$3)-FIND(".",AQ$3,FIND(".",AQ$3)+1)),Gällivare!$B$6:$J$36,MATCH($C24,Gällivare!$B$6:$B$36,0),FALSE)))</f>
        <v>High</v>
      </c>
      <c r="AR24" s="177" t="str">
        <f>IF(AND(HLOOKUP(MID(AR$3,FIND(".",AR$3)+1,FIND(".",AR$3,FIND(".",AR$3)+1)-FIND(".",AR$3)-1),Gällivare!$B$6:$J$36,MATCH($C24,Gällivare!$B$6:$B$36,0),FALSE)="No Impact",HLOOKUP(RIGHT(AR$3,LEN(AR$3)-FIND(".",AR$3,FIND(".",AR$3)+1)),Gällivare!$B$6:$J$36,MATCH($C24,Gällivare!$B$6:$B$36,0),FALSE)="No Impact"),HLOOKUP(LEFT(AR$3,4),Global!$B$6:$J$36,MATCH($C24,Global!$B$6:$B$36,0),FALSE),IF(AND(HLOOKUP(MID(AR$3,FIND(".",AR$3)+1,FIND(".",AR$3,FIND(".",AR$3)+1)-FIND(".",AR$3)-1),Gällivare!$B$6:$J$36,MATCH($C24,Gällivare!$B$6:$B$36,0),FALSE)="No Impact",HLOOKUP(LEFT(AR$3,4),Global!$B$6:$J$36,MATCH($C24,Global!$B$6:$B$36,0),FALSE)="No Impact"),HLOOKUP(RIGHT(AR$3,LEN(AR$3)-FIND(".",AR$3,FIND(".",AR$3)+1)),Gällivare!$B$6:$J$36,MATCH($C24,Gällivare!$B$6:$B$36,0),FALSE),"Global: "&amp;HLOOKUP(LEFT(AR$3,4),Global!$B$6:$J$36,MATCH($C24,Global!$B$6:$B$36,0),FALSE)&amp;CHAR(10)&amp;"Local Trend: "&amp;HLOOKUP(MID(AR$3,FIND(".",AR$3)+1,FIND(".",AR$3,FIND(".",AR$3)+1)-FIND(".",AR$3)-1),Gällivare!$B$6:$J$36,MATCH($C24,Gällivare!$B$6:$B$36,0),FALSE)&amp;CHAR(10)&amp;"Local Target: "&amp;HLOOKUP(RIGHT(AR$3,LEN(AR$3)-FIND(".",AR$3,FIND(".",AR$3)+1)),Gällivare!$B$6:$J$36,MATCH($C24,Gällivare!$B$6:$B$36,0),FALSE)))</f>
        <v>Low in begining
High around 2040</v>
      </c>
      <c r="AS24" s="177" t="str">
        <f>IF(AND(HLOOKUP(MID(AS$3,FIND(".",AS$3)+1,FIND(".",AS$3,FIND(".",AS$3)+1)-FIND(".",AS$3)-1),Gällivare!$B$6:$J$36,MATCH($C24,Gällivare!$B$6:$B$36,0),FALSE)="No Impact",HLOOKUP(RIGHT(AS$3,LEN(AS$3)-FIND(".",AS$3,FIND(".",AS$3)+1)),Gällivare!$B$6:$J$36,MATCH($C24,Gällivare!$B$6:$B$36,0),FALSE)="No Impact"),HLOOKUP(LEFT(AS$3,4),Global!$B$6:$J$36,MATCH($C24,Global!$B$6:$B$36,0),FALSE),IF(AND(HLOOKUP(MID(AS$3,FIND(".",AS$3)+1,FIND(".",AS$3,FIND(".",AS$3)+1)-FIND(".",AS$3)-1),Gällivare!$B$6:$J$36,MATCH($C24,Gällivare!$B$6:$B$36,0),FALSE)="No Impact",HLOOKUP(LEFT(AS$3,4),Global!$B$6:$J$36,MATCH($C24,Global!$B$6:$B$36,0),FALSE)="No Impact"),HLOOKUP(RIGHT(AS$3,LEN(AS$3)-FIND(".",AS$3,FIND(".",AS$3)+1)),Gällivare!$B$6:$J$36,MATCH($C24,Gällivare!$B$6:$B$36,0),FALSE),"Global: "&amp;HLOOKUP(LEFT(AS$3,4),Global!$B$6:$J$36,MATCH($C24,Global!$B$6:$B$36,0),FALSE)&amp;CHAR(10)&amp;"Local Trend: "&amp;HLOOKUP(MID(AS$3,FIND(".",AS$3)+1,FIND(".",AS$3,FIND(".",AS$3)+1)-FIND(".",AS$3)-1),Gällivare!$B$6:$J$36,MATCH($C24,Gällivare!$B$6:$B$36,0),FALSE)&amp;CHAR(10)&amp;"Local Target: "&amp;HLOOKUP(RIGHT(AS$3,LEN(AS$3)-FIND(".",AS$3,FIND(".",AS$3)+1)),Gällivare!$B$6:$J$36,MATCH($C24,Gällivare!$B$6:$B$36,0),FALSE)))</f>
        <v>Medium</v>
      </c>
      <c r="AT24" s="177" t="str">
        <f>IF(AND(HLOOKUP(MID(AT$3,FIND(".",AT$3)+1,FIND(".",AT$3,FIND(".",AT$3)+1)-FIND(".",AT$3)-1),Gällivare!$B$6:$J$36,MATCH($C24,Gällivare!$B$6:$B$36,0),FALSE)="No Impact",HLOOKUP(RIGHT(AT$3,LEN(AT$3)-FIND(".",AT$3,FIND(".",AT$3)+1)),Gällivare!$B$6:$J$36,MATCH($C24,Gällivare!$B$6:$B$36,0),FALSE)="No Impact"),HLOOKUP(LEFT(AT$3,4),Global!$B$6:$J$36,MATCH($C24,Global!$B$6:$B$36,0),FALSE),IF(AND(HLOOKUP(MID(AT$3,FIND(".",AT$3)+1,FIND(".",AT$3,FIND(".",AT$3)+1)-FIND(".",AT$3)-1),Gällivare!$B$6:$J$36,MATCH($C24,Gällivare!$B$6:$B$36,0),FALSE)="No Impact",HLOOKUP(LEFT(AT$3,4),Global!$B$6:$J$36,MATCH($C24,Global!$B$6:$B$36,0),FALSE)="No Impact"),HLOOKUP(RIGHT(AT$3,LEN(AT$3)-FIND(".",AT$3,FIND(".",AT$3)+1)),Gällivare!$B$6:$J$36,MATCH($C24,Gällivare!$B$6:$B$36,0),FALSE),"Global: "&amp;HLOOKUP(LEFT(AT$3,4),Global!$B$6:$J$36,MATCH($C24,Global!$B$6:$B$36,0),FALSE)&amp;CHAR(10)&amp;"Local Trend: "&amp;HLOOKUP(MID(AT$3,FIND(".",AT$3)+1,FIND(".",AT$3,FIND(".",AT$3)+1)-FIND(".",AT$3)-1),Gällivare!$B$6:$J$36,MATCH($C24,Gällivare!$B$6:$B$36,0),FALSE)&amp;CHAR(10)&amp;"Local Target: "&amp;HLOOKUP(RIGHT(AT$3,LEN(AT$3)-FIND(".",AT$3,FIND(".",AT$3)+1)),Gällivare!$B$6:$J$36,MATCH($C24,Gällivare!$B$6:$B$36,0),FALSE)))</f>
        <v>High</v>
      </c>
      <c r="AU24" s="177" t="str">
        <f>IF(AND(HLOOKUP(MID(AU$3,FIND(".",AU$3)+1,FIND(".",AU$3,FIND(".",AU$3)+1)-FIND(".",AU$3)-1),Gällivare!$B$6:$J$36,MATCH($C24,Gällivare!$B$6:$B$36,0),FALSE)="No Impact",HLOOKUP(RIGHT(AU$3,LEN(AU$3)-FIND(".",AU$3,FIND(".",AU$3)+1)),Gällivare!$B$6:$J$36,MATCH($C24,Gällivare!$B$6:$B$36,0),FALSE)="No Impact"),HLOOKUP(LEFT(AU$3,4),Global!$B$6:$J$36,MATCH($C24,Global!$B$6:$B$36,0),FALSE),IF(AND(HLOOKUP(MID(AU$3,FIND(".",AU$3)+1,FIND(".",AU$3,FIND(".",AU$3)+1)-FIND(".",AU$3)-1),Gällivare!$B$6:$J$36,MATCH($C24,Gällivare!$B$6:$B$36,0),FALSE)="No Impact",HLOOKUP(LEFT(AU$3,4),Global!$B$6:$J$36,MATCH($C24,Global!$B$6:$B$36,0),FALSE)="No Impact"),HLOOKUP(RIGHT(AU$3,LEN(AU$3)-FIND(".",AU$3,FIND(".",AU$3)+1)),Gällivare!$B$6:$J$36,MATCH($C24,Gällivare!$B$6:$B$36,0),FALSE),"Global: "&amp;HLOOKUP(LEFT(AU$3,4),Global!$B$6:$J$36,MATCH($C24,Global!$B$6:$B$36,0),FALSE)&amp;CHAR(10)&amp;"Local Trend: "&amp;HLOOKUP(MID(AU$3,FIND(".",AU$3)+1,FIND(".",AU$3,FIND(".",AU$3)+1)-FIND(".",AU$3)-1),Gällivare!$B$6:$J$36,MATCH($C24,Gällivare!$B$6:$B$36,0),FALSE)&amp;CHAR(10)&amp;"Local Target: "&amp;HLOOKUP(RIGHT(AU$3,LEN(AU$3)-FIND(".",AU$3,FIND(".",AU$3)+1)),Gällivare!$B$6:$J$36,MATCH($C24,Gällivare!$B$6:$B$36,0),FALSE)))</f>
        <v>Low in begining
High around 2040</v>
      </c>
      <c r="AV24" s="177" t="str">
        <f>IF(AND(HLOOKUP(MID(AV$3,FIND(".",AV$3)+1,FIND(".",AV$3,FIND(".",AV$3)+1)-FIND(".",AV$3)-1),Gällivare!$B$6:$J$36,MATCH($C24,Gällivare!$B$6:$B$36,0),FALSE)="No Impact",HLOOKUP(RIGHT(AV$3,LEN(AV$3)-FIND(".",AV$3,FIND(".",AV$3)+1)),Gällivare!$B$6:$J$36,MATCH($C24,Gällivare!$B$6:$B$36,0),FALSE)="No Impact"),HLOOKUP(LEFT(AV$3,4),Global!$B$6:$J$36,MATCH($C24,Global!$B$6:$B$36,0),FALSE),IF(AND(HLOOKUP(MID(AV$3,FIND(".",AV$3)+1,FIND(".",AV$3,FIND(".",AV$3)+1)-FIND(".",AV$3)-1),Gällivare!$B$6:$J$36,MATCH($C24,Gällivare!$B$6:$B$36,0),FALSE)="No Impact",HLOOKUP(LEFT(AV$3,4),Global!$B$6:$J$36,MATCH($C24,Global!$B$6:$B$36,0),FALSE)="No Impact"),HLOOKUP(RIGHT(AV$3,LEN(AV$3)-FIND(".",AV$3,FIND(".",AV$3)+1)),Gällivare!$B$6:$J$36,MATCH($C24,Gällivare!$B$6:$B$36,0),FALSE),"Global: "&amp;HLOOKUP(LEFT(AV$3,4),Global!$B$6:$J$36,MATCH($C24,Global!$B$6:$B$36,0),FALSE)&amp;CHAR(10)&amp;"Local Trend: "&amp;HLOOKUP(MID(AV$3,FIND(".",AV$3)+1,FIND(".",AV$3,FIND(".",AV$3)+1)-FIND(".",AV$3)-1),Gällivare!$B$6:$J$36,MATCH($C24,Gällivare!$B$6:$B$36,0),FALSE)&amp;CHAR(10)&amp;"Local Target: "&amp;HLOOKUP(RIGHT(AV$3,LEN(AV$3)-FIND(".",AV$3,FIND(".",AV$3)+1)),Gällivare!$B$6:$J$36,MATCH($C24,Gällivare!$B$6:$B$36,0),FALSE)))</f>
        <v>Medium</v>
      </c>
      <c r="AW24" s="177" t="str">
        <f>IF(AND(HLOOKUP(MID(AW$3,FIND(".",AW$3)+1,FIND(".",AW$3,FIND(".",AW$3)+1)-FIND(".",AW$3)-1),Gällivare!$B$6:$J$36,MATCH($C24,Gällivare!$B$6:$B$36,0),FALSE)="No Impact",HLOOKUP(RIGHT(AW$3,LEN(AW$3)-FIND(".",AW$3,FIND(".",AW$3)+1)),Gällivare!$B$6:$J$36,MATCH($C24,Gällivare!$B$6:$B$36,0),FALSE)="No Impact"),HLOOKUP(LEFT(AW$3,4),Global!$B$6:$J$36,MATCH($C24,Global!$B$6:$B$36,0),FALSE),IF(AND(HLOOKUP(MID(AW$3,FIND(".",AW$3)+1,FIND(".",AW$3,FIND(".",AW$3)+1)-FIND(".",AW$3)-1),Gällivare!$B$6:$J$36,MATCH($C24,Gällivare!$B$6:$B$36,0),FALSE)="No Impact",HLOOKUP(LEFT(AW$3,4),Global!$B$6:$J$36,MATCH($C24,Global!$B$6:$B$36,0),FALSE)="No Impact"),HLOOKUP(RIGHT(AW$3,LEN(AW$3)-FIND(".",AW$3,FIND(".",AW$3)+1)),Gällivare!$B$6:$J$36,MATCH($C24,Gällivare!$B$6:$B$36,0),FALSE),"Global: "&amp;HLOOKUP(LEFT(AW$3,4),Global!$B$6:$J$36,MATCH($C24,Global!$B$6:$B$36,0),FALSE)&amp;CHAR(10)&amp;"Local Trend: "&amp;HLOOKUP(MID(AW$3,FIND(".",AW$3)+1,FIND(".",AW$3,FIND(".",AW$3)+1)-FIND(".",AW$3)-1),Gällivare!$B$6:$J$36,MATCH($C24,Gällivare!$B$6:$B$36,0),FALSE)&amp;CHAR(10)&amp;"Local Target: "&amp;HLOOKUP(RIGHT(AW$3,LEN(AW$3)-FIND(".",AW$3,FIND(".",AW$3)+1)),Gällivare!$B$6:$J$36,MATCH($C24,Gällivare!$B$6:$B$36,0),FALSE)))</f>
        <v>High</v>
      </c>
      <c r="AX24" s="177" t="str">
        <f>IF(AND(HLOOKUP(MID(AX$3,FIND(".",AX$3)+1,FIND(".",AX$3,FIND(".",AX$3)+1)-FIND(".",AX$3)-1),Gällivare!$B$6:$J$36,MATCH($C24,Gällivare!$B$6:$B$36,0),FALSE)="No Impact",HLOOKUP(RIGHT(AX$3,LEN(AX$3)-FIND(".",AX$3,FIND(".",AX$3)+1)),Gällivare!$B$6:$J$36,MATCH($C24,Gällivare!$B$6:$B$36,0),FALSE)="No Impact"),HLOOKUP(LEFT(AX$3,4),Global!$B$6:$J$36,MATCH($C24,Global!$B$6:$B$36,0),FALSE),IF(AND(HLOOKUP(MID(AX$3,FIND(".",AX$3)+1,FIND(".",AX$3,FIND(".",AX$3)+1)-FIND(".",AX$3)-1),Gällivare!$B$6:$J$36,MATCH($C24,Gällivare!$B$6:$B$36,0),FALSE)="No Impact",HLOOKUP(LEFT(AX$3,4),Global!$B$6:$J$36,MATCH($C24,Global!$B$6:$B$36,0),FALSE)="No Impact"),HLOOKUP(RIGHT(AX$3,LEN(AX$3)-FIND(".",AX$3,FIND(".",AX$3)+1)),Gällivare!$B$6:$J$36,MATCH($C24,Gällivare!$B$6:$B$36,0),FALSE),"Global: "&amp;HLOOKUP(LEFT(AX$3,4),Global!$B$6:$J$36,MATCH($C24,Global!$B$6:$B$36,0),FALSE)&amp;CHAR(10)&amp;"Local Trend: "&amp;HLOOKUP(MID(AX$3,FIND(".",AX$3)+1,FIND(".",AX$3,FIND(".",AX$3)+1)-FIND(".",AX$3)-1),Gällivare!$B$6:$J$36,MATCH($C24,Gällivare!$B$6:$B$36,0),FALSE)&amp;CHAR(10)&amp;"Local Target: "&amp;HLOOKUP(RIGHT(AX$3,LEN(AX$3)-FIND(".",AX$3,FIND(".",AX$3)+1)),Gällivare!$B$6:$J$36,MATCH($C24,Gällivare!$B$6:$B$36,0),FALSE)))</f>
        <v>Low in begining
High around 2040</v>
      </c>
      <c r="AY24" s="177" t="str">
        <f>IF(AND(HLOOKUP(MID(AY$3,FIND(".",AY$3)+1,FIND(".",AY$3,FIND(".",AY$3)+1)-FIND(".",AY$3)-1),Gällivare!$B$6:$J$36,MATCH($C24,Gällivare!$B$6:$B$36,0),FALSE)="No Impact",HLOOKUP(RIGHT(AY$3,LEN(AY$3)-FIND(".",AY$3,FIND(".",AY$3)+1)),Gällivare!$B$6:$J$36,MATCH($C24,Gällivare!$B$6:$B$36,0),FALSE)="No Impact"),HLOOKUP(LEFT(AY$3,4),Global!$B$6:$J$36,MATCH($C24,Global!$B$6:$B$36,0),FALSE),IF(AND(HLOOKUP(MID(AY$3,FIND(".",AY$3)+1,FIND(".",AY$3,FIND(".",AY$3)+1)-FIND(".",AY$3)-1),Gällivare!$B$6:$J$36,MATCH($C24,Gällivare!$B$6:$B$36,0),FALSE)="No Impact",HLOOKUP(LEFT(AY$3,4),Global!$B$6:$J$36,MATCH($C24,Global!$B$6:$B$36,0),FALSE)="No Impact"),HLOOKUP(RIGHT(AY$3,LEN(AY$3)-FIND(".",AY$3,FIND(".",AY$3)+1)),Gällivare!$B$6:$J$36,MATCH($C24,Gällivare!$B$6:$B$36,0),FALSE),"Global: "&amp;HLOOKUP(LEFT(AY$3,4),Global!$B$6:$J$36,MATCH($C24,Global!$B$6:$B$36,0),FALSE)&amp;CHAR(10)&amp;"Local Trend: "&amp;HLOOKUP(MID(AY$3,FIND(".",AY$3)+1,FIND(".",AY$3,FIND(".",AY$3)+1)-FIND(".",AY$3)-1),Gällivare!$B$6:$J$36,MATCH($C24,Gällivare!$B$6:$B$36,0),FALSE)&amp;CHAR(10)&amp;"Local Target: "&amp;HLOOKUP(RIGHT(AY$3,LEN(AY$3)-FIND(".",AY$3,FIND(".",AY$3)+1)),Gällivare!$B$6:$J$36,MATCH($C24,Gällivare!$B$6:$B$36,0),FALSE)))</f>
        <v>Medium</v>
      </c>
      <c r="AZ24" s="177" t="str">
        <f>IF(AND(HLOOKUP(MID(AZ$3,FIND(".",AZ$3)+1,FIND(".",AZ$3,FIND(".",AZ$3)+1)-FIND(".",AZ$3)-1),Gällivare!$B$6:$J$36,MATCH($C24,Gällivare!$B$6:$B$36,0),FALSE)="No Impact",HLOOKUP(RIGHT(AZ$3,LEN(AZ$3)-FIND(".",AZ$3,FIND(".",AZ$3)+1)),Gällivare!$B$6:$J$36,MATCH($C24,Gällivare!$B$6:$B$36,0),FALSE)="No Impact"),HLOOKUP(LEFT(AZ$3,4),Global!$B$6:$J$36,MATCH($C24,Global!$B$6:$B$36,0),FALSE),IF(AND(HLOOKUP(MID(AZ$3,FIND(".",AZ$3)+1,FIND(".",AZ$3,FIND(".",AZ$3)+1)-FIND(".",AZ$3)-1),Gällivare!$B$6:$J$36,MATCH($C24,Gällivare!$B$6:$B$36,0),FALSE)="No Impact",HLOOKUP(LEFT(AZ$3,4),Global!$B$6:$J$36,MATCH($C24,Global!$B$6:$B$36,0),FALSE)="No Impact"),HLOOKUP(RIGHT(AZ$3,LEN(AZ$3)-FIND(".",AZ$3,FIND(".",AZ$3)+1)),Gällivare!$B$6:$J$36,MATCH($C24,Gällivare!$B$6:$B$36,0),FALSE),"Global: "&amp;HLOOKUP(LEFT(AZ$3,4),Global!$B$6:$J$36,MATCH($C24,Global!$B$6:$B$36,0),FALSE)&amp;CHAR(10)&amp;"Local Trend: "&amp;HLOOKUP(MID(AZ$3,FIND(".",AZ$3)+1,FIND(".",AZ$3,FIND(".",AZ$3)+1)-FIND(".",AZ$3)-1),Gällivare!$B$6:$J$36,MATCH($C24,Gällivare!$B$6:$B$36,0),FALSE)&amp;CHAR(10)&amp;"Local Target: "&amp;HLOOKUP(RIGHT(AZ$3,LEN(AZ$3)-FIND(".",AZ$3,FIND(".",AZ$3)+1)),Gällivare!$B$6:$J$36,MATCH($C24,Gällivare!$B$6:$B$36,0),FALSE)))</f>
        <v>High</v>
      </c>
      <c r="BA24" s="177" t="str">
        <f>IF(AND(HLOOKUP(MID(BA$3,FIND(".",BA$3)+1,FIND(".",BA$3,FIND(".",BA$3)+1)-FIND(".",BA$3)-1),Gällivare!$B$6:$J$36,MATCH($C24,Gällivare!$B$6:$B$36,0),FALSE)="No Impact",HLOOKUP(RIGHT(BA$3,LEN(BA$3)-FIND(".",BA$3,FIND(".",BA$3)+1)),Gällivare!$B$6:$J$36,MATCH($C24,Gällivare!$B$6:$B$36,0),FALSE)="No Impact"),HLOOKUP(LEFT(BA$3,4),Global!$B$6:$J$36,MATCH($C24,Global!$B$6:$B$36,0),FALSE),IF(AND(HLOOKUP(MID(BA$3,FIND(".",BA$3)+1,FIND(".",BA$3,FIND(".",BA$3)+1)-FIND(".",BA$3)-1),Gällivare!$B$6:$J$36,MATCH($C24,Gällivare!$B$6:$B$36,0),FALSE)="No Impact",HLOOKUP(LEFT(BA$3,4),Global!$B$6:$J$36,MATCH($C24,Global!$B$6:$B$36,0),FALSE)="No Impact"),HLOOKUP(RIGHT(BA$3,LEN(BA$3)-FIND(".",BA$3,FIND(".",BA$3)+1)),Gällivare!$B$6:$J$36,MATCH($C24,Gällivare!$B$6:$B$36,0),FALSE),"Global: "&amp;HLOOKUP(LEFT(BA$3,4),Global!$B$6:$J$36,MATCH($C24,Global!$B$6:$B$36,0),FALSE)&amp;CHAR(10)&amp;"Local Trend: "&amp;HLOOKUP(MID(BA$3,FIND(".",BA$3)+1,FIND(".",BA$3,FIND(".",BA$3)+1)-FIND(".",BA$3)-1),Gällivare!$B$6:$J$36,MATCH($C24,Gällivare!$B$6:$B$36,0),FALSE)&amp;CHAR(10)&amp;"Local Target: "&amp;HLOOKUP(RIGHT(BA$3,LEN(BA$3)-FIND(".",BA$3,FIND(".",BA$3)+1)),Gällivare!$B$6:$J$36,MATCH($C24,Gällivare!$B$6:$B$36,0),FALSE)))</f>
        <v>Low in begining
High around 2040</v>
      </c>
      <c r="BB24" s="177" t="str">
        <f>IF(AND(HLOOKUP(MID(BB$3,FIND(".",BB$3)+1,FIND(".",BB$3,FIND(".",BB$3)+1)-FIND(".",BB$3)-1),Gällivare!$B$6:$J$36,MATCH($C24,Gällivare!$B$6:$B$36,0),FALSE)="No Impact",HLOOKUP(RIGHT(BB$3,LEN(BB$3)-FIND(".",BB$3,FIND(".",BB$3)+1)),Gällivare!$B$6:$J$36,MATCH($C24,Gällivare!$B$6:$B$36,0),FALSE)="No Impact"),HLOOKUP(LEFT(BB$3,4),Global!$B$6:$J$36,MATCH($C24,Global!$B$6:$B$36,0),FALSE),IF(AND(HLOOKUP(MID(BB$3,FIND(".",BB$3)+1,FIND(".",BB$3,FIND(".",BB$3)+1)-FIND(".",BB$3)-1),Gällivare!$B$6:$J$36,MATCH($C24,Gällivare!$B$6:$B$36,0),FALSE)="No Impact",HLOOKUP(LEFT(BB$3,4),Global!$B$6:$J$36,MATCH($C24,Global!$B$6:$B$36,0),FALSE)="No Impact"),HLOOKUP(RIGHT(BB$3,LEN(BB$3)-FIND(".",BB$3,FIND(".",BB$3)+1)),Gällivare!$B$6:$J$36,MATCH($C24,Gällivare!$B$6:$B$36,0),FALSE),"Global: "&amp;HLOOKUP(LEFT(BB$3,4),Global!$B$6:$J$36,MATCH($C24,Global!$B$6:$B$36,0),FALSE)&amp;CHAR(10)&amp;"Local Trend: "&amp;HLOOKUP(MID(BB$3,FIND(".",BB$3)+1,FIND(".",BB$3,FIND(".",BB$3)+1)-FIND(".",BB$3)-1),Gällivare!$B$6:$J$36,MATCH($C24,Gällivare!$B$6:$B$36,0),FALSE)&amp;CHAR(10)&amp;"Local Target: "&amp;HLOOKUP(RIGHT(BB$3,LEN(BB$3)-FIND(".",BB$3,FIND(".",BB$3)+1)),Gällivare!$B$6:$J$36,MATCH($C24,Gällivare!$B$6:$B$36,0),FALSE)))</f>
        <v>Medium</v>
      </c>
      <c r="BC24" s="177" t="str">
        <f>IF(AND(HLOOKUP(MID(BC$3,FIND(".",BC$3)+1,FIND(".",BC$3,FIND(".",BC$3)+1)-FIND(".",BC$3)-1),Gällivare!$B$6:$J$36,MATCH($C24,Gällivare!$B$6:$B$36,0),FALSE)="No Impact",HLOOKUP(RIGHT(BC$3,LEN(BC$3)-FIND(".",BC$3,FIND(".",BC$3)+1)),Gällivare!$B$6:$J$36,MATCH($C24,Gällivare!$B$6:$B$36,0),FALSE)="No Impact"),HLOOKUP(LEFT(BC$3,4),Global!$B$6:$J$36,MATCH($C24,Global!$B$6:$B$36,0),FALSE),IF(AND(HLOOKUP(MID(BC$3,FIND(".",BC$3)+1,FIND(".",BC$3,FIND(".",BC$3)+1)-FIND(".",BC$3)-1),Gällivare!$B$6:$J$36,MATCH($C24,Gällivare!$B$6:$B$36,0),FALSE)="No Impact",HLOOKUP(LEFT(BC$3,4),Global!$B$6:$J$36,MATCH($C24,Global!$B$6:$B$36,0),FALSE)="No Impact"),HLOOKUP(RIGHT(BC$3,LEN(BC$3)-FIND(".",BC$3,FIND(".",BC$3)+1)),Gällivare!$B$6:$J$36,MATCH($C24,Gällivare!$B$6:$B$36,0),FALSE),"Global: "&amp;HLOOKUP(LEFT(BC$3,4),Global!$B$6:$J$36,MATCH($C24,Global!$B$6:$B$36,0),FALSE)&amp;CHAR(10)&amp;"Local Trend: "&amp;HLOOKUP(MID(BC$3,FIND(".",BC$3)+1,FIND(".",BC$3,FIND(".",BC$3)+1)-FIND(".",BC$3)-1),Gällivare!$B$6:$J$36,MATCH($C24,Gällivare!$B$6:$B$36,0),FALSE)&amp;CHAR(10)&amp;"Local Target: "&amp;HLOOKUP(RIGHT(BC$3,LEN(BC$3)-FIND(".",BC$3,FIND(".",BC$3)+1)),Gällivare!$B$6:$J$36,MATCH($C24,Gällivare!$B$6:$B$36,0),FALSE)))</f>
        <v>High</v>
      </c>
      <c r="BD24" s="177" t="str">
        <f>IF(AND(HLOOKUP(MID(BD$3,FIND(".",BD$3)+1,FIND(".",BD$3,FIND(".",BD$3)+1)-FIND(".",BD$3)-1),Gällivare!$B$6:$J$36,MATCH($C24,Gällivare!$B$6:$B$36,0),FALSE)="No Impact",HLOOKUP(RIGHT(BD$3,LEN(BD$3)-FIND(".",BD$3,FIND(".",BD$3)+1)),Gällivare!$B$6:$J$36,MATCH($C24,Gällivare!$B$6:$B$36,0),FALSE)="No Impact"),HLOOKUP(LEFT(BD$3,4),Global!$B$6:$J$36,MATCH($C24,Global!$B$6:$B$36,0),FALSE),IF(AND(HLOOKUP(MID(BD$3,FIND(".",BD$3)+1,FIND(".",BD$3,FIND(".",BD$3)+1)-FIND(".",BD$3)-1),Gällivare!$B$6:$J$36,MATCH($C24,Gällivare!$B$6:$B$36,0),FALSE)="No Impact",HLOOKUP(LEFT(BD$3,4),Global!$B$6:$J$36,MATCH($C24,Global!$B$6:$B$36,0),FALSE)="No Impact"),HLOOKUP(RIGHT(BD$3,LEN(BD$3)-FIND(".",BD$3,FIND(".",BD$3)+1)),Gällivare!$B$6:$J$36,MATCH($C24,Gällivare!$B$6:$B$36,0),FALSE),"Global: "&amp;HLOOKUP(LEFT(BD$3,4),Global!$B$6:$J$36,MATCH($C24,Global!$B$6:$B$36,0),FALSE)&amp;CHAR(10)&amp;"Local Trend: "&amp;HLOOKUP(MID(BD$3,FIND(".",BD$3)+1,FIND(".",BD$3,FIND(".",BD$3)+1)-FIND(".",BD$3)-1),Gällivare!$B$6:$J$36,MATCH($C24,Gällivare!$B$6:$B$36,0),FALSE)&amp;CHAR(10)&amp;"Local Target: "&amp;HLOOKUP(RIGHT(BD$3,LEN(BD$3)-FIND(".",BD$3,FIND(".",BD$3)+1)),Gällivare!$B$6:$J$36,MATCH($C24,Gällivare!$B$6:$B$36,0),FALSE)))</f>
        <v>Low in begining
High around 2040</v>
      </c>
      <c r="BE24" s="177" t="str">
        <f>IF(AND(HLOOKUP(MID(BE$3,FIND(".",BE$3)+1,FIND(".",BE$3,FIND(".",BE$3)+1)-FIND(".",BE$3)-1),Gällivare!$B$6:$J$36,MATCH($C24,Gällivare!$B$6:$B$36,0),FALSE)="No Impact",HLOOKUP(RIGHT(BE$3,LEN(BE$3)-FIND(".",BE$3,FIND(".",BE$3)+1)),Gällivare!$B$6:$J$36,MATCH($C24,Gällivare!$B$6:$B$36,0),FALSE)="No Impact"),HLOOKUP(LEFT(BE$3,4),Global!$B$6:$J$36,MATCH($C24,Global!$B$6:$B$36,0),FALSE),IF(AND(HLOOKUP(MID(BE$3,FIND(".",BE$3)+1,FIND(".",BE$3,FIND(".",BE$3)+1)-FIND(".",BE$3)-1),Gällivare!$B$6:$J$36,MATCH($C24,Gällivare!$B$6:$B$36,0),FALSE)="No Impact",HLOOKUP(LEFT(BE$3,4),Global!$B$6:$J$36,MATCH($C24,Global!$B$6:$B$36,0),FALSE)="No Impact"),HLOOKUP(RIGHT(BE$3,LEN(BE$3)-FIND(".",BE$3,FIND(".",BE$3)+1)),Gällivare!$B$6:$J$36,MATCH($C24,Gällivare!$B$6:$B$36,0),FALSE),"Global: "&amp;HLOOKUP(LEFT(BE$3,4),Global!$B$6:$J$36,MATCH($C24,Global!$B$6:$B$36,0),FALSE)&amp;CHAR(10)&amp;"Local Trend: "&amp;HLOOKUP(MID(BE$3,FIND(".",BE$3)+1,FIND(".",BE$3,FIND(".",BE$3)+1)-FIND(".",BE$3)-1),Gällivare!$B$6:$J$36,MATCH($C24,Gällivare!$B$6:$B$36,0),FALSE)&amp;CHAR(10)&amp;"Local Target: "&amp;HLOOKUP(RIGHT(BE$3,LEN(BE$3)-FIND(".",BE$3,FIND(".",BE$3)+1)),Gällivare!$B$6:$J$36,MATCH($C24,Gällivare!$B$6:$B$36,0),FALSE)))</f>
        <v>Medium</v>
      </c>
      <c r="BF24" s="177" t="str">
        <f>IF(AND(HLOOKUP(MID(BF$3,FIND(".",BF$3)+1,FIND(".",BF$3,FIND(".",BF$3)+1)-FIND(".",BF$3)-1),Gällivare!$B$6:$J$36,MATCH($C24,Gällivare!$B$6:$B$36,0),FALSE)="No Impact",HLOOKUP(RIGHT(BF$3,LEN(BF$3)-FIND(".",BF$3,FIND(".",BF$3)+1)),Gällivare!$B$6:$J$36,MATCH($C24,Gällivare!$B$6:$B$36,0),FALSE)="No Impact"),HLOOKUP(LEFT(BF$3,4),Global!$B$6:$J$36,MATCH($C24,Global!$B$6:$B$36,0),FALSE),IF(AND(HLOOKUP(MID(BF$3,FIND(".",BF$3)+1,FIND(".",BF$3,FIND(".",BF$3)+1)-FIND(".",BF$3)-1),Gällivare!$B$6:$J$36,MATCH($C24,Gällivare!$B$6:$B$36,0),FALSE)="No Impact",HLOOKUP(LEFT(BF$3,4),Global!$B$6:$J$36,MATCH($C24,Global!$B$6:$B$36,0),FALSE)="No Impact"),HLOOKUP(RIGHT(BF$3,LEN(BF$3)-FIND(".",BF$3,FIND(".",BF$3)+1)),Gällivare!$B$6:$J$36,MATCH($C24,Gällivare!$B$6:$B$36,0),FALSE),"Global: "&amp;HLOOKUP(LEFT(BF$3,4),Global!$B$6:$J$36,MATCH($C24,Global!$B$6:$B$36,0),FALSE)&amp;CHAR(10)&amp;"Local Trend: "&amp;HLOOKUP(MID(BF$3,FIND(".",BF$3)+1,FIND(".",BF$3,FIND(".",BF$3)+1)-FIND(".",BF$3)-1),Gällivare!$B$6:$J$36,MATCH($C24,Gällivare!$B$6:$B$36,0),FALSE)&amp;CHAR(10)&amp;"Local Target: "&amp;HLOOKUP(RIGHT(BF$3,LEN(BF$3)-FIND(".",BF$3,FIND(".",BF$3)+1)),Gällivare!$B$6:$J$36,MATCH($C24,Gällivare!$B$6:$B$36,0),FALSE)))</f>
        <v>High</v>
      </c>
      <c r="BG24" s="177" t="str">
        <f>IF(AND(HLOOKUP(MID(BG$3,FIND(".",BG$3)+1,FIND(".",BG$3,FIND(".",BG$3)+1)-FIND(".",BG$3)-1),Gällivare!$B$6:$J$36,MATCH($C24,Gällivare!$B$6:$B$36,0),FALSE)="No Impact",HLOOKUP(RIGHT(BG$3,LEN(BG$3)-FIND(".",BG$3,FIND(".",BG$3)+1)),Gällivare!$B$6:$J$36,MATCH($C24,Gällivare!$B$6:$B$36,0),FALSE)="No Impact"),HLOOKUP(LEFT(BG$3,4),Global!$B$6:$J$36,MATCH($C24,Global!$B$6:$B$36,0),FALSE),IF(AND(HLOOKUP(MID(BG$3,FIND(".",BG$3)+1,FIND(".",BG$3,FIND(".",BG$3)+1)-FIND(".",BG$3)-1),Gällivare!$B$6:$J$36,MATCH($C24,Gällivare!$B$6:$B$36,0),FALSE)="No Impact",HLOOKUP(LEFT(BG$3,4),Global!$B$6:$J$36,MATCH($C24,Global!$B$6:$B$36,0),FALSE)="No Impact"),HLOOKUP(RIGHT(BG$3,LEN(BG$3)-FIND(".",BG$3,FIND(".",BG$3)+1)),Gällivare!$B$6:$J$36,MATCH($C24,Gällivare!$B$6:$B$36,0),FALSE),"Global: "&amp;HLOOKUP(LEFT(BG$3,4),Global!$B$6:$J$36,MATCH($C24,Global!$B$6:$B$36,0),FALSE)&amp;CHAR(10)&amp;"Local Trend: "&amp;HLOOKUP(MID(BG$3,FIND(".",BG$3)+1,FIND(".",BG$3,FIND(".",BG$3)+1)-FIND(".",BG$3)-1),Gällivare!$B$6:$J$36,MATCH($C24,Gällivare!$B$6:$B$36,0),FALSE)&amp;CHAR(10)&amp;"Local Target: "&amp;HLOOKUP(RIGHT(BG$3,LEN(BG$3)-FIND(".",BG$3,FIND(".",BG$3)+1)),Gällivare!$B$6:$J$36,MATCH($C24,Gällivare!$B$6:$B$36,0),FALSE)))</f>
        <v>Low in begining
High around 2040</v>
      </c>
      <c r="BH24" s="177" t="str">
        <f>IF(AND(HLOOKUP(MID(BH$3,FIND(".",BH$3)+1,FIND(".",BH$3,FIND(".",BH$3)+1)-FIND(".",BH$3)-1),Gällivare!$B$6:$J$36,MATCH($C24,Gällivare!$B$6:$B$36,0),FALSE)="No Impact",HLOOKUP(RIGHT(BH$3,LEN(BH$3)-FIND(".",BH$3,FIND(".",BH$3)+1)),Gällivare!$B$6:$J$36,MATCH($C24,Gällivare!$B$6:$B$36,0),FALSE)="No Impact"),HLOOKUP(LEFT(BH$3,4),Global!$B$6:$J$36,MATCH($C24,Global!$B$6:$B$36,0),FALSE),IF(AND(HLOOKUP(MID(BH$3,FIND(".",BH$3)+1,FIND(".",BH$3,FIND(".",BH$3)+1)-FIND(".",BH$3)-1),Gällivare!$B$6:$J$36,MATCH($C24,Gällivare!$B$6:$B$36,0),FALSE)="No Impact",HLOOKUP(LEFT(BH$3,4),Global!$B$6:$J$36,MATCH($C24,Global!$B$6:$B$36,0),FALSE)="No Impact"),HLOOKUP(RIGHT(BH$3,LEN(BH$3)-FIND(".",BH$3,FIND(".",BH$3)+1)),Gällivare!$B$6:$J$36,MATCH($C24,Gällivare!$B$6:$B$36,0),FALSE),"Global: "&amp;HLOOKUP(LEFT(BH$3,4),Global!$B$6:$J$36,MATCH($C24,Global!$B$6:$B$36,0),FALSE)&amp;CHAR(10)&amp;"Local Trend: "&amp;HLOOKUP(MID(BH$3,FIND(".",BH$3)+1,FIND(".",BH$3,FIND(".",BH$3)+1)-FIND(".",BH$3)-1),Gällivare!$B$6:$J$36,MATCH($C24,Gällivare!$B$6:$B$36,0),FALSE)&amp;CHAR(10)&amp;"Local Target: "&amp;HLOOKUP(RIGHT(BH$3,LEN(BH$3)-FIND(".",BH$3,FIND(".",BH$3)+1)),Gällivare!$B$6:$J$36,MATCH($C24,Gällivare!$B$6:$B$36,0),FALSE)))</f>
        <v>Medium</v>
      </c>
      <c r="BI24" s="177" t="str">
        <f>IF(AND(HLOOKUP(MID(BI$3,FIND(".",BI$3)+1,FIND(".",BI$3,FIND(".",BI$3)+1)-FIND(".",BI$3)-1),Gällivare!$B$6:$J$36,MATCH($C24,Gällivare!$B$6:$B$36,0),FALSE)="No Impact",HLOOKUP(RIGHT(BI$3,LEN(BI$3)-FIND(".",BI$3,FIND(".",BI$3)+1)),Gällivare!$B$6:$J$36,MATCH($C24,Gällivare!$B$6:$B$36,0),FALSE)="No Impact"),HLOOKUP(LEFT(BI$3,4),Global!$B$6:$J$36,MATCH($C24,Global!$B$6:$B$36,0),FALSE),IF(AND(HLOOKUP(MID(BI$3,FIND(".",BI$3)+1,FIND(".",BI$3,FIND(".",BI$3)+1)-FIND(".",BI$3)-1),Gällivare!$B$6:$J$36,MATCH($C24,Gällivare!$B$6:$B$36,0),FALSE)="No Impact",HLOOKUP(LEFT(BI$3,4),Global!$B$6:$J$36,MATCH($C24,Global!$B$6:$B$36,0),FALSE)="No Impact"),HLOOKUP(RIGHT(BI$3,LEN(BI$3)-FIND(".",BI$3,FIND(".",BI$3)+1)),Gällivare!$B$6:$J$36,MATCH($C24,Gällivare!$B$6:$B$36,0),FALSE),"Global: "&amp;HLOOKUP(LEFT(BI$3,4),Global!$B$6:$J$36,MATCH($C24,Global!$B$6:$B$36,0),FALSE)&amp;CHAR(10)&amp;"Local Trend: "&amp;HLOOKUP(MID(BI$3,FIND(".",BI$3)+1,FIND(".",BI$3,FIND(".",BI$3)+1)-FIND(".",BI$3)-1),Gällivare!$B$6:$J$36,MATCH($C24,Gällivare!$B$6:$B$36,0),FALSE)&amp;CHAR(10)&amp;"Local Target: "&amp;HLOOKUP(RIGHT(BI$3,LEN(BI$3)-FIND(".",BI$3,FIND(".",BI$3)+1)),Gällivare!$B$6:$J$36,MATCH($C24,Gällivare!$B$6:$B$36,0),FALSE)))</f>
        <v>High</v>
      </c>
      <c r="BJ24" s="177" t="str">
        <f>IF(AND(HLOOKUP(MID(BJ$3,FIND(".",BJ$3)+1,FIND(".",BJ$3,FIND(".",BJ$3)+1)-FIND(".",BJ$3)-1),Gällivare!$B$6:$J$36,MATCH($C24,Gällivare!$B$6:$B$36,0),FALSE)="No Impact",HLOOKUP(RIGHT(BJ$3,LEN(BJ$3)-FIND(".",BJ$3,FIND(".",BJ$3)+1)),Gällivare!$B$6:$J$36,MATCH($C24,Gällivare!$B$6:$B$36,0),FALSE)="No Impact"),HLOOKUP(LEFT(BJ$3,4),Global!$B$6:$J$36,MATCH($C24,Global!$B$6:$B$36,0),FALSE),IF(AND(HLOOKUP(MID(BJ$3,FIND(".",BJ$3)+1,FIND(".",BJ$3,FIND(".",BJ$3)+1)-FIND(".",BJ$3)-1),Gällivare!$B$6:$J$36,MATCH($C24,Gällivare!$B$6:$B$36,0),FALSE)="No Impact",HLOOKUP(LEFT(BJ$3,4),Global!$B$6:$J$36,MATCH($C24,Global!$B$6:$B$36,0),FALSE)="No Impact"),HLOOKUP(RIGHT(BJ$3,LEN(BJ$3)-FIND(".",BJ$3,FIND(".",BJ$3)+1)),Gällivare!$B$6:$J$36,MATCH($C24,Gällivare!$B$6:$B$36,0),FALSE),"Global: "&amp;HLOOKUP(LEFT(BJ$3,4),Global!$B$6:$J$36,MATCH($C24,Global!$B$6:$B$36,0),FALSE)&amp;CHAR(10)&amp;"Local Trend: "&amp;HLOOKUP(MID(BJ$3,FIND(".",BJ$3)+1,FIND(".",BJ$3,FIND(".",BJ$3)+1)-FIND(".",BJ$3)-1),Gällivare!$B$6:$J$36,MATCH($C24,Gällivare!$B$6:$B$36,0),FALSE)&amp;CHAR(10)&amp;"Local Target: "&amp;HLOOKUP(RIGHT(BJ$3,LEN(BJ$3)-FIND(".",BJ$3,FIND(".",BJ$3)+1)),Gällivare!$B$6:$J$36,MATCH($C24,Gällivare!$B$6:$B$36,0),FALSE)))</f>
        <v>Low in begining
High around 2040</v>
      </c>
      <c r="BK24" s="177" t="str">
        <f>IF(AND(HLOOKUP(MID(BK$3,FIND(".",BK$3)+1,FIND(".",BK$3,FIND(".",BK$3)+1)-FIND(".",BK$3)-1),Gällivare!$B$6:$J$36,MATCH($C24,Gällivare!$B$6:$B$36,0),FALSE)="No Impact",HLOOKUP(RIGHT(BK$3,LEN(BK$3)-FIND(".",BK$3,FIND(".",BK$3)+1)),Gällivare!$B$6:$J$36,MATCH($C24,Gällivare!$B$6:$B$36,0),FALSE)="No Impact"),HLOOKUP(LEFT(BK$3,4),Global!$B$6:$J$36,MATCH($C24,Global!$B$6:$B$36,0),FALSE),IF(AND(HLOOKUP(MID(BK$3,FIND(".",BK$3)+1,FIND(".",BK$3,FIND(".",BK$3)+1)-FIND(".",BK$3)-1),Gällivare!$B$6:$J$36,MATCH($C24,Gällivare!$B$6:$B$36,0),FALSE)="No Impact",HLOOKUP(LEFT(BK$3,4),Global!$B$6:$J$36,MATCH($C24,Global!$B$6:$B$36,0),FALSE)="No Impact"),HLOOKUP(RIGHT(BK$3,LEN(BK$3)-FIND(".",BK$3,FIND(".",BK$3)+1)),Gällivare!$B$6:$J$36,MATCH($C24,Gällivare!$B$6:$B$36,0),FALSE),"Global: "&amp;HLOOKUP(LEFT(BK$3,4),Global!$B$6:$J$36,MATCH($C24,Global!$B$6:$B$36,0),FALSE)&amp;CHAR(10)&amp;"Local Trend: "&amp;HLOOKUP(MID(BK$3,FIND(".",BK$3)+1,FIND(".",BK$3,FIND(".",BK$3)+1)-FIND(".",BK$3)-1),Gällivare!$B$6:$J$36,MATCH($C24,Gällivare!$B$6:$B$36,0),FALSE)&amp;CHAR(10)&amp;"Local Target: "&amp;HLOOKUP(RIGHT(BK$3,LEN(BK$3)-FIND(".",BK$3,FIND(".",BK$3)+1)),Gällivare!$B$6:$J$36,MATCH($C24,Gällivare!$B$6:$B$36,0),FALSE)))</f>
        <v>Medium</v>
      </c>
      <c r="BL24" s="177" t="str">
        <f>IF(AND(HLOOKUP(MID(BL$3,FIND(".",BL$3)+1,FIND(".",BL$3,FIND(".",BL$3)+1)-FIND(".",BL$3)-1),Gällivare!$B$6:$J$36,MATCH($C24,Gällivare!$B$6:$B$36,0),FALSE)="No Impact",HLOOKUP(RIGHT(BL$3,LEN(BL$3)-FIND(".",BL$3,FIND(".",BL$3)+1)),Gällivare!$B$6:$J$36,MATCH($C24,Gällivare!$B$6:$B$36,0),FALSE)="No Impact"),HLOOKUP(LEFT(BL$3,4),Global!$B$6:$J$36,MATCH($C24,Global!$B$6:$B$36,0),FALSE),IF(AND(HLOOKUP(MID(BL$3,FIND(".",BL$3)+1,FIND(".",BL$3,FIND(".",BL$3)+1)-FIND(".",BL$3)-1),Gällivare!$B$6:$J$36,MATCH($C24,Gällivare!$B$6:$B$36,0),FALSE)="No Impact",HLOOKUP(LEFT(BL$3,4),Global!$B$6:$J$36,MATCH($C24,Global!$B$6:$B$36,0),FALSE)="No Impact"),HLOOKUP(RIGHT(BL$3,LEN(BL$3)-FIND(".",BL$3,FIND(".",BL$3)+1)),Gällivare!$B$6:$J$36,MATCH($C24,Gällivare!$B$6:$B$36,0),FALSE),"Global: "&amp;HLOOKUP(LEFT(BL$3,4),Global!$B$6:$J$36,MATCH($C24,Global!$B$6:$B$36,0),FALSE)&amp;CHAR(10)&amp;"Local Trend: "&amp;HLOOKUP(MID(BL$3,FIND(".",BL$3)+1,FIND(".",BL$3,FIND(".",BL$3)+1)-FIND(".",BL$3)-1),Gällivare!$B$6:$J$36,MATCH($C24,Gällivare!$B$6:$B$36,0),FALSE)&amp;CHAR(10)&amp;"Local Target: "&amp;HLOOKUP(RIGHT(BL$3,LEN(BL$3)-FIND(".",BL$3,FIND(".",BL$3)+1)),Gällivare!$B$6:$J$36,MATCH($C24,Gällivare!$B$6:$B$36,0),FALSE)))</f>
        <v>High</v>
      </c>
      <c r="BM24" s="177" t="str">
        <f>IF(AND(HLOOKUP(MID(BM$3,FIND(".",BM$3)+1,FIND(".",BM$3,FIND(".",BM$3)+1)-FIND(".",BM$3)-1),Gällivare!$B$6:$J$36,MATCH($C24,Gällivare!$B$6:$B$36,0),FALSE)="No Impact",HLOOKUP(RIGHT(BM$3,LEN(BM$3)-FIND(".",BM$3,FIND(".",BM$3)+1)),Gällivare!$B$6:$J$36,MATCH($C24,Gällivare!$B$6:$B$36,0),FALSE)="No Impact"),HLOOKUP(LEFT(BM$3,4),Global!$B$6:$J$36,MATCH($C24,Global!$B$6:$B$36,0),FALSE),IF(AND(HLOOKUP(MID(BM$3,FIND(".",BM$3)+1,FIND(".",BM$3,FIND(".",BM$3)+1)-FIND(".",BM$3)-1),Gällivare!$B$6:$J$36,MATCH($C24,Gällivare!$B$6:$B$36,0),FALSE)="No Impact",HLOOKUP(LEFT(BM$3,4),Global!$B$6:$J$36,MATCH($C24,Global!$B$6:$B$36,0),FALSE)="No Impact"),HLOOKUP(RIGHT(BM$3,LEN(BM$3)-FIND(".",BM$3,FIND(".",BM$3)+1)),Gällivare!$B$6:$J$36,MATCH($C24,Gällivare!$B$6:$B$36,0),FALSE),"Global: "&amp;HLOOKUP(LEFT(BM$3,4),Global!$B$6:$J$36,MATCH($C24,Global!$B$6:$B$36,0),FALSE)&amp;CHAR(10)&amp;"Local Trend: "&amp;HLOOKUP(MID(BM$3,FIND(".",BM$3)+1,FIND(".",BM$3,FIND(".",BM$3)+1)-FIND(".",BM$3)-1),Gällivare!$B$6:$J$36,MATCH($C24,Gällivare!$B$6:$B$36,0),FALSE)&amp;CHAR(10)&amp;"Local Target: "&amp;HLOOKUP(RIGHT(BM$3,LEN(BM$3)-FIND(".",BM$3,FIND(".",BM$3)+1)),Gällivare!$B$6:$J$36,MATCH($C24,Gällivare!$B$6:$B$36,0),FALSE)))</f>
        <v>Low in begining
High around 2040</v>
      </c>
      <c r="BN24" s="177" t="str">
        <f>IF(AND(HLOOKUP(MID(BN$3,FIND(".",BN$3)+1,FIND(".",BN$3,FIND(".",BN$3)+1)-FIND(".",BN$3)-1),Gällivare!$B$6:$J$36,MATCH($C24,Gällivare!$B$6:$B$36,0),FALSE)="No Impact",HLOOKUP(RIGHT(BN$3,LEN(BN$3)-FIND(".",BN$3,FIND(".",BN$3)+1)),Gällivare!$B$6:$J$36,MATCH($C24,Gällivare!$B$6:$B$36,0),FALSE)="No Impact"),HLOOKUP(LEFT(BN$3,4),Global!$B$6:$J$36,MATCH($C24,Global!$B$6:$B$36,0),FALSE),IF(AND(HLOOKUP(MID(BN$3,FIND(".",BN$3)+1,FIND(".",BN$3,FIND(".",BN$3)+1)-FIND(".",BN$3)-1),Gällivare!$B$6:$J$36,MATCH($C24,Gällivare!$B$6:$B$36,0),FALSE)="No Impact",HLOOKUP(LEFT(BN$3,4),Global!$B$6:$J$36,MATCH($C24,Global!$B$6:$B$36,0),FALSE)="No Impact"),HLOOKUP(RIGHT(BN$3,LEN(BN$3)-FIND(".",BN$3,FIND(".",BN$3)+1)),Gällivare!$B$6:$J$36,MATCH($C24,Gällivare!$B$6:$B$36,0),FALSE),"Global: "&amp;HLOOKUP(LEFT(BN$3,4),Global!$B$6:$J$36,MATCH($C24,Global!$B$6:$B$36,0),FALSE)&amp;CHAR(10)&amp;"Local Trend: "&amp;HLOOKUP(MID(BN$3,FIND(".",BN$3)+1,FIND(".",BN$3,FIND(".",BN$3)+1)-FIND(".",BN$3)-1),Gällivare!$B$6:$J$36,MATCH($C24,Gällivare!$B$6:$B$36,0),FALSE)&amp;CHAR(10)&amp;"Local Target: "&amp;HLOOKUP(RIGHT(BN$3,LEN(BN$3)-FIND(".",BN$3,FIND(".",BN$3)+1)),Gällivare!$B$6:$J$36,MATCH($C24,Gällivare!$B$6:$B$36,0),FALSE)))</f>
        <v>Medium</v>
      </c>
      <c r="BO24" s="177" t="str">
        <f>IF(AND(HLOOKUP(MID(BO$3,FIND(".",BO$3)+1,FIND(".",BO$3,FIND(".",BO$3)+1)-FIND(".",BO$3)-1),Gällivare!$B$6:$J$36,MATCH($C24,Gällivare!$B$6:$B$36,0),FALSE)="No Impact",HLOOKUP(RIGHT(BO$3,LEN(BO$3)-FIND(".",BO$3,FIND(".",BO$3)+1)),Gällivare!$B$6:$J$36,MATCH($C24,Gällivare!$B$6:$B$36,0),FALSE)="No Impact"),HLOOKUP(LEFT(BO$3,4),Global!$B$6:$J$36,MATCH($C24,Global!$B$6:$B$36,0),FALSE),IF(AND(HLOOKUP(MID(BO$3,FIND(".",BO$3)+1,FIND(".",BO$3,FIND(".",BO$3)+1)-FIND(".",BO$3)-1),Gällivare!$B$6:$J$36,MATCH($C24,Gällivare!$B$6:$B$36,0),FALSE)="No Impact",HLOOKUP(LEFT(BO$3,4),Global!$B$6:$J$36,MATCH($C24,Global!$B$6:$B$36,0),FALSE)="No Impact"),HLOOKUP(RIGHT(BO$3,LEN(BO$3)-FIND(".",BO$3,FIND(".",BO$3)+1)),Gällivare!$B$6:$J$36,MATCH($C24,Gällivare!$B$6:$B$36,0),FALSE),"Global: "&amp;HLOOKUP(LEFT(BO$3,4),Global!$B$6:$J$36,MATCH($C24,Global!$B$6:$B$36,0),FALSE)&amp;CHAR(10)&amp;"Local Trend: "&amp;HLOOKUP(MID(BO$3,FIND(".",BO$3)+1,FIND(".",BO$3,FIND(".",BO$3)+1)-FIND(".",BO$3)-1),Gällivare!$B$6:$J$36,MATCH($C24,Gällivare!$B$6:$B$36,0),FALSE)&amp;CHAR(10)&amp;"Local Target: "&amp;HLOOKUP(RIGHT(BO$3,LEN(BO$3)-FIND(".",BO$3,FIND(".",BO$3)+1)),Gällivare!$B$6:$J$36,MATCH($C24,Gällivare!$B$6:$B$36,0),FALSE)))</f>
        <v>High</v>
      </c>
      <c r="BP24" s="177" t="str">
        <f>IF(AND(HLOOKUP(MID(BP$3,FIND(".",BP$3)+1,FIND(".",BP$3,FIND(".",BP$3)+1)-FIND(".",BP$3)-1),Gällivare!$B$6:$J$36,MATCH($C24,Gällivare!$B$6:$B$36,0),FALSE)="No Impact",HLOOKUP(RIGHT(BP$3,LEN(BP$3)-FIND(".",BP$3,FIND(".",BP$3)+1)),Gällivare!$B$6:$J$36,MATCH($C24,Gällivare!$B$6:$B$36,0),FALSE)="No Impact"),HLOOKUP(LEFT(BP$3,4),Global!$B$6:$J$36,MATCH($C24,Global!$B$6:$B$36,0),FALSE),IF(AND(HLOOKUP(MID(BP$3,FIND(".",BP$3)+1,FIND(".",BP$3,FIND(".",BP$3)+1)-FIND(".",BP$3)-1),Gällivare!$B$6:$J$36,MATCH($C24,Gällivare!$B$6:$B$36,0),FALSE)="No Impact",HLOOKUP(LEFT(BP$3,4),Global!$B$6:$J$36,MATCH($C24,Global!$B$6:$B$36,0),FALSE)="No Impact"),HLOOKUP(RIGHT(BP$3,LEN(BP$3)-FIND(".",BP$3,FIND(".",BP$3)+1)),Gällivare!$B$6:$J$36,MATCH($C24,Gällivare!$B$6:$B$36,0),FALSE),"Global: "&amp;HLOOKUP(LEFT(BP$3,4),Global!$B$6:$J$36,MATCH($C24,Global!$B$6:$B$36,0),FALSE)&amp;CHAR(10)&amp;"Local Trend: "&amp;HLOOKUP(MID(BP$3,FIND(".",BP$3)+1,FIND(".",BP$3,FIND(".",BP$3)+1)-FIND(".",BP$3)-1),Gällivare!$B$6:$J$36,MATCH($C24,Gällivare!$B$6:$B$36,0),FALSE)&amp;CHAR(10)&amp;"Local Target: "&amp;HLOOKUP(RIGHT(BP$3,LEN(BP$3)-FIND(".",BP$3,FIND(".",BP$3)+1)),Gällivare!$B$6:$J$36,MATCH($C24,Gällivare!$B$6:$B$36,0),FALSE)))</f>
        <v>Low in begining
High around 2040</v>
      </c>
    </row>
    <row r="25" spans="2:74" ht="28.8" x14ac:dyDescent="0.3">
      <c r="B25" s="248"/>
      <c r="C25" s="175" t="s">
        <v>206</v>
      </c>
      <c r="D25" s="175" t="s">
        <v>172</v>
      </c>
      <c r="E25" s="175" t="s">
        <v>207</v>
      </c>
      <c r="F25" s="176" t="s">
        <v>165</v>
      </c>
      <c r="G25" s="176"/>
      <c r="H25" s="175" t="str">
        <f t="shared" si="1"/>
        <v>High</v>
      </c>
      <c r="I25" s="175" t="str">
        <f t="shared" si="1"/>
        <v>High</v>
      </c>
      <c r="J25" s="175" t="str">
        <f t="shared" si="1"/>
        <v>High</v>
      </c>
      <c r="K25" s="175" t="str">
        <f t="shared" si="1"/>
        <v>High</v>
      </c>
      <c r="L25" s="175" t="str">
        <f t="shared" si="1"/>
        <v>High</v>
      </c>
      <c r="M25" s="175" t="str">
        <f t="shared" si="1"/>
        <v>High</v>
      </c>
      <c r="N25" s="175" t="str">
        <f t="shared" si="1"/>
        <v>Medium</v>
      </c>
      <c r="O25" s="175" t="str">
        <f t="shared" si="1"/>
        <v>Medium</v>
      </c>
      <c r="P25" s="175" t="str">
        <f t="shared" si="1"/>
        <v>Medium</v>
      </c>
      <c r="Q25" s="175" t="str">
        <f t="shared" si="1"/>
        <v>Medium</v>
      </c>
      <c r="R25" s="175" t="str">
        <f t="shared" si="1"/>
        <v>Medium</v>
      </c>
      <c r="S25" s="175" t="str">
        <f t="shared" si="1"/>
        <v>Medium</v>
      </c>
      <c r="T25" s="175" t="str">
        <f t="shared" si="1"/>
        <v>Low</v>
      </c>
      <c r="U25" s="175" t="str">
        <f t="shared" si="1"/>
        <v>Low</v>
      </c>
      <c r="V25" s="175" t="str">
        <f t="shared" si="1"/>
        <v>Low</v>
      </c>
      <c r="W25" s="175" t="str">
        <f t="shared" si="1"/>
        <v>Low</v>
      </c>
      <c r="X25" s="175" t="str">
        <f t="shared" si="5"/>
        <v>Low</v>
      </c>
      <c r="Y25" s="175" t="str">
        <f t="shared" si="5"/>
        <v>Low</v>
      </c>
      <c r="Z25" s="175" t="str">
        <f t="shared" si="5"/>
        <v>Medium</v>
      </c>
      <c r="AA25" s="175" t="str">
        <f t="shared" si="5"/>
        <v>Medium</v>
      </c>
      <c r="AB25" s="175" t="str">
        <f t="shared" si="5"/>
        <v>Medium</v>
      </c>
      <c r="AC25" s="175" t="str">
        <f t="shared" si="5"/>
        <v>Medium</v>
      </c>
      <c r="AD25" s="175" t="str">
        <f t="shared" si="5"/>
        <v>Medium</v>
      </c>
      <c r="AE25" s="175" t="str">
        <f t="shared" si="5"/>
        <v>Medium</v>
      </c>
      <c r="AF25" s="175" t="str">
        <f t="shared" si="4"/>
        <v>Low</v>
      </c>
      <c r="AG25" s="175" t="str">
        <f t="shared" si="4"/>
        <v>Low</v>
      </c>
      <c r="AH25" s="175" t="str">
        <f t="shared" si="4"/>
        <v>Low</v>
      </c>
      <c r="AI25" s="175" t="str">
        <f t="shared" si="4"/>
        <v>Low</v>
      </c>
      <c r="AJ25" s="175" t="str">
        <f t="shared" si="4"/>
        <v>Low</v>
      </c>
      <c r="AK25" s="175" t="str">
        <f t="shared" si="4"/>
        <v>Low</v>
      </c>
      <c r="AL25" s="176"/>
      <c r="AM25" s="177" t="str">
        <f>IF(AND(HLOOKUP(MID(AM$3,FIND(".",AM$3)+1,FIND(".",AM$3,FIND(".",AM$3)+1)-FIND(".",AM$3)-1),Gällivare!$B$6:$J$36,MATCH($C25,Gällivare!$B$6:$B$36,0),FALSE)="No Impact",HLOOKUP(RIGHT(AM$3,LEN(AM$3)-FIND(".",AM$3,FIND(".",AM$3)+1)),Gällivare!$B$6:$J$36,MATCH($C25,Gällivare!$B$6:$B$36,0),FALSE)="No Impact"),HLOOKUP(LEFT(AM$3,4),Global!$B$6:$J$36,MATCH($C25,Global!$B$6:$B$36,0),FALSE),IF(AND(HLOOKUP(MID(AM$3,FIND(".",AM$3)+1,FIND(".",AM$3,FIND(".",AM$3)+1)-FIND(".",AM$3)-1),Gällivare!$B$6:$J$36,MATCH($C25,Gällivare!$B$6:$B$36,0),FALSE)="No Impact",HLOOKUP(LEFT(AM$3,4),Global!$B$6:$J$36,MATCH($C25,Global!$B$6:$B$36,0),FALSE)="No Impact"),HLOOKUP(RIGHT(AM$3,LEN(AM$3)-FIND(".",AM$3,FIND(".",AM$3)+1)),Gällivare!$B$6:$J$36,MATCH($C25,Gällivare!$B$6:$B$36,0),FALSE),"Global: "&amp;HLOOKUP(LEFT(AM$3,4),Global!$B$6:$J$36,MATCH($C25,Global!$B$6:$B$36,0),FALSE)&amp;CHAR(10)&amp;"Local Trend: "&amp;HLOOKUP(MID(AM$3,FIND(".",AM$3)+1,FIND(".",AM$3,FIND(".",AM$3)+1)-FIND(".",AM$3)-1),Gällivare!$B$6:$J$36,MATCH($C25,Gällivare!$B$6:$B$36,0),FALSE)&amp;CHAR(10)&amp;"Local Target: "&amp;HLOOKUP(RIGHT(AM$3,LEN(AM$3)-FIND(".",AM$3,FIND(".",AM$3)+1)),Gällivare!$B$6:$J$36,MATCH($C25,Gällivare!$B$6:$B$36,0),FALSE)))</f>
        <v>High</v>
      </c>
      <c r="AN25" s="177" t="str">
        <f>IF(AND(HLOOKUP(MID(AN$3,FIND(".",AN$3)+1,FIND(".",AN$3,FIND(".",AN$3)+1)-FIND(".",AN$3)-1),Gällivare!$B$6:$J$36,MATCH($C25,Gällivare!$B$6:$B$36,0),FALSE)="No Impact",HLOOKUP(RIGHT(AN$3,LEN(AN$3)-FIND(".",AN$3,FIND(".",AN$3)+1)),Gällivare!$B$6:$J$36,MATCH($C25,Gällivare!$B$6:$B$36,0),FALSE)="No Impact"),HLOOKUP(LEFT(AN$3,4),Global!$B$6:$J$36,MATCH($C25,Global!$B$6:$B$36,0),FALSE),IF(AND(HLOOKUP(MID(AN$3,FIND(".",AN$3)+1,FIND(".",AN$3,FIND(".",AN$3)+1)-FIND(".",AN$3)-1),Gällivare!$B$6:$J$36,MATCH($C25,Gällivare!$B$6:$B$36,0),FALSE)="No Impact",HLOOKUP(LEFT(AN$3,4),Global!$B$6:$J$36,MATCH($C25,Global!$B$6:$B$36,0),FALSE)="No Impact"),HLOOKUP(RIGHT(AN$3,LEN(AN$3)-FIND(".",AN$3,FIND(".",AN$3)+1)),Gällivare!$B$6:$J$36,MATCH($C25,Gällivare!$B$6:$B$36,0),FALSE),"Global: "&amp;HLOOKUP(LEFT(AN$3,4),Global!$B$6:$J$36,MATCH($C25,Global!$B$6:$B$36,0),FALSE)&amp;CHAR(10)&amp;"Local Trend: "&amp;HLOOKUP(MID(AN$3,FIND(".",AN$3)+1,FIND(".",AN$3,FIND(".",AN$3)+1)-FIND(".",AN$3)-1),Gällivare!$B$6:$J$36,MATCH($C25,Gällivare!$B$6:$B$36,0),FALSE)&amp;CHAR(10)&amp;"Local Target: "&amp;HLOOKUP(RIGHT(AN$3,LEN(AN$3)-FIND(".",AN$3,FIND(".",AN$3)+1)),Gällivare!$B$6:$J$36,MATCH($C25,Gällivare!$B$6:$B$36,0),FALSE)))</f>
        <v>High</v>
      </c>
      <c r="AO25" s="177" t="str">
        <f>IF(AND(HLOOKUP(MID(AO$3,FIND(".",AO$3)+1,FIND(".",AO$3,FIND(".",AO$3)+1)-FIND(".",AO$3)-1),Gällivare!$B$6:$J$36,MATCH($C25,Gällivare!$B$6:$B$36,0),FALSE)="No Impact",HLOOKUP(RIGHT(AO$3,LEN(AO$3)-FIND(".",AO$3,FIND(".",AO$3)+1)),Gällivare!$B$6:$J$36,MATCH($C25,Gällivare!$B$6:$B$36,0),FALSE)="No Impact"),HLOOKUP(LEFT(AO$3,4),Global!$B$6:$J$36,MATCH($C25,Global!$B$6:$B$36,0),FALSE),IF(AND(HLOOKUP(MID(AO$3,FIND(".",AO$3)+1,FIND(".",AO$3,FIND(".",AO$3)+1)-FIND(".",AO$3)-1),Gällivare!$B$6:$J$36,MATCH($C25,Gällivare!$B$6:$B$36,0),FALSE)="No Impact",HLOOKUP(LEFT(AO$3,4),Global!$B$6:$J$36,MATCH($C25,Global!$B$6:$B$36,0),FALSE)="No Impact"),HLOOKUP(RIGHT(AO$3,LEN(AO$3)-FIND(".",AO$3,FIND(".",AO$3)+1)),Gällivare!$B$6:$J$36,MATCH($C25,Gällivare!$B$6:$B$36,0),FALSE),"Global: "&amp;HLOOKUP(LEFT(AO$3,4),Global!$B$6:$J$36,MATCH($C25,Global!$B$6:$B$36,0),FALSE)&amp;CHAR(10)&amp;"Local Trend: "&amp;HLOOKUP(MID(AO$3,FIND(".",AO$3)+1,FIND(".",AO$3,FIND(".",AO$3)+1)-FIND(".",AO$3)-1),Gällivare!$B$6:$J$36,MATCH($C25,Gällivare!$B$6:$B$36,0),FALSE)&amp;CHAR(10)&amp;"Local Target: "&amp;HLOOKUP(RIGHT(AO$3,LEN(AO$3)-FIND(".",AO$3,FIND(".",AO$3)+1)),Gällivare!$B$6:$J$36,MATCH($C25,Gällivare!$B$6:$B$36,0),FALSE)))</f>
        <v>High</v>
      </c>
      <c r="AP25" s="177" t="str">
        <f>IF(AND(HLOOKUP(MID(AP$3,FIND(".",AP$3)+1,FIND(".",AP$3,FIND(".",AP$3)+1)-FIND(".",AP$3)-1),Gällivare!$B$6:$J$36,MATCH($C25,Gällivare!$B$6:$B$36,0),FALSE)="No Impact",HLOOKUP(RIGHT(AP$3,LEN(AP$3)-FIND(".",AP$3,FIND(".",AP$3)+1)),Gällivare!$B$6:$J$36,MATCH($C25,Gällivare!$B$6:$B$36,0),FALSE)="No Impact"),HLOOKUP(LEFT(AP$3,4),Global!$B$6:$J$36,MATCH($C25,Global!$B$6:$B$36,0),FALSE),IF(AND(HLOOKUP(MID(AP$3,FIND(".",AP$3)+1,FIND(".",AP$3,FIND(".",AP$3)+1)-FIND(".",AP$3)-1),Gällivare!$B$6:$J$36,MATCH($C25,Gällivare!$B$6:$B$36,0),FALSE)="No Impact",HLOOKUP(LEFT(AP$3,4),Global!$B$6:$J$36,MATCH($C25,Global!$B$6:$B$36,0),FALSE)="No Impact"),HLOOKUP(RIGHT(AP$3,LEN(AP$3)-FIND(".",AP$3,FIND(".",AP$3)+1)),Gällivare!$B$6:$J$36,MATCH($C25,Gällivare!$B$6:$B$36,0),FALSE),"Global: "&amp;HLOOKUP(LEFT(AP$3,4),Global!$B$6:$J$36,MATCH($C25,Global!$B$6:$B$36,0),FALSE)&amp;CHAR(10)&amp;"Local Trend: "&amp;HLOOKUP(MID(AP$3,FIND(".",AP$3)+1,FIND(".",AP$3,FIND(".",AP$3)+1)-FIND(".",AP$3)-1),Gällivare!$B$6:$J$36,MATCH($C25,Gällivare!$B$6:$B$36,0),FALSE)&amp;CHAR(10)&amp;"Local Target: "&amp;HLOOKUP(RIGHT(AP$3,LEN(AP$3)-FIND(".",AP$3,FIND(".",AP$3)+1)),Gällivare!$B$6:$J$36,MATCH($C25,Gällivare!$B$6:$B$36,0),FALSE)))</f>
        <v>High</v>
      </c>
      <c r="AQ25" s="177" t="str">
        <f>IF(AND(HLOOKUP(MID(AQ$3,FIND(".",AQ$3)+1,FIND(".",AQ$3,FIND(".",AQ$3)+1)-FIND(".",AQ$3)-1),Gällivare!$B$6:$J$36,MATCH($C25,Gällivare!$B$6:$B$36,0),FALSE)="No Impact",HLOOKUP(RIGHT(AQ$3,LEN(AQ$3)-FIND(".",AQ$3,FIND(".",AQ$3)+1)),Gällivare!$B$6:$J$36,MATCH($C25,Gällivare!$B$6:$B$36,0),FALSE)="No Impact"),HLOOKUP(LEFT(AQ$3,4),Global!$B$6:$J$36,MATCH($C25,Global!$B$6:$B$36,0),FALSE),IF(AND(HLOOKUP(MID(AQ$3,FIND(".",AQ$3)+1,FIND(".",AQ$3,FIND(".",AQ$3)+1)-FIND(".",AQ$3)-1),Gällivare!$B$6:$J$36,MATCH($C25,Gällivare!$B$6:$B$36,0),FALSE)="No Impact",HLOOKUP(LEFT(AQ$3,4),Global!$B$6:$J$36,MATCH($C25,Global!$B$6:$B$36,0),FALSE)="No Impact"),HLOOKUP(RIGHT(AQ$3,LEN(AQ$3)-FIND(".",AQ$3,FIND(".",AQ$3)+1)),Gällivare!$B$6:$J$36,MATCH($C25,Gällivare!$B$6:$B$36,0),FALSE),"Global: "&amp;HLOOKUP(LEFT(AQ$3,4),Global!$B$6:$J$36,MATCH($C25,Global!$B$6:$B$36,0),FALSE)&amp;CHAR(10)&amp;"Local Trend: "&amp;HLOOKUP(MID(AQ$3,FIND(".",AQ$3)+1,FIND(".",AQ$3,FIND(".",AQ$3)+1)-FIND(".",AQ$3)-1),Gällivare!$B$6:$J$36,MATCH($C25,Gällivare!$B$6:$B$36,0),FALSE)&amp;CHAR(10)&amp;"Local Target: "&amp;HLOOKUP(RIGHT(AQ$3,LEN(AQ$3)-FIND(".",AQ$3,FIND(".",AQ$3)+1)),Gällivare!$B$6:$J$36,MATCH($C25,Gällivare!$B$6:$B$36,0),FALSE)))</f>
        <v>High</v>
      </c>
      <c r="AR25" s="177" t="str">
        <f>IF(AND(HLOOKUP(MID(AR$3,FIND(".",AR$3)+1,FIND(".",AR$3,FIND(".",AR$3)+1)-FIND(".",AR$3)-1),Gällivare!$B$6:$J$36,MATCH($C25,Gällivare!$B$6:$B$36,0),FALSE)="No Impact",HLOOKUP(RIGHT(AR$3,LEN(AR$3)-FIND(".",AR$3,FIND(".",AR$3)+1)),Gällivare!$B$6:$J$36,MATCH($C25,Gällivare!$B$6:$B$36,0),FALSE)="No Impact"),HLOOKUP(LEFT(AR$3,4),Global!$B$6:$J$36,MATCH($C25,Global!$B$6:$B$36,0),FALSE),IF(AND(HLOOKUP(MID(AR$3,FIND(".",AR$3)+1,FIND(".",AR$3,FIND(".",AR$3)+1)-FIND(".",AR$3)-1),Gällivare!$B$6:$J$36,MATCH($C25,Gällivare!$B$6:$B$36,0),FALSE)="No Impact",HLOOKUP(LEFT(AR$3,4),Global!$B$6:$J$36,MATCH($C25,Global!$B$6:$B$36,0),FALSE)="No Impact"),HLOOKUP(RIGHT(AR$3,LEN(AR$3)-FIND(".",AR$3,FIND(".",AR$3)+1)),Gällivare!$B$6:$J$36,MATCH($C25,Gällivare!$B$6:$B$36,0),FALSE),"Global: "&amp;HLOOKUP(LEFT(AR$3,4),Global!$B$6:$J$36,MATCH($C25,Global!$B$6:$B$36,0),FALSE)&amp;CHAR(10)&amp;"Local Trend: "&amp;HLOOKUP(MID(AR$3,FIND(".",AR$3)+1,FIND(".",AR$3,FIND(".",AR$3)+1)-FIND(".",AR$3)-1),Gällivare!$B$6:$J$36,MATCH($C25,Gällivare!$B$6:$B$36,0),FALSE)&amp;CHAR(10)&amp;"Local Target: "&amp;HLOOKUP(RIGHT(AR$3,LEN(AR$3)-FIND(".",AR$3,FIND(".",AR$3)+1)),Gällivare!$B$6:$J$36,MATCH($C25,Gällivare!$B$6:$B$36,0),FALSE)))</f>
        <v>High</v>
      </c>
      <c r="AS25" s="177" t="str">
        <f>IF(AND(HLOOKUP(MID(AS$3,FIND(".",AS$3)+1,FIND(".",AS$3,FIND(".",AS$3)+1)-FIND(".",AS$3)-1),Gällivare!$B$6:$J$36,MATCH($C25,Gällivare!$B$6:$B$36,0),FALSE)="No Impact",HLOOKUP(RIGHT(AS$3,LEN(AS$3)-FIND(".",AS$3,FIND(".",AS$3)+1)),Gällivare!$B$6:$J$36,MATCH($C25,Gällivare!$B$6:$B$36,0),FALSE)="No Impact"),HLOOKUP(LEFT(AS$3,4),Global!$B$6:$J$36,MATCH($C25,Global!$B$6:$B$36,0),FALSE),IF(AND(HLOOKUP(MID(AS$3,FIND(".",AS$3)+1,FIND(".",AS$3,FIND(".",AS$3)+1)-FIND(".",AS$3)-1),Gällivare!$B$6:$J$36,MATCH($C25,Gällivare!$B$6:$B$36,0),FALSE)="No Impact",HLOOKUP(LEFT(AS$3,4),Global!$B$6:$J$36,MATCH($C25,Global!$B$6:$B$36,0),FALSE)="No Impact"),HLOOKUP(RIGHT(AS$3,LEN(AS$3)-FIND(".",AS$3,FIND(".",AS$3)+1)),Gällivare!$B$6:$J$36,MATCH($C25,Gällivare!$B$6:$B$36,0),FALSE),"Global: "&amp;HLOOKUP(LEFT(AS$3,4),Global!$B$6:$J$36,MATCH($C25,Global!$B$6:$B$36,0),FALSE)&amp;CHAR(10)&amp;"Local Trend: "&amp;HLOOKUP(MID(AS$3,FIND(".",AS$3)+1,FIND(".",AS$3,FIND(".",AS$3)+1)-FIND(".",AS$3)-1),Gällivare!$B$6:$J$36,MATCH($C25,Gällivare!$B$6:$B$36,0),FALSE)&amp;CHAR(10)&amp;"Local Target: "&amp;HLOOKUP(RIGHT(AS$3,LEN(AS$3)-FIND(".",AS$3,FIND(".",AS$3)+1)),Gällivare!$B$6:$J$36,MATCH($C25,Gällivare!$B$6:$B$36,0),FALSE)))</f>
        <v>Medium</v>
      </c>
      <c r="AT25" s="177" t="str">
        <f>IF(AND(HLOOKUP(MID(AT$3,FIND(".",AT$3)+1,FIND(".",AT$3,FIND(".",AT$3)+1)-FIND(".",AT$3)-1),Gällivare!$B$6:$J$36,MATCH($C25,Gällivare!$B$6:$B$36,0),FALSE)="No Impact",HLOOKUP(RIGHT(AT$3,LEN(AT$3)-FIND(".",AT$3,FIND(".",AT$3)+1)),Gällivare!$B$6:$J$36,MATCH($C25,Gällivare!$B$6:$B$36,0),FALSE)="No Impact"),HLOOKUP(LEFT(AT$3,4),Global!$B$6:$J$36,MATCH($C25,Global!$B$6:$B$36,0),FALSE),IF(AND(HLOOKUP(MID(AT$3,FIND(".",AT$3)+1,FIND(".",AT$3,FIND(".",AT$3)+1)-FIND(".",AT$3)-1),Gällivare!$B$6:$J$36,MATCH($C25,Gällivare!$B$6:$B$36,0),FALSE)="No Impact",HLOOKUP(LEFT(AT$3,4),Global!$B$6:$J$36,MATCH($C25,Global!$B$6:$B$36,0),FALSE)="No Impact"),HLOOKUP(RIGHT(AT$3,LEN(AT$3)-FIND(".",AT$3,FIND(".",AT$3)+1)),Gällivare!$B$6:$J$36,MATCH($C25,Gällivare!$B$6:$B$36,0),FALSE),"Global: "&amp;HLOOKUP(LEFT(AT$3,4),Global!$B$6:$J$36,MATCH($C25,Global!$B$6:$B$36,0),FALSE)&amp;CHAR(10)&amp;"Local Trend: "&amp;HLOOKUP(MID(AT$3,FIND(".",AT$3)+1,FIND(".",AT$3,FIND(".",AT$3)+1)-FIND(".",AT$3)-1),Gällivare!$B$6:$J$36,MATCH($C25,Gällivare!$B$6:$B$36,0),FALSE)&amp;CHAR(10)&amp;"Local Target: "&amp;HLOOKUP(RIGHT(AT$3,LEN(AT$3)-FIND(".",AT$3,FIND(".",AT$3)+1)),Gällivare!$B$6:$J$36,MATCH($C25,Gällivare!$B$6:$B$36,0),FALSE)))</f>
        <v>Medium</v>
      </c>
      <c r="AU25" s="177" t="str">
        <f>IF(AND(HLOOKUP(MID(AU$3,FIND(".",AU$3)+1,FIND(".",AU$3,FIND(".",AU$3)+1)-FIND(".",AU$3)-1),Gällivare!$B$6:$J$36,MATCH($C25,Gällivare!$B$6:$B$36,0),FALSE)="No Impact",HLOOKUP(RIGHT(AU$3,LEN(AU$3)-FIND(".",AU$3,FIND(".",AU$3)+1)),Gällivare!$B$6:$J$36,MATCH($C25,Gällivare!$B$6:$B$36,0),FALSE)="No Impact"),HLOOKUP(LEFT(AU$3,4),Global!$B$6:$J$36,MATCH($C25,Global!$B$6:$B$36,0),FALSE),IF(AND(HLOOKUP(MID(AU$3,FIND(".",AU$3)+1,FIND(".",AU$3,FIND(".",AU$3)+1)-FIND(".",AU$3)-1),Gällivare!$B$6:$J$36,MATCH($C25,Gällivare!$B$6:$B$36,0),FALSE)="No Impact",HLOOKUP(LEFT(AU$3,4),Global!$B$6:$J$36,MATCH($C25,Global!$B$6:$B$36,0),FALSE)="No Impact"),HLOOKUP(RIGHT(AU$3,LEN(AU$3)-FIND(".",AU$3,FIND(".",AU$3)+1)),Gällivare!$B$6:$J$36,MATCH($C25,Gällivare!$B$6:$B$36,0),FALSE),"Global: "&amp;HLOOKUP(LEFT(AU$3,4),Global!$B$6:$J$36,MATCH($C25,Global!$B$6:$B$36,0),FALSE)&amp;CHAR(10)&amp;"Local Trend: "&amp;HLOOKUP(MID(AU$3,FIND(".",AU$3)+1,FIND(".",AU$3,FIND(".",AU$3)+1)-FIND(".",AU$3)-1),Gällivare!$B$6:$J$36,MATCH($C25,Gällivare!$B$6:$B$36,0),FALSE)&amp;CHAR(10)&amp;"Local Target: "&amp;HLOOKUP(RIGHT(AU$3,LEN(AU$3)-FIND(".",AU$3,FIND(".",AU$3)+1)),Gällivare!$B$6:$J$36,MATCH($C25,Gällivare!$B$6:$B$36,0),FALSE)))</f>
        <v>Medium</v>
      </c>
      <c r="AV25" s="177" t="str">
        <f>IF(AND(HLOOKUP(MID(AV$3,FIND(".",AV$3)+1,FIND(".",AV$3,FIND(".",AV$3)+1)-FIND(".",AV$3)-1),Gällivare!$B$6:$J$36,MATCH($C25,Gällivare!$B$6:$B$36,0),FALSE)="No Impact",HLOOKUP(RIGHT(AV$3,LEN(AV$3)-FIND(".",AV$3,FIND(".",AV$3)+1)),Gällivare!$B$6:$J$36,MATCH($C25,Gällivare!$B$6:$B$36,0),FALSE)="No Impact"),HLOOKUP(LEFT(AV$3,4),Global!$B$6:$J$36,MATCH($C25,Global!$B$6:$B$36,0),FALSE),IF(AND(HLOOKUP(MID(AV$3,FIND(".",AV$3)+1,FIND(".",AV$3,FIND(".",AV$3)+1)-FIND(".",AV$3)-1),Gällivare!$B$6:$J$36,MATCH($C25,Gällivare!$B$6:$B$36,0),FALSE)="No Impact",HLOOKUP(LEFT(AV$3,4),Global!$B$6:$J$36,MATCH($C25,Global!$B$6:$B$36,0),FALSE)="No Impact"),HLOOKUP(RIGHT(AV$3,LEN(AV$3)-FIND(".",AV$3,FIND(".",AV$3)+1)),Gällivare!$B$6:$J$36,MATCH($C25,Gällivare!$B$6:$B$36,0),FALSE),"Global: "&amp;HLOOKUP(LEFT(AV$3,4),Global!$B$6:$J$36,MATCH($C25,Global!$B$6:$B$36,0),FALSE)&amp;CHAR(10)&amp;"Local Trend: "&amp;HLOOKUP(MID(AV$3,FIND(".",AV$3)+1,FIND(".",AV$3,FIND(".",AV$3)+1)-FIND(".",AV$3)-1),Gällivare!$B$6:$J$36,MATCH($C25,Gällivare!$B$6:$B$36,0),FALSE)&amp;CHAR(10)&amp;"Local Target: "&amp;HLOOKUP(RIGHT(AV$3,LEN(AV$3)-FIND(".",AV$3,FIND(".",AV$3)+1)),Gällivare!$B$6:$J$36,MATCH($C25,Gällivare!$B$6:$B$36,0),FALSE)))</f>
        <v>Medium</v>
      </c>
      <c r="AW25" s="177" t="str">
        <f>IF(AND(HLOOKUP(MID(AW$3,FIND(".",AW$3)+1,FIND(".",AW$3,FIND(".",AW$3)+1)-FIND(".",AW$3)-1),Gällivare!$B$6:$J$36,MATCH($C25,Gällivare!$B$6:$B$36,0),FALSE)="No Impact",HLOOKUP(RIGHT(AW$3,LEN(AW$3)-FIND(".",AW$3,FIND(".",AW$3)+1)),Gällivare!$B$6:$J$36,MATCH($C25,Gällivare!$B$6:$B$36,0),FALSE)="No Impact"),HLOOKUP(LEFT(AW$3,4),Global!$B$6:$J$36,MATCH($C25,Global!$B$6:$B$36,0),FALSE),IF(AND(HLOOKUP(MID(AW$3,FIND(".",AW$3)+1,FIND(".",AW$3,FIND(".",AW$3)+1)-FIND(".",AW$3)-1),Gällivare!$B$6:$J$36,MATCH($C25,Gällivare!$B$6:$B$36,0),FALSE)="No Impact",HLOOKUP(LEFT(AW$3,4),Global!$B$6:$J$36,MATCH($C25,Global!$B$6:$B$36,0),FALSE)="No Impact"),HLOOKUP(RIGHT(AW$3,LEN(AW$3)-FIND(".",AW$3,FIND(".",AW$3)+1)),Gällivare!$B$6:$J$36,MATCH($C25,Gällivare!$B$6:$B$36,0),FALSE),"Global: "&amp;HLOOKUP(LEFT(AW$3,4),Global!$B$6:$J$36,MATCH($C25,Global!$B$6:$B$36,0),FALSE)&amp;CHAR(10)&amp;"Local Trend: "&amp;HLOOKUP(MID(AW$3,FIND(".",AW$3)+1,FIND(".",AW$3,FIND(".",AW$3)+1)-FIND(".",AW$3)-1),Gällivare!$B$6:$J$36,MATCH($C25,Gällivare!$B$6:$B$36,0),FALSE)&amp;CHAR(10)&amp;"Local Target: "&amp;HLOOKUP(RIGHT(AW$3,LEN(AW$3)-FIND(".",AW$3,FIND(".",AW$3)+1)),Gällivare!$B$6:$J$36,MATCH($C25,Gällivare!$B$6:$B$36,0),FALSE)))</f>
        <v>Medium</v>
      </c>
      <c r="AX25" s="177" t="str">
        <f>IF(AND(HLOOKUP(MID(AX$3,FIND(".",AX$3)+1,FIND(".",AX$3,FIND(".",AX$3)+1)-FIND(".",AX$3)-1),Gällivare!$B$6:$J$36,MATCH($C25,Gällivare!$B$6:$B$36,0),FALSE)="No Impact",HLOOKUP(RIGHT(AX$3,LEN(AX$3)-FIND(".",AX$3,FIND(".",AX$3)+1)),Gällivare!$B$6:$J$36,MATCH($C25,Gällivare!$B$6:$B$36,0),FALSE)="No Impact"),HLOOKUP(LEFT(AX$3,4),Global!$B$6:$J$36,MATCH($C25,Global!$B$6:$B$36,0),FALSE),IF(AND(HLOOKUP(MID(AX$3,FIND(".",AX$3)+1,FIND(".",AX$3,FIND(".",AX$3)+1)-FIND(".",AX$3)-1),Gällivare!$B$6:$J$36,MATCH($C25,Gällivare!$B$6:$B$36,0),FALSE)="No Impact",HLOOKUP(LEFT(AX$3,4),Global!$B$6:$J$36,MATCH($C25,Global!$B$6:$B$36,0),FALSE)="No Impact"),HLOOKUP(RIGHT(AX$3,LEN(AX$3)-FIND(".",AX$3,FIND(".",AX$3)+1)),Gällivare!$B$6:$J$36,MATCH($C25,Gällivare!$B$6:$B$36,0),FALSE),"Global: "&amp;HLOOKUP(LEFT(AX$3,4),Global!$B$6:$J$36,MATCH($C25,Global!$B$6:$B$36,0),FALSE)&amp;CHAR(10)&amp;"Local Trend: "&amp;HLOOKUP(MID(AX$3,FIND(".",AX$3)+1,FIND(".",AX$3,FIND(".",AX$3)+1)-FIND(".",AX$3)-1),Gällivare!$B$6:$J$36,MATCH($C25,Gällivare!$B$6:$B$36,0),FALSE)&amp;CHAR(10)&amp;"Local Target: "&amp;HLOOKUP(RIGHT(AX$3,LEN(AX$3)-FIND(".",AX$3,FIND(".",AX$3)+1)),Gällivare!$B$6:$J$36,MATCH($C25,Gällivare!$B$6:$B$36,0),FALSE)))</f>
        <v>Medium</v>
      </c>
      <c r="AY25" s="177" t="str">
        <f>IF(AND(HLOOKUP(MID(AY$3,FIND(".",AY$3)+1,FIND(".",AY$3,FIND(".",AY$3)+1)-FIND(".",AY$3)-1),Gällivare!$B$6:$J$36,MATCH($C25,Gällivare!$B$6:$B$36,0),FALSE)="No Impact",HLOOKUP(RIGHT(AY$3,LEN(AY$3)-FIND(".",AY$3,FIND(".",AY$3)+1)),Gällivare!$B$6:$J$36,MATCH($C25,Gällivare!$B$6:$B$36,0),FALSE)="No Impact"),HLOOKUP(LEFT(AY$3,4),Global!$B$6:$J$36,MATCH($C25,Global!$B$6:$B$36,0),FALSE),IF(AND(HLOOKUP(MID(AY$3,FIND(".",AY$3)+1,FIND(".",AY$3,FIND(".",AY$3)+1)-FIND(".",AY$3)-1),Gällivare!$B$6:$J$36,MATCH($C25,Gällivare!$B$6:$B$36,0),FALSE)="No Impact",HLOOKUP(LEFT(AY$3,4),Global!$B$6:$J$36,MATCH($C25,Global!$B$6:$B$36,0),FALSE)="No Impact"),HLOOKUP(RIGHT(AY$3,LEN(AY$3)-FIND(".",AY$3,FIND(".",AY$3)+1)),Gällivare!$B$6:$J$36,MATCH($C25,Gällivare!$B$6:$B$36,0),FALSE),"Global: "&amp;HLOOKUP(LEFT(AY$3,4),Global!$B$6:$J$36,MATCH($C25,Global!$B$6:$B$36,0),FALSE)&amp;CHAR(10)&amp;"Local Trend: "&amp;HLOOKUP(MID(AY$3,FIND(".",AY$3)+1,FIND(".",AY$3,FIND(".",AY$3)+1)-FIND(".",AY$3)-1),Gällivare!$B$6:$J$36,MATCH($C25,Gällivare!$B$6:$B$36,0),FALSE)&amp;CHAR(10)&amp;"Local Target: "&amp;HLOOKUP(RIGHT(AY$3,LEN(AY$3)-FIND(".",AY$3,FIND(".",AY$3)+1)),Gällivare!$B$6:$J$36,MATCH($C25,Gällivare!$B$6:$B$36,0),FALSE)))</f>
        <v>Low</v>
      </c>
      <c r="AZ25" s="177" t="str">
        <f>IF(AND(HLOOKUP(MID(AZ$3,FIND(".",AZ$3)+1,FIND(".",AZ$3,FIND(".",AZ$3)+1)-FIND(".",AZ$3)-1),Gällivare!$B$6:$J$36,MATCH($C25,Gällivare!$B$6:$B$36,0),FALSE)="No Impact",HLOOKUP(RIGHT(AZ$3,LEN(AZ$3)-FIND(".",AZ$3,FIND(".",AZ$3)+1)),Gällivare!$B$6:$J$36,MATCH($C25,Gällivare!$B$6:$B$36,0),FALSE)="No Impact"),HLOOKUP(LEFT(AZ$3,4),Global!$B$6:$J$36,MATCH($C25,Global!$B$6:$B$36,0),FALSE),IF(AND(HLOOKUP(MID(AZ$3,FIND(".",AZ$3)+1,FIND(".",AZ$3,FIND(".",AZ$3)+1)-FIND(".",AZ$3)-1),Gällivare!$B$6:$J$36,MATCH($C25,Gällivare!$B$6:$B$36,0),FALSE)="No Impact",HLOOKUP(LEFT(AZ$3,4),Global!$B$6:$J$36,MATCH($C25,Global!$B$6:$B$36,0),FALSE)="No Impact"),HLOOKUP(RIGHT(AZ$3,LEN(AZ$3)-FIND(".",AZ$3,FIND(".",AZ$3)+1)),Gällivare!$B$6:$J$36,MATCH($C25,Gällivare!$B$6:$B$36,0),FALSE),"Global: "&amp;HLOOKUP(LEFT(AZ$3,4),Global!$B$6:$J$36,MATCH($C25,Global!$B$6:$B$36,0),FALSE)&amp;CHAR(10)&amp;"Local Trend: "&amp;HLOOKUP(MID(AZ$3,FIND(".",AZ$3)+1,FIND(".",AZ$3,FIND(".",AZ$3)+1)-FIND(".",AZ$3)-1),Gällivare!$B$6:$J$36,MATCH($C25,Gällivare!$B$6:$B$36,0),FALSE)&amp;CHAR(10)&amp;"Local Target: "&amp;HLOOKUP(RIGHT(AZ$3,LEN(AZ$3)-FIND(".",AZ$3,FIND(".",AZ$3)+1)),Gällivare!$B$6:$J$36,MATCH($C25,Gällivare!$B$6:$B$36,0),FALSE)))</f>
        <v>Low</v>
      </c>
      <c r="BA25" s="177" t="str">
        <f>IF(AND(HLOOKUP(MID(BA$3,FIND(".",BA$3)+1,FIND(".",BA$3,FIND(".",BA$3)+1)-FIND(".",BA$3)-1),Gällivare!$B$6:$J$36,MATCH($C25,Gällivare!$B$6:$B$36,0),FALSE)="No Impact",HLOOKUP(RIGHT(BA$3,LEN(BA$3)-FIND(".",BA$3,FIND(".",BA$3)+1)),Gällivare!$B$6:$J$36,MATCH($C25,Gällivare!$B$6:$B$36,0),FALSE)="No Impact"),HLOOKUP(LEFT(BA$3,4),Global!$B$6:$J$36,MATCH($C25,Global!$B$6:$B$36,0),FALSE),IF(AND(HLOOKUP(MID(BA$3,FIND(".",BA$3)+1,FIND(".",BA$3,FIND(".",BA$3)+1)-FIND(".",BA$3)-1),Gällivare!$B$6:$J$36,MATCH($C25,Gällivare!$B$6:$B$36,0),FALSE)="No Impact",HLOOKUP(LEFT(BA$3,4),Global!$B$6:$J$36,MATCH($C25,Global!$B$6:$B$36,0),FALSE)="No Impact"),HLOOKUP(RIGHT(BA$3,LEN(BA$3)-FIND(".",BA$3,FIND(".",BA$3)+1)),Gällivare!$B$6:$J$36,MATCH($C25,Gällivare!$B$6:$B$36,0),FALSE),"Global: "&amp;HLOOKUP(LEFT(BA$3,4),Global!$B$6:$J$36,MATCH($C25,Global!$B$6:$B$36,0),FALSE)&amp;CHAR(10)&amp;"Local Trend: "&amp;HLOOKUP(MID(BA$3,FIND(".",BA$3)+1,FIND(".",BA$3,FIND(".",BA$3)+1)-FIND(".",BA$3)-1),Gällivare!$B$6:$J$36,MATCH($C25,Gällivare!$B$6:$B$36,0),FALSE)&amp;CHAR(10)&amp;"Local Target: "&amp;HLOOKUP(RIGHT(BA$3,LEN(BA$3)-FIND(".",BA$3,FIND(".",BA$3)+1)),Gällivare!$B$6:$J$36,MATCH($C25,Gällivare!$B$6:$B$36,0),FALSE)))</f>
        <v>Low</v>
      </c>
      <c r="BB25" s="177" t="str">
        <f>IF(AND(HLOOKUP(MID(BB$3,FIND(".",BB$3)+1,FIND(".",BB$3,FIND(".",BB$3)+1)-FIND(".",BB$3)-1),Gällivare!$B$6:$J$36,MATCH($C25,Gällivare!$B$6:$B$36,0),FALSE)="No Impact",HLOOKUP(RIGHT(BB$3,LEN(BB$3)-FIND(".",BB$3,FIND(".",BB$3)+1)),Gällivare!$B$6:$J$36,MATCH($C25,Gällivare!$B$6:$B$36,0),FALSE)="No Impact"),HLOOKUP(LEFT(BB$3,4),Global!$B$6:$J$36,MATCH($C25,Global!$B$6:$B$36,0),FALSE),IF(AND(HLOOKUP(MID(BB$3,FIND(".",BB$3)+1,FIND(".",BB$3,FIND(".",BB$3)+1)-FIND(".",BB$3)-1),Gällivare!$B$6:$J$36,MATCH($C25,Gällivare!$B$6:$B$36,0),FALSE)="No Impact",HLOOKUP(LEFT(BB$3,4),Global!$B$6:$J$36,MATCH($C25,Global!$B$6:$B$36,0),FALSE)="No Impact"),HLOOKUP(RIGHT(BB$3,LEN(BB$3)-FIND(".",BB$3,FIND(".",BB$3)+1)),Gällivare!$B$6:$J$36,MATCH($C25,Gällivare!$B$6:$B$36,0),FALSE),"Global: "&amp;HLOOKUP(LEFT(BB$3,4),Global!$B$6:$J$36,MATCH($C25,Global!$B$6:$B$36,0),FALSE)&amp;CHAR(10)&amp;"Local Trend: "&amp;HLOOKUP(MID(BB$3,FIND(".",BB$3)+1,FIND(".",BB$3,FIND(".",BB$3)+1)-FIND(".",BB$3)-1),Gällivare!$B$6:$J$36,MATCH($C25,Gällivare!$B$6:$B$36,0),FALSE)&amp;CHAR(10)&amp;"Local Target: "&amp;HLOOKUP(RIGHT(BB$3,LEN(BB$3)-FIND(".",BB$3,FIND(".",BB$3)+1)),Gällivare!$B$6:$J$36,MATCH($C25,Gällivare!$B$6:$B$36,0),FALSE)))</f>
        <v>Low</v>
      </c>
      <c r="BC25" s="177" t="str">
        <f>IF(AND(HLOOKUP(MID(BC$3,FIND(".",BC$3)+1,FIND(".",BC$3,FIND(".",BC$3)+1)-FIND(".",BC$3)-1),Gällivare!$B$6:$J$36,MATCH($C25,Gällivare!$B$6:$B$36,0),FALSE)="No Impact",HLOOKUP(RIGHT(BC$3,LEN(BC$3)-FIND(".",BC$3,FIND(".",BC$3)+1)),Gällivare!$B$6:$J$36,MATCH($C25,Gällivare!$B$6:$B$36,0),FALSE)="No Impact"),HLOOKUP(LEFT(BC$3,4),Global!$B$6:$J$36,MATCH($C25,Global!$B$6:$B$36,0),FALSE),IF(AND(HLOOKUP(MID(BC$3,FIND(".",BC$3)+1,FIND(".",BC$3,FIND(".",BC$3)+1)-FIND(".",BC$3)-1),Gällivare!$B$6:$J$36,MATCH($C25,Gällivare!$B$6:$B$36,0),FALSE)="No Impact",HLOOKUP(LEFT(BC$3,4),Global!$B$6:$J$36,MATCH($C25,Global!$B$6:$B$36,0),FALSE)="No Impact"),HLOOKUP(RIGHT(BC$3,LEN(BC$3)-FIND(".",BC$3,FIND(".",BC$3)+1)),Gällivare!$B$6:$J$36,MATCH($C25,Gällivare!$B$6:$B$36,0),FALSE),"Global: "&amp;HLOOKUP(LEFT(BC$3,4),Global!$B$6:$J$36,MATCH($C25,Global!$B$6:$B$36,0),FALSE)&amp;CHAR(10)&amp;"Local Trend: "&amp;HLOOKUP(MID(BC$3,FIND(".",BC$3)+1,FIND(".",BC$3,FIND(".",BC$3)+1)-FIND(".",BC$3)-1),Gällivare!$B$6:$J$36,MATCH($C25,Gällivare!$B$6:$B$36,0),FALSE)&amp;CHAR(10)&amp;"Local Target: "&amp;HLOOKUP(RIGHT(BC$3,LEN(BC$3)-FIND(".",BC$3,FIND(".",BC$3)+1)),Gällivare!$B$6:$J$36,MATCH($C25,Gällivare!$B$6:$B$36,0),FALSE)))</f>
        <v>Low</v>
      </c>
      <c r="BD25" s="177" t="str">
        <f>IF(AND(HLOOKUP(MID(BD$3,FIND(".",BD$3)+1,FIND(".",BD$3,FIND(".",BD$3)+1)-FIND(".",BD$3)-1),Gällivare!$B$6:$J$36,MATCH($C25,Gällivare!$B$6:$B$36,0),FALSE)="No Impact",HLOOKUP(RIGHT(BD$3,LEN(BD$3)-FIND(".",BD$3,FIND(".",BD$3)+1)),Gällivare!$B$6:$J$36,MATCH($C25,Gällivare!$B$6:$B$36,0),FALSE)="No Impact"),HLOOKUP(LEFT(BD$3,4),Global!$B$6:$J$36,MATCH($C25,Global!$B$6:$B$36,0),FALSE),IF(AND(HLOOKUP(MID(BD$3,FIND(".",BD$3)+1,FIND(".",BD$3,FIND(".",BD$3)+1)-FIND(".",BD$3)-1),Gällivare!$B$6:$J$36,MATCH($C25,Gällivare!$B$6:$B$36,0),FALSE)="No Impact",HLOOKUP(LEFT(BD$3,4),Global!$B$6:$J$36,MATCH($C25,Global!$B$6:$B$36,0),FALSE)="No Impact"),HLOOKUP(RIGHT(BD$3,LEN(BD$3)-FIND(".",BD$3,FIND(".",BD$3)+1)),Gällivare!$B$6:$J$36,MATCH($C25,Gällivare!$B$6:$B$36,0),FALSE),"Global: "&amp;HLOOKUP(LEFT(BD$3,4),Global!$B$6:$J$36,MATCH($C25,Global!$B$6:$B$36,0),FALSE)&amp;CHAR(10)&amp;"Local Trend: "&amp;HLOOKUP(MID(BD$3,FIND(".",BD$3)+1,FIND(".",BD$3,FIND(".",BD$3)+1)-FIND(".",BD$3)-1),Gällivare!$B$6:$J$36,MATCH($C25,Gällivare!$B$6:$B$36,0),FALSE)&amp;CHAR(10)&amp;"Local Target: "&amp;HLOOKUP(RIGHT(BD$3,LEN(BD$3)-FIND(".",BD$3,FIND(".",BD$3)+1)),Gällivare!$B$6:$J$36,MATCH($C25,Gällivare!$B$6:$B$36,0),FALSE)))</f>
        <v>Low</v>
      </c>
      <c r="BE25" s="177" t="str">
        <f>IF(AND(HLOOKUP(MID(BE$3,FIND(".",BE$3)+1,FIND(".",BE$3,FIND(".",BE$3)+1)-FIND(".",BE$3)-1),Gällivare!$B$6:$J$36,MATCH($C25,Gällivare!$B$6:$B$36,0),FALSE)="No Impact",HLOOKUP(RIGHT(BE$3,LEN(BE$3)-FIND(".",BE$3,FIND(".",BE$3)+1)),Gällivare!$B$6:$J$36,MATCH($C25,Gällivare!$B$6:$B$36,0),FALSE)="No Impact"),HLOOKUP(LEFT(BE$3,4),Global!$B$6:$J$36,MATCH($C25,Global!$B$6:$B$36,0),FALSE),IF(AND(HLOOKUP(MID(BE$3,FIND(".",BE$3)+1,FIND(".",BE$3,FIND(".",BE$3)+1)-FIND(".",BE$3)-1),Gällivare!$B$6:$J$36,MATCH($C25,Gällivare!$B$6:$B$36,0),FALSE)="No Impact",HLOOKUP(LEFT(BE$3,4),Global!$B$6:$J$36,MATCH($C25,Global!$B$6:$B$36,0),FALSE)="No Impact"),HLOOKUP(RIGHT(BE$3,LEN(BE$3)-FIND(".",BE$3,FIND(".",BE$3)+1)),Gällivare!$B$6:$J$36,MATCH($C25,Gällivare!$B$6:$B$36,0),FALSE),"Global: "&amp;HLOOKUP(LEFT(BE$3,4),Global!$B$6:$J$36,MATCH($C25,Global!$B$6:$B$36,0),FALSE)&amp;CHAR(10)&amp;"Local Trend: "&amp;HLOOKUP(MID(BE$3,FIND(".",BE$3)+1,FIND(".",BE$3,FIND(".",BE$3)+1)-FIND(".",BE$3)-1),Gällivare!$B$6:$J$36,MATCH($C25,Gällivare!$B$6:$B$36,0),FALSE)&amp;CHAR(10)&amp;"Local Target: "&amp;HLOOKUP(RIGHT(BE$3,LEN(BE$3)-FIND(".",BE$3,FIND(".",BE$3)+1)),Gällivare!$B$6:$J$36,MATCH($C25,Gällivare!$B$6:$B$36,0),FALSE)))</f>
        <v>Medium</v>
      </c>
      <c r="BF25" s="177" t="str">
        <f>IF(AND(HLOOKUP(MID(BF$3,FIND(".",BF$3)+1,FIND(".",BF$3,FIND(".",BF$3)+1)-FIND(".",BF$3)-1),Gällivare!$B$6:$J$36,MATCH($C25,Gällivare!$B$6:$B$36,0),FALSE)="No Impact",HLOOKUP(RIGHT(BF$3,LEN(BF$3)-FIND(".",BF$3,FIND(".",BF$3)+1)),Gällivare!$B$6:$J$36,MATCH($C25,Gällivare!$B$6:$B$36,0),FALSE)="No Impact"),HLOOKUP(LEFT(BF$3,4),Global!$B$6:$J$36,MATCH($C25,Global!$B$6:$B$36,0),FALSE),IF(AND(HLOOKUP(MID(BF$3,FIND(".",BF$3)+1,FIND(".",BF$3,FIND(".",BF$3)+1)-FIND(".",BF$3)-1),Gällivare!$B$6:$J$36,MATCH($C25,Gällivare!$B$6:$B$36,0),FALSE)="No Impact",HLOOKUP(LEFT(BF$3,4),Global!$B$6:$J$36,MATCH($C25,Global!$B$6:$B$36,0),FALSE)="No Impact"),HLOOKUP(RIGHT(BF$3,LEN(BF$3)-FIND(".",BF$3,FIND(".",BF$3)+1)),Gällivare!$B$6:$J$36,MATCH($C25,Gällivare!$B$6:$B$36,0),FALSE),"Global: "&amp;HLOOKUP(LEFT(BF$3,4),Global!$B$6:$J$36,MATCH($C25,Global!$B$6:$B$36,0),FALSE)&amp;CHAR(10)&amp;"Local Trend: "&amp;HLOOKUP(MID(BF$3,FIND(".",BF$3)+1,FIND(".",BF$3,FIND(".",BF$3)+1)-FIND(".",BF$3)-1),Gällivare!$B$6:$J$36,MATCH($C25,Gällivare!$B$6:$B$36,0),FALSE)&amp;CHAR(10)&amp;"Local Target: "&amp;HLOOKUP(RIGHT(BF$3,LEN(BF$3)-FIND(".",BF$3,FIND(".",BF$3)+1)),Gällivare!$B$6:$J$36,MATCH($C25,Gällivare!$B$6:$B$36,0),FALSE)))</f>
        <v>Medium</v>
      </c>
      <c r="BG25" s="177" t="str">
        <f>IF(AND(HLOOKUP(MID(BG$3,FIND(".",BG$3)+1,FIND(".",BG$3,FIND(".",BG$3)+1)-FIND(".",BG$3)-1),Gällivare!$B$6:$J$36,MATCH($C25,Gällivare!$B$6:$B$36,0),FALSE)="No Impact",HLOOKUP(RIGHT(BG$3,LEN(BG$3)-FIND(".",BG$3,FIND(".",BG$3)+1)),Gällivare!$B$6:$J$36,MATCH($C25,Gällivare!$B$6:$B$36,0),FALSE)="No Impact"),HLOOKUP(LEFT(BG$3,4),Global!$B$6:$J$36,MATCH($C25,Global!$B$6:$B$36,0),FALSE),IF(AND(HLOOKUP(MID(BG$3,FIND(".",BG$3)+1,FIND(".",BG$3,FIND(".",BG$3)+1)-FIND(".",BG$3)-1),Gällivare!$B$6:$J$36,MATCH($C25,Gällivare!$B$6:$B$36,0),FALSE)="No Impact",HLOOKUP(LEFT(BG$3,4),Global!$B$6:$J$36,MATCH($C25,Global!$B$6:$B$36,0),FALSE)="No Impact"),HLOOKUP(RIGHT(BG$3,LEN(BG$3)-FIND(".",BG$3,FIND(".",BG$3)+1)),Gällivare!$B$6:$J$36,MATCH($C25,Gällivare!$B$6:$B$36,0),FALSE),"Global: "&amp;HLOOKUP(LEFT(BG$3,4),Global!$B$6:$J$36,MATCH($C25,Global!$B$6:$B$36,0),FALSE)&amp;CHAR(10)&amp;"Local Trend: "&amp;HLOOKUP(MID(BG$3,FIND(".",BG$3)+1,FIND(".",BG$3,FIND(".",BG$3)+1)-FIND(".",BG$3)-1),Gällivare!$B$6:$J$36,MATCH($C25,Gällivare!$B$6:$B$36,0),FALSE)&amp;CHAR(10)&amp;"Local Target: "&amp;HLOOKUP(RIGHT(BG$3,LEN(BG$3)-FIND(".",BG$3,FIND(".",BG$3)+1)),Gällivare!$B$6:$J$36,MATCH($C25,Gällivare!$B$6:$B$36,0),FALSE)))</f>
        <v>Medium</v>
      </c>
      <c r="BH25" s="177" t="str">
        <f>IF(AND(HLOOKUP(MID(BH$3,FIND(".",BH$3)+1,FIND(".",BH$3,FIND(".",BH$3)+1)-FIND(".",BH$3)-1),Gällivare!$B$6:$J$36,MATCH($C25,Gällivare!$B$6:$B$36,0),FALSE)="No Impact",HLOOKUP(RIGHT(BH$3,LEN(BH$3)-FIND(".",BH$3,FIND(".",BH$3)+1)),Gällivare!$B$6:$J$36,MATCH($C25,Gällivare!$B$6:$B$36,0),FALSE)="No Impact"),HLOOKUP(LEFT(BH$3,4),Global!$B$6:$J$36,MATCH($C25,Global!$B$6:$B$36,0),FALSE),IF(AND(HLOOKUP(MID(BH$3,FIND(".",BH$3)+1,FIND(".",BH$3,FIND(".",BH$3)+1)-FIND(".",BH$3)-1),Gällivare!$B$6:$J$36,MATCH($C25,Gällivare!$B$6:$B$36,0),FALSE)="No Impact",HLOOKUP(LEFT(BH$3,4),Global!$B$6:$J$36,MATCH($C25,Global!$B$6:$B$36,0),FALSE)="No Impact"),HLOOKUP(RIGHT(BH$3,LEN(BH$3)-FIND(".",BH$3,FIND(".",BH$3)+1)),Gällivare!$B$6:$J$36,MATCH($C25,Gällivare!$B$6:$B$36,0),FALSE),"Global: "&amp;HLOOKUP(LEFT(BH$3,4),Global!$B$6:$J$36,MATCH($C25,Global!$B$6:$B$36,0),FALSE)&amp;CHAR(10)&amp;"Local Trend: "&amp;HLOOKUP(MID(BH$3,FIND(".",BH$3)+1,FIND(".",BH$3,FIND(".",BH$3)+1)-FIND(".",BH$3)-1),Gällivare!$B$6:$J$36,MATCH($C25,Gällivare!$B$6:$B$36,0),FALSE)&amp;CHAR(10)&amp;"Local Target: "&amp;HLOOKUP(RIGHT(BH$3,LEN(BH$3)-FIND(".",BH$3,FIND(".",BH$3)+1)),Gällivare!$B$6:$J$36,MATCH($C25,Gällivare!$B$6:$B$36,0),FALSE)))</f>
        <v>Medium</v>
      </c>
      <c r="BI25" s="177" t="str">
        <f>IF(AND(HLOOKUP(MID(BI$3,FIND(".",BI$3)+1,FIND(".",BI$3,FIND(".",BI$3)+1)-FIND(".",BI$3)-1),Gällivare!$B$6:$J$36,MATCH($C25,Gällivare!$B$6:$B$36,0),FALSE)="No Impact",HLOOKUP(RIGHT(BI$3,LEN(BI$3)-FIND(".",BI$3,FIND(".",BI$3)+1)),Gällivare!$B$6:$J$36,MATCH($C25,Gällivare!$B$6:$B$36,0),FALSE)="No Impact"),HLOOKUP(LEFT(BI$3,4),Global!$B$6:$J$36,MATCH($C25,Global!$B$6:$B$36,0),FALSE),IF(AND(HLOOKUP(MID(BI$3,FIND(".",BI$3)+1,FIND(".",BI$3,FIND(".",BI$3)+1)-FIND(".",BI$3)-1),Gällivare!$B$6:$J$36,MATCH($C25,Gällivare!$B$6:$B$36,0),FALSE)="No Impact",HLOOKUP(LEFT(BI$3,4),Global!$B$6:$J$36,MATCH($C25,Global!$B$6:$B$36,0),FALSE)="No Impact"),HLOOKUP(RIGHT(BI$3,LEN(BI$3)-FIND(".",BI$3,FIND(".",BI$3)+1)),Gällivare!$B$6:$J$36,MATCH($C25,Gällivare!$B$6:$B$36,0),FALSE),"Global: "&amp;HLOOKUP(LEFT(BI$3,4),Global!$B$6:$J$36,MATCH($C25,Global!$B$6:$B$36,0),FALSE)&amp;CHAR(10)&amp;"Local Trend: "&amp;HLOOKUP(MID(BI$3,FIND(".",BI$3)+1,FIND(".",BI$3,FIND(".",BI$3)+1)-FIND(".",BI$3)-1),Gällivare!$B$6:$J$36,MATCH($C25,Gällivare!$B$6:$B$36,0),FALSE)&amp;CHAR(10)&amp;"Local Target: "&amp;HLOOKUP(RIGHT(BI$3,LEN(BI$3)-FIND(".",BI$3,FIND(".",BI$3)+1)),Gällivare!$B$6:$J$36,MATCH($C25,Gällivare!$B$6:$B$36,0),FALSE)))</f>
        <v>Medium</v>
      </c>
      <c r="BJ25" s="177" t="str">
        <f>IF(AND(HLOOKUP(MID(BJ$3,FIND(".",BJ$3)+1,FIND(".",BJ$3,FIND(".",BJ$3)+1)-FIND(".",BJ$3)-1),Gällivare!$B$6:$J$36,MATCH($C25,Gällivare!$B$6:$B$36,0),FALSE)="No Impact",HLOOKUP(RIGHT(BJ$3,LEN(BJ$3)-FIND(".",BJ$3,FIND(".",BJ$3)+1)),Gällivare!$B$6:$J$36,MATCH($C25,Gällivare!$B$6:$B$36,0),FALSE)="No Impact"),HLOOKUP(LEFT(BJ$3,4),Global!$B$6:$J$36,MATCH($C25,Global!$B$6:$B$36,0),FALSE),IF(AND(HLOOKUP(MID(BJ$3,FIND(".",BJ$3)+1,FIND(".",BJ$3,FIND(".",BJ$3)+1)-FIND(".",BJ$3)-1),Gällivare!$B$6:$J$36,MATCH($C25,Gällivare!$B$6:$B$36,0),FALSE)="No Impact",HLOOKUP(LEFT(BJ$3,4),Global!$B$6:$J$36,MATCH($C25,Global!$B$6:$B$36,0),FALSE)="No Impact"),HLOOKUP(RIGHT(BJ$3,LEN(BJ$3)-FIND(".",BJ$3,FIND(".",BJ$3)+1)),Gällivare!$B$6:$J$36,MATCH($C25,Gällivare!$B$6:$B$36,0),FALSE),"Global: "&amp;HLOOKUP(LEFT(BJ$3,4),Global!$B$6:$J$36,MATCH($C25,Global!$B$6:$B$36,0),FALSE)&amp;CHAR(10)&amp;"Local Trend: "&amp;HLOOKUP(MID(BJ$3,FIND(".",BJ$3)+1,FIND(".",BJ$3,FIND(".",BJ$3)+1)-FIND(".",BJ$3)-1),Gällivare!$B$6:$J$36,MATCH($C25,Gällivare!$B$6:$B$36,0),FALSE)&amp;CHAR(10)&amp;"Local Target: "&amp;HLOOKUP(RIGHT(BJ$3,LEN(BJ$3)-FIND(".",BJ$3,FIND(".",BJ$3)+1)),Gällivare!$B$6:$J$36,MATCH($C25,Gällivare!$B$6:$B$36,0),FALSE)))</f>
        <v>Medium</v>
      </c>
      <c r="BK25" s="177" t="str">
        <f>IF(AND(HLOOKUP(MID(BK$3,FIND(".",BK$3)+1,FIND(".",BK$3,FIND(".",BK$3)+1)-FIND(".",BK$3)-1),Gällivare!$B$6:$J$36,MATCH($C25,Gällivare!$B$6:$B$36,0),FALSE)="No Impact",HLOOKUP(RIGHT(BK$3,LEN(BK$3)-FIND(".",BK$3,FIND(".",BK$3)+1)),Gällivare!$B$6:$J$36,MATCH($C25,Gällivare!$B$6:$B$36,0),FALSE)="No Impact"),HLOOKUP(LEFT(BK$3,4),Global!$B$6:$J$36,MATCH($C25,Global!$B$6:$B$36,0),FALSE),IF(AND(HLOOKUP(MID(BK$3,FIND(".",BK$3)+1,FIND(".",BK$3,FIND(".",BK$3)+1)-FIND(".",BK$3)-1),Gällivare!$B$6:$J$36,MATCH($C25,Gällivare!$B$6:$B$36,0),FALSE)="No Impact",HLOOKUP(LEFT(BK$3,4),Global!$B$6:$J$36,MATCH($C25,Global!$B$6:$B$36,0),FALSE)="No Impact"),HLOOKUP(RIGHT(BK$3,LEN(BK$3)-FIND(".",BK$3,FIND(".",BK$3)+1)),Gällivare!$B$6:$J$36,MATCH($C25,Gällivare!$B$6:$B$36,0),FALSE),"Global: "&amp;HLOOKUP(LEFT(BK$3,4),Global!$B$6:$J$36,MATCH($C25,Global!$B$6:$B$36,0),FALSE)&amp;CHAR(10)&amp;"Local Trend: "&amp;HLOOKUP(MID(BK$3,FIND(".",BK$3)+1,FIND(".",BK$3,FIND(".",BK$3)+1)-FIND(".",BK$3)-1),Gällivare!$B$6:$J$36,MATCH($C25,Gällivare!$B$6:$B$36,0),FALSE)&amp;CHAR(10)&amp;"Local Target: "&amp;HLOOKUP(RIGHT(BK$3,LEN(BK$3)-FIND(".",BK$3,FIND(".",BK$3)+1)),Gällivare!$B$6:$J$36,MATCH($C25,Gällivare!$B$6:$B$36,0),FALSE)))</f>
        <v>Low</v>
      </c>
      <c r="BL25" s="177" t="str">
        <f>IF(AND(HLOOKUP(MID(BL$3,FIND(".",BL$3)+1,FIND(".",BL$3,FIND(".",BL$3)+1)-FIND(".",BL$3)-1),Gällivare!$B$6:$J$36,MATCH($C25,Gällivare!$B$6:$B$36,0),FALSE)="No Impact",HLOOKUP(RIGHT(BL$3,LEN(BL$3)-FIND(".",BL$3,FIND(".",BL$3)+1)),Gällivare!$B$6:$J$36,MATCH($C25,Gällivare!$B$6:$B$36,0),FALSE)="No Impact"),HLOOKUP(LEFT(BL$3,4),Global!$B$6:$J$36,MATCH($C25,Global!$B$6:$B$36,0),FALSE),IF(AND(HLOOKUP(MID(BL$3,FIND(".",BL$3)+1,FIND(".",BL$3,FIND(".",BL$3)+1)-FIND(".",BL$3)-1),Gällivare!$B$6:$J$36,MATCH($C25,Gällivare!$B$6:$B$36,0),FALSE)="No Impact",HLOOKUP(LEFT(BL$3,4),Global!$B$6:$J$36,MATCH($C25,Global!$B$6:$B$36,0),FALSE)="No Impact"),HLOOKUP(RIGHT(BL$3,LEN(BL$3)-FIND(".",BL$3,FIND(".",BL$3)+1)),Gällivare!$B$6:$J$36,MATCH($C25,Gällivare!$B$6:$B$36,0),FALSE),"Global: "&amp;HLOOKUP(LEFT(BL$3,4),Global!$B$6:$J$36,MATCH($C25,Global!$B$6:$B$36,0),FALSE)&amp;CHAR(10)&amp;"Local Trend: "&amp;HLOOKUP(MID(BL$3,FIND(".",BL$3)+1,FIND(".",BL$3,FIND(".",BL$3)+1)-FIND(".",BL$3)-1),Gällivare!$B$6:$J$36,MATCH($C25,Gällivare!$B$6:$B$36,0),FALSE)&amp;CHAR(10)&amp;"Local Target: "&amp;HLOOKUP(RIGHT(BL$3,LEN(BL$3)-FIND(".",BL$3,FIND(".",BL$3)+1)),Gällivare!$B$6:$J$36,MATCH($C25,Gällivare!$B$6:$B$36,0),FALSE)))</f>
        <v>Low</v>
      </c>
      <c r="BM25" s="177" t="str">
        <f>IF(AND(HLOOKUP(MID(BM$3,FIND(".",BM$3)+1,FIND(".",BM$3,FIND(".",BM$3)+1)-FIND(".",BM$3)-1),Gällivare!$B$6:$J$36,MATCH($C25,Gällivare!$B$6:$B$36,0),FALSE)="No Impact",HLOOKUP(RIGHT(BM$3,LEN(BM$3)-FIND(".",BM$3,FIND(".",BM$3)+1)),Gällivare!$B$6:$J$36,MATCH($C25,Gällivare!$B$6:$B$36,0),FALSE)="No Impact"),HLOOKUP(LEFT(BM$3,4),Global!$B$6:$J$36,MATCH($C25,Global!$B$6:$B$36,0),FALSE),IF(AND(HLOOKUP(MID(BM$3,FIND(".",BM$3)+1,FIND(".",BM$3,FIND(".",BM$3)+1)-FIND(".",BM$3)-1),Gällivare!$B$6:$J$36,MATCH($C25,Gällivare!$B$6:$B$36,0),FALSE)="No Impact",HLOOKUP(LEFT(BM$3,4),Global!$B$6:$J$36,MATCH($C25,Global!$B$6:$B$36,0),FALSE)="No Impact"),HLOOKUP(RIGHT(BM$3,LEN(BM$3)-FIND(".",BM$3,FIND(".",BM$3)+1)),Gällivare!$B$6:$J$36,MATCH($C25,Gällivare!$B$6:$B$36,0),FALSE),"Global: "&amp;HLOOKUP(LEFT(BM$3,4),Global!$B$6:$J$36,MATCH($C25,Global!$B$6:$B$36,0),FALSE)&amp;CHAR(10)&amp;"Local Trend: "&amp;HLOOKUP(MID(BM$3,FIND(".",BM$3)+1,FIND(".",BM$3,FIND(".",BM$3)+1)-FIND(".",BM$3)-1),Gällivare!$B$6:$J$36,MATCH($C25,Gällivare!$B$6:$B$36,0),FALSE)&amp;CHAR(10)&amp;"Local Target: "&amp;HLOOKUP(RIGHT(BM$3,LEN(BM$3)-FIND(".",BM$3,FIND(".",BM$3)+1)),Gällivare!$B$6:$J$36,MATCH($C25,Gällivare!$B$6:$B$36,0),FALSE)))</f>
        <v>Low</v>
      </c>
      <c r="BN25" s="177" t="str">
        <f>IF(AND(HLOOKUP(MID(BN$3,FIND(".",BN$3)+1,FIND(".",BN$3,FIND(".",BN$3)+1)-FIND(".",BN$3)-1),Gällivare!$B$6:$J$36,MATCH($C25,Gällivare!$B$6:$B$36,0),FALSE)="No Impact",HLOOKUP(RIGHT(BN$3,LEN(BN$3)-FIND(".",BN$3,FIND(".",BN$3)+1)),Gällivare!$B$6:$J$36,MATCH($C25,Gällivare!$B$6:$B$36,0),FALSE)="No Impact"),HLOOKUP(LEFT(BN$3,4),Global!$B$6:$J$36,MATCH($C25,Global!$B$6:$B$36,0),FALSE),IF(AND(HLOOKUP(MID(BN$3,FIND(".",BN$3)+1,FIND(".",BN$3,FIND(".",BN$3)+1)-FIND(".",BN$3)-1),Gällivare!$B$6:$J$36,MATCH($C25,Gällivare!$B$6:$B$36,0),FALSE)="No Impact",HLOOKUP(LEFT(BN$3,4),Global!$B$6:$J$36,MATCH($C25,Global!$B$6:$B$36,0),FALSE)="No Impact"),HLOOKUP(RIGHT(BN$3,LEN(BN$3)-FIND(".",BN$3,FIND(".",BN$3)+1)),Gällivare!$B$6:$J$36,MATCH($C25,Gällivare!$B$6:$B$36,0),FALSE),"Global: "&amp;HLOOKUP(LEFT(BN$3,4),Global!$B$6:$J$36,MATCH($C25,Global!$B$6:$B$36,0),FALSE)&amp;CHAR(10)&amp;"Local Trend: "&amp;HLOOKUP(MID(BN$3,FIND(".",BN$3)+1,FIND(".",BN$3,FIND(".",BN$3)+1)-FIND(".",BN$3)-1),Gällivare!$B$6:$J$36,MATCH($C25,Gällivare!$B$6:$B$36,0),FALSE)&amp;CHAR(10)&amp;"Local Target: "&amp;HLOOKUP(RIGHT(BN$3,LEN(BN$3)-FIND(".",BN$3,FIND(".",BN$3)+1)),Gällivare!$B$6:$J$36,MATCH($C25,Gällivare!$B$6:$B$36,0),FALSE)))</f>
        <v>Low</v>
      </c>
      <c r="BO25" s="177" t="str">
        <f>IF(AND(HLOOKUP(MID(BO$3,FIND(".",BO$3)+1,FIND(".",BO$3,FIND(".",BO$3)+1)-FIND(".",BO$3)-1),Gällivare!$B$6:$J$36,MATCH($C25,Gällivare!$B$6:$B$36,0),FALSE)="No Impact",HLOOKUP(RIGHT(BO$3,LEN(BO$3)-FIND(".",BO$3,FIND(".",BO$3)+1)),Gällivare!$B$6:$J$36,MATCH($C25,Gällivare!$B$6:$B$36,0),FALSE)="No Impact"),HLOOKUP(LEFT(BO$3,4),Global!$B$6:$J$36,MATCH($C25,Global!$B$6:$B$36,0),FALSE),IF(AND(HLOOKUP(MID(BO$3,FIND(".",BO$3)+1,FIND(".",BO$3,FIND(".",BO$3)+1)-FIND(".",BO$3)-1),Gällivare!$B$6:$J$36,MATCH($C25,Gällivare!$B$6:$B$36,0),FALSE)="No Impact",HLOOKUP(LEFT(BO$3,4),Global!$B$6:$J$36,MATCH($C25,Global!$B$6:$B$36,0),FALSE)="No Impact"),HLOOKUP(RIGHT(BO$3,LEN(BO$3)-FIND(".",BO$3,FIND(".",BO$3)+1)),Gällivare!$B$6:$J$36,MATCH($C25,Gällivare!$B$6:$B$36,0),FALSE),"Global: "&amp;HLOOKUP(LEFT(BO$3,4),Global!$B$6:$J$36,MATCH($C25,Global!$B$6:$B$36,0),FALSE)&amp;CHAR(10)&amp;"Local Trend: "&amp;HLOOKUP(MID(BO$3,FIND(".",BO$3)+1,FIND(".",BO$3,FIND(".",BO$3)+1)-FIND(".",BO$3)-1),Gällivare!$B$6:$J$36,MATCH($C25,Gällivare!$B$6:$B$36,0),FALSE)&amp;CHAR(10)&amp;"Local Target: "&amp;HLOOKUP(RIGHT(BO$3,LEN(BO$3)-FIND(".",BO$3,FIND(".",BO$3)+1)),Gällivare!$B$6:$J$36,MATCH($C25,Gällivare!$B$6:$B$36,0),FALSE)))</f>
        <v>Low</v>
      </c>
      <c r="BP25" s="177" t="str">
        <f>IF(AND(HLOOKUP(MID(BP$3,FIND(".",BP$3)+1,FIND(".",BP$3,FIND(".",BP$3)+1)-FIND(".",BP$3)-1),Gällivare!$B$6:$J$36,MATCH($C25,Gällivare!$B$6:$B$36,0),FALSE)="No Impact",HLOOKUP(RIGHT(BP$3,LEN(BP$3)-FIND(".",BP$3,FIND(".",BP$3)+1)),Gällivare!$B$6:$J$36,MATCH($C25,Gällivare!$B$6:$B$36,0),FALSE)="No Impact"),HLOOKUP(LEFT(BP$3,4),Global!$B$6:$J$36,MATCH($C25,Global!$B$6:$B$36,0),FALSE),IF(AND(HLOOKUP(MID(BP$3,FIND(".",BP$3)+1,FIND(".",BP$3,FIND(".",BP$3)+1)-FIND(".",BP$3)-1),Gällivare!$B$6:$J$36,MATCH($C25,Gällivare!$B$6:$B$36,0),FALSE)="No Impact",HLOOKUP(LEFT(BP$3,4),Global!$B$6:$J$36,MATCH($C25,Global!$B$6:$B$36,0),FALSE)="No Impact"),HLOOKUP(RIGHT(BP$3,LEN(BP$3)-FIND(".",BP$3,FIND(".",BP$3)+1)),Gällivare!$B$6:$J$36,MATCH($C25,Gällivare!$B$6:$B$36,0),FALSE),"Global: "&amp;HLOOKUP(LEFT(BP$3,4),Global!$B$6:$J$36,MATCH($C25,Global!$B$6:$B$36,0),FALSE)&amp;CHAR(10)&amp;"Local Trend: "&amp;HLOOKUP(MID(BP$3,FIND(".",BP$3)+1,FIND(".",BP$3,FIND(".",BP$3)+1)-FIND(".",BP$3)-1),Gällivare!$B$6:$J$36,MATCH($C25,Gällivare!$B$6:$B$36,0),FALSE)&amp;CHAR(10)&amp;"Local Target: "&amp;HLOOKUP(RIGHT(BP$3,LEN(BP$3)-FIND(".",BP$3,FIND(".",BP$3)+1)),Gällivare!$B$6:$J$36,MATCH($C25,Gällivare!$B$6:$B$36,0),FALSE)))</f>
        <v>Low</v>
      </c>
    </row>
    <row r="26" spans="2:74" ht="28.8" x14ac:dyDescent="0.3">
      <c r="B26" s="248"/>
      <c r="C26" s="175" t="s">
        <v>208</v>
      </c>
      <c r="D26" s="175" t="s">
        <v>201</v>
      </c>
      <c r="E26" s="175" t="s">
        <v>209</v>
      </c>
      <c r="F26" s="175" t="s">
        <v>198</v>
      </c>
      <c r="G26" s="175"/>
      <c r="H26" s="175" t="str">
        <f t="shared" si="1"/>
        <v>High</v>
      </c>
      <c r="I26" s="175" t="str">
        <f t="shared" si="1"/>
        <v>High</v>
      </c>
      <c r="J26" s="175" t="str">
        <f t="shared" si="1"/>
        <v>High</v>
      </c>
      <c r="K26" s="175" t="str">
        <f t="shared" si="1"/>
        <v>High</v>
      </c>
      <c r="L26" s="175" t="str">
        <f t="shared" si="1"/>
        <v>High</v>
      </c>
      <c r="M26" s="175" t="str">
        <f t="shared" si="1"/>
        <v>High</v>
      </c>
      <c r="N26" s="175" t="str">
        <f t="shared" si="1"/>
        <v>Medium</v>
      </c>
      <c r="O26" s="175" t="str">
        <f t="shared" si="1"/>
        <v>Medium</v>
      </c>
      <c r="P26" s="175" t="str">
        <f t="shared" si="1"/>
        <v>Medium</v>
      </c>
      <c r="Q26" s="175" t="str">
        <f t="shared" si="1"/>
        <v>Medium</v>
      </c>
      <c r="R26" s="175" t="str">
        <f t="shared" si="1"/>
        <v>Medium</v>
      </c>
      <c r="S26" s="175" t="str">
        <f t="shared" si="1"/>
        <v>Medium</v>
      </c>
      <c r="T26" s="175" t="str">
        <f t="shared" si="1"/>
        <v>Low</v>
      </c>
      <c r="U26" s="175" t="str">
        <f t="shared" si="1"/>
        <v>Low</v>
      </c>
      <c r="V26" s="175" t="str">
        <f t="shared" si="1"/>
        <v>Low</v>
      </c>
      <c r="W26" s="175" t="str">
        <f t="shared" si="1"/>
        <v>Low</v>
      </c>
      <c r="X26" s="175" t="str">
        <f t="shared" si="5"/>
        <v>Low</v>
      </c>
      <c r="Y26" s="175" t="str">
        <f t="shared" si="5"/>
        <v>Low</v>
      </c>
      <c r="Z26" s="175" t="str">
        <f t="shared" si="5"/>
        <v>Medium</v>
      </c>
      <c r="AA26" s="175" t="str">
        <f t="shared" si="5"/>
        <v>Medium</v>
      </c>
      <c r="AB26" s="175" t="str">
        <f t="shared" si="5"/>
        <v>Medium</v>
      </c>
      <c r="AC26" s="175" t="str">
        <f t="shared" si="5"/>
        <v>Medium</v>
      </c>
      <c r="AD26" s="175" t="str">
        <f t="shared" si="5"/>
        <v>Medium</v>
      </c>
      <c r="AE26" s="175" t="str">
        <f t="shared" si="5"/>
        <v>Medium</v>
      </c>
      <c r="AF26" s="175" t="str">
        <f t="shared" si="4"/>
        <v>Low</v>
      </c>
      <c r="AG26" s="175" t="str">
        <f t="shared" si="4"/>
        <v>Low</v>
      </c>
      <c r="AH26" s="175" t="str">
        <f t="shared" si="4"/>
        <v>Low</v>
      </c>
      <c r="AI26" s="175" t="str">
        <f t="shared" si="4"/>
        <v>Low</v>
      </c>
      <c r="AJ26" s="175" t="str">
        <f t="shared" si="4"/>
        <v>Low</v>
      </c>
      <c r="AK26" s="175" t="str">
        <f t="shared" si="4"/>
        <v>Low</v>
      </c>
      <c r="AL26" s="175"/>
      <c r="AM26" s="177" t="str">
        <f>IF(AND(HLOOKUP(MID(AM$3,FIND(".",AM$3)+1,FIND(".",AM$3,FIND(".",AM$3)+1)-FIND(".",AM$3)-1),Gällivare!$B$6:$J$36,MATCH($C26,Gällivare!$B$6:$B$36,0),FALSE)="No Impact",HLOOKUP(RIGHT(AM$3,LEN(AM$3)-FIND(".",AM$3,FIND(".",AM$3)+1)),Gällivare!$B$6:$J$36,MATCH($C26,Gällivare!$B$6:$B$36,0),FALSE)="No Impact"),HLOOKUP(LEFT(AM$3,4),Global!$B$6:$J$36,MATCH($C26,Global!$B$6:$B$36,0),FALSE),IF(AND(HLOOKUP(MID(AM$3,FIND(".",AM$3)+1,FIND(".",AM$3,FIND(".",AM$3)+1)-FIND(".",AM$3)-1),Gällivare!$B$6:$J$36,MATCH($C26,Gällivare!$B$6:$B$36,0),FALSE)="No Impact",HLOOKUP(LEFT(AM$3,4),Global!$B$6:$J$36,MATCH($C26,Global!$B$6:$B$36,0),FALSE)="No Impact"),HLOOKUP(RIGHT(AM$3,LEN(AM$3)-FIND(".",AM$3,FIND(".",AM$3)+1)),Gällivare!$B$6:$J$36,MATCH($C26,Gällivare!$B$6:$B$36,0),FALSE),"Global: "&amp;HLOOKUP(LEFT(AM$3,4),Global!$B$6:$J$36,MATCH($C26,Global!$B$6:$B$36,0),FALSE)&amp;CHAR(10)&amp;"Local Trend: "&amp;HLOOKUP(MID(AM$3,FIND(".",AM$3)+1,FIND(".",AM$3,FIND(".",AM$3)+1)-FIND(".",AM$3)-1),Gällivare!$B$6:$J$36,MATCH($C26,Gällivare!$B$6:$B$36,0),FALSE)&amp;CHAR(10)&amp;"Local Target: "&amp;HLOOKUP(RIGHT(AM$3,LEN(AM$3)-FIND(".",AM$3,FIND(".",AM$3)+1)),Gällivare!$B$6:$J$36,MATCH($C26,Gällivare!$B$6:$B$36,0),FALSE)))</f>
        <v>High</v>
      </c>
      <c r="AN26" s="177" t="str">
        <f>IF(AND(HLOOKUP(MID(AN$3,FIND(".",AN$3)+1,FIND(".",AN$3,FIND(".",AN$3)+1)-FIND(".",AN$3)-1),Gällivare!$B$6:$J$36,MATCH($C26,Gällivare!$B$6:$B$36,0),FALSE)="No Impact",HLOOKUP(RIGHT(AN$3,LEN(AN$3)-FIND(".",AN$3,FIND(".",AN$3)+1)),Gällivare!$B$6:$J$36,MATCH($C26,Gällivare!$B$6:$B$36,0),FALSE)="No Impact"),HLOOKUP(LEFT(AN$3,4),Global!$B$6:$J$36,MATCH($C26,Global!$B$6:$B$36,0),FALSE),IF(AND(HLOOKUP(MID(AN$3,FIND(".",AN$3)+1,FIND(".",AN$3,FIND(".",AN$3)+1)-FIND(".",AN$3)-1),Gällivare!$B$6:$J$36,MATCH($C26,Gällivare!$B$6:$B$36,0),FALSE)="No Impact",HLOOKUP(LEFT(AN$3,4),Global!$B$6:$J$36,MATCH($C26,Global!$B$6:$B$36,0),FALSE)="No Impact"),HLOOKUP(RIGHT(AN$3,LEN(AN$3)-FIND(".",AN$3,FIND(".",AN$3)+1)),Gällivare!$B$6:$J$36,MATCH($C26,Gällivare!$B$6:$B$36,0),FALSE),"Global: "&amp;HLOOKUP(LEFT(AN$3,4),Global!$B$6:$J$36,MATCH($C26,Global!$B$6:$B$36,0),FALSE)&amp;CHAR(10)&amp;"Local Trend: "&amp;HLOOKUP(MID(AN$3,FIND(".",AN$3)+1,FIND(".",AN$3,FIND(".",AN$3)+1)-FIND(".",AN$3)-1),Gällivare!$B$6:$J$36,MATCH($C26,Gällivare!$B$6:$B$36,0),FALSE)&amp;CHAR(10)&amp;"Local Target: "&amp;HLOOKUP(RIGHT(AN$3,LEN(AN$3)-FIND(".",AN$3,FIND(".",AN$3)+1)),Gällivare!$B$6:$J$36,MATCH($C26,Gällivare!$B$6:$B$36,0),FALSE)))</f>
        <v>High</v>
      </c>
      <c r="AO26" s="177" t="str">
        <f>IF(AND(HLOOKUP(MID(AO$3,FIND(".",AO$3)+1,FIND(".",AO$3,FIND(".",AO$3)+1)-FIND(".",AO$3)-1),Gällivare!$B$6:$J$36,MATCH($C26,Gällivare!$B$6:$B$36,0),FALSE)="No Impact",HLOOKUP(RIGHT(AO$3,LEN(AO$3)-FIND(".",AO$3,FIND(".",AO$3)+1)),Gällivare!$B$6:$J$36,MATCH($C26,Gällivare!$B$6:$B$36,0),FALSE)="No Impact"),HLOOKUP(LEFT(AO$3,4),Global!$B$6:$J$36,MATCH($C26,Global!$B$6:$B$36,0),FALSE),IF(AND(HLOOKUP(MID(AO$3,FIND(".",AO$3)+1,FIND(".",AO$3,FIND(".",AO$3)+1)-FIND(".",AO$3)-1),Gällivare!$B$6:$J$36,MATCH($C26,Gällivare!$B$6:$B$36,0),FALSE)="No Impact",HLOOKUP(LEFT(AO$3,4),Global!$B$6:$J$36,MATCH($C26,Global!$B$6:$B$36,0),FALSE)="No Impact"),HLOOKUP(RIGHT(AO$3,LEN(AO$3)-FIND(".",AO$3,FIND(".",AO$3)+1)),Gällivare!$B$6:$J$36,MATCH($C26,Gällivare!$B$6:$B$36,0),FALSE),"Global: "&amp;HLOOKUP(LEFT(AO$3,4),Global!$B$6:$J$36,MATCH($C26,Global!$B$6:$B$36,0),FALSE)&amp;CHAR(10)&amp;"Local Trend: "&amp;HLOOKUP(MID(AO$3,FIND(".",AO$3)+1,FIND(".",AO$3,FIND(".",AO$3)+1)-FIND(".",AO$3)-1),Gällivare!$B$6:$J$36,MATCH($C26,Gällivare!$B$6:$B$36,0),FALSE)&amp;CHAR(10)&amp;"Local Target: "&amp;HLOOKUP(RIGHT(AO$3,LEN(AO$3)-FIND(".",AO$3,FIND(".",AO$3)+1)),Gällivare!$B$6:$J$36,MATCH($C26,Gällivare!$B$6:$B$36,0),FALSE)))</f>
        <v>High</v>
      </c>
      <c r="AP26" s="177" t="str">
        <f>IF(AND(HLOOKUP(MID(AP$3,FIND(".",AP$3)+1,FIND(".",AP$3,FIND(".",AP$3)+1)-FIND(".",AP$3)-1),Gällivare!$B$6:$J$36,MATCH($C26,Gällivare!$B$6:$B$36,0),FALSE)="No Impact",HLOOKUP(RIGHT(AP$3,LEN(AP$3)-FIND(".",AP$3,FIND(".",AP$3)+1)),Gällivare!$B$6:$J$36,MATCH($C26,Gällivare!$B$6:$B$36,0),FALSE)="No Impact"),HLOOKUP(LEFT(AP$3,4),Global!$B$6:$J$36,MATCH($C26,Global!$B$6:$B$36,0),FALSE),IF(AND(HLOOKUP(MID(AP$3,FIND(".",AP$3)+1,FIND(".",AP$3,FIND(".",AP$3)+1)-FIND(".",AP$3)-1),Gällivare!$B$6:$J$36,MATCH($C26,Gällivare!$B$6:$B$36,0),FALSE)="No Impact",HLOOKUP(LEFT(AP$3,4),Global!$B$6:$J$36,MATCH($C26,Global!$B$6:$B$36,0),FALSE)="No Impact"),HLOOKUP(RIGHT(AP$3,LEN(AP$3)-FIND(".",AP$3,FIND(".",AP$3)+1)),Gällivare!$B$6:$J$36,MATCH($C26,Gällivare!$B$6:$B$36,0),FALSE),"Global: "&amp;HLOOKUP(LEFT(AP$3,4),Global!$B$6:$J$36,MATCH($C26,Global!$B$6:$B$36,0),FALSE)&amp;CHAR(10)&amp;"Local Trend: "&amp;HLOOKUP(MID(AP$3,FIND(".",AP$3)+1,FIND(".",AP$3,FIND(".",AP$3)+1)-FIND(".",AP$3)-1),Gällivare!$B$6:$J$36,MATCH($C26,Gällivare!$B$6:$B$36,0),FALSE)&amp;CHAR(10)&amp;"Local Target: "&amp;HLOOKUP(RIGHT(AP$3,LEN(AP$3)-FIND(".",AP$3,FIND(".",AP$3)+1)),Gällivare!$B$6:$J$36,MATCH($C26,Gällivare!$B$6:$B$36,0),FALSE)))</f>
        <v>High</v>
      </c>
      <c r="AQ26" s="177" t="str">
        <f>IF(AND(HLOOKUP(MID(AQ$3,FIND(".",AQ$3)+1,FIND(".",AQ$3,FIND(".",AQ$3)+1)-FIND(".",AQ$3)-1),Gällivare!$B$6:$J$36,MATCH($C26,Gällivare!$B$6:$B$36,0),FALSE)="No Impact",HLOOKUP(RIGHT(AQ$3,LEN(AQ$3)-FIND(".",AQ$3,FIND(".",AQ$3)+1)),Gällivare!$B$6:$J$36,MATCH($C26,Gällivare!$B$6:$B$36,0),FALSE)="No Impact"),HLOOKUP(LEFT(AQ$3,4),Global!$B$6:$J$36,MATCH($C26,Global!$B$6:$B$36,0),FALSE),IF(AND(HLOOKUP(MID(AQ$3,FIND(".",AQ$3)+1,FIND(".",AQ$3,FIND(".",AQ$3)+1)-FIND(".",AQ$3)-1),Gällivare!$B$6:$J$36,MATCH($C26,Gällivare!$B$6:$B$36,0),FALSE)="No Impact",HLOOKUP(LEFT(AQ$3,4),Global!$B$6:$J$36,MATCH($C26,Global!$B$6:$B$36,0),FALSE)="No Impact"),HLOOKUP(RIGHT(AQ$3,LEN(AQ$3)-FIND(".",AQ$3,FIND(".",AQ$3)+1)),Gällivare!$B$6:$J$36,MATCH($C26,Gällivare!$B$6:$B$36,0),FALSE),"Global: "&amp;HLOOKUP(LEFT(AQ$3,4),Global!$B$6:$J$36,MATCH($C26,Global!$B$6:$B$36,0),FALSE)&amp;CHAR(10)&amp;"Local Trend: "&amp;HLOOKUP(MID(AQ$3,FIND(".",AQ$3)+1,FIND(".",AQ$3,FIND(".",AQ$3)+1)-FIND(".",AQ$3)-1),Gällivare!$B$6:$J$36,MATCH($C26,Gällivare!$B$6:$B$36,0),FALSE)&amp;CHAR(10)&amp;"Local Target: "&amp;HLOOKUP(RIGHT(AQ$3,LEN(AQ$3)-FIND(".",AQ$3,FIND(".",AQ$3)+1)),Gällivare!$B$6:$J$36,MATCH($C26,Gällivare!$B$6:$B$36,0),FALSE)))</f>
        <v>High</v>
      </c>
      <c r="AR26" s="177" t="str">
        <f>IF(AND(HLOOKUP(MID(AR$3,FIND(".",AR$3)+1,FIND(".",AR$3,FIND(".",AR$3)+1)-FIND(".",AR$3)-1),Gällivare!$B$6:$J$36,MATCH($C26,Gällivare!$B$6:$B$36,0),FALSE)="No Impact",HLOOKUP(RIGHT(AR$3,LEN(AR$3)-FIND(".",AR$3,FIND(".",AR$3)+1)),Gällivare!$B$6:$J$36,MATCH($C26,Gällivare!$B$6:$B$36,0),FALSE)="No Impact"),HLOOKUP(LEFT(AR$3,4),Global!$B$6:$J$36,MATCH($C26,Global!$B$6:$B$36,0),FALSE),IF(AND(HLOOKUP(MID(AR$3,FIND(".",AR$3)+1,FIND(".",AR$3,FIND(".",AR$3)+1)-FIND(".",AR$3)-1),Gällivare!$B$6:$J$36,MATCH($C26,Gällivare!$B$6:$B$36,0),FALSE)="No Impact",HLOOKUP(LEFT(AR$3,4),Global!$B$6:$J$36,MATCH($C26,Global!$B$6:$B$36,0),FALSE)="No Impact"),HLOOKUP(RIGHT(AR$3,LEN(AR$3)-FIND(".",AR$3,FIND(".",AR$3)+1)),Gällivare!$B$6:$J$36,MATCH($C26,Gällivare!$B$6:$B$36,0),FALSE),"Global: "&amp;HLOOKUP(LEFT(AR$3,4),Global!$B$6:$J$36,MATCH($C26,Global!$B$6:$B$36,0),FALSE)&amp;CHAR(10)&amp;"Local Trend: "&amp;HLOOKUP(MID(AR$3,FIND(".",AR$3)+1,FIND(".",AR$3,FIND(".",AR$3)+1)-FIND(".",AR$3)-1),Gällivare!$B$6:$J$36,MATCH($C26,Gällivare!$B$6:$B$36,0),FALSE)&amp;CHAR(10)&amp;"Local Target: "&amp;HLOOKUP(RIGHT(AR$3,LEN(AR$3)-FIND(".",AR$3,FIND(".",AR$3)+1)),Gällivare!$B$6:$J$36,MATCH($C26,Gällivare!$B$6:$B$36,0),FALSE)))</f>
        <v>High</v>
      </c>
      <c r="AS26" s="177" t="str">
        <f>IF(AND(HLOOKUP(MID(AS$3,FIND(".",AS$3)+1,FIND(".",AS$3,FIND(".",AS$3)+1)-FIND(".",AS$3)-1),Gällivare!$B$6:$J$36,MATCH($C26,Gällivare!$B$6:$B$36,0),FALSE)="No Impact",HLOOKUP(RIGHT(AS$3,LEN(AS$3)-FIND(".",AS$3,FIND(".",AS$3)+1)),Gällivare!$B$6:$J$36,MATCH($C26,Gällivare!$B$6:$B$36,0),FALSE)="No Impact"),HLOOKUP(LEFT(AS$3,4),Global!$B$6:$J$36,MATCH($C26,Global!$B$6:$B$36,0),FALSE),IF(AND(HLOOKUP(MID(AS$3,FIND(".",AS$3)+1,FIND(".",AS$3,FIND(".",AS$3)+1)-FIND(".",AS$3)-1),Gällivare!$B$6:$J$36,MATCH($C26,Gällivare!$B$6:$B$36,0),FALSE)="No Impact",HLOOKUP(LEFT(AS$3,4),Global!$B$6:$J$36,MATCH($C26,Global!$B$6:$B$36,0),FALSE)="No Impact"),HLOOKUP(RIGHT(AS$3,LEN(AS$3)-FIND(".",AS$3,FIND(".",AS$3)+1)),Gällivare!$B$6:$J$36,MATCH($C26,Gällivare!$B$6:$B$36,0),FALSE),"Global: "&amp;HLOOKUP(LEFT(AS$3,4),Global!$B$6:$J$36,MATCH($C26,Global!$B$6:$B$36,0),FALSE)&amp;CHAR(10)&amp;"Local Trend: "&amp;HLOOKUP(MID(AS$3,FIND(".",AS$3)+1,FIND(".",AS$3,FIND(".",AS$3)+1)-FIND(".",AS$3)-1),Gällivare!$B$6:$J$36,MATCH($C26,Gällivare!$B$6:$B$36,0),FALSE)&amp;CHAR(10)&amp;"Local Target: "&amp;HLOOKUP(RIGHT(AS$3,LEN(AS$3)-FIND(".",AS$3,FIND(".",AS$3)+1)),Gällivare!$B$6:$J$36,MATCH($C26,Gällivare!$B$6:$B$36,0),FALSE)))</f>
        <v>Medium</v>
      </c>
      <c r="AT26" s="177" t="str">
        <f>IF(AND(HLOOKUP(MID(AT$3,FIND(".",AT$3)+1,FIND(".",AT$3,FIND(".",AT$3)+1)-FIND(".",AT$3)-1),Gällivare!$B$6:$J$36,MATCH($C26,Gällivare!$B$6:$B$36,0),FALSE)="No Impact",HLOOKUP(RIGHT(AT$3,LEN(AT$3)-FIND(".",AT$3,FIND(".",AT$3)+1)),Gällivare!$B$6:$J$36,MATCH($C26,Gällivare!$B$6:$B$36,0),FALSE)="No Impact"),HLOOKUP(LEFT(AT$3,4),Global!$B$6:$J$36,MATCH($C26,Global!$B$6:$B$36,0),FALSE),IF(AND(HLOOKUP(MID(AT$3,FIND(".",AT$3)+1,FIND(".",AT$3,FIND(".",AT$3)+1)-FIND(".",AT$3)-1),Gällivare!$B$6:$J$36,MATCH($C26,Gällivare!$B$6:$B$36,0),FALSE)="No Impact",HLOOKUP(LEFT(AT$3,4),Global!$B$6:$J$36,MATCH($C26,Global!$B$6:$B$36,0),FALSE)="No Impact"),HLOOKUP(RIGHT(AT$3,LEN(AT$3)-FIND(".",AT$3,FIND(".",AT$3)+1)),Gällivare!$B$6:$J$36,MATCH($C26,Gällivare!$B$6:$B$36,0),FALSE),"Global: "&amp;HLOOKUP(LEFT(AT$3,4),Global!$B$6:$J$36,MATCH($C26,Global!$B$6:$B$36,0),FALSE)&amp;CHAR(10)&amp;"Local Trend: "&amp;HLOOKUP(MID(AT$3,FIND(".",AT$3)+1,FIND(".",AT$3,FIND(".",AT$3)+1)-FIND(".",AT$3)-1),Gällivare!$B$6:$J$36,MATCH($C26,Gällivare!$B$6:$B$36,0),FALSE)&amp;CHAR(10)&amp;"Local Target: "&amp;HLOOKUP(RIGHT(AT$3,LEN(AT$3)-FIND(".",AT$3,FIND(".",AT$3)+1)),Gällivare!$B$6:$J$36,MATCH($C26,Gällivare!$B$6:$B$36,0),FALSE)))</f>
        <v>Medium</v>
      </c>
      <c r="AU26" s="177" t="str">
        <f>IF(AND(HLOOKUP(MID(AU$3,FIND(".",AU$3)+1,FIND(".",AU$3,FIND(".",AU$3)+1)-FIND(".",AU$3)-1),Gällivare!$B$6:$J$36,MATCH($C26,Gällivare!$B$6:$B$36,0),FALSE)="No Impact",HLOOKUP(RIGHT(AU$3,LEN(AU$3)-FIND(".",AU$3,FIND(".",AU$3)+1)),Gällivare!$B$6:$J$36,MATCH($C26,Gällivare!$B$6:$B$36,0),FALSE)="No Impact"),HLOOKUP(LEFT(AU$3,4),Global!$B$6:$J$36,MATCH($C26,Global!$B$6:$B$36,0),FALSE),IF(AND(HLOOKUP(MID(AU$3,FIND(".",AU$3)+1,FIND(".",AU$3,FIND(".",AU$3)+1)-FIND(".",AU$3)-1),Gällivare!$B$6:$J$36,MATCH($C26,Gällivare!$B$6:$B$36,0),FALSE)="No Impact",HLOOKUP(LEFT(AU$3,4),Global!$B$6:$J$36,MATCH($C26,Global!$B$6:$B$36,0),FALSE)="No Impact"),HLOOKUP(RIGHT(AU$3,LEN(AU$3)-FIND(".",AU$3,FIND(".",AU$3)+1)),Gällivare!$B$6:$J$36,MATCH($C26,Gällivare!$B$6:$B$36,0),FALSE),"Global: "&amp;HLOOKUP(LEFT(AU$3,4),Global!$B$6:$J$36,MATCH($C26,Global!$B$6:$B$36,0),FALSE)&amp;CHAR(10)&amp;"Local Trend: "&amp;HLOOKUP(MID(AU$3,FIND(".",AU$3)+1,FIND(".",AU$3,FIND(".",AU$3)+1)-FIND(".",AU$3)-1),Gällivare!$B$6:$J$36,MATCH($C26,Gällivare!$B$6:$B$36,0),FALSE)&amp;CHAR(10)&amp;"Local Target: "&amp;HLOOKUP(RIGHT(AU$3,LEN(AU$3)-FIND(".",AU$3,FIND(".",AU$3)+1)),Gällivare!$B$6:$J$36,MATCH($C26,Gällivare!$B$6:$B$36,0),FALSE)))</f>
        <v>Medium</v>
      </c>
      <c r="AV26" s="177" t="str">
        <f>IF(AND(HLOOKUP(MID(AV$3,FIND(".",AV$3)+1,FIND(".",AV$3,FIND(".",AV$3)+1)-FIND(".",AV$3)-1),Gällivare!$B$6:$J$36,MATCH($C26,Gällivare!$B$6:$B$36,0),FALSE)="No Impact",HLOOKUP(RIGHT(AV$3,LEN(AV$3)-FIND(".",AV$3,FIND(".",AV$3)+1)),Gällivare!$B$6:$J$36,MATCH($C26,Gällivare!$B$6:$B$36,0),FALSE)="No Impact"),HLOOKUP(LEFT(AV$3,4),Global!$B$6:$J$36,MATCH($C26,Global!$B$6:$B$36,0),FALSE),IF(AND(HLOOKUP(MID(AV$3,FIND(".",AV$3)+1,FIND(".",AV$3,FIND(".",AV$3)+1)-FIND(".",AV$3)-1),Gällivare!$B$6:$J$36,MATCH($C26,Gällivare!$B$6:$B$36,0),FALSE)="No Impact",HLOOKUP(LEFT(AV$3,4),Global!$B$6:$J$36,MATCH($C26,Global!$B$6:$B$36,0),FALSE)="No Impact"),HLOOKUP(RIGHT(AV$3,LEN(AV$3)-FIND(".",AV$3,FIND(".",AV$3)+1)),Gällivare!$B$6:$J$36,MATCH($C26,Gällivare!$B$6:$B$36,0),FALSE),"Global: "&amp;HLOOKUP(LEFT(AV$3,4),Global!$B$6:$J$36,MATCH($C26,Global!$B$6:$B$36,0),FALSE)&amp;CHAR(10)&amp;"Local Trend: "&amp;HLOOKUP(MID(AV$3,FIND(".",AV$3)+1,FIND(".",AV$3,FIND(".",AV$3)+1)-FIND(".",AV$3)-1),Gällivare!$B$6:$J$36,MATCH($C26,Gällivare!$B$6:$B$36,0),FALSE)&amp;CHAR(10)&amp;"Local Target: "&amp;HLOOKUP(RIGHT(AV$3,LEN(AV$3)-FIND(".",AV$3,FIND(".",AV$3)+1)),Gällivare!$B$6:$J$36,MATCH($C26,Gällivare!$B$6:$B$36,0),FALSE)))</f>
        <v>Medium</v>
      </c>
      <c r="AW26" s="177" t="str">
        <f>IF(AND(HLOOKUP(MID(AW$3,FIND(".",AW$3)+1,FIND(".",AW$3,FIND(".",AW$3)+1)-FIND(".",AW$3)-1),Gällivare!$B$6:$J$36,MATCH($C26,Gällivare!$B$6:$B$36,0),FALSE)="No Impact",HLOOKUP(RIGHT(AW$3,LEN(AW$3)-FIND(".",AW$3,FIND(".",AW$3)+1)),Gällivare!$B$6:$J$36,MATCH($C26,Gällivare!$B$6:$B$36,0),FALSE)="No Impact"),HLOOKUP(LEFT(AW$3,4),Global!$B$6:$J$36,MATCH($C26,Global!$B$6:$B$36,0),FALSE),IF(AND(HLOOKUP(MID(AW$3,FIND(".",AW$3)+1,FIND(".",AW$3,FIND(".",AW$3)+1)-FIND(".",AW$3)-1),Gällivare!$B$6:$J$36,MATCH($C26,Gällivare!$B$6:$B$36,0),FALSE)="No Impact",HLOOKUP(LEFT(AW$3,4),Global!$B$6:$J$36,MATCH($C26,Global!$B$6:$B$36,0),FALSE)="No Impact"),HLOOKUP(RIGHT(AW$3,LEN(AW$3)-FIND(".",AW$3,FIND(".",AW$3)+1)),Gällivare!$B$6:$J$36,MATCH($C26,Gällivare!$B$6:$B$36,0),FALSE),"Global: "&amp;HLOOKUP(LEFT(AW$3,4),Global!$B$6:$J$36,MATCH($C26,Global!$B$6:$B$36,0),FALSE)&amp;CHAR(10)&amp;"Local Trend: "&amp;HLOOKUP(MID(AW$3,FIND(".",AW$3)+1,FIND(".",AW$3,FIND(".",AW$3)+1)-FIND(".",AW$3)-1),Gällivare!$B$6:$J$36,MATCH($C26,Gällivare!$B$6:$B$36,0),FALSE)&amp;CHAR(10)&amp;"Local Target: "&amp;HLOOKUP(RIGHT(AW$3,LEN(AW$3)-FIND(".",AW$3,FIND(".",AW$3)+1)),Gällivare!$B$6:$J$36,MATCH($C26,Gällivare!$B$6:$B$36,0),FALSE)))</f>
        <v>Medium</v>
      </c>
      <c r="AX26" s="177" t="str">
        <f>IF(AND(HLOOKUP(MID(AX$3,FIND(".",AX$3)+1,FIND(".",AX$3,FIND(".",AX$3)+1)-FIND(".",AX$3)-1),Gällivare!$B$6:$J$36,MATCH($C26,Gällivare!$B$6:$B$36,0),FALSE)="No Impact",HLOOKUP(RIGHT(AX$3,LEN(AX$3)-FIND(".",AX$3,FIND(".",AX$3)+1)),Gällivare!$B$6:$J$36,MATCH($C26,Gällivare!$B$6:$B$36,0),FALSE)="No Impact"),HLOOKUP(LEFT(AX$3,4),Global!$B$6:$J$36,MATCH($C26,Global!$B$6:$B$36,0),FALSE),IF(AND(HLOOKUP(MID(AX$3,FIND(".",AX$3)+1,FIND(".",AX$3,FIND(".",AX$3)+1)-FIND(".",AX$3)-1),Gällivare!$B$6:$J$36,MATCH($C26,Gällivare!$B$6:$B$36,0),FALSE)="No Impact",HLOOKUP(LEFT(AX$3,4),Global!$B$6:$J$36,MATCH($C26,Global!$B$6:$B$36,0),FALSE)="No Impact"),HLOOKUP(RIGHT(AX$3,LEN(AX$3)-FIND(".",AX$3,FIND(".",AX$3)+1)),Gällivare!$B$6:$J$36,MATCH($C26,Gällivare!$B$6:$B$36,0),FALSE),"Global: "&amp;HLOOKUP(LEFT(AX$3,4),Global!$B$6:$J$36,MATCH($C26,Global!$B$6:$B$36,0),FALSE)&amp;CHAR(10)&amp;"Local Trend: "&amp;HLOOKUP(MID(AX$3,FIND(".",AX$3)+1,FIND(".",AX$3,FIND(".",AX$3)+1)-FIND(".",AX$3)-1),Gällivare!$B$6:$J$36,MATCH($C26,Gällivare!$B$6:$B$36,0),FALSE)&amp;CHAR(10)&amp;"Local Target: "&amp;HLOOKUP(RIGHT(AX$3,LEN(AX$3)-FIND(".",AX$3,FIND(".",AX$3)+1)),Gällivare!$B$6:$J$36,MATCH($C26,Gällivare!$B$6:$B$36,0),FALSE)))</f>
        <v>Medium</v>
      </c>
      <c r="AY26" s="177" t="str">
        <f>IF(AND(HLOOKUP(MID(AY$3,FIND(".",AY$3)+1,FIND(".",AY$3,FIND(".",AY$3)+1)-FIND(".",AY$3)-1),Gällivare!$B$6:$J$36,MATCH($C26,Gällivare!$B$6:$B$36,0),FALSE)="No Impact",HLOOKUP(RIGHT(AY$3,LEN(AY$3)-FIND(".",AY$3,FIND(".",AY$3)+1)),Gällivare!$B$6:$J$36,MATCH($C26,Gällivare!$B$6:$B$36,0),FALSE)="No Impact"),HLOOKUP(LEFT(AY$3,4),Global!$B$6:$J$36,MATCH($C26,Global!$B$6:$B$36,0),FALSE),IF(AND(HLOOKUP(MID(AY$3,FIND(".",AY$3)+1,FIND(".",AY$3,FIND(".",AY$3)+1)-FIND(".",AY$3)-1),Gällivare!$B$6:$J$36,MATCH($C26,Gällivare!$B$6:$B$36,0),FALSE)="No Impact",HLOOKUP(LEFT(AY$3,4),Global!$B$6:$J$36,MATCH($C26,Global!$B$6:$B$36,0),FALSE)="No Impact"),HLOOKUP(RIGHT(AY$3,LEN(AY$3)-FIND(".",AY$3,FIND(".",AY$3)+1)),Gällivare!$B$6:$J$36,MATCH($C26,Gällivare!$B$6:$B$36,0),FALSE),"Global: "&amp;HLOOKUP(LEFT(AY$3,4),Global!$B$6:$J$36,MATCH($C26,Global!$B$6:$B$36,0),FALSE)&amp;CHAR(10)&amp;"Local Trend: "&amp;HLOOKUP(MID(AY$3,FIND(".",AY$3)+1,FIND(".",AY$3,FIND(".",AY$3)+1)-FIND(".",AY$3)-1),Gällivare!$B$6:$J$36,MATCH($C26,Gällivare!$B$6:$B$36,0),FALSE)&amp;CHAR(10)&amp;"Local Target: "&amp;HLOOKUP(RIGHT(AY$3,LEN(AY$3)-FIND(".",AY$3,FIND(".",AY$3)+1)),Gällivare!$B$6:$J$36,MATCH($C26,Gällivare!$B$6:$B$36,0),FALSE)))</f>
        <v>Low</v>
      </c>
      <c r="AZ26" s="177" t="str">
        <f>IF(AND(HLOOKUP(MID(AZ$3,FIND(".",AZ$3)+1,FIND(".",AZ$3,FIND(".",AZ$3)+1)-FIND(".",AZ$3)-1),Gällivare!$B$6:$J$36,MATCH($C26,Gällivare!$B$6:$B$36,0),FALSE)="No Impact",HLOOKUP(RIGHT(AZ$3,LEN(AZ$3)-FIND(".",AZ$3,FIND(".",AZ$3)+1)),Gällivare!$B$6:$J$36,MATCH($C26,Gällivare!$B$6:$B$36,0),FALSE)="No Impact"),HLOOKUP(LEFT(AZ$3,4),Global!$B$6:$J$36,MATCH($C26,Global!$B$6:$B$36,0),FALSE),IF(AND(HLOOKUP(MID(AZ$3,FIND(".",AZ$3)+1,FIND(".",AZ$3,FIND(".",AZ$3)+1)-FIND(".",AZ$3)-1),Gällivare!$B$6:$J$36,MATCH($C26,Gällivare!$B$6:$B$36,0),FALSE)="No Impact",HLOOKUP(LEFT(AZ$3,4),Global!$B$6:$J$36,MATCH($C26,Global!$B$6:$B$36,0),FALSE)="No Impact"),HLOOKUP(RIGHT(AZ$3,LEN(AZ$3)-FIND(".",AZ$3,FIND(".",AZ$3)+1)),Gällivare!$B$6:$J$36,MATCH($C26,Gällivare!$B$6:$B$36,0),FALSE),"Global: "&amp;HLOOKUP(LEFT(AZ$3,4),Global!$B$6:$J$36,MATCH($C26,Global!$B$6:$B$36,0),FALSE)&amp;CHAR(10)&amp;"Local Trend: "&amp;HLOOKUP(MID(AZ$3,FIND(".",AZ$3)+1,FIND(".",AZ$3,FIND(".",AZ$3)+1)-FIND(".",AZ$3)-1),Gällivare!$B$6:$J$36,MATCH($C26,Gällivare!$B$6:$B$36,0),FALSE)&amp;CHAR(10)&amp;"Local Target: "&amp;HLOOKUP(RIGHT(AZ$3,LEN(AZ$3)-FIND(".",AZ$3,FIND(".",AZ$3)+1)),Gällivare!$B$6:$J$36,MATCH($C26,Gällivare!$B$6:$B$36,0),FALSE)))</f>
        <v>Low</v>
      </c>
      <c r="BA26" s="177" t="str">
        <f>IF(AND(HLOOKUP(MID(BA$3,FIND(".",BA$3)+1,FIND(".",BA$3,FIND(".",BA$3)+1)-FIND(".",BA$3)-1),Gällivare!$B$6:$J$36,MATCH($C26,Gällivare!$B$6:$B$36,0),FALSE)="No Impact",HLOOKUP(RIGHT(BA$3,LEN(BA$3)-FIND(".",BA$3,FIND(".",BA$3)+1)),Gällivare!$B$6:$J$36,MATCH($C26,Gällivare!$B$6:$B$36,0),FALSE)="No Impact"),HLOOKUP(LEFT(BA$3,4),Global!$B$6:$J$36,MATCH($C26,Global!$B$6:$B$36,0),FALSE),IF(AND(HLOOKUP(MID(BA$3,FIND(".",BA$3)+1,FIND(".",BA$3,FIND(".",BA$3)+1)-FIND(".",BA$3)-1),Gällivare!$B$6:$J$36,MATCH($C26,Gällivare!$B$6:$B$36,0),FALSE)="No Impact",HLOOKUP(LEFT(BA$3,4),Global!$B$6:$J$36,MATCH($C26,Global!$B$6:$B$36,0),FALSE)="No Impact"),HLOOKUP(RIGHT(BA$3,LEN(BA$3)-FIND(".",BA$3,FIND(".",BA$3)+1)),Gällivare!$B$6:$J$36,MATCH($C26,Gällivare!$B$6:$B$36,0),FALSE),"Global: "&amp;HLOOKUP(LEFT(BA$3,4),Global!$B$6:$J$36,MATCH($C26,Global!$B$6:$B$36,0),FALSE)&amp;CHAR(10)&amp;"Local Trend: "&amp;HLOOKUP(MID(BA$3,FIND(".",BA$3)+1,FIND(".",BA$3,FIND(".",BA$3)+1)-FIND(".",BA$3)-1),Gällivare!$B$6:$J$36,MATCH($C26,Gällivare!$B$6:$B$36,0),FALSE)&amp;CHAR(10)&amp;"Local Target: "&amp;HLOOKUP(RIGHT(BA$3,LEN(BA$3)-FIND(".",BA$3,FIND(".",BA$3)+1)),Gällivare!$B$6:$J$36,MATCH($C26,Gällivare!$B$6:$B$36,0),FALSE)))</f>
        <v>Low</v>
      </c>
      <c r="BB26" s="177" t="str">
        <f>IF(AND(HLOOKUP(MID(BB$3,FIND(".",BB$3)+1,FIND(".",BB$3,FIND(".",BB$3)+1)-FIND(".",BB$3)-1),Gällivare!$B$6:$J$36,MATCH($C26,Gällivare!$B$6:$B$36,0),FALSE)="No Impact",HLOOKUP(RIGHT(BB$3,LEN(BB$3)-FIND(".",BB$3,FIND(".",BB$3)+1)),Gällivare!$B$6:$J$36,MATCH($C26,Gällivare!$B$6:$B$36,0),FALSE)="No Impact"),HLOOKUP(LEFT(BB$3,4),Global!$B$6:$J$36,MATCH($C26,Global!$B$6:$B$36,0),FALSE),IF(AND(HLOOKUP(MID(BB$3,FIND(".",BB$3)+1,FIND(".",BB$3,FIND(".",BB$3)+1)-FIND(".",BB$3)-1),Gällivare!$B$6:$J$36,MATCH($C26,Gällivare!$B$6:$B$36,0),FALSE)="No Impact",HLOOKUP(LEFT(BB$3,4),Global!$B$6:$J$36,MATCH($C26,Global!$B$6:$B$36,0),FALSE)="No Impact"),HLOOKUP(RIGHT(BB$3,LEN(BB$3)-FIND(".",BB$3,FIND(".",BB$3)+1)),Gällivare!$B$6:$J$36,MATCH($C26,Gällivare!$B$6:$B$36,0),FALSE),"Global: "&amp;HLOOKUP(LEFT(BB$3,4),Global!$B$6:$J$36,MATCH($C26,Global!$B$6:$B$36,0),FALSE)&amp;CHAR(10)&amp;"Local Trend: "&amp;HLOOKUP(MID(BB$3,FIND(".",BB$3)+1,FIND(".",BB$3,FIND(".",BB$3)+1)-FIND(".",BB$3)-1),Gällivare!$B$6:$J$36,MATCH($C26,Gällivare!$B$6:$B$36,0),FALSE)&amp;CHAR(10)&amp;"Local Target: "&amp;HLOOKUP(RIGHT(BB$3,LEN(BB$3)-FIND(".",BB$3,FIND(".",BB$3)+1)),Gällivare!$B$6:$J$36,MATCH($C26,Gällivare!$B$6:$B$36,0),FALSE)))</f>
        <v>Low</v>
      </c>
      <c r="BC26" s="177" t="str">
        <f>IF(AND(HLOOKUP(MID(BC$3,FIND(".",BC$3)+1,FIND(".",BC$3,FIND(".",BC$3)+1)-FIND(".",BC$3)-1),Gällivare!$B$6:$J$36,MATCH($C26,Gällivare!$B$6:$B$36,0),FALSE)="No Impact",HLOOKUP(RIGHT(BC$3,LEN(BC$3)-FIND(".",BC$3,FIND(".",BC$3)+1)),Gällivare!$B$6:$J$36,MATCH($C26,Gällivare!$B$6:$B$36,0),FALSE)="No Impact"),HLOOKUP(LEFT(BC$3,4),Global!$B$6:$J$36,MATCH($C26,Global!$B$6:$B$36,0),FALSE),IF(AND(HLOOKUP(MID(BC$3,FIND(".",BC$3)+1,FIND(".",BC$3,FIND(".",BC$3)+1)-FIND(".",BC$3)-1),Gällivare!$B$6:$J$36,MATCH($C26,Gällivare!$B$6:$B$36,0),FALSE)="No Impact",HLOOKUP(LEFT(BC$3,4),Global!$B$6:$J$36,MATCH($C26,Global!$B$6:$B$36,0),FALSE)="No Impact"),HLOOKUP(RIGHT(BC$3,LEN(BC$3)-FIND(".",BC$3,FIND(".",BC$3)+1)),Gällivare!$B$6:$J$36,MATCH($C26,Gällivare!$B$6:$B$36,0),FALSE),"Global: "&amp;HLOOKUP(LEFT(BC$3,4),Global!$B$6:$J$36,MATCH($C26,Global!$B$6:$B$36,0),FALSE)&amp;CHAR(10)&amp;"Local Trend: "&amp;HLOOKUP(MID(BC$3,FIND(".",BC$3)+1,FIND(".",BC$3,FIND(".",BC$3)+1)-FIND(".",BC$3)-1),Gällivare!$B$6:$J$36,MATCH($C26,Gällivare!$B$6:$B$36,0),FALSE)&amp;CHAR(10)&amp;"Local Target: "&amp;HLOOKUP(RIGHT(BC$3,LEN(BC$3)-FIND(".",BC$3,FIND(".",BC$3)+1)),Gällivare!$B$6:$J$36,MATCH($C26,Gällivare!$B$6:$B$36,0),FALSE)))</f>
        <v>Low</v>
      </c>
      <c r="BD26" s="177" t="str">
        <f>IF(AND(HLOOKUP(MID(BD$3,FIND(".",BD$3)+1,FIND(".",BD$3,FIND(".",BD$3)+1)-FIND(".",BD$3)-1),Gällivare!$B$6:$J$36,MATCH($C26,Gällivare!$B$6:$B$36,0),FALSE)="No Impact",HLOOKUP(RIGHT(BD$3,LEN(BD$3)-FIND(".",BD$3,FIND(".",BD$3)+1)),Gällivare!$B$6:$J$36,MATCH($C26,Gällivare!$B$6:$B$36,0),FALSE)="No Impact"),HLOOKUP(LEFT(BD$3,4),Global!$B$6:$J$36,MATCH($C26,Global!$B$6:$B$36,0),FALSE),IF(AND(HLOOKUP(MID(BD$3,FIND(".",BD$3)+1,FIND(".",BD$3,FIND(".",BD$3)+1)-FIND(".",BD$3)-1),Gällivare!$B$6:$J$36,MATCH($C26,Gällivare!$B$6:$B$36,0),FALSE)="No Impact",HLOOKUP(LEFT(BD$3,4),Global!$B$6:$J$36,MATCH($C26,Global!$B$6:$B$36,0),FALSE)="No Impact"),HLOOKUP(RIGHT(BD$3,LEN(BD$3)-FIND(".",BD$3,FIND(".",BD$3)+1)),Gällivare!$B$6:$J$36,MATCH($C26,Gällivare!$B$6:$B$36,0),FALSE),"Global: "&amp;HLOOKUP(LEFT(BD$3,4),Global!$B$6:$J$36,MATCH($C26,Global!$B$6:$B$36,0),FALSE)&amp;CHAR(10)&amp;"Local Trend: "&amp;HLOOKUP(MID(BD$3,FIND(".",BD$3)+1,FIND(".",BD$3,FIND(".",BD$3)+1)-FIND(".",BD$3)-1),Gällivare!$B$6:$J$36,MATCH($C26,Gällivare!$B$6:$B$36,0),FALSE)&amp;CHAR(10)&amp;"Local Target: "&amp;HLOOKUP(RIGHT(BD$3,LEN(BD$3)-FIND(".",BD$3,FIND(".",BD$3)+1)),Gällivare!$B$6:$J$36,MATCH($C26,Gällivare!$B$6:$B$36,0),FALSE)))</f>
        <v>Low</v>
      </c>
      <c r="BE26" s="177" t="str">
        <f>IF(AND(HLOOKUP(MID(BE$3,FIND(".",BE$3)+1,FIND(".",BE$3,FIND(".",BE$3)+1)-FIND(".",BE$3)-1),Gällivare!$B$6:$J$36,MATCH($C26,Gällivare!$B$6:$B$36,0),FALSE)="No Impact",HLOOKUP(RIGHT(BE$3,LEN(BE$3)-FIND(".",BE$3,FIND(".",BE$3)+1)),Gällivare!$B$6:$J$36,MATCH($C26,Gällivare!$B$6:$B$36,0),FALSE)="No Impact"),HLOOKUP(LEFT(BE$3,4),Global!$B$6:$J$36,MATCH($C26,Global!$B$6:$B$36,0),FALSE),IF(AND(HLOOKUP(MID(BE$3,FIND(".",BE$3)+1,FIND(".",BE$3,FIND(".",BE$3)+1)-FIND(".",BE$3)-1),Gällivare!$B$6:$J$36,MATCH($C26,Gällivare!$B$6:$B$36,0),FALSE)="No Impact",HLOOKUP(LEFT(BE$3,4),Global!$B$6:$J$36,MATCH($C26,Global!$B$6:$B$36,0),FALSE)="No Impact"),HLOOKUP(RIGHT(BE$3,LEN(BE$3)-FIND(".",BE$3,FIND(".",BE$3)+1)),Gällivare!$B$6:$J$36,MATCH($C26,Gällivare!$B$6:$B$36,0),FALSE),"Global: "&amp;HLOOKUP(LEFT(BE$3,4),Global!$B$6:$J$36,MATCH($C26,Global!$B$6:$B$36,0),FALSE)&amp;CHAR(10)&amp;"Local Trend: "&amp;HLOOKUP(MID(BE$3,FIND(".",BE$3)+1,FIND(".",BE$3,FIND(".",BE$3)+1)-FIND(".",BE$3)-1),Gällivare!$B$6:$J$36,MATCH($C26,Gällivare!$B$6:$B$36,0),FALSE)&amp;CHAR(10)&amp;"Local Target: "&amp;HLOOKUP(RIGHT(BE$3,LEN(BE$3)-FIND(".",BE$3,FIND(".",BE$3)+1)),Gällivare!$B$6:$J$36,MATCH($C26,Gällivare!$B$6:$B$36,0),FALSE)))</f>
        <v>Medium</v>
      </c>
      <c r="BF26" s="177" t="str">
        <f>IF(AND(HLOOKUP(MID(BF$3,FIND(".",BF$3)+1,FIND(".",BF$3,FIND(".",BF$3)+1)-FIND(".",BF$3)-1),Gällivare!$B$6:$J$36,MATCH($C26,Gällivare!$B$6:$B$36,0),FALSE)="No Impact",HLOOKUP(RIGHT(BF$3,LEN(BF$3)-FIND(".",BF$3,FIND(".",BF$3)+1)),Gällivare!$B$6:$J$36,MATCH($C26,Gällivare!$B$6:$B$36,0),FALSE)="No Impact"),HLOOKUP(LEFT(BF$3,4),Global!$B$6:$J$36,MATCH($C26,Global!$B$6:$B$36,0),FALSE),IF(AND(HLOOKUP(MID(BF$3,FIND(".",BF$3)+1,FIND(".",BF$3,FIND(".",BF$3)+1)-FIND(".",BF$3)-1),Gällivare!$B$6:$J$36,MATCH($C26,Gällivare!$B$6:$B$36,0),FALSE)="No Impact",HLOOKUP(LEFT(BF$3,4),Global!$B$6:$J$36,MATCH($C26,Global!$B$6:$B$36,0),FALSE)="No Impact"),HLOOKUP(RIGHT(BF$3,LEN(BF$3)-FIND(".",BF$3,FIND(".",BF$3)+1)),Gällivare!$B$6:$J$36,MATCH($C26,Gällivare!$B$6:$B$36,0),FALSE),"Global: "&amp;HLOOKUP(LEFT(BF$3,4),Global!$B$6:$J$36,MATCH($C26,Global!$B$6:$B$36,0),FALSE)&amp;CHAR(10)&amp;"Local Trend: "&amp;HLOOKUP(MID(BF$3,FIND(".",BF$3)+1,FIND(".",BF$3,FIND(".",BF$3)+1)-FIND(".",BF$3)-1),Gällivare!$B$6:$J$36,MATCH($C26,Gällivare!$B$6:$B$36,0),FALSE)&amp;CHAR(10)&amp;"Local Target: "&amp;HLOOKUP(RIGHT(BF$3,LEN(BF$3)-FIND(".",BF$3,FIND(".",BF$3)+1)),Gällivare!$B$6:$J$36,MATCH($C26,Gällivare!$B$6:$B$36,0),FALSE)))</f>
        <v>Medium</v>
      </c>
      <c r="BG26" s="177" t="str">
        <f>IF(AND(HLOOKUP(MID(BG$3,FIND(".",BG$3)+1,FIND(".",BG$3,FIND(".",BG$3)+1)-FIND(".",BG$3)-1),Gällivare!$B$6:$J$36,MATCH($C26,Gällivare!$B$6:$B$36,0),FALSE)="No Impact",HLOOKUP(RIGHT(BG$3,LEN(BG$3)-FIND(".",BG$3,FIND(".",BG$3)+1)),Gällivare!$B$6:$J$36,MATCH($C26,Gällivare!$B$6:$B$36,0),FALSE)="No Impact"),HLOOKUP(LEFT(BG$3,4),Global!$B$6:$J$36,MATCH($C26,Global!$B$6:$B$36,0),FALSE),IF(AND(HLOOKUP(MID(BG$3,FIND(".",BG$3)+1,FIND(".",BG$3,FIND(".",BG$3)+1)-FIND(".",BG$3)-1),Gällivare!$B$6:$J$36,MATCH($C26,Gällivare!$B$6:$B$36,0),FALSE)="No Impact",HLOOKUP(LEFT(BG$3,4),Global!$B$6:$J$36,MATCH($C26,Global!$B$6:$B$36,0),FALSE)="No Impact"),HLOOKUP(RIGHT(BG$3,LEN(BG$3)-FIND(".",BG$3,FIND(".",BG$3)+1)),Gällivare!$B$6:$J$36,MATCH($C26,Gällivare!$B$6:$B$36,0),FALSE),"Global: "&amp;HLOOKUP(LEFT(BG$3,4),Global!$B$6:$J$36,MATCH($C26,Global!$B$6:$B$36,0),FALSE)&amp;CHAR(10)&amp;"Local Trend: "&amp;HLOOKUP(MID(BG$3,FIND(".",BG$3)+1,FIND(".",BG$3,FIND(".",BG$3)+1)-FIND(".",BG$3)-1),Gällivare!$B$6:$J$36,MATCH($C26,Gällivare!$B$6:$B$36,0),FALSE)&amp;CHAR(10)&amp;"Local Target: "&amp;HLOOKUP(RIGHT(BG$3,LEN(BG$3)-FIND(".",BG$3,FIND(".",BG$3)+1)),Gällivare!$B$6:$J$36,MATCH($C26,Gällivare!$B$6:$B$36,0),FALSE)))</f>
        <v>Medium</v>
      </c>
      <c r="BH26" s="177" t="str">
        <f>IF(AND(HLOOKUP(MID(BH$3,FIND(".",BH$3)+1,FIND(".",BH$3,FIND(".",BH$3)+1)-FIND(".",BH$3)-1),Gällivare!$B$6:$J$36,MATCH($C26,Gällivare!$B$6:$B$36,0),FALSE)="No Impact",HLOOKUP(RIGHT(BH$3,LEN(BH$3)-FIND(".",BH$3,FIND(".",BH$3)+1)),Gällivare!$B$6:$J$36,MATCH($C26,Gällivare!$B$6:$B$36,0),FALSE)="No Impact"),HLOOKUP(LEFT(BH$3,4),Global!$B$6:$J$36,MATCH($C26,Global!$B$6:$B$36,0),FALSE),IF(AND(HLOOKUP(MID(BH$3,FIND(".",BH$3)+1,FIND(".",BH$3,FIND(".",BH$3)+1)-FIND(".",BH$3)-1),Gällivare!$B$6:$J$36,MATCH($C26,Gällivare!$B$6:$B$36,0),FALSE)="No Impact",HLOOKUP(LEFT(BH$3,4),Global!$B$6:$J$36,MATCH($C26,Global!$B$6:$B$36,0),FALSE)="No Impact"),HLOOKUP(RIGHT(BH$3,LEN(BH$3)-FIND(".",BH$3,FIND(".",BH$3)+1)),Gällivare!$B$6:$J$36,MATCH($C26,Gällivare!$B$6:$B$36,0),FALSE),"Global: "&amp;HLOOKUP(LEFT(BH$3,4),Global!$B$6:$J$36,MATCH($C26,Global!$B$6:$B$36,0),FALSE)&amp;CHAR(10)&amp;"Local Trend: "&amp;HLOOKUP(MID(BH$3,FIND(".",BH$3)+1,FIND(".",BH$3,FIND(".",BH$3)+1)-FIND(".",BH$3)-1),Gällivare!$B$6:$J$36,MATCH($C26,Gällivare!$B$6:$B$36,0),FALSE)&amp;CHAR(10)&amp;"Local Target: "&amp;HLOOKUP(RIGHT(BH$3,LEN(BH$3)-FIND(".",BH$3,FIND(".",BH$3)+1)),Gällivare!$B$6:$J$36,MATCH($C26,Gällivare!$B$6:$B$36,0),FALSE)))</f>
        <v>Medium</v>
      </c>
      <c r="BI26" s="177" t="str">
        <f>IF(AND(HLOOKUP(MID(BI$3,FIND(".",BI$3)+1,FIND(".",BI$3,FIND(".",BI$3)+1)-FIND(".",BI$3)-1),Gällivare!$B$6:$J$36,MATCH($C26,Gällivare!$B$6:$B$36,0),FALSE)="No Impact",HLOOKUP(RIGHT(BI$3,LEN(BI$3)-FIND(".",BI$3,FIND(".",BI$3)+1)),Gällivare!$B$6:$J$36,MATCH($C26,Gällivare!$B$6:$B$36,0),FALSE)="No Impact"),HLOOKUP(LEFT(BI$3,4),Global!$B$6:$J$36,MATCH($C26,Global!$B$6:$B$36,0),FALSE),IF(AND(HLOOKUP(MID(BI$3,FIND(".",BI$3)+1,FIND(".",BI$3,FIND(".",BI$3)+1)-FIND(".",BI$3)-1),Gällivare!$B$6:$J$36,MATCH($C26,Gällivare!$B$6:$B$36,0),FALSE)="No Impact",HLOOKUP(LEFT(BI$3,4),Global!$B$6:$J$36,MATCH($C26,Global!$B$6:$B$36,0),FALSE)="No Impact"),HLOOKUP(RIGHT(BI$3,LEN(BI$3)-FIND(".",BI$3,FIND(".",BI$3)+1)),Gällivare!$B$6:$J$36,MATCH($C26,Gällivare!$B$6:$B$36,0),FALSE),"Global: "&amp;HLOOKUP(LEFT(BI$3,4),Global!$B$6:$J$36,MATCH($C26,Global!$B$6:$B$36,0),FALSE)&amp;CHAR(10)&amp;"Local Trend: "&amp;HLOOKUP(MID(BI$3,FIND(".",BI$3)+1,FIND(".",BI$3,FIND(".",BI$3)+1)-FIND(".",BI$3)-1),Gällivare!$B$6:$J$36,MATCH($C26,Gällivare!$B$6:$B$36,0),FALSE)&amp;CHAR(10)&amp;"Local Target: "&amp;HLOOKUP(RIGHT(BI$3,LEN(BI$3)-FIND(".",BI$3,FIND(".",BI$3)+1)),Gällivare!$B$6:$J$36,MATCH($C26,Gällivare!$B$6:$B$36,0),FALSE)))</f>
        <v>Medium</v>
      </c>
      <c r="BJ26" s="177" t="str">
        <f>IF(AND(HLOOKUP(MID(BJ$3,FIND(".",BJ$3)+1,FIND(".",BJ$3,FIND(".",BJ$3)+1)-FIND(".",BJ$3)-1),Gällivare!$B$6:$J$36,MATCH($C26,Gällivare!$B$6:$B$36,0),FALSE)="No Impact",HLOOKUP(RIGHT(BJ$3,LEN(BJ$3)-FIND(".",BJ$3,FIND(".",BJ$3)+1)),Gällivare!$B$6:$J$36,MATCH($C26,Gällivare!$B$6:$B$36,0),FALSE)="No Impact"),HLOOKUP(LEFT(BJ$3,4),Global!$B$6:$J$36,MATCH($C26,Global!$B$6:$B$36,0),FALSE),IF(AND(HLOOKUP(MID(BJ$3,FIND(".",BJ$3)+1,FIND(".",BJ$3,FIND(".",BJ$3)+1)-FIND(".",BJ$3)-1),Gällivare!$B$6:$J$36,MATCH($C26,Gällivare!$B$6:$B$36,0),FALSE)="No Impact",HLOOKUP(LEFT(BJ$3,4),Global!$B$6:$J$36,MATCH($C26,Global!$B$6:$B$36,0),FALSE)="No Impact"),HLOOKUP(RIGHT(BJ$3,LEN(BJ$3)-FIND(".",BJ$3,FIND(".",BJ$3)+1)),Gällivare!$B$6:$J$36,MATCH($C26,Gällivare!$B$6:$B$36,0),FALSE),"Global: "&amp;HLOOKUP(LEFT(BJ$3,4),Global!$B$6:$J$36,MATCH($C26,Global!$B$6:$B$36,0),FALSE)&amp;CHAR(10)&amp;"Local Trend: "&amp;HLOOKUP(MID(BJ$3,FIND(".",BJ$3)+1,FIND(".",BJ$3,FIND(".",BJ$3)+1)-FIND(".",BJ$3)-1),Gällivare!$B$6:$J$36,MATCH($C26,Gällivare!$B$6:$B$36,0),FALSE)&amp;CHAR(10)&amp;"Local Target: "&amp;HLOOKUP(RIGHT(BJ$3,LEN(BJ$3)-FIND(".",BJ$3,FIND(".",BJ$3)+1)),Gällivare!$B$6:$J$36,MATCH($C26,Gällivare!$B$6:$B$36,0),FALSE)))</f>
        <v>Medium</v>
      </c>
      <c r="BK26" s="177" t="str">
        <f>IF(AND(HLOOKUP(MID(BK$3,FIND(".",BK$3)+1,FIND(".",BK$3,FIND(".",BK$3)+1)-FIND(".",BK$3)-1),Gällivare!$B$6:$J$36,MATCH($C26,Gällivare!$B$6:$B$36,0),FALSE)="No Impact",HLOOKUP(RIGHT(BK$3,LEN(BK$3)-FIND(".",BK$3,FIND(".",BK$3)+1)),Gällivare!$B$6:$J$36,MATCH($C26,Gällivare!$B$6:$B$36,0),FALSE)="No Impact"),HLOOKUP(LEFT(BK$3,4),Global!$B$6:$J$36,MATCH($C26,Global!$B$6:$B$36,0),FALSE),IF(AND(HLOOKUP(MID(BK$3,FIND(".",BK$3)+1,FIND(".",BK$3,FIND(".",BK$3)+1)-FIND(".",BK$3)-1),Gällivare!$B$6:$J$36,MATCH($C26,Gällivare!$B$6:$B$36,0),FALSE)="No Impact",HLOOKUP(LEFT(BK$3,4),Global!$B$6:$J$36,MATCH($C26,Global!$B$6:$B$36,0),FALSE)="No Impact"),HLOOKUP(RIGHT(BK$3,LEN(BK$3)-FIND(".",BK$3,FIND(".",BK$3)+1)),Gällivare!$B$6:$J$36,MATCH($C26,Gällivare!$B$6:$B$36,0),FALSE),"Global: "&amp;HLOOKUP(LEFT(BK$3,4),Global!$B$6:$J$36,MATCH($C26,Global!$B$6:$B$36,0),FALSE)&amp;CHAR(10)&amp;"Local Trend: "&amp;HLOOKUP(MID(BK$3,FIND(".",BK$3)+1,FIND(".",BK$3,FIND(".",BK$3)+1)-FIND(".",BK$3)-1),Gällivare!$B$6:$J$36,MATCH($C26,Gällivare!$B$6:$B$36,0),FALSE)&amp;CHAR(10)&amp;"Local Target: "&amp;HLOOKUP(RIGHT(BK$3,LEN(BK$3)-FIND(".",BK$3,FIND(".",BK$3)+1)),Gällivare!$B$6:$J$36,MATCH($C26,Gällivare!$B$6:$B$36,0),FALSE)))</f>
        <v>Low</v>
      </c>
      <c r="BL26" s="177" t="str">
        <f>IF(AND(HLOOKUP(MID(BL$3,FIND(".",BL$3)+1,FIND(".",BL$3,FIND(".",BL$3)+1)-FIND(".",BL$3)-1),Gällivare!$B$6:$J$36,MATCH($C26,Gällivare!$B$6:$B$36,0),FALSE)="No Impact",HLOOKUP(RIGHT(BL$3,LEN(BL$3)-FIND(".",BL$3,FIND(".",BL$3)+1)),Gällivare!$B$6:$J$36,MATCH($C26,Gällivare!$B$6:$B$36,0),FALSE)="No Impact"),HLOOKUP(LEFT(BL$3,4),Global!$B$6:$J$36,MATCH($C26,Global!$B$6:$B$36,0),FALSE),IF(AND(HLOOKUP(MID(BL$3,FIND(".",BL$3)+1,FIND(".",BL$3,FIND(".",BL$3)+1)-FIND(".",BL$3)-1),Gällivare!$B$6:$J$36,MATCH($C26,Gällivare!$B$6:$B$36,0),FALSE)="No Impact",HLOOKUP(LEFT(BL$3,4),Global!$B$6:$J$36,MATCH($C26,Global!$B$6:$B$36,0),FALSE)="No Impact"),HLOOKUP(RIGHT(BL$3,LEN(BL$3)-FIND(".",BL$3,FIND(".",BL$3)+1)),Gällivare!$B$6:$J$36,MATCH($C26,Gällivare!$B$6:$B$36,0),FALSE),"Global: "&amp;HLOOKUP(LEFT(BL$3,4),Global!$B$6:$J$36,MATCH($C26,Global!$B$6:$B$36,0),FALSE)&amp;CHAR(10)&amp;"Local Trend: "&amp;HLOOKUP(MID(BL$3,FIND(".",BL$3)+1,FIND(".",BL$3,FIND(".",BL$3)+1)-FIND(".",BL$3)-1),Gällivare!$B$6:$J$36,MATCH($C26,Gällivare!$B$6:$B$36,0),FALSE)&amp;CHAR(10)&amp;"Local Target: "&amp;HLOOKUP(RIGHT(BL$3,LEN(BL$3)-FIND(".",BL$3,FIND(".",BL$3)+1)),Gällivare!$B$6:$J$36,MATCH($C26,Gällivare!$B$6:$B$36,0),FALSE)))</f>
        <v>Low</v>
      </c>
      <c r="BM26" s="177" t="str">
        <f>IF(AND(HLOOKUP(MID(BM$3,FIND(".",BM$3)+1,FIND(".",BM$3,FIND(".",BM$3)+1)-FIND(".",BM$3)-1),Gällivare!$B$6:$J$36,MATCH($C26,Gällivare!$B$6:$B$36,0),FALSE)="No Impact",HLOOKUP(RIGHT(BM$3,LEN(BM$3)-FIND(".",BM$3,FIND(".",BM$3)+1)),Gällivare!$B$6:$J$36,MATCH($C26,Gällivare!$B$6:$B$36,0),FALSE)="No Impact"),HLOOKUP(LEFT(BM$3,4),Global!$B$6:$J$36,MATCH($C26,Global!$B$6:$B$36,0),FALSE),IF(AND(HLOOKUP(MID(BM$3,FIND(".",BM$3)+1,FIND(".",BM$3,FIND(".",BM$3)+1)-FIND(".",BM$3)-1),Gällivare!$B$6:$J$36,MATCH($C26,Gällivare!$B$6:$B$36,0),FALSE)="No Impact",HLOOKUP(LEFT(BM$3,4),Global!$B$6:$J$36,MATCH($C26,Global!$B$6:$B$36,0),FALSE)="No Impact"),HLOOKUP(RIGHT(BM$3,LEN(BM$3)-FIND(".",BM$3,FIND(".",BM$3)+1)),Gällivare!$B$6:$J$36,MATCH($C26,Gällivare!$B$6:$B$36,0),FALSE),"Global: "&amp;HLOOKUP(LEFT(BM$3,4),Global!$B$6:$J$36,MATCH($C26,Global!$B$6:$B$36,0),FALSE)&amp;CHAR(10)&amp;"Local Trend: "&amp;HLOOKUP(MID(BM$3,FIND(".",BM$3)+1,FIND(".",BM$3,FIND(".",BM$3)+1)-FIND(".",BM$3)-1),Gällivare!$B$6:$J$36,MATCH($C26,Gällivare!$B$6:$B$36,0),FALSE)&amp;CHAR(10)&amp;"Local Target: "&amp;HLOOKUP(RIGHT(BM$3,LEN(BM$3)-FIND(".",BM$3,FIND(".",BM$3)+1)),Gällivare!$B$6:$J$36,MATCH($C26,Gällivare!$B$6:$B$36,0),FALSE)))</f>
        <v>Low</v>
      </c>
      <c r="BN26" s="177" t="str">
        <f>IF(AND(HLOOKUP(MID(BN$3,FIND(".",BN$3)+1,FIND(".",BN$3,FIND(".",BN$3)+1)-FIND(".",BN$3)-1),Gällivare!$B$6:$J$36,MATCH($C26,Gällivare!$B$6:$B$36,0),FALSE)="No Impact",HLOOKUP(RIGHT(BN$3,LEN(BN$3)-FIND(".",BN$3,FIND(".",BN$3)+1)),Gällivare!$B$6:$J$36,MATCH($C26,Gällivare!$B$6:$B$36,0),FALSE)="No Impact"),HLOOKUP(LEFT(BN$3,4),Global!$B$6:$J$36,MATCH($C26,Global!$B$6:$B$36,0),FALSE),IF(AND(HLOOKUP(MID(BN$3,FIND(".",BN$3)+1,FIND(".",BN$3,FIND(".",BN$3)+1)-FIND(".",BN$3)-1),Gällivare!$B$6:$J$36,MATCH($C26,Gällivare!$B$6:$B$36,0),FALSE)="No Impact",HLOOKUP(LEFT(BN$3,4),Global!$B$6:$J$36,MATCH($C26,Global!$B$6:$B$36,0),FALSE)="No Impact"),HLOOKUP(RIGHT(BN$3,LEN(BN$3)-FIND(".",BN$3,FIND(".",BN$3)+1)),Gällivare!$B$6:$J$36,MATCH($C26,Gällivare!$B$6:$B$36,0),FALSE),"Global: "&amp;HLOOKUP(LEFT(BN$3,4),Global!$B$6:$J$36,MATCH($C26,Global!$B$6:$B$36,0),FALSE)&amp;CHAR(10)&amp;"Local Trend: "&amp;HLOOKUP(MID(BN$3,FIND(".",BN$3)+1,FIND(".",BN$3,FIND(".",BN$3)+1)-FIND(".",BN$3)-1),Gällivare!$B$6:$J$36,MATCH($C26,Gällivare!$B$6:$B$36,0),FALSE)&amp;CHAR(10)&amp;"Local Target: "&amp;HLOOKUP(RIGHT(BN$3,LEN(BN$3)-FIND(".",BN$3,FIND(".",BN$3)+1)),Gällivare!$B$6:$J$36,MATCH($C26,Gällivare!$B$6:$B$36,0),FALSE)))</f>
        <v>Low</v>
      </c>
      <c r="BO26" s="177" t="str">
        <f>IF(AND(HLOOKUP(MID(BO$3,FIND(".",BO$3)+1,FIND(".",BO$3,FIND(".",BO$3)+1)-FIND(".",BO$3)-1),Gällivare!$B$6:$J$36,MATCH($C26,Gällivare!$B$6:$B$36,0),FALSE)="No Impact",HLOOKUP(RIGHT(BO$3,LEN(BO$3)-FIND(".",BO$3,FIND(".",BO$3)+1)),Gällivare!$B$6:$J$36,MATCH($C26,Gällivare!$B$6:$B$36,0),FALSE)="No Impact"),HLOOKUP(LEFT(BO$3,4),Global!$B$6:$J$36,MATCH($C26,Global!$B$6:$B$36,0),FALSE),IF(AND(HLOOKUP(MID(BO$3,FIND(".",BO$3)+1,FIND(".",BO$3,FIND(".",BO$3)+1)-FIND(".",BO$3)-1),Gällivare!$B$6:$J$36,MATCH($C26,Gällivare!$B$6:$B$36,0),FALSE)="No Impact",HLOOKUP(LEFT(BO$3,4),Global!$B$6:$J$36,MATCH($C26,Global!$B$6:$B$36,0),FALSE)="No Impact"),HLOOKUP(RIGHT(BO$3,LEN(BO$3)-FIND(".",BO$3,FIND(".",BO$3)+1)),Gällivare!$B$6:$J$36,MATCH($C26,Gällivare!$B$6:$B$36,0),FALSE),"Global: "&amp;HLOOKUP(LEFT(BO$3,4),Global!$B$6:$J$36,MATCH($C26,Global!$B$6:$B$36,0),FALSE)&amp;CHAR(10)&amp;"Local Trend: "&amp;HLOOKUP(MID(BO$3,FIND(".",BO$3)+1,FIND(".",BO$3,FIND(".",BO$3)+1)-FIND(".",BO$3)-1),Gällivare!$B$6:$J$36,MATCH($C26,Gällivare!$B$6:$B$36,0),FALSE)&amp;CHAR(10)&amp;"Local Target: "&amp;HLOOKUP(RIGHT(BO$3,LEN(BO$3)-FIND(".",BO$3,FIND(".",BO$3)+1)),Gällivare!$B$6:$J$36,MATCH($C26,Gällivare!$B$6:$B$36,0),FALSE)))</f>
        <v>Low</v>
      </c>
      <c r="BP26" s="177" t="str">
        <f>IF(AND(HLOOKUP(MID(BP$3,FIND(".",BP$3)+1,FIND(".",BP$3,FIND(".",BP$3)+1)-FIND(".",BP$3)-1),Gällivare!$B$6:$J$36,MATCH($C26,Gällivare!$B$6:$B$36,0),FALSE)="No Impact",HLOOKUP(RIGHT(BP$3,LEN(BP$3)-FIND(".",BP$3,FIND(".",BP$3)+1)),Gällivare!$B$6:$J$36,MATCH($C26,Gällivare!$B$6:$B$36,0),FALSE)="No Impact"),HLOOKUP(LEFT(BP$3,4),Global!$B$6:$J$36,MATCH($C26,Global!$B$6:$B$36,0),FALSE),IF(AND(HLOOKUP(MID(BP$3,FIND(".",BP$3)+1,FIND(".",BP$3,FIND(".",BP$3)+1)-FIND(".",BP$3)-1),Gällivare!$B$6:$J$36,MATCH($C26,Gällivare!$B$6:$B$36,0),FALSE)="No Impact",HLOOKUP(LEFT(BP$3,4),Global!$B$6:$J$36,MATCH($C26,Global!$B$6:$B$36,0),FALSE)="No Impact"),HLOOKUP(RIGHT(BP$3,LEN(BP$3)-FIND(".",BP$3,FIND(".",BP$3)+1)),Gällivare!$B$6:$J$36,MATCH($C26,Gällivare!$B$6:$B$36,0),FALSE),"Global: "&amp;HLOOKUP(LEFT(BP$3,4),Global!$B$6:$J$36,MATCH($C26,Global!$B$6:$B$36,0),FALSE)&amp;CHAR(10)&amp;"Local Trend: "&amp;HLOOKUP(MID(BP$3,FIND(".",BP$3)+1,FIND(".",BP$3,FIND(".",BP$3)+1)-FIND(".",BP$3)-1),Gällivare!$B$6:$J$36,MATCH($C26,Gällivare!$B$6:$B$36,0),FALSE)&amp;CHAR(10)&amp;"Local Target: "&amp;HLOOKUP(RIGHT(BP$3,LEN(BP$3)-FIND(".",BP$3,FIND(".",BP$3)+1)),Gällivare!$B$6:$J$36,MATCH($C26,Gällivare!$B$6:$B$36,0),FALSE)))</f>
        <v>Low</v>
      </c>
    </row>
    <row r="27" spans="2:74" ht="43.2" x14ac:dyDescent="0.3">
      <c r="B27" s="248"/>
      <c r="C27" s="175" t="s">
        <v>210</v>
      </c>
      <c r="D27" s="175" t="s">
        <v>204</v>
      </c>
      <c r="E27" s="175" t="s">
        <v>211</v>
      </c>
      <c r="F27" s="176" t="s">
        <v>165</v>
      </c>
      <c r="G27" s="176"/>
      <c r="H27" s="175" t="str">
        <f t="shared" si="1"/>
        <v>Medium</v>
      </c>
      <c r="I27" s="175" t="str">
        <f t="shared" si="1"/>
        <v>High</v>
      </c>
      <c r="J27" s="175" t="str">
        <f t="shared" si="1"/>
        <v>Low in begining
High around 2040</v>
      </c>
      <c r="K27" s="175" t="str">
        <f t="shared" si="1"/>
        <v>Medium</v>
      </c>
      <c r="L27" s="175" t="str">
        <f t="shared" si="1"/>
        <v>High</v>
      </c>
      <c r="M27" s="175" t="str">
        <f t="shared" si="1"/>
        <v>Low in begining
High around 2040</v>
      </c>
      <c r="N27" s="175" t="str">
        <f t="shared" si="1"/>
        <v>Medium</v>
      </c>
      <c r="O27" s="175" t="str">
        <f t="shared" si="1"/>
        <v>High</v>
      </c>
      <c r="P27" s="175" t="str">
        <f t="shared" si="1"/>
        <v>Low in begining
High around 2040</v>
      </c>
      <c r="Q27" s="175" t="str">
        <f t="shared" si="1"/>
        <v>Medium</v>
      </c>
      <c r="R27" s="175" t="str">
        <f t="shared" si="1"/>
        <v>High</v>
      </c>
      <c r="S27" s="175" t="str">
        <f t="shared" si="1"/>
        <v>Low in begining
High around 2040</v>
      </c>
      <c r="T27" s="175" t="str">
        <f t="shared" si="1"/>
        <v>Medium</v>
      </c>
      <c r="U27" s="175" t="str">
        <f t="shared" si="1"/>
        <v>High</v>
      </c>
      <c r="V27" s="175" t="str">
        <f t="shared" si="1"/>
        <v>Low in begining
High around 2040</v>
      </c>
      <c r="W27" s="175" t="str">
        <f t="shared" si="1"/>
        <v>Medium</v>
      </c>
      <c r="X27" s="175" t="str">
        <f t="shared" si="5"/>
        <v>High</v>
      </c>
      <c r="Y27" s="175" t="str">
        <f t="shared" si="5"/>
        <v>Low in begining
High around 2040</v>
      </c>
      <c r="Z27" s="175" t="str">
        <f t="shared" si="5"/>
        <v>Medium</v>
      </c>
      <c r="AA27" s="175" t="str">
        <f t="shared" si="5"/>
        <v>High</v>
      </c>
      <c r="AB27" s="175" t="str">
        <f t="shared" si="5"/>
        <v>Low in begining
High around 2040</v>
      </c>
      <c r="AC27" s="175" t="str">
        <f t="shared" si="5"/>
        <v>Medium</v>
      </c>
      <c r="AD27" s="175" t="str">
        <f t="shared" si="5"/>
        <v>High</v>
      </c>
      <c r="AE27" s="175" t="str">
        <f t="shared" si="5"/>
        <v>Low in begining
High around 2040</v>
      </c>
      <c r="AF27" s="175" t="str">
        <f t="shared" si="4"/>
        <v>Medium</v>
      </c>
      <c r="AG27" s="175" t="str">
        <f t="shared" si="4"/>
        <v>High</v>
      </c>
      <c r="AH27" s="175" t="str">
        <f t="shared" si="4"/>
        <v>Low in begining
High around 2040</v>
      </c>
      <c r="AI27" s="175" t="str">
        <f t="shared" si="4"/>
        <v>Medium</v>
      </c>
      <c r="AJ27" s="175" t="str">
        <f t="shared" si="4"/>
        <v>High</v>
      </c>
      <c r="AK27" s="175" t="str">
        <f t="shared" si="4"/>
        <v>Low in begining
High around 2040</v>
      </c>
      <c r="AL27" s="176"/>
      <c r="AM27" s="177" t="str">
        <f>IF(AND(HLOOKUP(MID(AM$3,FIND(".",AM$3)+1,FIND(".",AM$3,FIND(".",AM$3)+1)-FIND(".",AM$3)-1),Gällivare!$B$6:$J$36,MATCH($C27,Gällivare!$B$6:$B$36,0),FALSE)="No Impact",HLOOKUP(RIGHT(AM$3,LEN(AM$3)-FIND(".",AM$3,FIND(".",AM$3)+1)),Gällivare!$B$6:$J$36,MATCH($C27,Gällivare!$B$6:$B$36,0),FALSE)="No Impact"),HLOOKUP(LEFT(AM$3,4),Global!$B$6:$J$36,MATCH($C27,Global!$B$6:$B$36,0),FALSE),IF(AND(HLOOKUP(MID(AM$3,FIND(".",AM$3)+1,FIND(".",AM$3,FIND(".",AM$3)+1)-FIND(".",AM$3)-1),Gällivare!$B$6:$J$36,MATCH($C27,Gällivare!$B$6:$B$36,0),FALSE)="No Impact",HLOOKUP(LEFT(AM$3,4),Global!$B$6:$J$36,MATCH($C27,Global!$B$6:$B$36,0),FALSE)="No Impact"),HLOOKUP(RIGHT(AM$3,LEN(AM$3)-FIND(".",AM$3,FIND(".",AM$3)+1)),Gällivare!$B$6:$J$36,MATCH($C27,Gällivare!$B$6:$B$36,0),FALSE),"Global: "&amp;HLOOKUP(LEFT(AM$3,4),Global!$B$6:$J$36,MATCH($C27,Global!$B$6:$B$36,0),FALSE)&amp;CHAR(10)&amp;"Local Trend: "&amp;HLOOKUP(MID(AM$3,FIND(".",AM$3)+1,FIND(".",AM$3,FIND(".",AM$3)+1)-FIND(".",AM$3)-1),Gällivare!$B$6:$J$36,MATCH($C27,Gällivare!$B$6:$B$36,0),FALSE)&amp;CHAR(10)&amp;"Local Target: "&amp;HLOOKUP(RIGHT(AM$3,LEN(AM$3)-FIND(".",AM$3,FIND(".",AM$3)+1)),Gällivare!$B$6:$J$36,MATCH($C27,Gällivare!$B$6:$B$36,0),FALSE)))</f>
        <v>Medium</v>
      </c>
      <c r="AN27" s="177" t="str">
        <f>IF(AND(HLOOKUP(MID(AN$3,FIND(".",AN$3)+1,FIND(".",AN$3,FIND(".",AN$3)+1)-FIND(".",AN$3)-1),Gällivare!$B$6:$J$36,MATCH($C27,Gällivare!$B$6:$B$36,0),FALSE)="No Impact",HLOOKUP(RIGHT(AN$3,LEN(AN$3)-FIND(".",AN$3,FIND(".",AN$3)+1)),Gällivare!$B$6:$J$36,MATCH($C27,Gällivare!$B$6:$B$36,0),FALSE)="No Impact"),HLOOKUP(LEFT(AN$3,4),Global!$B$6:$J$36,MATCH($C27,Global!$B$6:$B$36,0),FALSE),IF(AND(HLOOKUP(MID(AN$3,FIND(".",AN$3)+1,FIND(".",AN$3,FIND(".",AN$3)+1)-FIND(".",AN$3)-1),Gällivare!$B$6:$J$36,MATCH($C27,Gällivare!$B$6:$B$36,0),FALSE)="No Impact",HLOOKUP(LEFT(AN$3,4),Global!$B$6:$J$36,MATCH($C27,Global!$B$6:$B$36,0),FALSE)="No Impact"),HLOOKUP(RIGHT(AN$3,LEN(AN$3)-FIND(".",AN$3,FIND(".",AN$3)+1)),Gällivare!$B$6:$J$36,MATCH($C27,Gällivare!$B$6:$B$36,0),FALSE),"Global: "&amp;HLOOKUP(LEFT(AN$3,4),Global!$B$6:$J$36,MATCH($C27,Global!$B$6:$B$36,0),FALSE)&amp;CHAR(10)&amp;"Local Trend: "&amp;HLOOKUP(MID(AN$3,FIND(".",AN$3)+1,FIND(".",AN$3,FIND(".",AN$3)+1)-FIND(".",AN$3)-1),Gällivare!$B$6:$J$36,MATCH($C27,Gällivare!$B$6:$B$36,0),FALSE)&amp;CHAR(10)&amp;"Local Target: "&amp;HLOOKUP(RIGHT(AN$3,LEN(AN$3)-FIND(".",AN$3,FIND(".",AN$3)+1)),Gällivare!$B$6:$J$36,MATCH($C27,Gällivare!$B$6:$B$36,0),FALSE)))</f>
        <v>High</v>
      </c>
      <c r="AO27" s="177" t="str">
        <f>IF(AND(HLOOKUP(MID(AO$3,FIND(".",AO$3)+1,FIND(".",AO$3,FIND(".",AO$3)+1)-FIND(".",AO$3)-1),Gällivare!$B$6:$J$36,MATCH($C27,Gällivare!$B$6:$B$36,0),FALSE)="No Impact",HLOOKUP(RIGHT(AO$3,LEN(AO$3)-FIND(".",AO$3,FIND(".",AO$3)+1)),Gällivare!$B$6:$J$36,MATCH($C27,Gällivare!$B$6:$B$36,0),FALSE)="No Impact"),HLOOKUP(LEFT(AO$3,4),Global!$B$6:$J$36,MATCH($C27,Global!$B$6:$B$36,0),FALSE),IF(AND(HLOOKUP(MID(AO$3,FIND(".",AO$3)+1,FIND(".",AO$3,FIND(".",AO$3)+1)-FIND(".",AO$3)-1),Gällivare!$B$6:$J$36,MATCH($C27,Gällivare!$B$6:$B$36,0),FALSE)="No Impact",HLOOKUP(LEFT(AO$3,4),Global!$B$6:$J$36,MATCH($C27,Global!$B$6:$B$36,0),FALSE)="No Impact"),HLOOKUP(RIGHT(AO$3,LEN(AO$3)-FIND(".",AO$3,FIND(".",AO$3)+1)),Gällivare!$B$6:$J$36,MATCH($C27,Gällivare!$B$6:$B$36,0),FALSE),"Global: "&amp;HLOOKUP(LEFT(AO$3,4),Global!$B$6:$J$36,MATCH($C27,Global!$B$6:$B$36,0),FALSE)&amp;CHAR(10)&amp;"Local Trend: "&amp;HLOOKUP(MID(AO$3,FIND(".",AO$3)+1,FIND(".",AO$3,FIND(".",AO$3)+1)-FIND(".",AO$3)-1),Gällivare!$B$6:$J$36,MATCH($C27,Gällivare!$B$6:$B$36,0),FALSE)&amp;CHAR(10)&amp;"Local Target: "&amp;HLOOKUP(RIGHT(AO$3,LEN(AO$3)-FIND(".",AO$3,FIND(".",AO$3)+1)),Gällivare!$B$6:$J$36,MATCH($C27,Gällivare!$B$6:$B$36,0),FALSE)))</f>
        <v>Low in begining
High around 2040</v>
      </c>
      <c r="AP27" s="177" t="str">
        <f>IF(AND(HLOOKUP(MID(AP$3,FIND(".",AP$3)+1,FIND(".",AP$3,FIND(".",AP$3)+1)-FIND(".",AP$3)-1),Gällivare!$B$6:$J$36,MATCH($C27,Gällivare!$B$6:$B$36,0),FALSE)="No Impact",HLOOKUP(RIGHT(AP$3,LEN(AP$3)-FIND(".",AP$3,FIND(".",AP$3)+1)),Gällivare!$B$6:$J$36,MATCH($C27,Gällivare!$B$6:$B$36,0),FALSE)="No Impact"),HLOOKUP(LEFT(AP$3,4),Global!$B$6:$J$36,MATCH($C27,Global!$B$6:$B$36,0),FALSE),IF(AND(HLOOKUP(MID(AP$3,FIND(".",AP$3)+1,FIND(".",AP$3,FIND(".",AP$3)+1)-FIND(".",AP$3)-1),Gällivare!$B$6:$J$36,MATCH($C27,Gällivare!$B$6:$B$36,0),FALSE)="No Impact",HLOOKUP(LEFT(AP$3,4),Global!$B$6:$J$36,MATCH($C27,Global!$B$6:$B$36,0),FALSE)="No Impact"),HLOOKUP(RIGHT(AP$3,LEN(AP$3)-FIND(".",AP$3,FIND(".",AP$3)+1)),Gällivare!$B$6:$J$36,MATCH($C27,Gällivare!$B$6:$B$36,0),FALSE),"Global: "&amp;HLOOKUP(LEFT(AP$3,4),Global!$B$6:$J$36,MATCH($C27,Global!$B$6:$B$36,0),FALSE)&amp;CHAR(10)&amp;"Local Trend: "&amp;HLOOKUP(MID(AP$3,FIND(".",AP$3)+1,FIND(".",AP$3,FIND(".",AP$3)+1)-FIND(".",AP$3)-1),Gällivare!$B$6:$J$36,MATCH($C27,Gällivare!$B$6:$B$36,0),FALSE)&amp;CHAR(10)&amp;"Local Target: "&amp;HLOOKUP(RIGHT(AP$3,LEN(AP$3)-FIND(".",AP$3,FIND(".",AP$3)+1)),Gällivare!$B$6:$J$36,MATCH($C27,Gällivare!$B$6:$B$36,0),FALSE)))</f>
        <v>Medium</v>
      </c>
      <c r="AQ27" s="177" t="str">
        <f>IF(AND(HLOOKUP(MID(AQ$3,FIND(".",AQ$3)+1,FIND(".",AQ$3,FIND(".",AQ$3)+1)-FIND(".",AQ$3)-1),Gällivare!$B$6:$J$36,MATCH($C27,Gällivare!$B$6:$B$36,0),FALSE)="No Impact",HLOOKUP(RIGHT(AQ$3,LEN(AQ$3)-FIND(".",AQ$3,FIND(".",AQ$3)+1)),Gällivare!$B$6:$J$36,MATCH($C27,Gällivare!$B$6:$B$36,0),FALSE)="No Impact"),HLOOKUP(LEFT(AQ$3,4),Global!$B$6:$J$36,MATCH($C27,Global!$B$6:$B$36,0),FALSE),IF(AND(HLOOKUP(MID(AQ$3,FIND(".",AQ$3)+1,FIND(".",AQ$3,FIND(".",AQ$3)+1)-FIND(".",AQ$3)-1),Gällivare!$B$6:$J$36,MATCH($C27,Gällivare!$B$6:$B$36,0),FALSE)="No Impact",HLOOKUP(LEFT(AQ$3,4),Global!$B$6:$J$36,MATCH($C27,Global!$B$6:$B$36,0),FALSE)="No Impact"),HLOOKUP(RIGHT(AQ$3,LEN(AQ$3)-FIND(".",AQ$3,FIND(".",AQ$3)+1)),Gällivare!$B$6:$J$36,MATCH($C27,Gällivare!$B$6:$B$36,0),FALSE),"Global: "&amp;HLOOKUP(LEFT(AQ$3,4),Global!$B$6:$J$36,MATCH($C27,Global!$B$6:$B$36,0),FALSE)&amp;CHAR(10)&amp;"Local Trend: "&amp;HLOOKUP(MID(AQ$3,FIND(".",AQ$3)+1,FIND(".",AQ$3,FIND(".",AQ$3)+1)-FIND(".",AQ$3)-1),Gällivare!$B$6:$J$36,MATCH($C27,Gällivare!$B$6:$B$36,0),FALSE)&amp;CHAR(10)&amp;"Local Target: "&amp;HLOOKUP(RIGHT(AQ$3,LEN(AQ$3)-FIND(".",AQ$3,FIND(".",AQ$3)+1)),Gällivare!$B$6:$J$36,MATCH($C27,Gällivare!$B$6:$B$36,0),FALSE)))</f>
        <v>High</v>
      </c>
      <c r="AR27" s="177" t="str">
        <f>IF(AND(HLOOKUP(MID(AR$3,FIND(".",AR$3)+1,FIND(".",AR$3,FIND(".",AR$3)+1)-FIND(".",AR$3)-1),Gällivare!$B$6:$J$36,MATCH($C27,Gällivare!$B$6:$B$36,0),FALSE)="No Impact",HLOOKUP(RIGHT(AR$3,LEN(AR$3)-FIND(".",AR$3,FIND(".",AR$3)+1)),Gällivare!$B$6:$J$36,MATCH($C27,Gällivare!$B$6:$B$36,0),FALSE)="No Impact"),HLOOKUP(LEFT(AR$3,4),Global!$B$6:$J$36,MATCH($C27,Global!$B$6:$B$36,0),FALSE),IF(AND(HLOOKUP(MID(AR$3,FIND(".",AR$3)+1,FIND(".",AR$3,FIND(".",AR$3)+1)-FIND(".",AR$3)-1),Gällivare!$B$6:$J$36,MATCH($C27,Gällivare!$B$6:$B$36,0),FALSE)="No Impact",HLOOKUP(LEFT(AR$3,4),Global!$B$6:$J$36,MATCH($C27,Global!$B$6:$B$36,0),FALSE)="No Impact"),HLOOKUP(RIGHT(AR$3,LEN(AR$3)-FIND(".",AR$3,FIND(".",AR$3)+1)),Gällivare!$B$6:$J$36,MATCH($C27,Gällivare!$B$6:$B$36,0),FALSE),"Global: "&amp;HLOOKUP(LEFT(AR$3,4),Global!$B$6:$J$36,MATCH($C27,Global!$B$6:$B$36,0),FALSE)&amp;CHAR(10)&amp;"Local Trend: "&amp;HLOOKUP(MID(AR$3,FIND(".",AR$3)+1,FIND(".",AR$3,FIND(".",AR$3)+1)-FIND(".",AR$3)-1),Gällivare!$B$6:$J$36,MATCH($C27,Gällivare!$B$6:$B$36,0),FALSE)&amp;CHAR(10)&amp;"Local Target: "&amp;HLOOKUP(RIGHT(AR$3,LEN(AR$3)-FIND(".",AR$3,FIND(".",AR$3)+1)),Gällivare!$B$6:$J$36,MATCH($C27,Gällivare!$B$6:$B$36,0),FALSE)))</f>
        <v>Low in begining
High around 2040</v>
      </c>
      <c r="AS27" s="177" t="str">
        <f>IF(AND(HLOOKUP(MID(AS$3,FIND(".",AS$3)+1,FIND(".",AS$3,FIND(".",AS$3)+1)-FIND(".",AS$3)-1),Gällivare!$B$6:$J$36,MATCH($C27,Gällivare!$B$6:$B$36,0),FALSE)="No Impact",HLOOKUP(RIGHT(AS$3,LEN(AS$3)-FIND(".",AS$3,FIND(".",AS$3)+1)),Gällivare!$B$6:$J$36,MATCH($C27,Gällivare!$B$6:$B$36,0),FALSE)="No Impact"),HLOOKUP(LEFT(AS$3,4),Global!$B$6:$J$36,MATCH($C27,Global!$B$6:$B$36,0),FALSE),IF(AND(HLOOKUP(MID(AS$3,FIND(".",AS$3)+1,FIND(".",AS$3,FIND(".",AS$3)+1)-FIND(".",AS$3)-1),Gällivare!$B$6:$J$36,MATCH($C27,Gällivare!$B$6:$B$36,0),FALSE)="No Impact",HLOOKUP(LEFT(AS$3,4),Global!$B$6:$J$36,MATCH($C27,Global!$B$6:$B$36,0),FALSE)="No Impact"),HLOOKUP(RIGHT(AS$3,LEN(AS$3)-FIND(".",AS$3,FIND(".",AS$3)+1)),Gällivare!$B$6:$J$36,MATCH($C27,Gällivare!$B$6:$B$36,0),FALSE),"Global: "&amp;HLOOKUP(LEFT(AS$3,4),Global!$B$6:$J$36,MATCH($C27,Global!$B$6:$B$36,0),FALSE)&amp;CHAR(10)&amp;"Local Trend: "&amp;HLOOKUP(MID(AS$3,FIND(".",AS$3)+1,FIND(".",AS$3,FIND(".",AS$3)+1)-FIND(".",AS$3)-1),Gällivare!$B$6:$J$36,MATCH($C27,Gällivare!$B$6:$B$36,0),FALSE)&amp;CHAR(10)&amp;"Local Target: "&amp;HLOOKUP(RIGHT(AS$3,LEN(AS$3)-FIND(".",AS$3,FIND(".",AS$3)+1)),Gällivare!$B$6:$J$36,MATCH($C27,Gällivare!$B$6:$B$36,0),FALSE)))</f>
        <v>Medium</v>
      </c>
      <c r="AT27" s="177" t="str">
        <f>IF(AND(HLOOKUP(MID(AT$3,FIND(".",AT$3)+1,FIND(".",AT$3,FIND(".",AT$3)+1)-FIND(".",AT$3)-1),Gällivare!$B$6:$J$36,MATCH($C27,Gällivare!$B$6:$B$36,0),FALSE)="No Impact",HLOOKUP(RIGHT(AT$3,LEN(AT$3)-FIND(".",AT$3,FIND(".",AT$3)+1)),Gällivare!$B$6:$J$36,MATCH($C27,Gällivare!$B$6:$B$36,0),FALSE)="No Impact"),HLOOKUP(LEFT(AT$3,4),Global!$B$6:$J$36,MATCH($C27,Global!$B$6:$B$36,0),FALSE),IF(AND(HLOOKUP(MID(AT$3,FIND(".",AT$3)+1,FIND(".",AT$3,FIND(".",AT$3)+1)-FIND(".",AT$3)-1),Gällivare!$B$6:$J$36,MATCH($C27,Gällivare!$B$6:$B$36,0),FALSE)="No Impact",HLOOKUP(LEFT(AT$3,4),Global!$B$6:$J$36,MATCH($C27,Global!$B$6:$B$36,0),FALSE)="No Impact"),HLOOKUP(RIGHT(AT$3,LEN(AT$3)-FIND(".",AT$3,FIND(".",AT$3)+1)),Gällivare!$B$6:$J$36,MATCH($C27,Gällivare!$B$6:$B$36,0),FALSE),"Global: "&amp;HLOOKUP(LEFT(AT$3,4),Global!$B$6:$J$36,MATCH($C27,Global!$B$6:$B$36,0),FALSE)&amp;CHAR(10)&amp;"Local Trend: "&amp;HLOOKUP(MID(AT$3,FIND(".",AT$3)+1,FIND(".",AT$3,FIND(".",AT$3)+1)-FIND(".",AT$3)-1),Gällivare!$B$6:$J$36,MATCH($C27,Gällivare!$B$6:$B$36,0),FALSE)&amp;CHAR(10)&amp;"Local Target: "&amp;HLOOKUP(RIGHT(AT$3,LEN(AT$3)-FIND(".",AT$3,FIND(".",AT$3)+1)),Gällivare!$B$6:$J$36,MATCH($C27,Gällivare!$B$6:$B$36,0),FALSE)))</f>
        <v>High</v>
      </c>
      <c r="AU27" s="177" t="str">
        <f>IF(AND(HLOOKUP(MID(AU$3,FIND(".",AU$3)+1,FIND(".",AU$3,FIND(".",AU$3)+1)-FIND(".",AU$3)-1),Gällivare!$B$6:$J$36,MATCH($C27,Gällivare!$B$6:$B$36,0),FALSE)="No Impact",HLOOKUP(RIGHT(AU$3,LEN(AU$3)-FIND(".",AU$3,FIND(".",AU$3)+1)),Gällivare!$B$6:$J$36,MATCH($C27,Gällivare!$B$6:$B$36,0),FALSE)="No Impact"),HLOOKUP(LEFT(AU$3,4),Global!$B$6:$J$36,MATCH($C27,Global!$B$6:$B$36,0),FALSE),IF(AND(HLOOKUP(MID(AU$3,FIND(".",AU$3)+1,FIND(".",AU$3,FIND(".",AU$3)+1)-FIND(".",AU$3)-1),Gällivare!$B$6:$J$36,MATCH($C27,Gällivare!$B$6:$B$36,0),FALSE)="No Impact",HLOOKUP(LEFT(AU$3,4),Global!$B$6:$J$36,MATCH($C27,Global!$B$6:$B$36,0),FALSE)="No Impact"),HLOOKUP(RIGHT(AU$3,LEN(AU$3)-FIND(".",AU$3,FIND(".",AU$3)+1)),Gällivare!$B$6:$J$36,MATCH($C27,Gällivare!$B$6:$B$36,0),FALSE),"Global: "&amp;HLOOKUP(LEFT(AU$3,4),Global!$B$6:$J$36,MATCH($C27,Global!$B$6:$B$36,0),FALSE)&amp;CHAR(10)&amp;"Local Trend: "&amp;HLOOKUP(MID(AU$3,FIND(".",AU$3)+1,FIND(".",AU$3,FIND(".",AU$3)+1)-FIND(".",AU$3)-1),Gällivare!$B$6:$J$36,MATCH($C27,Gällivare!$B$6:$B$36,0),FALSE)&amp;CHAR(10)&amp;"Local Target: "&amp;HLOOKUP(RIGHT(AU$3,LEN(AU$3)-FIND(".",AU$3,FIND(".",AU$3)+1)),Gällivare!$B$6:$J$36,MATCH($C27,Gällivare!$B$6:$B$36,0),FALSE)))</f>
        <v>Low in begining
High around 2040</v>
      </c>
      <c r="AV27" s="177" t="str">
        <f>IF(AND(HLOOKUP(MID(AV$3,FIND(".",AV$3)+1,FIND(".",AV$3,FIND(".",AV$3)+1)-FIND(".",AV$3)-1),Gällivare!$B$6:$J$36,MATCH($C27,Gällivare!$B$6:$B$36,0),FALSE)="No Impact",HLOOKUP(RIGHT(AV$3,LEN(AV$3)-FIND(".",AV$3,FIND(".",AV$3)+1)),Gällivare!$B$6:$J$36,MATCH($C27,Gällivare!$B$6:$B$36,0),FALSE)="No Impact"),HLOOKUP(LEFT(AV$3,4),Global!$B$6:$J$36,MATCH($C27,Global!$B$6:$B$36,0),FALSE),IF(AND(HLOOKUP(MID(AV$3,FIND(".",AV$3)+1,FIND(".",AV$3,FIND(".",AV$3)+1)-FIND(".",AV$3)-1),Gällivare!$B$6:$J$36,MATCH($C27,Gällivare!$B$6:$B$36,0),FALSE)="No Impact",HLOOKUP(LEFT(AV$3,4),Global!$B$6:$J$36,MATCH($C27,Global!$B$6:$B$36,0),FALSE)="No Impact"),HLOOKUP(RIGHT(AV$3,LEN(AV$3)-FIND(".",AV$3,FIND(".",AV$3)+1)),Gällivare!$B$6:$J$36,MATCH($C27,Gällivare!$B$6:$B$36,0),FALSE),"Global: "&amp;HLOOKUP(LEFT(AV$3,4),Global!$B$6:$J$36,MATCH($C27,Global!$B$6:$B$36,0),FALSE)&amp;CHAR(10)&amp;"Local Trend: "&amp;HLOOKUP(MID(AV$3,FIND(".",AV$3)+1,FIND(".",AV$3,FIND(".",AV$3)+1)-FIND(".",AV$3)-1),Gällivare!$B$6:$J$36,MATCH($C27,Gällivare!$B$6:$B$36,0),FALSE)&amp;CHAR(10)&amp;"Local Target: "&amp;HLOOKUP(RIGHT(AV$3,LEN(AV$3)-FIND(".",AV$3,FIND(".",AV$3)+1)),Gällivare!$B$6:$J$36,MATCH($C27,Gällivare!$B$6:$B$36,0),FALSE)))</f>
        <v>Medium</v>
      </c>
      <c r="AW27" s="177" t="str">
        <f>IF(AND(HLOOKUP(MID(AW$3,FIND(".",AW$3)+1,FIND(".",AW$3,FIND(".",AW$3)+1)-FIND(".",AW$3)-1),Gällivare!$B$6:$J$36,MATCH($C27,Gällivare!$B$6:$B$36,0),FALSE)="No Impact",HLOOKUP(RIGHT(AW$3,LEN(AW$3)-FIND(".",AW$3,FIND(".",AW$3)+1)),Gällivare!$B$6:$J$36,MATCH($C27,Gällivare!$B$6:$B$36,0),FALSE)="No Impact"),HLOOKUP(LEFT(AW$3,4),Global!$B$6:$J$36,MATCH($C27,Global!$B$6:$B$36,0),FALSE),IF(AND(HLOOKUP(MID(AW$3,FIND(".",AW$3)+1,FIND(".",AW$3,FIND(".",AW$3)+1)-FIND(".",AW$3)-1),Gällivare!$B$6:$J$36,MATCH($C27,Gällivare!$B$6:$B$36,0),FALSE)="No Impact",HLOOKUP(LEFT(AW$3,4),Global!$B$6:$J$36,MATCH($C27,Global!$B$6:$B$36,0),FALSE)="No Impact"),HLOOKUP(RIGHT(AW$3,LEN(AW$3)-FIND(".",AW$3,FIND(".",AW$3)+1)),Gällivare!$B$6:$J$36,MATCH($C27,Gällivare!$B$6:$B$36,0),FALSE),"Global: "&amp;HLOOKUP(LEFT(AW$3,4),Global!$B$6:$J$36,MATCH($C27,Global!$B$6:$B$36,0),FALSE)&amp;CHAR(10)&amp;"Local Trend: "&amp;HLOOKUP(MID(AW$3,FIND(".",AW$3)+1,FIND(".",AW$3,FIND(".",AW$3)+1)-FIND(".",AW$3)-1),Gällivare!$B$6:$J$36,MATCH($C27,Gällivare!$B$6:$B$36,0),FALSE)&amp;CHAR(10)&amp;"Local Target: "&amp;HLOOKUP(RIGHT(AW$3,LEN(AW$3)-FIND(".",AW$3,FIND(".",AW$3)+1)),Gällivare!$B$6:$J$36,MATCH($C27,Gällivare!$B$6:$B$36,0),FALSE)))</f>
        <v>High</v>
      </c>
      <c r="AX27" s="177" t="str">
        <f>IF(AND(HLOOKUP(MID(AX$3,FIND(".",AX$3)+1,FIND(".",AX$3,FIND(".",AX$3)+1)-FIND(".",AX$3)-1),Gällivare!$B$6:$J$36,MATCH($C27,Gällivare!$B$6:$B$36,0),FALSE)="No Impact",HLOOKUP(RIGHT(AX$3,LEN(AX$3)-FIND(".",AX$3,FIND(".",AX$3)+1)),Gällivare!$B$6:$J$36,MATCH($C27,Gällivare!$B$6:$B$36,0),FALSE)="No Impact"),HLOOKUP(LEFT(AX$3,4),Global!$B$6:$J$36,MATCH($C27,Global!$B$6:$B$36,0),FALSE),IF(AND(HLOOKUP(MID(AX$3,FIND(".",AX$3)+1,FIND(".",AX$3,FIND(".",AX$3)+1)-FIND(".",AX$3)-1),Gällivare!$B$6:$J$36,MATCH($C27,Gällivare!$B$6:$B$36,0),FALSE)="No Impact",HLOOKUP(LEFT(AX$3,4),Global!$B$6:$J$36,MATCH($C27,Global!$B$6:$B$36,0),FALSE)="No Impact"),HLOOKUP(RIGHT(AX$3,LEN(AX$3)-FIND(".",AX$3,FIND(".",AX$3)+1)),Gällivare!$B$6:$J$36,MATCH($C27,Gällivare!$B$6:$B$36,0),FALSE),"Global: "&amp;HLOOKUP(LEFT(AX$3,4),Global!$B$6:$J$36,MATCH($C27,Global!$B$6:$B$36,0),FALSE)&amp;CHAR(10)&amp;"Local Trend: "&amp;HLOOKUP(MID(AX$3,FIND(".",AX$3)+1,FIND(".",AX$3,FIND(".",AX$3)+1)-FIND(".",AX$3)-1),Gällivare!$B$6:$J$36,MATCH($C27,Gällivare!$B$6:$B$36,0),FALSE)&amp;CHAR(10)&amp;"Local Target: "&amp;HLOOKUP(RIGHT(AX$3,LEN(AX$3)-FIND(".",AX$3,FIND(".",AX$3)+1)),Gällivare!$B$6:$J$36,MATCH($C27,Gällivare!$B$6:$B$36,0),FALSE)))</f>
        <v>Low in begining
High around 2040</v>
      </c>
      <c r="AY27" s="177" t="str">
        <f>IF(AND(HLOOKUP(MID(AY$3,FIND(".",AY$3)+1,FIND(".",AY$3,FIND(".",AY$3)+1)-FIND(".",AY$3)-1),Gällivare!$B$6:$J$36,MATCH($C27,Gällivare!$B$6:$B$36,0),FALSE)="No Impact",HLOOKUP(RIGHT(AY$3,LEN(AY$3)-FIND(".",AY$3,FIND(".",AY$3)+1)),Gällivare!$B$6:$J$36,MATCH($C27,Gällivare!$B$6:$B$36,0),FALSE)="No Impact"),HLOOKUP(LEFT(AY$3,4),Global!$B$6:$J$36,MATCH($C27,Global!$B$6:$B$36,0),FALSE),IF(AND(HLOOKUP(MID(AY$3,FIND(".",AY$3)+1,FIND(".",AY$3,FIND(".",AY$3)+1)-FIND(".",AY$3)-1),Gällivare!$B$6:$J$36,MATCH($C27,Gällivare!$B$6:$B$36,0),FALSE)="No Impact",HLOOKUP(LEFT(AY$3,4),Global!$B$6:$J$36,MATCH($C27,Global!$B$6:$B$36,0),FALSE)="No Impact"),HLOOKUP(RIGHT(AY$3,LEN(AY$3)-FIND(".",AY$3,FIND(".",AY$3)+1)),Gällivare!$B$6:$J$36,MATCH($C27,Gällivare!$B$6:$B$36,0),FALSE),"Global: "&amp;HLOOKUP(LEFT(AY$3,4),Global!$B$6:$J$36,MATCH($C27,Global!$B$6:$B$36,0),FALSE)&amp;CHAR(10)&amp;"Local Trend: "&amp;HLOOKUP(MID(AY$3,FIND(".",AY$3)+1,FIND(".",AY$3,FIND(".",AY$3)+1)-FIND(".",AY$3)-1),Gällivare!$B$6:$J$36,MATCH($C27,Gällivare!$B$6:$B$36,0),FALSE)&amp;CHAR(10)&amp;"Local Target: "&amp;HLOOKUP(RIGHT(AY$3,LEN(AY$3)-FIND(".",AY$3,FIND(".",AY$3)+1)),Gällivare!$B$6:$J$36,MATCH($C27,Gällivare!$B$6:$B$36,0),FALSE)))</f>
        <v>Medium</v>
      </c>
      <c r="AZ27" s="177" t="str">
        <f>IF(AND(HLOOKUP(MID(AZ$3,FIND(".",AZ$3)+1,FIND(".",AZ$3,FIND(".",AZ$3)+1)-FIND(".",AZ$3)-1),Gällivare!$B$6:$J$36,MATCH($C27,Gällivare!$B$6:$B$36,0),FALSE)="No Impact",HLOOKUP(RIGHT(AZ$3,LEN(AZ$3)-FIND(".",AZ$3,FIND(".",AZ$3)+1)),Gällivare!$B$6:$J$36,MATCH($C27,Gällivare!$B$6:$B$36,0),FALSE)="No Impact"),HLOOKUP(LEFT(AZ$3,4),Global!$B$6:$J$36,MATCH($C27,Global!$B$6:$B$36,0),FALSE),IF(AND(HLOOKUP(MID(AZ$3,FIND(".",AZ$3)+1,FIND(".",AZ$3,FIND(".",AZ$3)+1)-FIND(".",AZ$3)-1),Gällivare!$B$6:$J$36,MATCH($C27,Gällivare!$B$6:$B$36,0),FALSE)="No Impact",HLOOKUP(LEFT(AZ$3,4),Global!$B$6:$J$36,MATCH($C27,Global!$B$6:$B$36,0),FALSE)="No Impact"),HLOOKUP(RIGHT(AZ$3,LEN(AZ$3)-FIND(".",AZ$3,FIND(".",AZ$3)+1)),Gällivare!$B$6:$J$36,MATCH($C27,Gällivare!$B$6:$B$36,0),FALSE),"Global: "&amp;HLOOKUP(LEFT(AZ$3,4),Global!$B$6:$J$36,MATCH($C27,Global!$B$6:$B$36,0),FALSE)&amp;CHAR(10)&amp;"Local Trend: "&amp;HLOOKUP(MID(AZ$3,FIND(".",AZ$3)+1,FIND(".",AZ$3,FIND(".",AZ$3)+1)-FIND(".",AZ$3)-1),Gällivare!$B$6:$J$36,MATCH($C27,Gällivare!$B$6:$B$36,0),FALSE)&amp;CHAR(10)&amp;"Local Target: "&amp;HLOOKUP(RIGHT(AZ$3,LEN(AZ$3)-FIND(".",AZ$3,FIND(".",AZ$3)+1)),Gällivare!$B$6:$J$36,MATCH($C27,Gällivare!$B$6:$B$36,0),FALSE)))</f>
        <v>High</v>
      </c>
      <c r="BA27" s="177" t="str">
        <f>IF(AND(HLOOKUP(MID(BA$3,FIND(".",BA$3)+1,FIND(".",BA$3,FIND(".",BA$3)+1)-FIND(".",BA$3)-1),Gällivare!$B$6:$J$36,MATCH($C27,Gällivare!$B$6:$B$36,0),FALSE)="No Impact",HLOOKUP(RIGHT(BA$3,LEN(BA$3)-FIND(".",BA$3,FIND(".",BA$3)+1)),Gällivare!$B$6:$J$36,MATCH($C27,Gällivare!$B$6:$B$36,0),FALSE)="No Impact"),HLOOKUP(LEFT(BA$3,4),Global!$B$6:$J$36,MATCH($C27,Global!$B$6:$B$36,0),FALSE),IF(AND(HLOOKUP(MID(BA$3,FIND(".",BA$3)+1,FIND(".",BA$3,FIND(".",BA$3)+1)-FIND(".",BA$3)-1),Gällivare!$B$6:$J$36,MATCH($C27,Gällivare!$B$6:$B$36,0),FALSE)="No Impact",HLOOKUP(LEFT(BA$3,4),Global!$B$6:$J$36,MATCH($C27,Global!$B$6:$B$36,0),FALSE)="No Impact"),HLOOKUP(RIGHT(BA$3,LEN(BA$3)-FIND(".",BA$3,FIND(".",BA$3)+1)),Gällivare!$B$6:$J$36,MATCH($C27,Gällivare!$B$6:$B$36,0),FALSE),"Global: "&amp;HLOOKUP(LEFT(BA$3,4),Global!$B$6:$J$36,MATCH($C27,Global!$B$6:$B$36,0),FALSE)&amp;CHAR(10)&amp;"Local Trend: "&amp;HLOOKUP(MID(BA$3,FIND(".",BA$3)+1,FIND(".",BA$3,FIND(".",BA$3)+1)-FIND(".",BA$3)-1),Gällivare!$B$6:$J$36,MATCH($C27,Gällivare!$B$6:$B$36,0),FALSE)&amp;CHAR(10)&amp;"Local Target: "&amp;HLOOKUP(RIGHT(BA$3,LEN(BA$3)-FIND(".",BA$3,FIND(".",BA$3)+1)),Gällivare!$B$6:$J$36,MATCH($C27,Gällivare!$B$6:$B$36,0),FALSE)))</f>
        <v>Low in begining
High around 2040</v>
      </c>
      <c r="BB27" s="177" t="str">
        <f>IF(AND(HLOOKUP(MID(BB$3,FIND(".",BB$3)+1,FIND(".",BB$3,FIND(".",BB$3)+1)-FIND(".",BB$3)-1),Gällivare!$B$6:$J$36,MATCH($C27,Gällivare!$B$6:$B$36,0),FALSE)="No Impact",HLOOKUP(RIGHT(BB$3,LEN(BB$3)-FIND(".",BB$3,FIND(".",BB$3)+1)),Gällivare!$B$6:$J$36,MATCH($C27,Gällivare!$B$6:$B$36,0),FALSE)="No Impact"),HLOOKUP(LEFT(BB$3,4),Global!$B$6:$J$36,MATCH($C27,Global!$B$6:$B$36,0),FALSE),IF(AND(HLOOKUP(MID(BB$3,FIND(".",BB$3)+1,FIND(".",BB$3,FIND(".",BB$3)+1)-FIND(".",BB$3)-1),Gällivare!$B$6:$J$36,MATCH($C27,Gällivare!$B$6:$B$36,0),FALSE)="No Impact",HLOOKUP(LEFT(BB$3,4),Global!$B$6:$J$36,MATCH($C27,Global!$B$6:$B$36,0),FALSE)="No Impact"),HLOOKUP(RIGHT(BB$3,LEN(BB$3)-FIND(".",BB$3,FIND(".",BB$3)+1)),Gällivare!$B$6:$J$36,MATCH($C27,Gällivare!$B$6:$B$36,0),FALSE),"Global: "&amp;HLOOKUP(LEFT(BB$3,4),Global!$B$6:$J$36,MATCH($C27,Global!$B$6:$B$36,0),FALSE)&amp;CHAR(10)&amp;"Local Trend: "&amp;HLOOKUP(MID(BB$3,FIND(".",BB$3)+1,FIND(".",BB$3,FIND(".",BB$3)+1)-FIND(".",BB$3)-1),Gällivare!$B$6:$J$36,MATCH($C27,Gällivare!$B$6:$B$36,0),FALSE)&amp;CHAR(10)&amp;"Local Target: "&amp;HLOOKUP(RIGHT(BB$3,LEN(BB$3)-FIND(".",BB$3,FIND(".",BB$3)+1)),Gällivare!$B$6:$J$36,MATCH($C27,Gällivare!$B$6:$B$36,0),FALSE)))</f>
        <v>Medium</v>
      </c>
      <c r="BC27" s="177" t="str">
        <f>IF(AND(HLOOKUP(MID(BC$3,FIND(".",BC$3)+1,FIND(".",BC$3,FIND(".",BC$3)+1)-FIND(".",BC$3)-1),Gällivare!$B$6:$J$36,MATCH($C27,Gällivare!$B$6:$B$36,0),FALSE)="No Impact",HLOOKUP(RIGHT(BC$3,LEN(BC$3)-FIND(".",BC$3,FIND(".",BC$3)+1)),Gällivare!$B$6:$J$36,MATCH($C27,Gällivare!$B$6:$B$36,0),FALSE)="No Impact"),HLOOKUP(LEFT(BC$3,4),Global!$B$6:$J$36,MATCH($C27,Global!$B$6:$B$36,0),FALSE),IF(AND(HLOOKUP(MID(BC$3,FIND(".",BC$3)+1,FIND(".",BC$3,FIND(".",BC$3)+1)-FIND(".",BC$3)-1),Gällivare!$B$6:$J$36,MATCH($C27,Gällivare!$B$6:$B$36,0),FALSE)="No Impact",HLOOKUP(LEFT(BC$3,4),Global!$B$6:$J$36,MATCH($C27,Global!$B$6:$B$36,0),FALSE)="No Impact"),HLOOKUP(RIGHT(BC$3,LEN(BC$3)-FIND(".",BC$3,FIND(".",BC$3)+1)),Gällivare!$B$6:$J$36,MATCH($C27,Gällivare!$B$6:$B$36,0),FALSE),"Global: "&amp;HLOOKUP(LEFT(BC$3,4),Global!$B$6:$J$36,MATCH($C27,Global!$B$6:$B$36,0),FALSE)&amp;CHAR(10)&amp;"Local Trend: "&amp;HLOOKUP(MID(BC$3,FIND(".",BC$3)+1,FIND(".",BC$3,FIND(".",BC$3)+1)-FIND(".",BC$3)-1),Gällivare!$B$6:$J$36,MATCH($C27,Gällivare!$B$6:$B$36,0),FALSE)&amp;CHAR(10)&amp;"Local Target: "&amp;HLOOKUP(RIGHT(BC$3,LEN(BC$3)-FIND(".",BC$3,FIND(".",BC$3)+1)),Gällivare!$B$6:$J$36,MATCH($C27,Gällivare!$B$6:$B$36,0),FALSE)))</f>
        <v>High</v>
      </c>
      <c r="BD27" s="177" t="str">
        <f>IF(AND(HLOOKUP(MID(BD$3,FIND(".",BD$3)+1,FIND(".",BD$3,FIND(".",BD$3)+1)-FIND(".",BD$3)-1),Gällivare!$B$6:$J$36,MATCH($C27,Gällivare!$B$6:$B$36,0),FALSE)="No Impact",HLOOKUP(RIGHT(BD$3,LEN(BD$3)-FIND(".",BD$3,FIND(".",BD$3)+1)),Gällivare!$B$6:$J$36,MATCH($C27,Gällivare!$B$6:$B$36,0),FALSE)="No Impact"),HLOOKUP(LEFT(BD$3,4),Global!$B$6:$J$36,MATCH($C27,Global!$B$6:$B$36,0),FALSE),IF(AND(HLOOKUP(MID(BD$3,FIND(".",BD$3)+1,FIND(".",BD$3,FIND(".",BD$3)+1)-FIND(".",BD$3)-1),Gällivare!$B$6:$J$36,MATCH($C27,Gällivare!$B$6:$B$36,0),FALSE)="No Impact",HLOOKUP(LEFT(BD$3,4),Global!$B$6:$J$36,MATCH($C27,Global!$B$6:$B$36,0),FALSE)="No Impact"),HLOOKUP(RIGHT(BD$3,LEN(BD$3)-FIND(".",BD$3,FIND(".",BD$3)+1)),Gällivare!$B$6:$J$36,MATCH($C27,Gällivare!$B$6:$B$36,0),FALSE),"Global: "&amp;HLOOKUP(LEFT(BD$3,4),Global!$B$6:$J$36,MATCH($C27,Global!$B$6:$B$36,0),FALSE)&amp;CHAR(10)&amp;"Local Trend: "&amp;HLOOKUP(MID(BD$3,FIND(".",BD$3)+1,FIND(".",BD$3,FIND(".",BD$3)+1)-FIND(".",BD$3)-1),Gällivare!$B$6:$J$36,MATCH($C27,Gällivare!$B$6:$B$36,0),FALSE)&amp;CHAR(10)&amp;"Local Target: "&amp;HLOOKUP(RIGHT(BD$3,LEN(BD$3)-FIND(".",BD$3,FIND(".",BD$3)+1)),Gällivare!$B$6:$J$36,MATCH($C27,Gällivare!$B$6:$B$36,0),FALSE)))</f>
        <v>Low in begining
High around 2040</v>
      </c>
      <c r="BE27" s="177" t="str">
        <f>IF(AND(HLOOKUP(MID(BE$3,FIND(".",BE$3)+1,FIND(".",BE$3,FIND(".",BE$3)+1)-FIND(".",BE$3)-1),Gällivare!$B$6:$J$36,MATCH($C27,Gällivare!$B$6:$B$36,0),FALSE)="No Impact",HLOOKUP(RIGHT(BE$3,LEN(BE$3)-FIND(".",BE$3,FIND(".",BE$3)+1)),Gällivare!$B$6:$J$36,MATCH($C27,Gällivare!$B$6:$B$36,0),FALSE)="No Impact"),HLOOKUP(LEFT(BE$3,4),Global!$B$6:$J$36,MATCH($C27,Global!$B$6:$B$36,0),FALSE),IF(AND(HLOOKUP(MID(BE$3,FIND(".",BE$3)+1,FIND(".",BE$3,FIND(".",BE$3)+1)-FIND(".",BE$3)-1),Gällivare!$B$6:$J$36,MATCH($C27,Gällivare!$B$6:$B$36,0),FALSE)="No Impact",HLOOKUP(LEFT(BE$3,4),Global!$B$6:$J$36,MATCH($C27,Global!$B$6:$B$36,0),FALSE)="No Impact"),HLOOKUP(RIGHT(BE$3,LEN(BE$3)-FIND(".",BE$3,FIND(".",BE$3)+1)),Gällivare!$B$6:$J$36,MATCH($C27,Gällivare!$B$6:$B$36,0),FALSE),"Global: "&amp;HLOOKUP(LEFT(BE$3,4),Global!$B$6:$J$36,MATCH($C27,Global!$B$6:$B$36,0),FALSE)&amp;CHAR(10)&amp;"Local Trend: "&amp;HLOOKUP(MID(BE$3,FIND(".",BE$3)+1,FIND(".",BE$3,FIND(".",BE$3)+1)-FIND(".",BE$3)-1),Gällivare!$B$6:$J$36,MATCH($C27,Gällivare!$B$6:$B$36,0),FALSE)&amp;CHAR(10)&amp;"Local Target: "&amp;HLOOKUP(RIGHT(BE$3,LEN(BE$3)-FIND(".",BE$3,FIND(".",BE$3)+1)),Gällivare!$B$6:$J$36,MATCH($C27,Gällivare!$B$6:$B$36,0),FALSE)))</f>
        <v>Medium</v>
      </c>
      <c r="BF27" s="177" t="str">
        <f>IF(AND(HLOOKUP(MID(BF$3,FIND(".",BF$3)+1,FIND(".",BF$3,FIND(".",BF$3)+1)-FIND(".",BF$3)-1),Gällivare!$B$6:$J$36,MATCH($C27,Gällivare!$B$6:$B$36,0),FALSE)="No Impact",HLOOKUP(RIGHT(BF$3,LEN(BF$3)-FIND(".",BF$3,FIND(".",BF$3)+1)),Gällivare!$B$6:$J$36,MATCH($C27,Gällivare!$B$6:$B$36,0),FALSE)="No Impact"),HLOOKUP(LEFT(BF$3,4),Global!$B$6:$J$36,MATCH($C27,Global!$B$6:$B$36,0),FALSE),IF(AND(HLOOKUP(MID(BF$3,FIND(".",BF$3)+1,FIND(".",BF$3,FIND(".",BF$3)+1)-FIND(".",BF$3)-1),Gällivare!$B$6:$J$36,MATCH($C27,Gällivare!$B$6:$B$36,0),FALSE)="No Impact",HLOOKUP(LEFT(BF$3,4),Global!$B$6:$J$36,MATCH($C27,Global!$B$6:$B$36,0),FALSE)="No Impact"),HLOOKUP(RIGHT(BF$3,LEN(BF$3)-FIND(".",BF$3,FIND(".",BF$3)+1)),Gällivare!$B$6:$J$36,MATCH($C27,Gällivare!$B$6:$B$36,0),FALSE),"Global: "&amp;HLOOKUP(LEFT(BF$3,4),Global!$B$6:$J$36,MATCH($C27,Global!$B$6:$B$36,0),FALSE)&amp;CHAR(10)&amp;"Local Trend: "&amp;HLOOKUP(MID(BF$3,FIND(".",BF$3)+1,FIND(".",BF$3,FIND(".",BF$3)+1)-FIND(".",BF$3)-1),Gällivare!$B$6:$J$36,MATCH($C27,Gällivare!$B$6:$B$36,0),FALSE)&amp;CHAR(10)&amp;"Local Target: "&amp;HLOOKUP(RIGHT(BF$3,LEN(BF$3)-FIND(".",BF$3,FIND(".",BF$3)+1)),Gällivare!$B$6:$J$36,MATCH($C27,Gällivare!$B$6:$B$36,0),FALSE)))</f>
        <v>High</v>
      </c>
      <c r="BG27" s="177" t="str">
        <f>IF(AND(HLOOKUP(MID(BG$3,FIND(".",BG$3)+1,FIND(".",BG$3,FIND(".",BG$3)+1)-FIND(".",BG$3)-1),Gällivare!$B$6:$J$36,MATCH($C27,Gällivare!$B$6:$B$36,0),FALSE)="No Impact",HLOOKUP(RIGHT(BG$3,LEN(BG$3)-FIND(".",BG$3,FIND(".",BG$3)+1)),Gällivare!$B$6:$J$36,MATCH($C27,Gällivare!$B$6:$B$36,0),FALSE)="No Impact"),HLOOKUP(LEFT(BG$3,4),Global!$B$6:$J$36,MATCH($C27,Global!$B$6:$B$36,0),FALSE),IF(AND(HLOOKUP(MID(BG$3,FIND(".",BG$3)+1,FIND(".",BG$3,FIND(".",BG$3)+1)-FIND(".",BG$3)-1),Gällivare!$B$6:$J$36,MATCH($C27,Gällivare!$B$6:$B$36,0),FALSE)="No Impact",HLOOKUP(LEFT(BG$3,4),Global!$B$6:$J$36,MATCH($C27,Global!$B$6:$B$36,0),FALSE)="No Impact"),HLOOKUP(RIGHT(BG$3,LEN(BG$3)-FIND(".",BG$3,FIND(".",BG$3)+1)),Gällivare!$B$6:$J$36,MATCH($C27,Gällivare!$B$6:$B$36,0),FALSE),"Global: "&amp;HLOOKUP(LEFT(BG$3,4),Global!$B$6:$J$36,MATCH($C27,Global!$B$6:$B$36,0),FALSE)&amp;CHAR(10)&amp;"Local Trend: "&amp;HLOOKUP(MID(BG$3,FIND(".",BG$3)+1,FIND(".",BG$3,FIND(".",BG$3)+1)-FIND(".",BG$3)-1),Gällivare!$B$6:$J$36,MATCH($C27,Gällivare!$B$6:$B$36,0),FALSE)&amp;CHAR(10)&amp;"Local Target: "&amp;HLOOKUP(RIGHT(BG$3,LEN(BG$3)-FIND(".",BG$3,FIND(".",BG$3)+1)),Gällivare!$B$6:$J$36,MATCH($C27,Gällivare!$B$6:$B$36,0),FALSE)))</f>
        <v>Low in begining
High around 2040</v>
      </c>
      <c r="BH27" s="177" t="str">
        <f>IF(AND(HLOOKUP(MID(BH$3,FIND(".",BH$3)+1,FIND(".",BH$3,FIND(".",BH$3)+1)-FIND(".",BH$3)-1),Gällivare!$B$6:$J$36,MATCH($C27,Gällivare!$B$6:$B$36,0),FALSE)="No Impact",HLOOKUP(RIGHT(BH$3,LEN(BH$3)-FIND(".",BH$3,FIND(".",BH$3)+1)),Gällivare!$B$6:$J$36,MATCH($C27,Gällivare!$B$6:$B$36,0),FALSE)="No Impact"),HLOOKUP(LEFT(BH$3,4),Global!$B$6:$J$36,MATCH($C27,Global!$B$6:$B$36,0),FALSE),IF(AND(HLOOKUP(MID(BH$3,FIND(".",BH$3)+1,FIND(".",BH$3,FIND(".",BH$3)+1)-FIND(".",BH$3)-1),Gällivare!$B$6:$J$36,MATCH($C27,Gällivare!$B$6:$B$36,0),FALSE)="No Impact",HLOOKUP(LEFT(BH$3,4),Global!$B$6:$J$36,MATCH($C27,Global!$B$6:$B$36,0),FALSE)="No Impact"),HLOOKUP(RIGHT(BH$3,LEN(BH$3)-FIND(".",BH$3,FIND(".",BH$3)+1)),Gällivare!$B$6:$J$36,MATCH($C27,Gällivare!$B$6:$B$36,0),FALSE),"Global: "&amp;HLOOKUP(LEFT(BH$3,4),Global!$B$6:$J$36,MATCH($C27,Global!$B$6:$B$36,0),FALSE)&amp;CHAR(10)&amp;"Local Trend: "&amp;HLOOKUP(MID(BH$3,FIND(".",BH$3)+1,FIND(".",BH$3,FIND(".",BH$3)+1)-FIND(".",BH$3)-1),Gällivare!$B$6:$J$36,MATCH($C27,Gällivare!$B$6:$B$36,0),FALSE)&amp;CHAR(10)&amp;"Local Target: "&amp;HLOOKUP(RIGHT(BH$3,LEN(BH$3)-FIND(".",BH$3,FIND(".",BH$3)+1)),Gällivare!$B$6:$J$36,MATCH($C27,Gällivare!$B$6:$B$36,0),FALSE)))</f>
        <v>Medium</v>
      </c>
      <c r="BI27" s="177" t="str">
        <f>IF(AND(HLOOKUP(MID(BI$3,FIND(".",BI$3)+1,FIND(".",BI$3,FIND(".",BI$3)+1)-FIND(".",BI$3)-1),Gällivare!$B$6:$J$36,MATCH($C27,Gällivare!$B$6:$B$36,0),FALSE)="No Impact",HLOOKUP(RIGHT(BI$3,LEN(BI$3)-FIND(".",BI$3,FIND(".",BI$3)+1)),Gällivare!$B$6:$J$36,MATCH($C27,Gällivare!$B$6:$B$36,0),FALSE)="No Impact"),HLOOKUP(LEFT(BI$3,4),Global!$B$6:$J$36,MATCH($C27,Global!$B$6:$B$36,0),FALSE),IF(AND(HLOOKUP(MID(BI$3,FIND(".",BI$3)+1,FIND(".",BI$3,FIND(".",BI$3)+1)-FIND(".",BI$3)-1),Gällivare!$B$6:$J$36,MATCH($C27,Gällivare!$B$6:$B$36,0),FALSE)="No Impact",HLOOKUP(LEFT(BI$3,4),Global!$B$6:$J$36,MATCH($C27,Global!$B$6:$B$36,0),FALSE)="No Impact"),HLOOKUP(RIGHT(BI$3,LEN(BI$3)-FIND(".",BI$3,FIND(".",BI$3)+1)),Gällivare!$B$6:$J$36,MATCH($C27,Gällivare!$B$6:$B$36,0),FALSE),"Global: "&amp;HLOOKUP(LEFT(BI$3,4),Global!$B$6:$J$36,MATCH($C27,Global!$B$6:$B$36,0),FALSE)&amp;CHAR(10)&amp;"Local Trend: "&amp;HLOOKUP(MID(BI$3,FIND(".",BI$3)+1,FIND(".",BI$3,FIND(".",BI$3)+1)-FIND(".",BI$3)-1),Gällivare!$B$6:$J$36,MATCH($C27,Gällivare!$B$6:$B$36,0),FALSE)&amp;CHAR(10)&amp;"Local Target: "&amp;HLOOKUP(RIGHT(BI$3,LEN(BI$3)-FIND(".",BI$3,FIND(".",BI$3)+1)),Gällivare!$B$6:$J$36,MATCH($C27,Gällivare!$B$6:$B$36,0),FALSE)))</f>
        <v>High</v>
      </c>
      <c r="BJ27" s="177" t="str">
        <f>IF(AND(HLOOKUP(MID(BJ$3,FIND(".",BJ$3)+1,FIND(".",BJ$3,FIND(".",BJ$3)+1)-FIND(".",BJ$3)-1),Gällivare!$B$6:$J$36,MATCH($C27,Gällivare!$B$6:$B$36,0),FALSE)="No Impact",HLOOKUP(RIGHT(BJ$3,LEN(BJ$3)-FIND(".",BJ$3,FIND(".",BJ$3)+1)),Gällivare!$B$6:$J$36,MATCH($C27,Gällivare!$B$6:$B$36,0),FALSE)="No Impact"),HLOOKUP(LEFT(BJ$3,4),Global!$B$6:$J$36,MATCH($C27,Global!$B$6:$B$36,0),FALSE),IF(AND(HLOOKUP(MID(BJ$3,FIND(".",BJ$3)+1,FIND(".",BJ$3,FIND(".",BJ$3)+1)-FIND(".",BJ$3)-1),Gällivare!$B$6:$J$36,MATCH($C27,Gällivare!$B$6:$B$36,0),FALSE)="No Impact",HLOOKUP(LEFT(BJ$3,4),Global!$B$6:$J$36,MATCH($C27,Global!$B$6:$B$36,0),FALSE)="No Impact"),HLOOKUP(RIGHT(BJ$3,LEN(BJ$3)-FIND(".",BJ$3,FIND(".",BJ$3)+1)),Gällivare!$B$6:$J$36,MATCH($C27,Gällivare!$B$6:$B$36,0),FALSE),"Global: "&amp;HLOOKUP(LEFT(BJ$3,4),Global!$B$6:$J$36,MATCH($C27,Global!$B$6:$B$36,0),FALSE)&amp;CHAR(10)&amp;"Local Trend: "&amp;HLOOKUP(MID(BJ$3,FIND(".",BJ$3)+1,FIND(".",BJ$3,FIND(".",BJ$3)+1)-FIND(".",BJ$3)-1),Gällivare!$B$6:$J$36,MATCH($C27,Gällivare!$B$6:$B$36,0),FALSE)&amp;CHAR(10)&amp;"Local Target: "&amp;HLOOKUP(RIGHT(BJ$3,LEN(BJ$3)-FIND(".",BJ$3,FIND(".",BJ$3)+1)),Gällivare!$B$6:$J$36,MATCH($C27,Gällivare!$B$6:$B$36,0),FALSE)))</f>
        <v>Low in begining
High around 2040</v>
      </c>
      <c r="BK27" s="177" t="str">
        <f>IF(AND(HLOOKUP(MID(BK$3,FIND(".",BK$3)+1,FIND(".",BK$3,FIND(".",BK$3)+1)-FIND(".",BK$3)-1),Gällivare!$B$6:$J$36,MATCH($C27,Gällivare!$B$6:$B$36,0),FALSE)="No Impact",HLOOKUP(RIGHT(BK$3,LEN(BK$3)-FIND(".",BK$3,FIND(".",BK$3)+1)),Gällivare!$B$6:$J$36,MATCH($C27,Gällivare!$B$6:$B$36,0),FALSE)="No Impact"),HLOOKUP(LEFT(BK$3,4),Global!$B$6:$J$36,MATCH($C27,Global!$B$6:$B$36,0),FALSE),IF(AND(HLOOKUP(MID(BK$3,FIND(".",BK$3)+1,FIND(".",BK$3,FIND(".",BK$3)+1)-FIND(".",BK$3)-1),Gällivare!$B$6:$J$36,MATCH($C27,Gällivare!$B$6:$B$36,0),FALSE)="No Impact",HLOOKUP(LEFT(BK$3,4),Global!$B$6:$J$36,MATCH($C27,Global!$B$6:$B$36,0),FALSE)="No Impact"),HLOOKUP(RIGHT(BK$3,LEN(BK$3)-FIND(".",BK$3,FIND(".",BK$3)+1)),Gällivare!$B$6:$J$36,MATCH($C27,Gällivare!$B$6:$B$36,0),FALSE),"Global: "&amp;HLOOKUP(LEFT(BK$3,4),Global!$B$6:$J$36,MATCH($C27,Global!$B$6:$B$36,0),FALSE)&amp;CHAR(10)&amp;"Local Trend: "&amp;HLOOKUP(MID(BK$3,FIND(".",BK$3)+1,FIND(".",BK$3,FIND(".",BK$3)+1)-FIND(".",BK$3)-1),Gällivare!$B$6:$J$36,MATCH($C27,Gällivare!$B$6:$B$36,0),FALSE)&amp;CHAR(10)&amp;"Local Target: "&amp;HLOOKUP(RIGHT(BK$3,LEN(BK$3)-FIND(".",BK$3,FIND(".",BK$3)+1)),Gällivare!$B$6:$J$36,MATCH($C27,Gällivare!$B$6:$B$36,0),FALSE)))</f>
        <v>Medium</v>
      </c>
      <c r="BL27" s="177" t="str">
        <f>IF(AND(HLOOKUP(MID(BL$3,FIND(".",BL$3)+1,FIND(".",BL$3,FIND(".",BL$3)+1)-FIND(".",BL$3)-1),Gällivare!$B$6:$J$36,MATCH($C27,Gällivare!$B$6:$B$36,0),FALSE)="No Impact",HLOOKUP(RIGHT(BL$3,LEN(BL$3)-FIND(".",BL$3,FIND(".",BL$3)+1)),Gällivare!$B$6:$J$36,MATCH($C27,Gällivare!$B$6:$B$36,0),FALSE)="No Impact"),HLOOKUP(LEFT(BL$3,4),Global!$B$6:$J$36,MATCH($C27,Global!$B$6:$B$36,0),FALSE),IF(AND(HLOOKUP(MID(BL$3,FIND(".",BL$3)+1,FIND(".",BL$3,FIND(".",BL$3)+1)-FIND(".",BL$3)-1),Gällivare!$B$6:$J$36,MATCH($C27,Gällivare!$B$6:$B$36,0),FALSE)="No Impact",HLOOKUP(LEFT(BL$3,4),Global!$B$6:$J$36,MATCH($C27,Global!$B$6:$B$36,0),FALSE)="No Impact"),HLOOKUP(RIGHT(BL$3,LEN(BL$3)-FIND(".",BL$3,FIND(".",BL$3)+1)),Gällivare!$B$6:$J$36,MATCH($C27,Gällivare!$B$6:$B$36,0),FALSE),"Global: "&amp;HLOOKUP(LEFT(BL$3,4),Global!$B$6:$J$36,MATCH($C27,Global!$B$6:$B$36,0),FALSE)&amp;CHAR(10)&amp;"Local Trend: "&amp;HLOOKUP(MID(BL$3,FIND(".",BL$3)+1,FIND(".",BL$3,FIND(".",BL$3)+1)-FIND(".",BL$3)-1),Gällivare!$B$6:$J$36,MATCH($C27,Gällivare!$B$6:$B$36,0),FALSE)&amp;CHAR(10)&amp;"Local Target: "&amp;HLOOKUP(RIGHT(BL$3,LEN(BL$3)-FIND(".",BL$3,FIND(".",BL$3)+1)),Gällivare!$B$6:$J$36,MATCH($C27,Gällivare!$B$6:$B$36,0),FALSE)))</f>
        <v>High</v>
      </c>
      <c r="BM27" s="177" t="str">
        <f>IF(AND(HLOOKUP(MID(BM$3,FIND(".",BM$3)+1,FIND(".",BM$3,FIND(".",BM$3)+1)-FIND(".",BM$3)-1),Gällivare!$B$6:$J$36,MATCH($C27,Gällivare!$B$6:$B$36,0),FALSE)="No Impact",HLOOKUP(RIGHT(BM$3,LEN(BM$3)-FIND(".",BM$3,FIND(".",BM$3)+1)),Gällivare!$B$6:$J$36,MATCH($C27,Gällivare!$B$6:$B$36,0),FALSE)="No Impact"),HLOOKUP(LEFT(BM$3,4),Global!$B$6:$J$36,MATCH($C27,Global!$B$6:$B$36,0),FALSE),IF(AND(HLOOKUP(MID(BM$3,FIND(".",BM$3)+1,FIND(".",BM$3,FIND(".",BM$3)+1)-FIND(".",BM$3)-1),Gällivare!$B$6:$J$36,MATCH($C27,Gällivare!$B$6:$B$36,0),FALSE)="No Impact",HLOOKUP(LEFT(BM$3,4),Global!$B$6:$J$36,MATCH($C27,Global!$B$6:$B$36,0),FALSE)="No Impact"),HLOOKUP(RIGHT(BM$3,LEN(BM$3)-FIND(".",BM$3,FIND(".",BM$3)+1)),Gällivare!$B$6:$J$36,MATCH($C27,Gällivare!$B$6:$B$36,0),FALSE),"Global: "&amp;HLOOKUP(LEFT(BM$3,4),Global!$B$6:$J$36,MATCH($C27,Global!$B$6:$B$36,0),FALSE)&amp;CHAR(10)&amp;"Local Trend: "&amp;HLOOKUP(MID(BM$3,FIND(".",BM$3)+1,FIND(".",BM$3,FIND(".",BM$3)+1)-FIND(".",BM$3)-1),Gällivare!$B$6:$J$36,MATCH($C27,Gällivare!$B$6:$B$36,0),FALSE)&amp;CHAR(10)&amp;"Local Target: "&amp;HLOOKUP(RIGHT(BM$3,LEN(BM$3)-FIND(".",BM$3,FIND(".",BM$3)+1)),Gällivare!$B$6:$J$36,MATCH($C27,Gällivare!$B$6:$B$36,0),FALSE)))</f>
        <v>Low in begining
High around 2040</v>
      </c>
      <c r="BN27" s="177" t="str">
        <f>IF(AND(HLOOKUP(MID(BN$3,FIND(".",BN$3)+1,FIND(".",BN$3,FIND(".",BN$3)+1)-FIND(".",BN$3)-1),Gällivare!$B$6:$J$36,MATCH($C27,Gällivare!$B$6:$B$36,0),FALSE)="No Impact",HLOOKUP(RIGHT(BN$3,LEN(BN$3)-FIND(".",BN$3,FIND(".",BN$3)+1)),Gällivare!$B$6:$J$36,MATCH($C27,Gällivare!$B$6:$B$36,0),FALSE)="No Impact"),HLOOKUP(LEFT(BN$3,4),Global!$B$6:$J$36,MATCH($C27,Global!$B$6:$B$36,0),FALSE),IF(AND(HLOOKUP(MID(BN$3,FIND(".",BN$3)+1,FIND(".",BN$3,FIND(".",BN$3)+1)-FIND(".",BN$3)-1),Gällivare!$B$6:$J$36,MATCH($C27,Gällivare!$B$6:$B$36,0),FALSE)="No Impact",HLOOKUP(LEFT(BN$3,4),Global!$B$6:$J$36,MATCH($C27,Global!$B$6:$B$36,0),FALSE)="No Impact"),HLOOKUP(RIGHT(BN$3,LEN(BN$3)-FIND(".",BN$3,FIND(".",BN$3)+1)),Gällivare!$B$6:$J$36,MATCH($C27,Gällivare!$B$6:$B$36,0),FALSE),"Global: "&amp;HLOOKUP(LEFT(BN$3,4),Global!$B$6:$J$36,MATCH($C27,Global!$B$6:$B$36,0),FALSE)&amp;CHAR(10)&amp;"Local Trend: "&amp;HLOOKUP(MID(BN$3,FIND(".",BN$3)+1,FIND(".",BN$3,FIND(".",BN$3)+1)-FIND(".",BN$3)-1),Gällivare!$B$6:$J$36,MATCH($C27,Gällivare!$B$6:$B$36,0),FALSE)&amp;CHAR(10)&amp;"Local Target: "&amp;HLOOKUP(RIGHT(BN$3,LEN(BN$3)-FIND(".",BN$3,FIND(".",BN$3)+1)),Gällivare!$B$6:$J$36,MATCH($C27,Gällivare!$B$6:$B$36,0),FALSE)))</f>
        <v>Medium</v>
      </c>
      <c r="BO27" s="177" t="str">
        <f>IF(AND(HLOOKUP(MID(BO$3,FIND(".",BO$3)+1,FIND(".",BO$3,FIND(".",BO$3)+1)-FIND(".",BO$3)-1),Gällivare!$B$6:$J$36,MATCH($C27,Gällivare!$B$6:$B$36,0),FALSE)="No Impact",HLOOKUP(RIGHT(BO$3,LEN(BO$3)-FIND(".",BO$3,FIND(".",BO$3)+1)),Gällivare!$B$6:$J$36,MATCH($C27,Gällivare!$B$6:$B$36,0),FALSE)="No Impact"),HLOOKUP(LEFT(BO$3,4),Global!$B$6:$J$36,MATCH($C27,Global!$B$6:$B$36,0),FALSE),IF(AND(HLOOKUP(MID(BO$3,FIND(".",BO$3)+1,FIND(".",BO$3,FIND(".",BO$3)+1)-FIND(".",BO$3)-1),Gällivare!$B$6:$J$36,MATCH($C27,Gällivare!$B$6:$B$36,0),FALSE)="No Impact",HLOOKUP(LEFT(BO$3,4),Global!$B$6:$J$36,MATCH($C27,Global!$B$6:$B$36,0),FALSE)="No Impact"),HLOOKUP(RIGHT(BO$3,LEN(BO$3)-FIND(".",BO$3,FIND(".",BO$3)+1)),Gällivare!$B$6:$J$36,MATCH($C27,Gällivare!$B$6:$B$36,0),FALSE),"Global: "&amp;HLOOKUP(LEFT(BO$3,4),Global!$B$6:$J$36,MATCH($C27,Global!$B$6:$B$36,0),FALSE)&amp;CHAR(10)&amp;"Local Trend: "&amp;HLOOKUP(MID(BO$3,FIND(".",BO$3)+1,FIND(".",BO$3,FIND(".",BO$3)+1)-FIND(".",BO$3)-1),Gällivare!$B$6:$J$36,MATCH($C27,Gällivare!$B$6:$B$36,0),FALSE)&amp;CHAR(10)&amp;"Local Target: "&amp;HLOOKUP(RIGHT(BO$3,LEN(BO$3)-FIND(".",BO$3,FIND(".",BO$3)+1)),Gällivare!$B$6:$J$36,MATCH($C27,Gällivare!$B$6:$B$36,0),FALSE)))</f>
        <v>High</v>
      </c>
      <c r="BP27" s="177" t="str">
        <f>IF(AND(HLOOKUP(MID(BP$3,FIND(".",BP$3)+1,FIND(".",BP$3,FIND(".",BP$3)+1)-FIND(".",BP$3)-1),Gällivare!$B$6:$J$36,MATCH($C27,Gällivare!$B$6:$B$36,0),FALSE)="No Impact",HLOOKUP(RIGHT(BP$3,LEN(BP$3)-FIND(".",BP$3,FIND(".",BP$3)+1)),Gällivare!$B$6:$J$36,MATCH($C27,Gällivare!$B$6:$B$36,0),FALSE)="No Impact"),HLOOKUP(LEFT(BP$3,4),Global!$B$6:$J$36,MATCH($C27,Global!$B$6:$B$36,0),FALSE),IF(AND(HLOOKUP(MID(BP$3,FIND(".",BP$3)+1,FIND(".",BP$3,FIND(".",BP$3)+1)-FIND(".",BP$3)-1),Gällivare!$B$6:$J$36,MATCH($C27,Gällivare!$B$6:$B$36,0),FALSE)="No Impact",HLOOKUP(LEFT(BP$3,4),Global!$B$6:$J$36,MATCH($C27,Global!$B$6:$B$36,0),FALSE)="No Impact"),HLOOKUP(RIGHT(BP$3,LEN(BP$3)-FIND(".",BP$3,FIND(".",BP$3)+1)),Gällivare!$B$6:$J$36,MATCH($C27,Gällivare!$B$6:$B$36,0),FALSE),"Global: "&amp;HLOOKUP(LEFT(BP$3,4),Global!$B$6:$J$36,MATCH($C27,Global!$B$6:$B$36,0),FALSE)&amp;CHAR(10)&amp;"Local Trend: "&amp;HLOOKUP(MID(BP$3,FIND(".",BP$3)+1,FIND(".",BP$3,FIND(".",BP$3)+1)-FIND(".",BP$3)-1),Gällivare!$B$6:$J$36,MATCH($C27,Gällivare!$B$6:$B$36,0),FALSE)&amp;CHAR(10)&amp;"Local Target: "&amp;HLOOKUP(RIGHT(BP$3,LEN(BP$3)-FIND(".",BP$3,FIND(".",BP$3)+1)),Gällivare!$B$6:$J$36,MATCH($C27,Gällivare!$B$6:$B$36,0),FALSE)))</f>
        <v>Low in begining
High around 2040</v>
      </c>
    </row>
    <row r="28" spans="2:74" ht="28.8" x14ac:dyDescent="0.3">
      <c r="B28" s="248"/>
      <c r="C28" s="175" t="s">
        <v>212</v>
      </c>
      <c r="D28" s="175" t="s">
        <v>172</v>
      </c>
      <c r="E28" s="175" t="s">
        <v>207</v>
      </c>
      <c r="F28" s="176" t="s">
        <v>165</v>
      </c>
      <c r="G28" s="176"/>
      <c r="H28" s="175" t="str">
        <f t="shared" si="1"/>
        <v>High</v>
      </c>
      <c r="I28" s="175" t="str">
        <f t="shared" si="1"/>
        <v>High</v>
      </c>
      <c r="J28" s="175" t="str">
        <f t="shared" si="1"/>
        <v>High</v>
      </c>
      <c r="K28" s="175" t="str">
        <f t="shared" si="1"/>
        <v>High</v>
      </c>
      <c r="L28" s="175" t="str">
        <f t="shared" si="1"/>
        <v>High</v>
      </c>
      <c r="M28" s="175" t="str">
        <f t="shared" si="1"/>
        <v>High</v>
      </c>
      <c r="N28" s="175" t="str">
        <f t="shared" si="1"/>
        <v>Medium</v>
      </c>
      <c r="O28" s="175" t="str">
        <f t="shared" si="1"/>
        <v>Medium</v>
      </c>
      <c r="P28" s="175" t="str">
        <f t="shared" si="1"/>
        <v>Medium</v>
      </c>
      <c r="Q28" s="175" t="str">
        <f t="shared" si="1"/>
        <v>Medium</v>
      </c>
      <c r="R28" s="175" t="str">
        <f t="shared" si="1"/>
        <v>Medium</v>
      </c>
      <c r="S28" s="175" t="str">
        <f t="shared" si="1"/>
        <v>Medium</v>
      </c>
      <c r="T28" s="175" t="str">
        <f t="shared" si="1"/>
        <v>Low</v>
      </c>
      <c r="U28" s="175" t="str">
        <f t="shared" si="1"/>
        <v>Low</v>
      </c>
      <c r="V28" s="175" t="str">
        <f t="shared" si="1"/>
        <v>Low</v>
      </c>
      <c r="W28" s="175" t="str">
        <f t="shared" si="1"/>
        <v>Low</v>
      </c>
      <c r="X28" s="175" t="str">
        <f t="shared" si="5"/>
        <v>Low</v>
      </c>
      <c r="Y28" s="175" t="str">
        <f t="shared" si="5"/>
        <v>Low</v>
      </c>
      <c r="Z28" s="175" t="str">
        <f t="shared" si="5"/>
        <v>Medium</v>
      </c>
      <c r="AA28" s="175" t="str">
        <f t="shared" si="5"/>
        <v>Medium</v>
      </c>
      <c r="AB28" s="175" t="str">
        <f t="shared" si="5"/>
        <v>Medium</v>
      </c>
      <c r="AC28" s="175" t="str">
        <f t="shared" si="5"/>
        <v>Medium</v>
      </c>
      <c r="AD28" s="175" t="str">
        <f t="shared" si="5"/>
        <v>Medium</v>
      </c>
      <c r="AE28" s="175" t="str">
        <f t="shared" si="5"/>
        <v>Medium</v>
      </c>
      <c r="AF28" s="175" t="str">
        <f t="shared" si="4"/>
        <v>Low</v>
      </c>
      <c r="AG28" s="175" t="str">
        <f t="shared" si="4"/>
        <v>Low</v>
      </c>
      <c r="AH28" s="175" t="str">
        <f t="shared" si="4"/>
        <v>Low</v>
      </c>
      <c r="AI28" s="175" t="str">
        <f t="shared" si="4"/>
        <v>Low</v>
      </c>
      <c r="AJ28" s="175" t="str">
        <f t="shared" si="4"/>
        <v>Low</v>
      </c>
      <c r="AK28" s="175" t="str">
        <f t="shared" si="4"/>
        <v>Low</v>
      </c>
      <c r="AL28" s="176"/>
      <c r="AM28" s="177" t="str">
        <f>IF(AND(HLOOKUP(MID(AM$3,FIND(".",AM$3)+1,FIND(".",AM$3,FIND(".",AM$3)+1)-FIND(".",AM$3)-1),Gällivare!$B$6:$J$36,MATCH($C28,Gällivare!$B$6:$B$36,0),FALSE)="No Impact",HLOOKUP(RIGHT(AM$3,LEN(AM$3)-FIND(".",AM$3,FIND(".",AM$3)+1)),Gällivare!$B$6:$J$36,MATCH($C28,Gällivare!$B$6:$B$36,0),FALSE)="No Impact"),HLOOKUP(LEFT(AM$3,4),Global!$B$6:$J$36,MATCH($C28,Global!$B$6:$B$36,0),FALSE),IF(AND(HLOOKUP(MID(AM$3,FIND(".",AM$3)+1,FIND(".",AM$3,FIND(".",AM$3)+1)-FIND(".",AM$3)-1),Gällivare!$B$6:$J$36,MATCH($C28,Gällivare!$B$6:$B$36,0),FALSE)="No Impact",HLOOKUP(LEFT(AM$3,4),Global!$B$6:$J$36,MATCH($C28,Global!$B$6:$B$36,0),FALSE)="No Impact"),HLOOKUP(RIGHT(AM$3,LEN(AM$3)-FIND(".",AM$3,FIND(".",AM$3)+1)),Gällivare!$B$6:$J$36,MATCH($C28,Gällivare!$B$6:$B$36,0),FALSE),"Global: "&amp;HLOOKUP(LEFT(AM$3,4),Global!$B$6:$J$36,MATCH($C28,Global!$B$6:$B$36,0),FALSE)&amp;CHAR(10)&amp;"Local Trend: "&amp;HLOOKUP(MID(AM$3,FIND(".",AM$3)+1,FIND(".",AM$3,FIND(".",AM$3)+1)-FIND(".",AM$3)-1),Gällivare!$B$6:$J$36,MATCH($C28,Gällivare!$B$6:$B$36,0),FALSE)&amp;CHAR(10)&amp;"Local Target: "&amp;HLOOKUP(RIGHT(AM$3,LEN(AM$3)-FIND(".",AM$3,FIND(".",AM$3)+1)),Gällivare!$B$6:$J$36,MATCH($C28,Gällivare!$B$6:$B$36,0),FALSE)))</f>
        <v>High</v>
      </c>
      <c r="AN28" s="177" t="str">
        <f>IF(AND(HLOOKUP(MID(AN$3,FIND(".",AN$3)+1,FIND(".",AN$3,FIND(".",AN$3)+1)-FIND(".",AN$3)-1),Gällivare!$B$6:$J$36,MATCH($C28,Gällivare!$B$6:$B$36,0),FALSE)="No Impact",HLOOKUP(RIGHT(AN$3,LEN(AN$3)-FIND(".",AN$3,FIND(".",AN$3)+1)),Gällivare!$B$6:$J$36,MATCH($C28,Gällivare!$B$6:$B$36,0),FALSE)="No Impact"),HLOOKUP(LEFT(AN$3,4),Global!$B$6:$J$36,MATCH($C28,Global!$B$6:$B$36,0),FALSE),IF(AND(HLOOKUP(MID(AN$3,FIND(".",AN$3)+1,FIND(".",AN$3,FIND(".",AN$3)+1)-FIND(".",AN$3)-1),Gällivare!$B$6:$J$36,MATCH($C28,Gällivare!$B$6:$B$36,0),FALSE)="No Impact",HLOOKUP(LEFT(AN$3,4),Global!$B$6:$J$36,MATCH($C28,Global!$B$6:$B$36,0),FALSE)="No Impact"),HLOOKUP(RIGHT(AN$3,LEN(AN$3)-FIND(".",AN$3,FIND(".",AN$3)+1)),Gällivare!$B$6:$J$36,MATCH($C28,Gällivare!$B$6:$B$36,0),FALSE),"Global: "&amp;HLOOKUP(LEFT(AN$3,4),Global!$B$6:$J$36,MATCH($C28,Global!$B$6:$B$36,0),FALSE)&amp;CHAR(10)&amp;"Local Trend: "&amp;HLOOKUP(MID(AN$3,FIND(".",AN$3)+1,FIND(".",AN$3,FIND(".",AN$3)+1)-FIND(".",AN$3)-1),Gällivare!$B$6:$J$36,MATCH($C28,Gällivare!$B$6:$B$36,0),FALSE)&amp;CHAR(10)&amp;"Local Target: "&amp;HLOOKUP(RIGHT(AN$3,LEN(AN$3)-FIND(".",AN$3,FIND(".",AN$3)+1)),Gällivare!$B$6:$J$36,MATCH($C28,Gällivare!$B$6:$B$36,0),FALSE)))</f>
        <v>High</v>
      </c>
      <c r="AO28" s="177" t="str">
        <f>IF(AND(HLOOKUP(MID(AO$3,FIND(".",AO$3)+1,FIND(".",AO$3,FIND(".",AO$3)+1)-FIND(".",AO$3)-1),Gällivare!$B$6:$J$36,MATCH($C28,Gällivare!$B$6:$B$36,0),FALSE)="No Impact",HLOOKUP(RIGHT(AO$3,LEN(AO$3)-FIND(".",AO$3,FIND(".",AO$3)+1)),Gällivare!$B$6:$J$36,MATCH($C28,Gällivare!$B$6:$B$36,0),FALSE)="No Impact"),HLOOKUP(LEFT(AO$3,4),Global!$B$6:$J$36,MATCH($C28,Global!$B$6:$B$36,0),FALSE),IF(AND(HLOOKUP(MID(AO$3,FIND(".",AO$3)+1,FIND(".",AO$3,FIND(".",AO$3)+1)-FIND(".",AO$3)-1),Gällivare!$B$6:$J$36,MATCH($C28,Gällivare!$B$6:$B$36,0),FALSE)="No Impact",HLOOKUP(LEFT(AO$3,4),Global!$B$6:$J$36,MATCH($C28,Global!$B$6:$B$36,0),FALSE)="No Impact"),HLOOKUP(RIGHT(AO$3,LEN(AO$3)-FIND(".",AO$3,FIND(".",AO$3)+1)),Gällivare!$B$6:$J$36,MATCH($C28,Gällivare!$B$6:$B$36,0),FALSE),"Global: "&amp;HLOOKUP(LEFT(AO$3,4),Global!$B$6:$J$36,MATCH($C28,Global!$B$6:$B$36,0),FALSE)&amp;CHAR(10)&amp;"Local Trend: "&amp;HLOOKUP(MID(AO$3,FIND(".",AO$3)+1,FIND(".",AO$3,FIND(".",AO$3)+1)-FIND(".",AO$3)-1),Gällivare!$B$6:$J$36,MATCH($C28,Gällivare!$B$6:$B$36,0),FALSE)&amp;CHAR(10)&amp;"Local Target: "&amp;HLOOKUP(RIGHT(AO$3,LEN(AO$3)-FIND(".",AO$3,FIND(".",AO$3)+1)),Gällivare!$B$6:$J$36,MATCH($C28,Gällivare!$B$6:$B$36,0),FALSE)))</f>
        <v>High</v>
      </c>
      <c r="AP28" s="177" t="str">
        <f>IF(AND(HLOOKUP(MID(AP$3,FIND(".",AP$3)+1,FIND(".",AP$3,FIND(".",AP$3)+1)-FIND(".",AP$3)-1),Gällivare!$B$6:$J$36,MATCH($C28,Gällivare!$B$6:$B$36,0),FALSE)="No Impact",HLOOKUP(RIGHT(AP$3,LEN(AP$3)-FIND(".",AP$3,FIND(".",AP$3)+1)),Gällivare!$B$6:$J$36,MATCH($C28,Gällivare!$B$6:$B$36,0),FALSE)="No Impact"),HLOOKUP(LEFT(AP$3,4),Global!$B$6:$J$36,MATCH($C28,Global!$B$6:$B$36,0),FALSE),IF(AND(HLOOKUP(MID(AP$3,FIND(".",AP$3)+1,FIND(".",AP$3,FIND(".",AP$3)+1)-FIND(".",AP$3)-1),Gällivare!$B$6:$J$36,MATCH($C28,Gällivare!$B$6:$B$36,0),FALSE)="No Impact",HLOOKUP(LEFT(AP$3,4),Global!$B$6:$J$36,MATCH($C28,Global!$B$6:$B$36,0),FALSE)="No Impact"),HLOOKUP(RIGHT(AP$3,LEN(AP$3)-FIND(".",AP$3,FIND(".",AP$3)+1)),Gällivare!$B$6:$J$36,MATCH($C28,Gällivare!$B$6:$B$36,0),FALSE),"Global: "&amp;HLOOKUP(LEFT(AP$3,4),Global!$B$6:$J$36,MATCH($C28,Global!$B$6:$B$36,0),FALSE)&amp;CHAR(10)&amp;"Local Trend: "&amp;HLOOKUP(MID(AP$3,FIND(".",AP$3)+1,FIND(".",AP$3,FIND(".",AP$3)+1)-FIND(".",AP$3)-1),Gällivare!$B$6:$J$36,MATCH($C28,Gällivare!$B$6:$B$36,0),FALSE)&amp;CHAR(10)&amp;"Local Target: "&amp;HLOOKUP(RIGHT(AP$3,LEN(AP$3)-FIND(".",AP$3,FIND(".",AP$3)+1)),Gällivare!$B$6:$J$36,MATCH($C28,Gällivare!$B$6:$B$36,0),FALSE)))</f>
        <v>High</v>
      </c>
      <c r="AQ28" s="177" t="str">
        <f>IF(AND(HLOOKUP(MID(AQ$3,FIND(".",AQ$3)+1,FIND(".",AQ$3,FIND(".",AQ$3)+1)-FIND(".",AQ$3)-1),Gällivare!$B$6:$J$36,MATCH($C28,Gällivare!$B$6:$B$36,0),FALSE)="No Impact",HLOOKUP(RIGHT(AQ$3,LEN(AQ$3)-FIND(".",AQ$3,FIND(".",AQ$3)+1)),Gällivare!$B$6:$J$36,MATCH($C28,Gällivare!$B$6:$B$36,0),FALSE)="No Impact"),HLOOKUP(LEFT(AQ$3,4),Global!$B$6:$J$36,MATCH($C28,Global!$B$6:$B$36,0),FALSE),IF(AND(HLOOKUP(MID(AQ$3,FIND(".",AQ$3)+1,FIND(".",AQ$3,FIND(".",AQ$3)+1)-FIND(".",AQ$3)-1),Gällivare!$B$6:$J$36,MATCH($C28,Gällivare!$B$6:$B$36,0),FALSE)="No Impact",HLOOKUP(LEFT(AQ$3,4),Global!$B$6:$J$36,MATCH($C28,Global!$B$6:$B$36,0),FALSE)="No Impact"),HLOOKUP(RIGHT(AQ$3,LEN(AQ$3)-FIND(".",AQ$3,FIND(".",AQ$3)+1)),Gällivare!$B$6:$J$36,MATCH($C28,Gällivare!$B$6:$B$36,0),FALSE),"Global: "&amp;HLOOKUP(LEFT(AQ$3,4),Global!$B$6:$J$36,MATCH($C28,Global!$B$6:$B$36,0),FALSE)&amp;CHAR(10)&amp;"Local Trend: "&amp;HLOOKUP(MID(AQ$3,FIND(".",AQ$3)+1,FIND(".",AQ$3,FIND(".",AQ$3)+1)-FIND(".",AQ$3)-1),Gällivare!$B$6:$J$36,MATCH($C28,Gällivare!$B$6:$B$36,0),FALSE)&amp;CHAR(10)&amp;"Local Target: "&amp;HLOOKUP(RIGHT(AQ$3,LEN(AQ$3)-FIND(".",AQ$3,FIND(".",AQ$3)+1)),Gällivare!$B$6:$J$36,MATCH($C28,Gällivare!$B$6:$B$36,0),FALSE)))</f>
        <v>High</v>
      </c>
      <c r="AR28" s="177" t="str">
        <f>IF(AND(HLOOKUP(MID(AR$3,FIND(".",AR$3)+1,FIND(".",AR$3,FIND(".",AR$3)+1)-FIND(".",AR$3)-1),Gällivare!$B$6:$J$36,MATCH($C28,Gällivare!$B$6:$B$36,0),FALSE)="No Impact",HLOOKUP(RIGHT(AR$3,LEN(AR$3)-FIND(".",AR$3,FIND(".",AR$3)+1)),Gällivare!$B$6:$J$36,MATCH($C28,Gällivare!$B$6:$B$36,0),FALSE)="No Impact"),HLOOKUP(LEFT(AR$3,4),Global!$B$6:$J$36,MATCH($C28,Global!$B$6:$B$36,0),FALSE),IF(AND(HLOOKUP(MID(AR$3,FIND(".",AR$3)+1,FIND(".",AR$3,FIND(".",AR$3)+1)-FIND(".",AR$3)-1),Gällivare!$B$6:$J$36,MATCH($C28,Gällivare!$B$6:$B$36,0),FALSE)="No Impact",HLOOKUP(LEFT(AR$3,4),Global!$B$6:$J$36,MATCH($C28,Global!$B$6:$B$36,0),FALSE)="No Impact"),HLOOKUP(RIGHT(AR$3,LEN(AR$3)-FIND(".",AR$3,FIND(".",AR$3)+1)),Gällivare!$B$6:$J$36,MATCH($C28,Gällivare!$B$6:$B$36,0),FALSE),"Global: "&amp;HLOOKUP(LEFT(AR$3,4),Global!$B$6:$J$36,MATCH($C28,Global!$B$6:$B$36,0),FALSE)&amp;CHAR(10)&amp;"Local Trend: "&amp;HLOOKUP(MID(AR$3,FIND(".",AR$3)+1,FIND(".",AR$3,FIND(".",AR$3)+1)-FIND(".",AR$3)-1),Gällivare!$B$6:$J$36,MATCH($C28,Gällivare!$B$6:$B$36,0),FALSE)&amp;CHAR(10)&amp;"Local Target: "&amp;HLOOKUP(RIGHT(AR$3,LEN(AR$3)-FIND(".",AR$3,FIND(".",AR$3)+1)),Gällivare!$B$6:$J$36,MATCH($C28,Gällivare!$B$6:$B$36,0),FALSE)))</f>
        <v>High</v>
      </c>
      <c r="AS28" s="177" t="str">
        <f>IF(AND(HLOOKUP(MID(AS$3,FIND(".",AS$3)+1,FIND(".",AS$3,FIND(".",AS$3)+1)-FIND(".",AS$3)-1),Gällivare!$B$6:$J$36,MATCH($C28,Gällivare!$B$6:$B$36,0),FALSE)="No Impact",HLOOKUP(RIGHT(AS$3,LEN(AS$3)-FIND(".",AS$3,FIND(".",AS$3)+1)),Gällivare!$B$6:$J$36,MATCH($C28,Gällivare!$B$6:$B$36,0),FALSE)="No Impact"),HLOOKUP(LEFT(AS$3,4),Global!$B$6:$J$36,MATCH($C28,Global!$B$6:$B$36,0),FALSE),IF(AND(HLOOKUP(MID(AS$3,FIND(".",AS$3)+1,FIND(".",AS$3,FIND(".",AS$3)+1)-FIND(".",AS$3)-1),Gällivare!$B$6:$J$36,MATCH($C28,Gällivare!$B$6:$B$36,0),FALSE)="No Impact",HLOOKUP(LEFT(AS$3,4),Global!$B$6:$J$36,MATCH($C28,Global!$B$6:$B$36,0),FALSE)="No Impact"),HLOOKUP(RIGHT(AS$3,LEN(AS$3)-FIND(".",AS$3,FIND(".",AS$3)+1)),Gällivare!$B$6:$J$36,MATCH($C28,Gällivare!$B$6:$B$36,0),FALSE),"Global: "&amp;HLOOKUP(LEFT(AS$3,4),Global!$B$6:$J$36,MATCH($C28,Global!$B$6:$B$36,0),FALSE)&amp;CHAR(10)&amp;"Local Trend: "&amp;HLOOKUP(MID(AS$3,FIND(".",AS$3)+1,FIND(".",AS$3,FIND(".",AS$3)+1)-FIND(".",AS$3)-1),Gällivare!$B$6:$J$36,MATCH($C28,Gällivare!$B$6:$B$36,0),FALSE)&amp;CHAR(10)&amp;"Local Target: "&amp;HLOOKUP(RIGHT(AS$3,LEN(AS$3)-FIND(".",AS$3,FIND(".",AS$3)+1)),Gällivare!$B$6:$J$36,MATCH($C28,Gällivare!$B$6:$B$36,0),FALSE)))</f>
        <v>Medium</v>
      </c>
      <c r="AT28" s="177" t="str">
        <f>IF(AND(HLOOKUP(MID(AT$3,FIND(".",AT$3)+1,FIND(".",AT$3,FIND(".",AT$3)+1)-FIND(".",AT$3)-1),Gällivare!$B$6:$J$36,MATCH($C28,Gällivare!$B$6:$B$36,0),FALSE)="No Impact",HLOOKUP(RIGHT(AT$3,LEN(AT$3)-FIND(".",AT$3,FIND(".",AT$3)+1)),Gällivare!$B$6:$J$36,MATCH($C28,Gällivare!$B$6:$B$36,0),FALSE)="No Impact"),HLOOKUP(LEFT(AT$3,4),Global!$B$6:$J$36,MATCH($C28,Global!$B$6:$B$36,0),FALSE),IF(AND(HLOOKUP(MID(AT$3,FIND(".",AT$3)+1,FIND(".",AT$3,FIND(".",AT$3)+1)-FIND(".",AT$3)-1),Gällivare!$B$6:$J$36,MATCH($C28,Gällivare!$B$6:$B$36,0),FALSE)="No Impact",HLOOKUP(LEFT(AT$3,4),Global!$B$6:$J$36,MATCH($C28,Global!$B$6:$B$36,0),FALSE)="No Impact"),HLOOKUP(RIGHT(AT$3,LEN(AT$3)-FIND(".",AT$3,FIND(".",AT$3)+1)),Gällivare!$B$6:$J$36,MATCH($C28,Gällivare!$B$6:$B$36,0),FALSE),"Global: "&amp;HLOOKUP(LEFT(AT$3,4),Global!$B$6:$J$36,MATCH($C28,Global!$B$6:$B$36,0),FALSE)&amp;CHAR(10)&amp;"Local Trend: "&amp;HLOOKUP(MID(AT$3,FIND(".",AT$3)+1,FIND(".",AT$3,FIND(".",AT$3)+1)-FIND(".",AT$3)-1),Gällivare!$B$6:$J$36,MATCH($C28,Gällivare!$B$6:$B$36,0),FALSE)&amp;CHAR(10)&amp;"Local Target: "&amp;HLOOKUP(RIGHT(AT$3,LEN(AT$3)-FIND(".",AT$3,FIND(".",AT$3)+1)),Gällivare!$B$6:$J$36,MATCH($C28,Gällivare!$B$6:$B$36,0),FALSE)))</f>
        <v>Medium</v>
      </c>
      <c r="AU28" s="177" t="str">
        <f>IF(AND(HLOOKUP(MID(AU$3,FIND(".",AU$3)+1,FIND(".",AU$3,FIND(".",AU$3)+1)-FIND(".",AU$3)-1),Gällivare!$B$6:$J$36,MATCH($C28,Gällivare!$B$6:$B$36,0),FALSE)="No Impact",HLOOKUP(RIGHT(AU$3,LEN(AU$3)-FIND(".",AU$3,FIND(".",AU$3)+1)),Gällivare!$B$6:$J$36,MATCH($C28,Gällivare!$B$6:$B$36,0),FALSE)="No Impact"),HLOOKUP(LEFT(AU$3,4),Global!$B$6:$J$36,MATCH($C28,Global!$B$6:$B$36,0),FALSE),IF(AND(HLOOKUP(MID(AU$3,FIND(".",AU$3)+1,FIND(".",AU$3,FIND(".",AU$3)+1)-FIND(".",AU$3)-1),Gällivare!$B$6:$J$36,MATCH($C28,Gällivare!$B$6:$B$36,0),FALSE)="No Impact",HLOOKUP(LEFT(AU$3,4),Global!$B$6:$J$36,MATCH($C28,Global!$B$6:$B$36,0),FALSE)="No Impact"),HLOOKUP(RIGHT(AU$3,LEN(AU$3)-FIND(".",AU$3,FIND(".",AU$3)+1)),Gällivare!$B$6:$J$36,MATCH($C28,Gällivare!$B$6:$B$36,0),FALSE),"Global: "&amp;HLOOKUP(LEFT(AU$3,4),Global!$B$6:$J$36,MATCH($C28,Global!$B$6:$B$36,0),FALSE)&amp;CHAR(10)&amp;"Local Trend: "&amp;HLOOKUP(MID(AU$3,FIND(".",AU$3)+1,FIND(".",AU$3,FIND(".",AU$3)+1)-FIND(".",AU$3)-1),Gällivare!$B$6:$J$36,MATCH($C28,Gällivare!$B$6:$B$36,0),FALSE)&amp;CHAR(10)&amp;"Local Target: "&amp;HLOOKUP(RIGHT(AU$3,LEN(AU$3)-FIND(".",AU$3,FIND(".",AU$3)+1)),Gällivare!$B$6:$J$36,MATCH($C28,Gällivare!$B$6:$B$36,0),FALSE)))</f>
        <v>Medium</v>
      </c>
      <c r="AV28" s="177" t="str">
        <f>IF(AND(HLOOKUP(MID(AV$3,FIND(".",AV$3)+1,FIND(".",AV$3,FIND(".",AV$3)+1)-FIND(".",AV$3)-1),Gällivare!$B$6:$J$36,MATCH($C28,Gällivare!$B$6:$B$36,0),FALSE)="No Impact",HLOOKUP(RIGHT(AV$3,LEN(AV$3)-FIND(".",AV$3,FIND(".",AV$3)+1)),Gällivare!$B$6:$J$36,MATCH($C28,Gällivare!$B$6:$B$36,0),FALSE)="No Impact"),HLOOKUP(LEFT(AV$3,4),Global!$B$6:$J$36,MATCH($C28,Global!$B$6:$B$36,0),FALSE),IF(AND(HLOOKUP(MID(AV$3,FIND(".",AV$3)+1,FIND(".",AV$3,FIND(".",AV$3)+1)-FIND(".",AV$3)-1),Gällivare!$B$6:$J$36,MATCH($C28,Gällivare!$B$6:$B$36,0),FALSE)="No Impact",HLOOKUP(LEFT(AV$3,4),Global!$B$6:$J$36,MATCH($C28,Global!$B$6:$B$36,0),FALSE)="No Impact"),HLOOKUP(RIGHT(AV$3,LEN(AV$3)-FIND(".",AV$3,FIND(".",AV$3)+1)),Gällivare!$B$6:$J$36,MATCH($C28,Gällivare!$B$6:$B$36,0),FALSE),"Global: "&amp;HLOOKUP(LEFT(AV$3,4),Global!$B$6:$J$36,MATCH($C28,Global!$B$6:$B$36,0),FALSE)&amp;CHAR(10)&amp;"Local Trend: "&amp;HLOOKUP(MID(AV$3,FIND(".",AV$3)+1,FIND(".",AV$3,FIND(".",AV$3)+1)-FIND(".",AV$3)-1),Gällivare!$B$6:$J$36,MATCH($C28,Gällivare!$B$6:$B$36,0),FALSE)&amp;CHAR(10)&amp;"Local Target: "&amp;HLOOKUP(RIGHT(AV$3,LEN(AV$3)-FIND(".",AV$3,FIND(".",AV$3)+1)),Gällivare!$B$6:$J$36,MATCH($C28,Gällivare!$B$6:$B$36,0),FALSE)))</f>
        <v>Medium</v>
      </c>
      <c r="AW28" s="177" t="str">
        <f>IF(AND(HLOOKUP(MID(AW$3,FIND(".",AW$3)+1,FIND(".",AW$3,FIND(".",AW$3)+1)-FIND(".",AW$3)-1),Gällivare!$B$6:$J$36,MATCH($C28,Gällivare!$B$6:$B$36,0),FALSE)="No Impact",HLOOKUP(RIGHT(AW$3,LEN(AW$3)-FIND(".",AW$3,FIND(".",AW$3)+1)),Gällivare!$B$6:$J$36,MATCH($C28,Gällivare!$B$6:$B$36,0),FALSE)="No Impact"),HLOOKUP(LEFT(AW$3,4),Global!$B$6:$J$36,MATCH($C28,Global!$B$6:$B$36,0),FALSE),IF(AND(HLOOKUP(MID(AW$3,FIND(".",AW$3)+1,FIND(".",AW$3,FIND(".",AW$3)+1)-FIND(".",AW$3)-1),Gällivare!$B$6:$J$36,MATCH($C28,Gällivare!$B$6:$B$36,0),FALSE)="No Impact",HLOOKUP(LEFT(AW$3,4),Global!$B$6:$J$36,MATCH($C28,Global!$B$6:$B$36,0),FALSE)="No Impact"),HLOOKUP(RIGHT(AW$3,LEN(AW$3)-FIND(".",AW$3,FIND(".",AW$3)+1)),Gällivare!$B$6:$J$36,MATCH($C28,Gällivare!$B$6:$B$36,0),FALSE),"Global: "&amp;HLOOKUP(LEFT(AW$3,4),Global!$B$6:$J$36,MATCH($C28,Global!$B$6:$B$36,0),FALSE)&amp;CHAR(10)&amp;"Local Trend: "&amp;HLOOKUP(MID(AW$3,FIND(".",AW$3)+1,FIND(".",AW$3,FIND(".",AW$3)+1)-FIND(".",AW$3)-1),Gällivare!$B$6:$J$36,MATCH($C28,Gällivare!$B$6:$B$36,0),FALSE)&amp;CHAR(10)&amp;"Local Target: "&amp;HLOOKUP(RIGHT(AW$3,LEN(AW$3)-FIND(".",AW$3,FIND(".",AW$3)+1)),Gällivare!$B$6:$J$36,MATCH($C28,Gällivare!$B$6:$B$36,0),FALSE)))</f>
        <v>Medium</v>
      </c>
      <c r="AX28" s="177" t="str">
        <f>IF(AND(HLOOKUP(MID(AX$3,FIND(".",AX$3)+1,FIND(".",AX$3,FIND(".",AX$3)+1)-FIND(".",AX$3)-1),Gällivare!$B$6:$J$36,MATCH($C28,Gällivare!$B$6:$B$36,0),FALSE)="No Impact",HLOOKUP(RIGHT(AX$3,LEN(AX$3)-FIND(".",AX$3,FIND(".",AX$3)+1)),Gällivare!$B$6:$J$36,MATCH($C28,Gällivare!$B$6:$B$36,0),FALSE)="No Impact"),HLOOKUP(LEFT(AX$3,4),Global!$B$6:$J$36,MATCH($C28,Global!$B$6:$B$36,0),FALSE),IF(AND(HLOOKUP(MID(AX$3,FIND(".",AX$3)+1,FIND(".",AX$3,FIND(".",AX$3)+1)-FIND(".",AX$3)-1),Gällivare!$B$6:$J$36,MATCH($C28,Gällivare!$B$6:$B$36,0),FALSE)="No Impact",HLOOKUP(LEFT(AX$3,4),Global!$B$6:$J$36,MATCH($C28,Global!$B$6:$B$36,0),FALSE)="No Impact"),HLOOKUP(RIGHT(AX$3,LEN(AX$3)-FIND(".",AX$3,FIND(".",AX$3)+1)),Gällivare!$B$6:$J$36,MATCH($C28,Gällivare!$B$6:$B$36,0),FALSE),"Global: "&amp;HLOOKUP(LEFT(AX$3,4),Global!$B$6:$J$36,MATCH($C28,Global!$B$6:$B$36,0),FALSE)&amp;CHAR(10)&amp;"Local Trend: "&amp;HLOOKUP(MID(AX$3,FIND(".",AX$3)+1,FIND(".",AX$3,FIND(".",AX$3)+1)-FIND(".",AX$3)-1),Gällivare!$B$6:$J$36,MATCH($C28,Gällivare!$B$6:$B$36,0),FALSE)&amp;CHAR(10)&amp;"Local Target: "&amp;HLOOKUP(RIGHT(AX$3,LEN(AX$3)-FIND(".",AX$3,FIND(".",AX$3)+1)),Gällivare!$B$6:$J$36,MATCH($C28,Gällivare!$B$6:$B$36,0),FALSE)))</f>
        <v>Medium</v>
      </c>
      <c r="AY28" s="177" t="str">
        <f>IF(AND(HLOOKUP(MID(AY$3,FIND(".",AY$3)+1,FIND(".",AY$3,FIND(".",AY$3)+1)-FIND(".",AY$3)-1),Gällivare!$B$6:$J$36,MATCH($C28,Gällivare!$B$6:$B$36,0),FALSE)="No Impact",HLOOKUP(RIGHT(AY$3,LEN(AY$3)-FIND(".",AY$3,FIND(".",AY$3)+1)),Gällivare!$B$6:$J$36,MATCH($C28,Gällivare!$B$6:$B$36,0),FALSE)="No Impact"),HLOOKUP(LEFT(AY$3,4),Global!$B$6:$J$36,MATCH($C28,Global!$B$6:$B$36,0),FALSE),IF(AND(HLOOKUP(MID(AY$3,FIND(".",AY$3)+1,FIND(".",AY$3,FIND(".",AY$3)+1)-FIND(".",AY$3)-1),Gällivare!$B$6:$J$36,MATCH($C28,Gällivare!$B$6:$B$36,0),FALSE)="No Impact",HLOOKUP(LEFT(AY$3,4),Global!$B$6:$J$36,MATCH($C28,Global!$B$6:$B$36,0),FALSE)="No Impact"),HLOOKUP(RIGHT(AY$3,LEN(AY$3)-FIND(".",AY$3,FIND(".",AY$3)+1)),Gällivare!$B$6:$J$36,MATCH($C28,Gällivare!$B$6:$B$36,0),FALSE),"Global: "&amp;HLOOKUP(LEFT(AY$3,4),Global!$B$6:$J$36,MATCH($C28,Global!$B$6:$B$36,0),FALSE)&amp;CHAR(10)&amp;"Local Trend: "&amp;HLOOKUP(MID(AY$3,FIND(".",AY$3)+1,FIND(".",AY$3,FIND(".",AY$3)+1)-FIND(".",AY$3)-1),Gällivare!$B$6:$J$36,MATCH($C28,Gällivare!$B$6:$B$36,0),FALSE)&amp;CHAR(10)&amp;"Local Target: "&amp;HLOOKUP(RIGHT(AY$3,LEN(AY$3)-FIND(".",AY$3,FIND(".",AY$3)+1)),Gällivare!$B$6:$J$36,MATCH($C28,Gällivare!$B$6:$B$36,0),FALSE)))</f>
        <v>Low</v>
      </c>
      <c r="AZ28" s="177" t="str">
        <f>IF(AND(HLOOKUP(MID(AZ$3,FIND(".",AZ$3)+1,FIND(".",AZ$3,FIND(".",AZ$3)+1)-FIND(".",AZ$3)-1),Gällivare!$B$6:$J$36,MATCH($C28,Gällivare!$B$6:$B$36,0),FALSE)="No Impact",HLOOKUP(RIGHT(AZ$3,LEN(AZ$3)-FIND(".",AZ$3,FIND(".",AZ$3)+1)),Gällivare!$B$6:$J$36,MATCH($C28,Gällivare!$B$6:$B$36,0),FALSE)="No Impact"),HLOOKUP(LEFT(AZ$3,4),Global!$B$6:$J$36,MATCH($C28,Global!$B$6:$B$36,0),FALSE),IF(AND(HLOOKUP(MID(AZ$3,FIND(".",AZ$3)+1,FIND(".",AZ$3,FIND(".",AZ$3)+1)-FIND(".",AZ$3)-1),Gällivare!$B$6:$J$36,MATCH($C28,Gällivare!$B$6:$B$36,0),FALSE)="No Impact",HLOOKUP(LEFT(AZ$3,4),Global!$B$6:$J$36,MATCH($C28,Global!$B$6:$B$36,0),FALSE)="No Impact"),HLOOKUP(RIGHT(AZ$3,LEN(AZ$3)-FIND(".",AZ$3,FIND(".",AZ$3)+1)),Gällivare!$B$6:$J$36,MATCH($C28,Gällivare!$B$6:$B$36,0),FALSE),"Global: "&amp;HLOOKUP(LEFT(AZ$3,4),Global!$B$6:$J$36,MATCH($C28,Global!$B$6:$B$36,0),FALSE)&amp;CHAR(10)&amp;"Local Trend: "&amp;HLOOKUP(MID(AZ$3,FIND(".",AZ$3)+1,FIND(".",AZ$3,FIND(".",AZ$3)+1)-FIND(".",AZ$3)-1),Gällivare!$B$6:$J$36,MATCH($C28,Gällivare!$B$6:$B$36,0),FALSE)&amp;CHAR(10)&amp;"Local Target: "&amp;HLOOKUP(RIGHT(AZ$3,LEN(AZ$3)-FIND(".",AZ$3,FIND(".",AZ$3)+1)),Gällivare!$B$6:$J$36,MATCH($C28,Gällivare!$B$6:$B$36,0),FALSE)))</f>
        <v>Low</v>
      </c>
      <c r="BA28" s="177" t="str">
        <f>IF(AND(HLOOKUP(MID(BA$3,FIND(".",BA$3)+1,FIND(".",BA$3,FIND(".",BA$3)+1)-FIND(".",BA$3)-1),Gällivare!$B$6:$J$36,MATCH($C28,Gällivare!$B$6:$B$36,0),FALSE)="No Impact",HLOOKUP(RIGHT(BA$3,LEN(BA$3)-FIND(".",BA$3,FIND(".",BA$3)+1)),Gällivare!$B$6:$J$36,MATCH($C28,Gällivare!$B$6:$B$36,0),FALSE)="No Impact"),HLOOKUP(LEFT(BA$3,4),Global!$B$6:$J$36,MATCH($C28,Global!$B$6:$B$36,0),FALSE),IF(AND(HLOOKUP(MID(BA$3,FIND(".",BA$3)+1,FIND(".",BA$3,FIND(".",BA$3)+1)-FIND(".",BA$3)-1),Gällivare!$B$6:$J$36,MATCH($C28,Gällivare!$B$6:$B$36,0),FALSE)="No Impact",HLOOKUP(LEFT(BA$3,4),Global!$B$6:$J$36,MATCH($C28,Global!$B$6:$B$36,0),FALSE)="No Impact"),HLOOKUP(RIGHT(BA$3,LEN(BA$3)-FIND(".",BA$3,FIND(".",BA$3)+1)),Gällivare!$B$6:$J$36,MATCH($C28,Gällivare!$B$6:$B$36,0),FALSE),"Global: "&amp;HLOOKUP(LEFT(BA$3,4),Global!$B$6:$J$36,MATCH($C28,Global!$B$6:$B$36,0),FALSE)&amp;CHAR(10)&amp;"Local Trend: "&amp;HLOOKUP(MID(BA$3,FIND(".",BA$3)+1,FIND(".",BA$3,FIND(".",BA$3)+1)-FIND(".",BA$3)-1),Gällivare!$B$6:$J$36,MATCH($C28,Gällivare!$B$6:$B$36,0),FALSE)&amp;CHAR(10)&amp;"Local Target: "&amp;HLOOKUP(RIGHT(BA$3,LEN(BA$3)-FIND(".",BA$3,FIND(".",BA$3)+1)),Gällivare!$B$6:$J$36,MATCH($C28,Gällivare!$B$6:$B$36,0),FALSE)))</f>
        <v>Low</v>
      </c>
      <c r="BB28" s="177" t="str">
        <f>IF(AND(HLOOKUP(MID(BB$3,FIND(".",BB$3)+1,FIND(".",BB$3,FIND(".",BB$3)+1)-FIND(".",BB$3)-1),Gällivare!$B$6:$J$36,MATCH($C28,Gällivare!$B$6:$B$36,0),FALSE)="No Impact",HLOOKUP(RIGHT(BB$3,LEN(BB$3)-FIND(".",BB$3,FIND(".",BB$3)+1)),Gällivare!$B$6:$J$36,MATCH($C28,Gällivare!$B$6:$B$36,0),FALSE)="No Impact"),HLOOKUP(LEFT(BB$3,4),Global!$B$6:$J$36,MATCH($C28,Global!$B$6:$B$36,0),FALSE),IF(AND(HLOOKUP(MID(BB$3,FIND(".",BB$3)+1,FIND(".",BB$3,FIND(".",BB$3)+1)-FIND(".",BB$3)-1),Gällivare!$B$6:$J$36,MATCH($C28,Gällivare!$B$6:$B$36,0),FALSE)="No Impact",HLOOKUP(LEFT(BB$3,4),Global!$B$6:$J$36,MATCH($C28,Global!$B$6:$B$36,0),FALSE)="No Impact"),HLOOKUP(RIGHT(BB$3,LEN(BB$3)-FIND(".",BB$3,FIND(".",BB$3)+1)),Gällivare!$B$6:$J$36,MATCH($C28,Gällivare!$B$6:$B$36,0),FALSE),"Global: "&amp;HLOOKUP(LEFT(BB$3,4),Global!$B$6:$J$36,MATCH($C28,Global!$B$6:$B$36,0),FALSE)&amp;CHAR(10)&amp;"Local Trend: "&amp;HLOOKUP(MID(BB$3,FIND(".",BB$3)+1,FIND(".",BB$3,FIND(".",BB$3)+1)-FIND(".",BB$3)-1),Gällivare!$B$6:$J$36,MATCH($C28,Gällivare!$B$6:$B$36,0),FALSE)&amp;CHAR(10)&amp;"Local Target: "&amp;HLOOKUP(RIGHT(BB$3,LEN(BB$3)-FIND(".",BB$3,FIND(".",BB$3)+1)),Gällivare!$B$6:$J$36,MATCH($C28,Gällivare!$B$6:$B$36,0),FALSE)))</f>
        <v>Low</v>
      </c>
      <c r="BC28" s="177" t="str">
        <f>IF(AND(HLOOKUP(MID(BC$3,FIND(".",BC$3)+1,FIND(".",BC$3,FIND(".",BC$3)+1)-FIND(".",BC$3)-1),Gällivare!$B$6:$J$36,MATCH($C28,Gällivare!$B$6:$B$36,0),FALSE)="No Impact",HLOOKUP(RIGHT(BC$3,LEN(BC$3)-FIND(".",BC$3,FIND(".",BC$3)+1)),Gällivare!$B$6:$J$36,MATCH($C28,Gällivare!$B$6:$B$36,0),FALSE)="No Impact"),HLOOKUP(LEFT(BC$3,4),Global!$B$6:$J$36,MATCH($C28,Global!$B$6:$B$36,0),FALSE),IF(AND(HLOOKUP(MID(BC$3,FIND(".",BC$3)+1,FIND(".",BC$3,FIND(".",BC$3)+1)-FIND(".",BC$3)-1),Gällivare!$B$6:$J$36,MATCH($C28,Gällivare!$B$6:$B$36,0),FALSE)="No Impact",HLOOKUP(LEFT(BC$3,4),Global!$B$6:$J$36,MATCH($C28,Global!$B$6:$B$36,0),FALSE)="No Impact"),HLOOKUP(RIGHT(BC$3,LEN(BC$3)-FIND(".",BC$3,FIND(".",BC$3)+1)),Gällivare!$B$6:$J$36,MATCH($C28,Gällivare!$B$6:$B$36,0),FALSE),"Global: "&amp;HLOOKUP(LEFT(BC$3,4),Global!$B$6:$J$36,MATCH($C28,Global!$B$6:$B$36,0),FALSE)&amp;CHAR(10)&amp;"Local Trend: "&amp;HLOOKUP(MID(BC$3,FIND(".",BC$3)+1,FIND(".",BC$3,FIND(".",BC$3)+1)-FIND(".",BC$3)-1),Gällivare!$B$6:$J$36,MATCH($C28,Gällivare!$B$6:$B$36,0),FALSE)&amp;CHAR(10)&amp;"Local Target: "&amp;HLOOKUP(RIGHT(BC$3,LEN(BC$3)-FIND(".",BC$3,FIND(".",BC$3)+1)),Gällivare!$B$6:$J$36,MATCH($C28,Gällivare!$B$6:$B$36,0),FALSE)))</f>
        <v>Low</v>
      </c>
      <c r="BD28" s="177" t="str">
        <f>IF(AND(HLOOKUP(MID(BD$3,FIND(".",BD$3)+1,FIND(".",BD$3,FIND(".",BD$3)+1)-FIND(".",BD$3)-1),Gällivare!$B$6:$J$36,MATCH($C28,Gällivare!$B$6:$B$36,0),FALSE)="No Impact",HLOOKUP(RIGHT(BD$3,LEN(BD$3)-FIND(".",BD$3,FIND(".",BD$3)+1)),Gällivare!$B$6:$J$36,MATCH($C28,Gällivare!$B$6:$B$36,0),FALSE)="No Impact"),HLOOKUP(LEFT(BD$3,4),Global!$B$6:$J$36,MATCH($C28,Global!$B$6:$B$36,0),FALSE),IF(AND(HLOOKUP(MID(BD$3,FIND(".",BD$3)+1,FIND(".",BD$3,FIND(".",BD$3)+1)-FIND(".",BD$3)-1),Gällivare!$B$6:$J$36,MATCH($C28,Gällivare!$B$6:$B$36,0),FALSE)="No Impact",HLOOKUP(LEFT(BD$3,4),Global!$B$6:$J$36,MATCH($C28,Global!$B$6:$B$36,0),FALSE)="No Impact"),HLOOKUP(RIGHT(BD$3,LEN(BD$3)-FIND(".",BD$3,FIND(".",BD$3)+1)),Gällivare!$B$6:$J$36,MATCH($C28,Gällivare!$B$6:$B$36,0),FALSE),"Global: "&amp;HLOOKUP(LEFT(BD$3,4),Global!$B$6:$J$36,MATCH($C28,Global!$B$6:$B$36,0),FALSE)&amp;CHAR(10)&amp;"Local Trend: "&amp;HLOOKUP(MID(BD$3,FIND(".",BD$3)+1,FIND(".",BD$3,FIND(".",BD$3)+1)-FIND(".",BD$3)-1),Gällivare!$B$6:$J$36,MATCH($C28,Gällivare!$B$6:$B$36,0),FALSE)&amp;CHAR(10)&amp;"Local Target: "&amp;HLOOKUP(RIGHT(BD$3,LEN(BD$3)-FIND(".",BD$3,FIND(".",BD$3)+1)),Gällivare!$B$6:$J$36,MATCH($C28,Gällivare!$B$6:$B$36,0),FALSE)))</f>
        <v>Low</v>
      </c>
      <c r="BE28" s="177" t="str">
        <f>IF(AND(HLOOKUP(MID(BE$3,FIND(".",BE$3)+1,FIND(".",BE$3,FIND(".",BE$3)+1)-FIND(".",BE$3)-1),Gällivare!$B$6:$J$36,MATCH($C28,Gällivare!$B$6:$B$36,0),FALSE)="No Impact",HLOOKUP(RIGHT(BE$3,LEN(BE$3)-FIND(".",BE$3,FIND(".",BE$3)+1)),Gällivare!$B$6:$J$36,MATCH($C28,Gällivare!$B$6:$B$36,0),FALSE)="No Impact"),HLOOKUP(LEFT(BE$3,4),Global!$B$6:$J$36,MATCH($C28,Global!$B$6:$B$36,0),FALSE),IF(AND(HLOOKUP(MID(BE$3,FIND(".",BE$3)+1,FIND(".",BE$3,FIND(".",BE$3)+1)-FIND(".",BE$3)-1),Gällivare!$B$6:$J$36,MATCH($C28,Gällivare!$B$6:$B$36,0),FALSE)="No Impact",HLOOKUP(LEFT(BE$3,4),Global!$B$6:$J$36,MATCH($C28,Global!$B$6:$B$36,0),FALSE)="No Impact"),HLOOKUP(RIGHT(BE$3,LEN(BE$3)-FIND(".",BE$3,FIND(".",BE$3)+1)),Gällivare!$B$6:$J$36,MATCH($C28,Gällivare!$B$6:$B$36,0),FALSE),"Global: "&amp;HLOOKUP(LEFT(BE$3,4),Global!$B$6:$J$36,MATCH($C28,Global!$B$6:$B$36,0),FALSE)&amp;CHAR(10)&amp;"Local Trend: "&amp;HLOOKUP(MID(BE$3,FIND(".",BE$3)+1,FIND(".",BE$3,FIND(".",BE$3)+1)-FIND(".",BE$3)-1),Gällivare!$B$6:$J$36,MATCH($C28,Gällivare!$B$6:$B$36,0),FALSE)&amp;CHAR(10)&amp;"Local Target: "&amp;HLOOKUP(RIGHT(BE$3,LEN(BE$3)-FIND(".",BE$3,FIND(".",BE$3)+1)),Gällivare!$B$6:$J$36,MATCH($C28,Gällivare!$B$6:$B$36,0),FALSE)))</f>
        <v>Medium</v>
      </c>
      <c r="BF28" s="177" t="str">
        <f>IF(AND(HLOOKUP(MID(BF$3,FIND(".",BF$3)+1,FIND(".",BF$3,FIND(".",BF$3)+1)-FIND(".",BF$3)-1),Gällivare!$B$6:$J$36,MATCH($C28,Gällivare!$B$6:$B$36,0),FALSE)="No Impact",HLOOKUP(RIGHT(BF$3,LEN(BF$3)-FIND(".",BF$3,FIND(".",BF$3)+1)),Gällivare!$B$6:$J$36,MATCH($C28,Gällivare!$B$6:$B$36,0),FALSE)="No Impact"),HLOOKUP(LEFT(BF$3,4),Global!$B$6:$J$36,MATCH($C28,Global!$B$6:$B$36,0),FALSE),IF(AND(HLOOKUP(MID(BF$3,FIND(".",BF$3)+1,FIND(".",BF$3,FIND(".",BF$3)+1)-FIND(".",BF$3)-1),Gällivare!$B$6:$J$36,MATCH($C28,Gällivare!$B$6:$B$36,0),FALSE)="No Impact",HLOOKUP(LEFT(BF$3,4),Global!$B$6:$J$36,MATCH($C28,Global!$B$6:$B$36,0),FALSE)="No Impact"),HLOOKUP(RIGHT(BF$3,LEN(BF$3)-FIND(".",BF$3,FIND(".",BF$3)+1)),Gällivare!$B$6:$J$36,MATCH($C28,Gällivare!$B$6:$B$36,0),FALSE),"Global: "&amp;HLOOKUP(LEFT(BF$3,4),Global!$B$6:$J$36,MATCH($C28,Global!$B$6:$B$36,0),FALSE)&amp;CHAR(10)&amp;"Local Trend: "&amp;HLOOKUP(MID(BF$3,FIND(".",BF$3)+1,FIND(".",BF$3,FIND(".",BF$3)+1)-FIND(".",BF$3)-1),Gällivare!$B$6:$J$36,MATCH($C28,Gällivare!$B$6:$B$36,0),FALSE)&amp;CHAR(10)&amp;"Local Target: "&amp;HLOOKUP(RIGHT(BF$3,LEN(BF$3)-FIND(".",BF$3,FIND(".",BF$3)+1)),Gällivare!$B$6:$J$36,MATCH($C28,Gällivare!$B$6:$B$36,0),FALSE)))</f>
        <v>Medium</v>
      </c>
      <c r="BG28" s="177" t="str">
        <f>IF(AND(HLOOKUP(MID(BG$3,FIND(".",BG$3)+1,FIND(".",BG$3,FIND(".",BG$3)+1)-FIND(".",BG$3)-1),Gällivare!$B$6:$J$36,MATCH($C28,Gällivare!$B$6:$B$36,0),FALSE)="No Impact",HLOOKUP(RIGHT(BG$3,LEN(BG$3)-FIND(".",BG$3,FIND(".",BG$3)+1)),Gällivare!$B$6:$J$36,MATCH($C28,Gällivare!$B$6:$B$36,0),FALSE)="No Impact"),HLOOKUP(LEFT(BG$3,4),Global!$B$6:$J$36,MATCH($C28,Global!$B$6:$B$36,0),FALSE),IF(AND(HLOOKUP(MID(BG$3,FIND(".",BG$3)+1,FIND(".",BG$3,FIND(".",BG$3)+1)-FIND(".",BG$3)-1),Gällivare!$B$6:$J$36,MATCH($C28,Gällivare!$B$6:$B$36,0),FALSE)="No Impact",HLOOKUP(LEFT(BG$3,4),Global!$B$6:$J$36,MATCH($C28,Global!$B$6:$B$36,0),FALSE)="No Impact"),HLOOKUP(RIGHT(BG$3,LEN(BG$3)-FIND(".",BG$3,FIND(".",BG$3)+1)),Gällivare!$B$6:$J$36,MATCH($C28,Gällivare!$B$6:$B$36,0),FALSE),"Global: "&amp;HLOOKUP(LEFT(BG$3,4),Global!$B$6:$J$36,MATCH($C28,Global!$B$6:$B$36,0),FALSE)&amp;CHAR(10)&amp;"Local Trend: "&amp;HLOOKUP(MID(BG$3,FIND(".",BG$3)+1,FIND(".",BG$3,FIND(".",BG$3)+1)-FIND(".",BG$3)-1),Gällivare!$B$6:$J$36,MATCH($C28,Gällivare!$B$6:$B$36,0),FALSE)&amp;CHAR(10)&amp;"Local Target: "&amp;HLOOKUP(RIGHT(BG$3,LEN(BG$3)-FIND(".",BG$3,FIND(".",BG$3)+1)),Gällivare!$B$6:$J$36,MATCH($C28,Gällivare!$B$6:$B$36,0),FALSE)))</f>
        <v>Medium</v>
      </c>
      <c r="BH28" s="177" t="str">
        <f>IF(AND(HLOOKUP(MID(BH$3,FIND(".",BH$3)+1,FIND(".",BH$3,FIND(".",BH$3)+1)-FIND(".",BH$3)-1),Gällivare!$B$6:$J$36,MATCH($C28,Gällivare!$B$6:$B$36,0),FALSE)="No Impact",HLOOKUP(RIGHT(BH$3,LEN(BH$3)-FIND(".",BH$3,FIND(".",BH$3)+1)),Gällivare!$B$6:$J$36,MATCH($C28,Gällivare!$B$6:$B$36,0),FALSE)="No Impact"),HLOOKUP(LEFT(BH$3,4),Global!$B$6:$J$36,MATCH($C28,Global!$B$6:$B$36,0),FALSE),IF(AND(HLOOKUP(MID(BH$3,FIND(".",BH$3)+1,FIND(".",BH$3,FIND(".",BH$3)+1)-FIND(".",BH$3)-1),Gällivare!$B$6:$J$36,MATCH($C28,Gällivare!$B$6:$B$36,0),FALSE)="No Impact",HLOOKUP(LEFT(BH$3,4),Global!$B$6:$J$36,MATCH($C28,Global!$B$6:$B$36,0),FALSE)="No Impact"),HLOOKUP(RIGHT(BH$3,LEN(BH$3)-FIND(".",BH$3,FIND(".",BH$3)+1)),Gällivare!$B$6:$J$36,MATCH($C28,Gällivare!$B$6:$B$36,0),FALSE),"Global: "&amp;HLOOKUP(LEFT(BH$3,4),Global!$B$6:$J$36,MATCH($C28,Global!$B$6:$B$36,0),FALSE)&amp;CHAR(10)&amp;"Local Trend: "&amp;HLOOKUP(MID(BH$3,FIND(".",BH$3)+1,FIND(".",BH$3,FIND(".",BH$3)+1)-FIND(".",BH$3)-1),Gällivare!$B$6:$J$36,MATCH($C28,Gällivare!$B$6:$B$36,0),FALSE)&amp;CHAR(10)&amp;"Local Target: "&amp;HLOOKUP(RIGHT(BH$3,LEN(BH$3)-FIND(".",BH$3,FIND(".",BH$3)+1)),Gällivare!$B$6:$J$36,MATCH($C28,Gällivare!$B$6:$B$36,0),FALSE)))</f>
        <v>Medium</v>
      </c>
      <c r="BI28" s="177" t="str">
        <f>IF(AND(HLOOKUP(MID(BI$3,FIND(".",BI$3)+1,FIND(".",BI$3,FIND(".",BI$3)+1)-FIND(".",BI$3)-1),Gällivare!$B$6:$J$36,MATCH($C28,Gällivare!$B$6:$B$36,0),FALSE)="No Impact",HLOOKUP(RIGHT(BI$3,LEN(BI$3)-FIND(".",BI$3,FIND(".",BI$3)+1)),Gällivare!$B$6:$J$36,MATCH($C28,Gällivare!$B$6:$B$36,0),FALSE)="No Impact"),HLOOKUP(LEFT(BI$3,4),Global!$B$6:$J$36,MATCH($C28,Global!$B$6:$B$36,0),FALSE),IF(AND(HLOOKUP(MID(BI$3,FIND(".",BI$3)+1,FIND(".",BI$3,FIND(".",BI$3)+1)-FIND(".",BI$3)-1),Gällivare!$B$6:$J$36,MATCH($C28,Gällivare!$B$6:$B$36,0),FALSE)="No Impact",HLOOKUP(LEFT(BI$3,4),Global!$B$6:$J$36,MATCH($C28,Global!$B$6:$B$36,0),FALSE)="No Impact"),HLOOKUP(RIGHT(BI$3,LEN(BI$3)-FIND(".",BI$3,FIND(".",BI$3)+1)),Gällivare!$B$6:$J$36,MATCH($C28,Gällivare!$B$6:$B$36,0),FALSE),"Global: "&amp;HLOOKUP(LEFT(BI$3,4),Global!$B$6:$J$36,MATCH($C28,Global!$B$6:$B$36,0),FALSE)&amp;CHAR(10)&amp;"Local Trend: "&amp;HLOOKUP(MID(BI$3,FIND(".",BI$3)+1,FIND(".",BI$3,FIND(".",BI$3)+1)-FIND(".",BI$3)-1),Gällivare!$B$6:$J$36,MATCH($C28,Gällivare!$B$6:$B$36,0),FALSE)&amp;CHAR(10)&amp;"Local Target: "&amp;HLOOKUP(RIGHT(BI$3,LEN(BI$3)-FIND(".",BI$3,FIND(".",BI$3)+1)),Gällivare!$B$6:$J$36,MATCH($C28,Gällivare!$B$6:$B$36,0),FALSE)))</f>
        <v>Medium</v>
      </c>
      <c r="BJ28" s="177" t="str">
        <f>IF(AND(HLOOKUP(MID(BJ$3,FIND(".",BJ$3)+1,FIND(".",BJ$3,FIND(".",BJ$3)+1)-FIND(".",BJ$3)-1),Gällivare!$B$6:$J$36,MATCH($C28,Gällivare!$B$6:$B$36,0),FALSE)="No Impact",HLOOKUP(RIGHT(BJ$3,LEN(BJ$3)-FIND(".",BJ$3,FIND(".",BJ$3)+1)),Gällivare!$B$6:$J$36,MATCH($C28,Gällivare!$B$6:$B$36,0),FALSE)="No Impact"),HLOOKUP(LEFT(BJ$3,4),Global!$B$6:$J$36,MATCH($C28,Global!$B$6:$B$36,0),FALSE),IF(AND(HLOOKUP(MID(BJ$3,FIND(".",BJ$3)+1,FIND(".",BJ$3,FIND(".",BJ$3)+1)-FIND(".",BJ$3)-1),Gällivare!$B$6:$J$36,MATCH($C28,Gällivare!$B$6:$B$36,0),FALSE)="No Impact",HLOOKUP(LEFT(BJ$3,4),Global!$B$6:$J$36,MATCH($C28,Global!$B$6:$B$36,0),FALSE)="No Impact"),HLOOKUP(RIGHT(BJ$3,LEN(BJ$3)-FIND(".",BJ$3,FIND(".",BJ$3)+1)),Gällivare!$B$6:$J$36,MATCH($C28,Gällivare!$B$6:$B$36,0),FALSE),"Global: "&amp;HLOOKUP(LEFT(BJ$3,4),Global!$B$6:$J$36,MATCH($C28,Global!$B$6:$B$36,0),FALSE)&amp;CHAR(10)&amp;"Local Trend: "&amp;HLOOKUP(MID(BJ$3,FIND(".",BJ$3)+1,FIND(".",BJ$3,FIND(".",BJ$3)+1)-FIND(".",BJ$3)-1),Gällivare!$B$6:$J$36,MATCH($C28,Gällivare!$B$6:$B$36,0),FALSE)&amp;CHAR(10)&amp;"Local Target: "&amp;HLOOKUP(RIGHT(BJ$3,LEN(BJ$3)-FIND(".",BJ$3,FIND(".",BJ$3)+1)),Gällivare!$B$6:$J$36,MATCH($C28,Gällivare!$B$6:$B$36,0),FALSE)))</f>
        <v>Medium</v>
      </c>
      <c r="BK28" s="177" t="str">
        <f>IF(AND(HLOOKUP(MID(BK$3,FIND(".",BK$3)+1,FIND(".",BK$3,FIND(".",BK$3)+1)-FIND(".",BK$3)-1),Gällivare!$B$6:$J$36,MATCH($C28,Gällivare!$B$6:$B$36,0),FALSE)="No Impact",HLOOKUP(RIGHT(BK$3,LEN(BK$3)-FIND(".",BK$3,FIND(".",BK$3)+1)),Gällivare!$B$6:$J$36,MATCH($C28,Gällivare!$B$6:$B$36,0),FALSE)="No Impact"),HLOOKUP(LEFT(BK$3,4),Global!$B$6:$J$36,MATCH($C28,Global!$B$6:$B$36,0),FALSE),IF(AND(HLOOKUP(MID(BK$3,FIND(".",BK$3)+1,FIND(".",BK$3,FIND(".",BK$3)+1)-FIND(".",BK$3)-1),Gällivare!$B$6:$J$36,MATCH($C28,Gällivare!$B$6:$B$36,0),FALSE)="No Impact",HLOOKUP(LEFT(BK$3,4),Global!$B$6:$J$36,MATCH($C28,Global!$B$6:$B$36,0),FALSE)="No Impact"),HLOOKUP(RIGHT(BK$3,LEN(BK$3)-FIND(".",BK$3,FIND(".",BK$3)+1)),Gällivare!$B$6:$J$36,MATCH($C28,Gällivare!$B$6:$B$36,0),FALSE),"Global: "&amp;HLOOKUP(LEFT(BK$3,4),Global!$B$6:$J$36,MATCH($C28,Global!$B$6:$B$36,0),FALSE)&amp;CHAR(10)&amp;"Local Trend: "&amp;HLOOKUP(MID(BK$3,FIND(".",BK$3)+1,FIND(".",BK$3,FIND(".",BK$3)+1)-FIND(".",BK$3)-1),Gällivare!$B$6:$J$36,MATCH($C28,Gällivare!$B$6:$B$36,0),FALSE)&amp;CHAR(10)&amp;"Local Target: "&amp;HLOOKUP(RIGHT(BK$3,LEN(BK$3)-FIND(".",BK$3,FIND(".",BK$3)+1)),Gällivare!$B$6:$J$36,MATCH($C28,Gällivare!$B$6:$B$36,0),FALSE)))</f>
        <v>Low</v>
      </c>
      <c r="BL28" s="177" t="str">
        <f>IF(AND(HLOOKUP(MID(BL$3,FIND(".",BL$3)+1,FIND(".",BL$3,FIND(".",BL$3)+1)-FIND(".",BL$3)-1),Gällivare!$B$6:$J$36,MATCH($C28,Gällivare!$B$6:$B$36,0),FALSE)="No Impact",HLOOKUP(RIGHT(BL$3,LEN(BL$3)-FIND(".",BL$3,FIND(".",BL$3)+1)),Gällivare!$B$6:$J$36,MATCH($C28,Gällivare!$B$6:$B$36,0),FALSE)="No Impact"),HLOOKUP(LEFT(BL$3,4),Global!$B$6:$J$36,MATCH($C28,Global!$B$6:$B$36,0),FALSE),IF(AND(HLOOKUP(MID(BL$3,FIND(".",BL$3)+1,FIND(".",BL$3,FIND(".",BL$3)+1)-FIND(".",BL$3)-1),Gällivare!$B$6:$J$36,MATCH($C28,Gällivare!$B$6:$B$36,0),FALSE)="No Impact",HLOOKUP(LEFT(BL$3,4),Global!$B$6:$J$36,MATCH($C28,Global!$B$6:$B$36,0),FALSE)="No Impact"),HLOOKUP(RIGHT(BL$3,LEN(BL$3)-FIND(".",BL$3,FIND(".",BL$3)+1)),Gällivare!$B$6:$J$36,MATCH($C28,Gällivare!$B$6:$B$36,0),FALSE),"Global: "&amp;HLOOKUP(LEFT(BL$3,4),Global!$B$6:$J$36,MATCH($C28,Global!$B$6:$B$36,0),FALSE)&amp;CHAR(10)&amp;"Local Trend: "&amp;HLOOKUP(MID(BL$3,FIND(".",BL$3)+1,FIND(".",BL$3,FIND(".",BL$3)+1)-FIND(".",BL$3)-1),Gällivare!$B$6:$J$36,MATCH($C28,Gällivare!$B$6:$B$36,0),FALSE)&amp;CHAR(10)&amp;"Local Target: "&amp;HLOOKUP(RIGHT(BL$3,LEN(BL$3)-FIND(".",BL$3,FIND(".",BL$3)+1)),Gällivare!$B$6:$J$36,MATCH($C28,Gällivare!$B$6:$B$36,0),FALSE)))</f>
        <v>Low</v>
      </c>
      <c r="BM28" s="177" t="str">
        <f>IF(AND(HLOOKUP(MID(BM$3,FIND(".",BM$3)+1,FIND(".",BM$3,FIND(".",BM$3)+1)-FIND(".",BM$3)-1),Gällivare!$B$6:$J$36,MATCH($C28,Gällivare!$B$6:$B$36,0),FALSE)="No Impact",HLOOKUP(RIGHT(BM$3,LEN(BM$3)-FIND(".",BM$3,FIND(".",BM$3)+1)),Gällivare!$B$6:$J$36,MATCH($C28,Gällivare!$B$6:$B$36,0),FALSE)="No Impact"),HLOOKUP(LEFT(BM$3,4),Global!$B$6:$J$36,MATCH($C28,Global!$B$6:$B$36,0),FALSE),IF(AND(HLOOKUP(MID(BM$3,FIND(".",BM$3)+1,FIND(".",BM$3,FIND(".",BM$3)+1)-FIND(".",BM$3)-1),Gällivare!$B$6:$J$36,MATCH($C28,Gällivare!$B$6:$B$36,0),FALSE)="No Impact",HLOOKUP(LEFT(BM$3,4),Global!$B$6:$J$36,MATCH($C28,Global!$B$6:$B$36,0),FALSE)="No Impact"),HLOOKUP(RIGHT(BM$3,LEN(BM$3)-FIND(".",BM$3,FIND(".",BM$3)+1)),Gällivare!$B$6:$J$36,MATCH($C28,Gällivare!$B$6:$B$36,0),FALSE),"Global: "&amp;HLOOKUP(LEFT(BM$3,4),Global!$B$6:$J$36,MATCH($C28,Global!$B$6:$B$36,0),FALSE)&amp;CHAR(10)&amp;"Local Trend: "&amp;HLOOKUP(MID(BM$3,FIND(".",BM$3)+1,FIND(".",BM$3,FIND(".",BM$3)+1)-FIND(".",BM$3)-1),Gällivare!$B$6:$J$36,MATCH($C28,Gällivare!$B$6:$B$36,0),FALSE)&amp;CHAR(10)&amp;"Local Target: "&amp;HLOOKUP(RIGHT(BM$3,LEN(BM$3)-FIND(".",BM$3,FIND(".",BM$3)+1)),Gällivare!$B$6:$J$36,MATCH($C28,Gällivare!$B$6:$B$36,0),FALSE)))</f>
        <v>Low</v>
      </c>
      <c r="BN28" s="177" t="str">
        <f>IF(AND(HLOOKUP(MID(BN$3,FIND(".",BN$3)+1,FIND(".",BN$3,FIND(".",BN$3)+1)-FIND(".",BN$3)-1),Gällivare!$B$6:$J$36,MATCH($C28,Gällivare!$B$6:$B$36,0),FALSE)="No Impact",HLOOKUP(RIGHT(BN$3,LEN(BN$3)-FIND(".",BN$3,FIND(".",BN$3)+1)),Gällivare!$B$6:$J$36,MATCH($C28,Gällivare!$B$6:$B$36,0),FALSE)="No Impact"),HLOOKUP(LEFT(BN$3,4),Global!$B$6:$J$36,MATCH($C28,Global!$B$6:$B$36,0),FALSE),IF(AND(HLOOKUP(MID(BN$3,FIND(".",BN$3)+1,FIND(".",BN$3,FIND(".",BN$3)+1)-FIND(".",BN$3)-1),Gällivare!$B$6:$J$36,MATCH($C28,Gällivare!$B$6:$B$36,0),FALSE)="No Impact",HLOOKUP(LEFT(BN$3,4),Global!$B$6:$J$36,MATCH($C28,Global!$B$6:$B$36,0),FALSE)="No Impact"),HLOOKUP(RIGHT(BN$3,LEN(BN$3)-FIND(".",BN$3,FIND(".",BN$3)+1)),Gällivare!$B$6:$J$36,MATCH($C28,Gällivare!$B$6:$B$36,0),FALSE),"Global: "&amp;HLOOKUP(LEFT(BN$3,4),Global!$B$6:$J$36,MATCH($C28,Global!$B$6:$B$36,0),FALSE)&amp;CHAR(10)&amp;"Local Trend: "&amp;HLOOKUP(MID(BN$3,FIND(".",BN$3)+1,FIND(".",BN$3,FIND(".",BN$3)+1)-FIND(".",BN$3)-1),Gällivare!$B$6:$J$36,MATCH($C28,Gällivare!$B$6:$B$36,0),FALSE)&amp;CHAR(10)&amp;"Local Target: "&amp;HLOOKUP(RIGHT(BN$3,LEN(BN$3)-FIND(".",BN$3,FIND(".",BN$3)+1)),Gällivare!$B$6:$J$36,MATCH($C28,Gällivare!$B$6:$B$36,0),FALSE)))</f>
        <v>Low</v>
      </c>
      <c r="BO28" s="177" t="str">
        <f>IF(AND(HLOOKUP(MID(BO$3,FIND(".",BO$3)+1,FIND(".",BO$3,FIND(".",BO$3)+1)-FIND(".",BO$3)-1),Gällivare!$B$6:$J$36,MATCH($C28,Gällivare!$B$6:$B$36,0),FALSE)="No Impact",HLOOKUP(RIGHT(BO$3,LEN(BO$3)-FIND(".",BO$3,FIND(".",BO$3)+1)),Gällivare!$B$6:$J$36,MATCH($C28,Gällivare!$B$6:$B$36,0),FALSE)="No Impact"),HLOOKUP(LEFT(BO$3,4),Global!$B$6:$J$36,MATCH($C28,Global!$B$6:$B$36,0),FALSE),IF(AND(HLOOKUP(MID(BO$3,FIND(".",BO$3)+1,FIND(".",BO$3,FIND(".",BO$3)+1)-FIND(".",BO$3)-1),Gällivare!$B$6:$J$36,MATCH($C28,Gällivare!$B$6:$B$36,0),FALSE)="No Impact",HLOOKUP(LEFT(BO$3,4),Global!$B$6:$J$36,MATCH($C28,Global!$B$6:$B$36,0),FALSE)="No Impact"),HLOOKUP(RIGHT(BO$3,LEN(BO$3)-FIND(".",BO$3,FIND(".",BO$3)+1)),Gällivare!$B$6:$J$36,MATCH($C28,Gällivare!$B$6:$B$36,0),FALSE),"Global: "&amp;HLOOKUP(LEFT(BO$3,4),Global!$B$6:$J$36,MATCH($C28,Global!$B$6:$B$36,0),FALSE)&amp;CHAR(10)&amp;"Local Trend: "&amp;HLOOKUP(MID(BO$3,FIND(".",BO$3)+1,FIND(".",BO$3,FIND(".",BO$3)+1)-FIND(".",BO$3)-1),Gällivare!$B$6:$J$36,MATCH($C28,Gällivare!$B$6:$B$36,0),FALSE)&amp;CHAR(10)&amp;"Local Target: "&amp;HLOOKUP(RIGHT(BO$3,LEN(BO$3)-FIND(".",BO$3,FIND(".",BO$3)+1)),Gällivare!$B$6:$J$36,MATCH($C28,Gällivare!$B$6:$B$36,0),FALSE)))</f>
        <v>Low</v>
      </c>
      <c r="BP28" s="177" t="str">
        <f>IF(AND(HLOOKUP(MID(BP$3,FIND(".",BP$3)+1,FIND(".",BP$3,FIND(".",BP$3)+1)-FIND(".",BP$3)-1),Gällivare!$B$6:$J$36,MATCH($C28,Gällivare!$B$6:$B$36,0),FALSE)="No Impact",HLOOKUP(RIGHT(BP$3,LEN(BP$3)-FIND(".",BP$3,FIND(".",BP$3)+1)),Gällivare!$B$6:$J$36,MATCH($C28,Gällivare!$B$6:$B$36,0),FALSE)="No Impact"),HLOOKUP(LEFT(BP$3,4),Global!$B$6:$J$36,MATCH($C28,Global!$B$6:$B$36,0),FALSE),IF(AND(HLOOKUP(MID(BP$3,FIND(".",BP$3)+1,FIND(".",BP$3,FIND(".",BP$3)+1)-FIND(".",BP$3)-1),Gällivare!$B$6:$J$36,MATCH($C28,Gällivare!$B$6:$B$36,0),FALSE)="No Impact",HLOOKUP(LEFT(BP$3,4),Global!$B$6:$J$36,MATCH($C28,Global!$B$6:$B$36,0),FALSE)="No Impact"),HLOOKUP(RIGHT(BP$3,LEN(BP$3)-FIND(".",BP$3,FIND(".",BP$3)+1)),Gällivare!$B$6:$J$36,MATCH($C28,Gällivare!$B$6:$B$36,0),FALSE),"Global: "&amp;HLOOKUP(LEFT(BP$3,4),Global!$B$6:$J$36,MATCH($C28,Global!$B$6:$B$36,0),FALSE)&amp;CHAR(10)&amp;"Local Trend: "&amp;HLOOKUP(MID(BP$3,FIND(".",BP$3)+1,FIND(".",BP$3,FIND(".",BP$3)+1)-FIND(".",BP$3)-1),Gällivare!$B$6:$J$36,MATCH($C28,Gällivare!$B$6:$B$36,0),FALSE)&amp;CHAR(10)&amp;"Local Target: "&amp;HLOOKUP(RIGHT(BP$3,LEN(BP$3)-FIND(".",BP$3,FIND(".",BP$3)+1)),Gällivare!$B$6:$J$36,MATCH($C28,Gällivare!$B$6:$B$36,0),FALSE)))</f>
        <v>Low</v>
      </c>
    </row>
    <row r="29" spans="2:74" ht="28.8" x14ac:dyDescent="0.3">
      <c r="B29" s="248"/>
      <c r="C29" s="175" t="s">
        <v>213</v>
      </c>
      <c r="D29" s="175" t="s">
        <v>172</v>
      </c>
      <c r="E29" s="175" t="s">
        <v>214</v>
      </c>
      <c r="F29" s="176" t="s">
        <v>165</v>
      </c>
      <c r="G29" s="176"/>
      <c r="H29" s="175" t="str">
        <f t="shared" si="1"/>
        <v>High</v>
      </c>
      <c r="I29" s="175" t="str">
        <f t="shared" si="1"/>
        <v>High</v>
      </c>
      <c r="J29" s="175" t="str">
        <f t="shared" si="1"/>
        <v>High</v>
      </c>
      <c r="K29" s="175" t="str">
        <f t="shared" si="1"/>
        <v>High</v>
      </c>
      <c r="L29" s="175" t="str">
        <f t="shared" si="1"/>
        <v>High</v>
      </c>
      <c r="M29" s="175" t="str">
        <f t="shared" si="1"/>
        <v>High</v>
      </c>
      <c r="N29" s="175" t="str">
        <f t="shared" si="1"/>
        <v>Medium</v>
      </c>
      <c r="O29" s="175" t="str">
        <f t="shared" si="1"/>
        <v>Medium</v>
      </c>
      <c r="P29" s="175" t="str">
        <f t="shared" si="1"/>
        <v>Medium</v>
      </c>
      <c r="Q29" s="175" t="str">
        <f t="shared" si="1"/>
        <v>Medium</v>
      </c>
      <c r="R29" s="175" t="str">
        <f t="shared" si="1"/>
        <v>Medium</v>
      </c>
      <c r="S29" s="175" t="str">
        <f t="shared" si="1"/>
        <v>Medium</v>
      </c>
      <c r="T29" s="175" t="str">
        <f t="shared" si="1"/>
        <v>Low</v>
      </c>
      <c r="U29" s="175" t="str">
        <f t="shared" si="1"/>
        <v>Low</v>
      </c>
      <c r="V29" s="175" t="str">
        <f t="shared" si="1"/>
        <v>Low</v>
      </c>
      <c r="W29" s="175" t="str">
        <f t="shared" si="1"/>
        <v>Low</v>
      </c>
      <c r="X29" s="175" t="str">
        <f t="shared" si="5"/>
        <v>Low</v>
      </c>
      <c r="Y29" s="175" t="str">
        <f t="shared" si="5"/>
        <v>Low</v>
      </c>
      <c r="Z29" s="175" t="str">
        <f t="shared" si="5"/>
        <v>Medium</v>
      </c>
      <c r="AA29" s="175" t="str">
        <f t="shared" si="5"/>
        <v>Medium</v>
      </c>
      <c r="AB29" s="175" t="str">
        <f t="shared" si="5"/>
        <v>Medium</v>
      </c>
      <c r="AC29" s="175" t="str">
        <f t="shared" si="5"/>
        <v>Medium</v>
      </c>
      <c r="AD29" s="175" t="str">
        <f t="shared" si="5"/>
        <v>Medium</v>
      </c>
      <c r="AE29" s="175" t="str">
        <f t="shared" si="5"/>
        <v>Medium</v>
      </c>
      <c r="AF29" s="175" t="str">
        <f t="shared" si="4"/>
        <v>Low</v>
      </c>
      <c r="AG29" s="175" t="str">
        <f t="shared" si="4"/>
        <v>Low</v>
      </c>
      <c r="AH29" s="175" t="str">
        <f t="shared" si="4"/>
        <v>Low</v>
      </c>
      <c r="AI29" s="175" t="str">
        <f t="shared" si="4"/>
        <v>Low</v>
      </c>
      <c r="AJ29" s="175" t="str">
        <f t="shared" si="4"/>
        <v>Low</v>
      </c>
      <c r="AK29" s="175" t="str">
        <f t="shared" si="4"/>
        <v>Low</v>
      </c>
      <c r="AL29" s="176"/>
      <c r="AM29" s="177" t="str">
        <f>IF(AND(HLOOKUP(MID(AM$3,FIND(".",AM$3)+1,FIND(".",AM$3,FIND(".",AM$3)+1)-FIND(".",AM$3)-1),Gällivare!$B$6:$J$36,MATCH($C29,Gällivare!$B$6:$B$36,0),FALSE)="No Impact",HLOOKUP(RIGHT(AM$3,LEN(AM$3)-FIND(".",AM$3,FIND(".",AM$3)+1)),Gällivare!$B$6:$J$36,MATCH($C29,Gällivare!$B$6:$B$36,0),FALSE)="No Impact"),HLOOKUP(LEFT(AM$3,4),Global!$B$6:$J$36,MATCH($C29,Global!$B$6:$B$36,0),FALSE),IF(AND(HLOOKUP(MID(AM$3,FIND(".",AM$3)+1,FIND(".",AM$3,FIND(".",AM$3)+1)-FIND(".",AM$3)-1),Gällivare!$B$6:$J$36,MATCH($C29,Gällivare!$B$6:$B$36,0),FALSE)="No Impact",HLOOKUP(LEFT(AM$3,4),Global!$B$6:$J$36,MATCH($C29,Global!$B$6:$B$36,0),FALSE)="No Impact"),HLOOKUP(RIGHT(AM$3,LEN(AM$3)-FIND(".",AM$3,FIND(".",AM$3)+1)),Gällivare!$B$6:$J$36,MATCH($C29,Gällivare!$B$6:$B$36,0),FALSE),"Global: "&amp;HLOOKUP(LEFT(AM$3,4),Global!$B$6:$J$36,MATCH($C29,Global!$B$6:$B$36,0),FALSE)&amp;CHAR(10)&amp;"Local Trend: "&amp;HLOOKUP(MID(AM$3,FIND(".",AM$3)+1,FIND(".",AM$3,FIND(".",AM$3)+1)-FIND(".",AM$3)-1),Gällivare!$B$6:$J$36,MATCH($C29,Gällivare!$B$6:$B$36,0),FALSE)&amp;CHAR(10)&amp;"Local Target: "&amp;HLOOKUP(RIGHT(AM$3,LEN(AM$3)-FIND(".",AM$3,FIND(".",AM$3)+1)),Gällivare!$B$6:$J$36,MATCH($C29,Gällivare!$B$6:$B$36,0),FALSE)))</f>
        <v>High</v>
      </c>
      <c r="AN29" s="177" t="str">
        <f>IF(AND(HLOOKUP(MID(AN$3,FIND(".",AN$3)+1,FIND(".",AN$3,FIND(".",AN$3)+1)-FIND(".",AN$3)-1),Gällivare!$B$6:$J$36,MATCH($C29,Gällivare!$B$6:$B$36,0),FALSE)="No Impact",HLOOKUP(RIGHT(AN$3,LEN(AN$3)-FIND(".",AN$3,FIND(".",AN$3)+1)),Gällivare!$B$6:$J$36,MATCH($C29,Gällivare!$B$6:$B$36,0),FALSE)="No Impact"),HLOOKUP(LEFT(AN$3,4),Global!$B$6:$J$36,MATCH($C29,Global!$B$6:$B$36,0),FALSE),IF(AND(HLOOKUP(MID(AN$3,FIND(".",AN$3)+1,FIND(".",AN$3,FIND(".",AN$3)+1)-FIND(".",AN$3)-1),Gällivare!$B$6:$J$36,MATCH($C29,Gällivare!$B$6:$B$36,0),FALSE)="No Impact",HLOOKUP(LEFT(AN$3,4),Global!$B$6:$J$36,MATCH($C29,Global!$B$6:$B$36,0),FALSE)="No Impact"),HLOOKUP(RIGHT(AN$3,LEN(AN$3)-FIND(".",AN$3,FIND(".",AN$3)+1)),Gällivare!$B$6:$J$36,MATCH($C29,Gällivare!$B$6:$B$36,0),FALSE),"Global: "&amp;HLOOKUP(LEFT(AN$3,4),Global!$B$6:$J$36,MATCH($C29,Global!$B$6:$B$36,0),FALSE)&amp;CHAR(10)&amp;"Local Trend: "&amp;HLOOKUP(MID(AN$3,FIND(".",AN$3)+1,FIND(".",AN$3,FIND(".",AN$3)+1)-FIND(".",AN$3)-1),Gällivare!$B$6:$J$36,MATCH($C29,Gällivare!$B$6:$B$36,0),FALSE)&amp;CHAR(10)&amp;"Local Target: "&amp;HLOOKUP(RIGHT(AN$3,LEN(AN$3)-FIND(".",AN$3,FIND(".",AN$3)+1)),Gällivare!$B$6:$J$36,MATCH($C29,Gällivare!$B$6:$B$36,0),FALSE)))</f>
        <v>High</v>
      </c>
      <c r="AO29" s="177" t="str">
        <f>IF(AND(HLOOKUP(MID(AO$3,FIND(".",AO$3)+1,FIND(".",AO$3,FIND(".",AO$3)+1)-FIND(".",AO$3)-1),Gällivare!$B$6:$J$36,MATCH($C29,Gällivare!$B$6:$B$36,0),FALSE)="No Impact",HLOOKUP(RIGHT(AO$3,LEN(AO$3)-FIND(".",AO$3,FIND(".",AO$3)+1)),Gällivare!$B$6:$J$36,MATCH($C29,Gällivare!$B$6:$B$36,0),FALSE)="No Impact"),HLOOKUP(LEFT(AO$3,4),Global!$B$6:$J$36,MATCH($C29,Global!$B$6:$B$36,0),FALSE),IF(AND(HLOOKUP(MID(AO$3,FIND(".",AO$3)+1,FIND(".",AO$3,FIND(".",AO$3)+1)-FIND(".",AO$3)-1),Gällivare!$B$6:$J$36,MATCH($C29,Gällivare!$B$6:$B$36,0),FALSE)="No Impact",HLOOKUP(LEFT(AO$3,4),Global!$B$6:$J$36,MATCH($C29,Global!$B$6:$B$36,0),FALSE)="No Impact"),HLOOKUP(RIGHT(AO$3,LEN(AO$3)-FIND(".",AO$3,FIND(".",AO$3)+1)),Gällivare!$B$6:$J$36,MATCH($C29,Gällivare!$B$6:$B$36,0),FALSE),"Global: "&amp;HLOOKUP(LEFT(AO$3,4),Global!$B$6:$J$36,MATCH($C29,Global!$B$6:$B$36,0),FALSE)&amp;CHAR(10)&amp;"Local Trend: "&amp;HLOOKUP(MID(AO$3,FIND(".",AO$3)+1,FIND(".",AO$3,FIND(".",AO$3)+1)-FIND(".",AO$3)-1),Gällivare!$B$6:$J$36,MATCH($C29,Gällivare!$B$6:$B$36,0),FALSE)&amp;CHAR(10)&amp;"Local Target: "&amp;HLOOKUP(RIGHT(AO$3,LEN(AO$3)-FIND(".",AO$3,FIND(".",AO$3)+1)),Gällivare!$B$6:$J$36,MATCH($C29,Gällivare!$B$6:$B$36,0),FALSE)))</f>
        <v>High</v>
      </c>
      <c r="AP29" s="177" t="str">
        <f>IF(AND(HLOOKUP(MID(AP$3,FIND(".",AP$3)+1,FIND(".",AP$3,FIND(".",AP$3)+1)-FIND(".",AP$3)-1),Gällivare!$B$6:$J$36,MATCH($C29,Gällivare!$B$6:$B$36,0),FALSE)="No Impact",HLOOKUP(RIGHT(AP$3,LEN(AP$3)-FIND(".",AP$3,FIND(".",AP$3)+1)),Gällivare!$B$6:$J$36,MATCH($C29,Gällivare!$B$6:$B$36,0),FALSE)="No Impact"),HLOOKUP(LEFT(AP$3,4),Global!$B$6:$J$36,MATCH($C29,Global!$B$6:$B$36,0),FALSE),IF(AND(HLOOKUP(MID(AP$3,FIND(".",AP$3)+1,FIND(".",AP$3,FIND(".",AP$3)+1)-FIND(".",AP$3)-1),Gällivare!$B$6:$J$36,MATCH($C29,Gällivare!$B$6:$B$36,0),FALSE)="No Impact",HLOOKUP(LEFT(AP$3,4),Global!$B$6:$J$36,MATCH($C29,Global!$B$6:$B$36,0),FALSE)="No Impact"),HLOOKUP(RIGHT(AP$3,LEN(AP$3)-FIND(".",AP$3,FIND(".",AP$3)+1)),Gällivare!$B$6:$J$36,MATCH($C29,Gällivare!$B$6:$B$36,0),FALSE),"Global: "&amp;HLOOKUP(LEFT(AP$3,4),Global!$B$6:$J$36,MATCH($C29,Global!$B$6:$B$36,0),FALSE)&amp;CHAR(10)&amp;"Local Trend: "&amp;HLOOKUP(MID(AP$3,FIND(".",AP$3)+1,FIND(".",AP$3,FIND(".",AP$3)+1)-FIND(".",AP$3)-1),Gällivare!$B$6:$J$36,MATCH($C29,Gällivare!$B$6:$B$36,0),FALSE)&amp;CHAR(10)&amp;"Local Target: "&amp;HLOOKUP(RIGHT(AP$3,LEN(AP$3)-FIND(".",AP$3,FIND(".",AP$3)+1)),Gällivare!$B$6:$J$36,MATCH($C29,Gällivare!$B$6:$B$36,0),FALSE)))</f>
        <v>High</v>
      </c>
      <c r="AQ29" s="177" t="str">
        <f>IF(AND(HLOOKUP(MID(AQ$3,FIND(".",AQ$3)+1,FIND(".",AQ$3,FIND(".",AQ$3)+1)-FIND(".",AQ$3)-1),Gällivare!$B$6:$J$36,MATCH($C29,Gällivare!$B$6:$B$36,0),FALSE)="No Impact",HLOOKUP(RIGHT(AQ$3,LEN(AQ$3)-FIND(".",AQ$3,FIND(".",AQ$3)+1)),Gällivare!$B$6:$J$36,MATCH($C29,Gällivare!$B$6:$B$36,0),FALSE)="No Impact"),HLOOKUP(LEFT(AQ$3,4),Global!$B$6:$J$36,MATCH($C29,Global!$B$6:$B$36,0),FALSE),IF(AND(HLOOKUP(MID(AQ$3,FIND(".",AQ$3)+1,FIND(".",AQ$3,FIND(".",AQ$3)+1)-FIND(".",AQ$3)-1),Gällivare!$B$6:$J$36,MATCH($C29,Gällivare!$B$6:$B$36,0),FALSE)="No Impact",HLOOKUP(LEFT(AQ$3,4),Global!$B$6:$J$36,MATCH($C29,Global!$B$6:$B$36,0),FALSE)="No Impact"),HLOOKUP(RIGHT(AQ$3,LEN(AQ$3)-FIND(".",AQ$3,FIND(".",AQ$3)+1)),Gällivare!$B$6:$J$36,MATCH($C29,Gällivare!$B$6:$B$36,0),FALSE),"Global: "&amp;HLOOKUP(LEFT(AQ$3,4),Global!$B$6:$J$36,MATCH($C29,Global!$B$6:$B$36,0),FALSE)&amp;CHAR(10)&amp;"Local Trend: "&amp;HLOOKUP(MID(AQ$3,FIND(".",AQ$3)+1,FIND(".",AQ$3,FIND(".",AQ$3)+1)-FIND(".",AQ$3)-1),Gällivare!$B$6:$J$36,MATCH($C29,Gällivare!$B$6:$B$36,0),FALSE)&amp;CHAR(10)&amp;"Local Target: "&amp;HLOOKUP(RIGHT(AQ$3,LEN(AQ$3)-FIND(".",AQ$3,FIND(".",AQ$3)+1)),Gällivare!$B$6:$J$36,MATCH($C29,Gällivare!$B$6:$B$36,0),FALSE)))</f>
        <v>High</v>
      </c>
      <c r="AR29" s="177" t="str">
        <f>IF(AND(HLOOKUP(MID(AR$3,FIND(".",AR$3)+1,FIND(".",AR$3,FIND(".",AR$3)+1)-FIND(".",AR$3)-1),Gällivare!$B$6:$J$36,MATCH($C29,Gällivare!$B$6:$B$36,0),FALSE)="No Impact",HLOOKUP(RIGHT(AR$3,LEN(AR$3)-FIND(".",AR$3,FIND(".",AR$3)+1)),Gällivare!$B$6:$J$36,MATCH($C29,Gällivare!$B$6:$B$36,0),FALSE)="No Impact"),HLOOKUP(LEFT(AR$3,4),Global!$B$6:$J$36,MATCH($C29,Global!$B$6:$B$36,0),FALSE),IF(AND(HLOOKUP(MID(AR$3,FIND(".",AR$3)+1,FIND(".",AR$3,FIND(".",AR$3)+1)-FIND(".",AR$3)-1),Gällivare!$B$6:$J$36,MATCH($C29,Gällivare!$B$6:$B$36,0),FALSE)="No Impact",HLOOKUP(LEFT(AR$3,4),Global!$B$6:$J$36,MATCH($C29,Global!$B$6:$B$36,0),FALSE)="No Impact"),HLOOKUP(RIGHT(AR$3,LEN(AR$3)-FIND(".",AR$3,FIND(".",AR$3)+1)),Gällivare!$B$6:$J$36,MATCH($C29,Gällivare!$B$6:$B$36,0),FALSE),"Global: "&amp;HLOOKUP(LEFT(AR$3,4),Global!$B$6:$J$36,MATCH($C29,Global!$B$6:$B$36,0),FALSE)&amp;CHAR(10)&amp;"Local Trend: "&amp;HLOOKUP(MID(AR$3,FIND(".",AR$3)+1,FIND(".",AR$3,FIND(".",AR$3)+1)-FIND(".",AR$3)-1),Gällivare!$B$6:$J$36,MATCH($C29,Gällivare!$B$6:$B$36,0),FALSE)&amp;CHAR(10)&amp;"Local Target: "&amp;HLOOKUP(RIGHT(AR$3,LEN(AR$3)-FIND(".",AR$3,FIND(".",AR$3)+1)),Gällivare!$B$6:$J$36,MATCH($C29,Gällivare!$B$6:$B$36,0),FALSE)))</f>
        <v>High</v>
      </c>
      <c r="AS29" s="177" t="str">
        <f>IF(AND(HLOOKUP(MID(AS$3,FIND(".",AS$3)+1,FIND(".",AS$3,FIND(".",AS$3)+1)-FIND(".",AS$3)-1),Gällivare!$B$6:$J$36,MATCH($C29,Gällivare!$B$6:$B$36,0),FALSE)="No Impact",HLOOKUP(RIGHT(AS$3,LEN(AS$3)-FIND(".",AS$3,FIND(".",AS$3)+1)),Gällivare!$B$6:$J$36,MATCH($C29,Gällivare!$B$6:$B$36,0),FALSE)="No Impact"),HLOOKUP(LEFT(AS$3,4),Global!$B$6:$J$36,MATCH($C29,Global!$B$6:$B$36,0),FALSE),IF(AND(HLOOKUP(MID(AS$3,FIND(".",AS$3)+1,FIND(".",AS$3,FIND(".",AS$3)+1)-FIND(".",AS$3)-1),Gällivare!$B$6:$J$36,MATCH($C29,Gällivare!$B$6:$B$36,0),FALSE)="No Impact",HLOOKUP(LEFT(AS$3,4),Global!$B$6:$J$36,MATCH($C29,Global!$B$6:$B$36,0),FALSE)="No Impact"),HLOOKUP(RIGHT(AS$3,LEN(AS$3)-FIND(".",AS$3,FIND(".",AS$3)+1)),Gällivare!$B$6:$J$36,MATCH($C29,Gällivare!$B$6:$B$36,0),FALSE),"Global: "&amp;HLOOKUP(LEFT(AS$3,4),Global!$B$6:$J$36,MATCH($C29,Global!$B$6:$B$36,0),FALSE)&amp;CHAR(10)&amp;"Local Trend: "&amp;HLOOKUP(MID(AS$3,FIND(".",AS$3)+1,FIND(".",AS$3,FIND(".",AS$3)+1)-FIND(".",AS$3)-1),Gällivare!$B$6:$J$36,MATCH($C29,Gällivare!$B$6:$B$36,0),FALSE)&amp;CHAR(10)&amp;"Local Target: "&amp;HLOOKUP(RIGHT(AS$3,LEN(AS$3)-FIND(".",AS$3,FIND(".",AS$3)+1)),Gällivare!$B$6:$J$36,MATCH($C29,Gällivare!$B$6:$B$36,0),FALSE)))</f>
        <v>Medium</v>
      </c>
      <c r="AT29" s="177" t="str">
        <f>IF(AND(HLOOKUP(MID(AT$3,FIND(".",AT$3)+1,FIND(".",AT$3,FIND(".",AT$3)+1)-FIND(".",AT$3)-1),Gällivare!$B$6:$J$36,MATCH($C29,Gällivare!$B$6:$B$36,0),FALSE)="No Impact",HLOOKUP(RIGHT(AT$3,LEN(AT$3)-FIND(".",AT$3,FIND(".",AT$3)+1)),Gällivare!$B$6:$J$36,MATCH($C29,Gällivare!$B$6:$B$36,0),FALSE)="No Impact"),HLOOKUP(LEFT(AT$3,4),Global!$B$6:$J$36,MATCH($C29,Global!$B$6:$B$36,0),FALSE),IF(AND(HLOOKUP(MID(AT$3,FIND(".",AT$3)+1,FIND(".",AT$3,FIND(".",AT$3)+1)-FIND(".",AT$3)-1),Gällivare!$B$6:$J$36,MATCH($C29,Gällivare!$B$6:$B$36,0),FALSE)="No Impact",HLOOKUP(LEFT(AT$3,4),Global!$B$6:$J$36,MATCH($C29,Global!$B$6:$B$36,0),FALSE)="No Impact"),HLOOKUP(RIGHT(AT$3,LEN(AT$3)-FIND(".",AT$3,FIND(".",AT$3)+1)),Gällivare!$B$6:$J$36,MATCH($C29,Gällivare!$B$6:$B$36,0),FALSE),"Global: "&amp;HLOOKUP(LEFT(AT$3,4),Global!$B$6:$J$36,MATCH($C29,Global!$B$6:$B$36,0),FALSE)&amp;CHAR(10)&amp;"Local Trend: "&amp;HLOOKUP(MID(AT$3,FIND(".",AT$3)+1,FIND(".",AT$3,FIND(".",AT$3)+1)-FIND(".",AT$3)-1),Gällivare!$B$6:$J$36,MATCH($C29,Gällivare!$B$6:$B$36,0),FALSE)&amp;CHAR(10)&amp;"Local Target: "&amp;HLOOKUP(RIGHT(AT$3,LEN(AT$3)-FIND(".",AT$3,FIND(".",AT$3)+1)),Gällivare!$B$6:$J$36,MATCH($C29,Gällivare!$B$6:$B$36,0),FALSE)))</f>
        <v>Medium</v>
      </c>
      <c r="AU29" s="177" t="str">
        <f>IF(AND(HLOOKUP(MID(AU$3,FIND(".",AU$3)+1,FIND(".",AU$3,FIND(".",AU$3)+1)-FIND(".",AU$3)-1),Gällivare!$B$6:$J$36,MATCH($C29,Gällivare!$B$6:$B$36,0),FALSE)="No Impact",HLOOKUP(RIGHT(AU$3,LEN(AU$3)-FIND(".",AU$3,FIND(".",AU$3)+1)),Gällivare!$B$6:$J$36,MATCH($C29,Gällivare!$B$6:$B$36,0),FALSE)="No Impact"),HLOOKUP(LEFT(AU$3,4),Global!$B$6:$J$36,MATCH($C29,Global!$B$6:$B$36,0),FALSE),IF(AND(HLOOKUP(MID(AU$3,FIND(".",AU$3)+1,FIND(".",AU$3,FIND(".",AU$3)+1)-FIND(".",AU$3)-1),Gällivare!$B$6:$J$36,MATCH($C29,Gällivare!$B$6:$B$36,0),FALSE)="No Impact",HLOOKUP(LEFT(AU$3,4),Global!$B$6:$J$36,MATCH($C29,Global!$B$6:$B$36,0),FALSE)="No Impact"),HLOOKUP(RIGHT(AU$3,LEN(AU$3)-FIND(".",AU$3,FIND(".",AU$3)+1)),Gällivare!$B$6:$J$36,MATCH($C29,Gällivare!$B$6:$B$36,0),FALSE),"Global: "&amp;HLOOKUP(LEFT(AU$3,4),Global!$B$6:$J$36,MATCH($C29,Global!$B$6:$B$36,0),FALSE)&amp;CHAR(10)&amp;"Local Trend: "&amp;HLOOKUP(MID(AU$3,FIND(".",AU$3)+1,FIND(".",AU$3,FIND(".",AU$3)+1)-FIND(".",AU$3)-1),Gällivare!$B$6:$J$36,MATCH($C29,Gällivare!$B$6:$B$36,0),FALSE)&amp;CHAR(10)&amp;"Local Target: "&amp;HLOOKUP(RIGHT(AU$3,LEN(AU$3)-FIND(".",AU$3,FIND(".",AU$3)+1)),Gällivare!$B$6:$J$36,MATCH($C29,Gällivare!$B$6:$B$36,0),FALSE)))</f>
        <v>Medium</v>
      </c>
      <c r="AV29" s="177" t="str">
        <f>IF(AND(HLOOKUP(MID(AV$3,FIND(".",AV$3)+1,FIND(".",AV$3,FIND(".",AV$3)+1)-FIND(".",AV$3)-1),Gällivare!$B$6:$J$36,MATCH($C29,Gällivare!$B$6:$B$36,0),FALSE)="No Impact",HLOOKUP(RIGHT(AV$3,LEN(AV$3)-FIND(".",AV$3,FIND(".",AV$3)+1)),Gällivare!$B$6:$J$36,MATCH($C29,Gällivare!$B$6:$B$36,0),FALSE)="No Impact"),HLOOKUP(LEFT(AV$3,4),Global!$B$6:$J$36,MATCH($C29,Global!$B$6:$B$36,0),FALSE),IF(AND(HLOOKUP(MID(AV$3,FIND(".",AV$3)+1,FIND(".",AV$3,FIND(".",AV$3)+1)-FIND(".",AV$3)-1),Gällivare!$B$6:$J$36,MATCH($C29,Gällivare!$B$6:$B$36,0),FALSE)="No Impact",HLOOKUP(LEFT(AV$3,4),Global!$B$6:$J$36,MATCH($C29,Global!$B$6:$B$36,0),FALSE)="No Impact"),HLOOKUP(RIGHT(AV$3,LEN(AV$3)-FIND(".",AV$3,FIND(".",AV$3)+1)),Gällivare!$B$6:$J$36,MATCH($C29,Gällivare!$B$6:$B$36,0),FALSE),"Global: "&amp;HLOOKUP(LEFT(AV$3,4),Global!$B$6:$J$36,MATCH($C29,Global!$B$6:$B$36,0),FALSE)&amp;CHAR(10)&amp;"Local Trend: "&amp;HLOOKUP(MID(AV$3,FIND(".",AV$3)+1,FIND(".",AV$3,FIND(".",AV$3)+1)-FIND(".",AV$3)-1),Gällivare!$B$6:$J$36,MATCH($C29,Gällivare!$B$6:$B$36,0),FALSE)&amp;CHAR(10)&amp;"Local Target: "&amp;HLOOKUP(RIGHT(AV$3,LEN(AV$3)-FIND(".",AV$3,FIND(".",AV$3)+1)),Gällivare!$B$6:$J$36,MATCH($C29,Gällivare!$B$6:$B$36,0),FALSE)))</f>
        <v>Medium</v>
      </c>
      <c r="AW29" s="177" t="str">
        <f>IF(AND(HLOOKUP(MID(AW$3,FIND(".",AW$3)+1,FIND(".",AW$3,FIND(".",AW$3)+1)-FIND(".",AW$3)-1),Gällivare!$B$6:$J$36,MATCH($C29,Gällivare!$B$6:$B$36,0),FALSE)="No Impact",HLOOKUP(RIGHT(AW$3,LEN(AW$3)-FIND(".",AW$3,FIND(".",AW$3)+1)),Gällivare!$B$6:$J$36,MATCH($C29,Gällivare!$B$6:$B$36,0),FALSE)="No Impact"),HLOOKUP(LEFT(AW$3,4),Global!$B$6:$J$36,MATCH($C29,Global!$B$6:$B$36,0),FALSE),IF(AND(HLOOKUP(MID(AW$3,FIND(".",AW$3)+1,FIND(".",AW$3,FIND(".",AW$3)+1)-FIND(".",AW$3)-1),Gällivare!$B$6:$J$36,MATCH($C29,Gällivare!$B$6:$B$36,0),FALSE)="No Impact",HLOOKUP(LEFT(AW$3,4),Global!$B$6:$J$36,MATCH($C29,Global!$B$6:$B$36,0),FALSE)="No Impact"),HLOOKUP(RIGHT(AW$3,LEN(AW$3)-FIND(".",AW$3,FIND(".",AW$3)+1)),Gällivare!$B$6:$J$36,MATCH($C29,Gällivare!$B$6:$B$36,0),FALSE),"Global: "&amp;HLOOKUP(LEFT(AW$3,4),Global!$B$6:$J$36,MATCH($C29,Global!$B$6:$B$36,0),FALSE)&amp;CHAR(10)&amp;"Local Trend: "&amp;HLOOKUP(MID(AW$3,FIND(".",AW$3)+1,FIND(".",AW$3,FIND(".",AW$3)+1)-FIND(".",AW$3)-1),Gällivare!$B$6:$J$36,MATCH($C29,Gällivare!$B$6:$B$36,0),FALSE)&amp;CHAR(10)&amp;"Local Target: "&amp;HLOOKUP(RIGHT(AW$3,LEN(AW$3)-FIND(".",AW$3,FIND(".",AW$3)+1)),Gällivare!$B$6:$J$36,MATCH($C29,Gällivare!$B$6:$B$36,0),FALSE)))</f>
        <v>Medium</v>
      </c>
      <c r="AX29" s="177" t="str">
        <f>IF(AND(HLOOKUP(MID(AX$3,FIND(".",AX$3)+1,FIND(".",AX$3,FIND(".",AX$3)+1)-FIND(".",AX$3)-1),Gällivare!$B$6:$J$36,MATCH($C29,Gällivare!$B$6:$B$36,0),FALSE)="No Impact",HLOOKUP(RIGHT(AX$3,LEN(AX$3)-FIND(".",AX$3,FIND(".",AX$3)+1)),Gällivare!$B$6:$J$36,MATCH($C29,Gällivare!$B$6:$B$36,0),FALSE)="No Impact"),HLOOKUP(LEFT(AX$3,4),Global!$B$6:$J$36,MATCH($C29,Global!$B$6:$B$36,0),FALSE),IF(AND(HLOOKUP(MID(AX$3,FIND(".",AX$3)+1,FIND(".",AX$3,FIND(".",AX$3)+1)-FIND(".",AX$3)-1),Gällivare!$B$6:$J$36,MATCH($C29,Gällivare!$B$6:$B$36,0),FALSE)="No Impact",HLOOKUP(LEFT(AX$3,4),Global!$B$6:$J$36,MATCH($C29,Global!$B$6:$B$36,0),FALSE)="No Impact"),HLOOKUP(RIGHT(AX$3,LEN(AX$3)-FIND(".",AX$3,FIND(".",AX$3)+1)),Gällivare!$B$6:$J$36,MATCH($C29,Gällivare!$B$6:$B$36,0),FALSE),"Global: "&amp;HLOOKUP(LEFT(AX$3,4),Global!$B$6:$J$36,MATCH($C29,Global!$B$6:$B$36,0),FALSE)&amp;CHAR(10)&amp;"Local Trend: "&amp;HLOOKUP(MID(AX$3,FIND(".",AX$3)+1,FIND(".",AX$3,FIND(".",AX$3)+1)-FIND(".",AX$3)-1),Gällivare!$B$6:$J$36,MATCH($C29,Gällivare!$B$6:$B$36,0),FALSE)&amp;CHAR(10)&amp;"Local Target: "&amp;HLOOKUP(RIGHT(AX$3,LEN(AX$3)-FIND(".",AX$3,FIND(".",AX$3)+1)),Gällivare!$B$6:$J$36,MATCH($C29,Gällivare!$B$6:$B$36,0),FALSE)))</f>
        <v>Medium</v>
      </c>
      <c r="AY29" s="177" t="str">
        <f>IF(AND(HLOOKUP(MID(AY$3,FIND(".",AY$3)+1,FIND(".",AY$3,FIND(".",AY$3)+1)-FIND(".",AY$3)-1),Gällivare!$B$6:$J$36,MATCH($C29,Gällivare!$B$6:$B$36,0),FALSE)="No Impact",HLOOKUP(RIGHT(AY$3,LEN(AY$3)-FIND(".",AY$3,FIND(".",AY$3)+1)),Gällivare!$B$6:$J$36,MATCH($C29,Gällivare!$B$6:$B$36,0),FALSE)="No Impact"),HLOOKUP(LEFT(AY$3,4),Global!$B$6:$J$36,MATCH($C29,Global!$B$6:$B$36,0),FALSE),IF(AND(HLOOKUP(MID(AY$3,FIND(".",AY$3)+1,FIND(".",AY$3,FIND(".",AY$3)+1)-FIND(".",AY$3)-1),Gällivare!$B$6:$J$36,MATCH($C29,Gällivare!$B$6:$B$36,0),FALSE)="No Impact",HLOOKUP(LEFT(AY$3,4),Global!$B$6:$J$36,MATCH($C29,Global!$B$6:$B$36,0),FALSE)="No Impact"),HLOOKUP(RIGHT(AY$3,LEN(AY$3)-FIND(".",AY$3,FIND(".",AY$3)+1)),Gällivare!$B$6:$J$36,MATCH($C29,Gällivare!$B$6:$B$36,0),FALSE),"Global: "&amp;HLOOKUP(LEFT(AY$3,4),Global!$B$6:$J$36,MATCH($C29,Global!$B$6:$B$36,0),FALSE)&amp;CHAR(10)&amp;"Local Trend: "&amp;HLOOKUP(MID(AY$3,FIND(".",AY$3)+1,FIND(".",AY$3,FIND(".",AY$3)+1)-FIND(".",AY$3)-1),Gällivare!$B$6:$J$36,MATCH($C29,Gällivare!$B$6:$B$36,0),FALSE)&amp;CHAR(10)&amp;"Local Target: "&amp;HLOOKUP(RIGHT(AY$3,LEN(AY$3)-FIND(".",AY$3,FIND(".",AY$3)+1)),Gällivare!$B$6:$J$36,MATCH($C29,Gällivare!$B$6:$B$36,0),FALSE)))</f>
        <v>Low</v>
      </c>
      <c r="AZ29" s="177" t="str">
        <f>IF(AND(HLOOKUP(MID(AZ$3,FIND(".",AZ$3)+1,FIND(".",AZ$3,FIND(".",AZ$3)+1)-FIND(".",AZ$3)-1),Gällivare!$B$6:$J$36,MATCH($C29,Gällivare!$B$6:$B$36,0),FALSE)="No Impact",HLOOKUP(RIGHT(AZ$3,LEN(AZ$3)-FIND(".",AZ$3,FIND(".",AZ$3)+1)),Gällivare!$B$6:$J$36,MATCH($C29,Gällivare!$B$6:$B$36,0),FALSE)="No Impact"),HLOOKUP(LEFT(AZ$3,4),Global!$B$6:$J$36,MATCH($C29,Global!$B$6:$B$36,0),FALSE),IF(AND(HLOOKUP(MID(AZ$3,FIND(".",AZ$3)+1,FIND(".",AZ$3,FIND(".",AZ$3)+1)-FIND(".",AZ$3)-1),Gällivare!$B$6:$J$36,MATCH($C29,Gällivare!$B$6:$B$36,0),FALSE)="No Impact",HLOOKUP(LEFT(AZ$3,4),Global!$B$6:$J$36,MATCH($C29,Global!$B$6:$B$36,0),FALSE)="No Impact"),HLOOKUP(RIGHT(AZ$3,LEN(AZ$3)-FIND(".",AZ$3,FIND(".",AZ$3)+1)),Gällivare!$B$6:$J$36,MATCH($C29,Gällivare!$B$6:$B$36,0),FALSE),"Global: "&amp;HLOOKUP(LEFT(AZ$3,4),Global!$B$6:$J$36,MATCH($C29,Global!$B$6:$B$36,0),FALSE)&amp;CHAR(10)&amp;"Local Trend: "&amp;HLOOKUP(MID(AZ$3,FIND(".",AZ$3)+1,FIND(".",AZ$3,FIND(".",AZ$3)+1)-FIND(".",AZ$3)-1),Gällivare!$B$6:$J$36,MATCH($C29,Gällivare!$B$6:$B$36,0),FALSE)&amp;CHAR(10)&amp;"Local Target: "&amp;HLOOKUP(RIGHT(AZ$3,LEN(AZ$3)-FIND(".",AZ$3,FIND(".",AZ$3)+1)),Gällivare!$B$6:$J$36,MATCH($C29,Gällivare!$B$6:$B$36,0),FALSE)))</f>
        <v>Low</v>
      </c>
      <c r="BA29" s="177" t="str">
        <f>IF(AND(HLOOKUP(MID(BA$3,FIND(".",BA$3)+1,FIND(".",BA$3,FIND(".",BA$3)+1)-FIND(".",BA$3)-1),Gällivare!$B$6:$J$36,MATCH($C29,Gällivare!$B$6:$B$36,0),FALSE)="No Impact",HLOOKUP(RIGHT(BA$3,LEN(BA$3)-FIND(".",BA$3,FIND(".",BA$3)+1)),Gällivare!$B$6:$J$36,MATCH($C29,Gällivare!$B$6:$B$36,0),FALSE)="No Impact"),HLOOKUP(LEFT(BA$3,4),Global!$B$6:$J$36,MATCH($C29,Global!$B$6:$B$36,0),FALSE),IF(AND(HLOOKUP(MID(BA$3,FIND(".",BA$3)+1,FIND(".",BA$3,FIND(".",BA$3)+1)-FIND(".",BA$3)-1),Gällivare!$B$6:$J$36,MATCH($C29,Gällivare!$B$6:$B$36,0),FALSE)="No Impact",HLOOKUP(LEFT(BA$3,4),Global!$B$6:$J$36,MATCH($C29,Global!$B$6:$B$36,0),FALSE)="No Impact"),HLOOKUP(RIGHT(BA$3,LEN(BA$3)-FIND(".",BA$3,FIND(".",BA$3)+1)),Gällivare!$B$6:$J$36,MATCH($C29,Gällivare!$B$6:$B$36,0),FALSE),"Global: "&amp;HLOOKUP(LEFT(BA$3,4),Global!$B$6:$J$36,MATCH($C29,Global!$B$6:$B$36,0),FALSE)&amp;CHAR(10)&amp;"Local Trend: "&amp;HLOOKUP(MID(BA$3,FIND(".",BA$3)+1,FIND(".",BA$3,FIND(".",BA$3)+1)-FIND(".",BA$3)-1),Gällivare!$B$6:$J$36,MATCH($C29,Gällivare!$B$6:$B$36,0),FALSE)&amp;CHAR(10)&amp;"Local Target: "&amp;HLOOKUP(RIGHT(BA$3,LEN(BA$3)-FIND(".",BA$3,FIND(".",BA$3)+1)),Gällivare!$B$6:$J$36,MATCH($C29,Gällivare!$B$6:$B$36,0),FALSE)))</f>
        <v>Low</v>
      </c>
      <c r="BB29" s="177" t="str">
        <f>IF(AND(HLOOKUP(MID(BB$3,FIND(".",BB$3)+1,FIND(".",BB$3,FIND(".",BB$3)+1)-FIND(".",BB$3)-1),Gällivare!$B$6:$J$36,MATCH($C29,Gällivare!$B$6:$B$36,0),FALSE)="No Impact",HLOOKUP(RIGHT(BB$3,LEN(BB$3)-FIND(".",BB$3,FIND(".",BB$3)+1)),Gällivare!$B$6:$J$36,MATCH($C29,Gällivare!$B$6:$B$36,0),FALSE)="No Impact"),HLOOKUP(LEFT(BB$3,4),Global!$B$6:$J$36,MATCH($C29,Global!$B$6:$B$36,0),FALSE),IF(AND(HLOOKUP(MID(BB$3,FIND(".",BB$3)+1,FIND(".",BB$3,FIND(".",BB$3)+1)-FIND(".",BB$3)-1),Gällivare!$B$6:$J$36,MATCH($C29,Gällivare!$B$6:$B$36,0),FALSE)="No Impact",HLOOKUP(LEFT(BB$3,4),Global!$B$6:$J$36,MATCH($C29,Global!$B$6:$B$36,0),FALSE)="No Impact"),HLOOKUP(RIGHT(BB$3,LEN(BB$3)-FIND(".",BB$3,FIND(".",BB$3)+1)),Gällivare!$B$6:$J$36,MATCH($C29,Gällivare!$B$6:$B$36,0),FALSE),"Global: "&amp;HLOOKUP(LEFT(BB$3,4),Global!$B$6:$J$36,MATCH($C29,Global!$B$6:$B$36,0),FALSE)&amp;CHAR(10)&amp;"Local Trend: "&amp;HLOOKUP(MID(BB$3,FIND(".",BB$3)+1,FIND(".",BB$3,FIND(".",BB$3)+1)-FIND(".",BB$3)-1),Gällivare!$B$6:$J$36,MATCH($C29,Gällivare!$B$6:$B$36,0),FALSE)&amp;CHAR(10)&amp;"Local Target: "&amp;HLOOKUP(RIGHT(BB$3,LEN(BB$3)-FIND(".",BB$3,FIND(".",BB$3)+1)),Gällivare!$B$6:$J$36,MATCH($C29,Gällivare!$B$6:$B$36,0),FALSE)))</f>
        <v>Low</v>
      </c>
      <c r="BC29" s="177" t="str">
        <f>IF(AND(HLOOKUP(MID(BC$3,FIND(".",BC$3)+1,FIND(".",BC$3,FIND(".",BC$3)+1)-FIND(".",BC$3)-1),Gällivare!$B$6:$J$36,MATCH($C29,Gällivare!$B$6:$B$36,0),FALSE)="No Impact",HLOOKUP(RIGHT(BC$3,LEN(BC$3)-FIND(".",BC$3,FIND(".",BC$3)+1)),Gällivare!$B$6:$J$36,MATCH($C29,Gällivare!$B$6:$B$36,0),FALSE)="No Impact"),HLOOKUP(LEFT(BC$3,4),Global!$B$6:$J$36,MATCH($C29,Global!$B$6:$B$36,0),FALSE),IF(AND(HLOOKUP(MID(BC$3,FIND(".",BC$3)+1,FIND(".",BC$3,FIND(".",BC$3)+1)-FIND(".",BC$3)-1),Gällivare!$B$6:$J$36,MATCH($C29,Gällivare!$B$6:$B$36,0),FALSE)="No Impact",HLOOKUP(LEFT(BC$3,4),Global!$B$6:$J$36,MATCH($C29,Global!$B$6:$B$36,0),FALSE)="No Impact"),HLOOKUP(RIGHT(BC$3,LEN(BC$3)-FIND(".",BC$3,FIND(".",BC$3)+1)),Gällivare!$B$6:$J$36,MATCH($C29,Gällivare!$B$6:$B$36,0),FALSE),"Global: "&amp;HLOOKUP(LEFT(BC$3,4),Global!$B$6:$J$36,MATCH($C29,Global!$B$6:$B$36,0),FALSE)&amp;CHAR(10)&amp;"Local Trend: "&amp;HLOOKUP(MID(BC$3,FIND(".",BC$3)+1,FIND(".",BC$3,FIND(".",BC$3)+1)-FIND(".",BC$3)-1),Gällivare!$B$6:$J$36,MATCH($C29,Gällivare!$B$6:$B$36,0),FALSE)&amp;CHAR(10)&amp;"Local Target: "&amp;HLOOKUP(RIGHT(BC$3,LEN(BC$3)-FIND(".",BC$3,FIND(".",BC$3)+1)),Gällivare!$B$6:$J$36,MATCH($C29,Gällivare!$B$6:$B$36,0),FALSE)))</f>
        <v>Low</v>
      </c>
      <c r="BD29" s="177" t="str">
        <f>IF(AND(HLOOKUP(MID(BD$3,FIND(".",BD$3)+1,FIND(".",BD$3,FIND(".",BD$3)+1)-FIND(".",BD$3)-1),Gällivare!$B$6:$J$36,MATCH($C29,Gällivare!$B$6:$B$36,0),FALSE)="No Impact",HLOOKUP(RIGHT(BD$3,LEN(BD$3)-FIND(".",BD$3,FIND(".",BD$3)+1)),Gällivare!$B$6:$J$36,MATCH($C29,Gällivare!$B$6:$B$36,0),FALSE)="No Impact"),HLOOKUP(LEFT(BD$3,4),Global!$B$6:$J$36,MATCH($C29,Global!$B$6:$B$36,0),FALSE),IF(AND(HLOOKUP(MID(BD$3,FIND(".",BD$3)+1,FIND(".",BD$3,FIND(".",BD$3)+1)-FIND(".",BD$3)-1),Gällivare!$B$6:$J$36,MATCH($C29,Gällivare!$B$6:$B$36,0),FALSE)="No Impact",HLOOKUP(LEFT(BD$3,4),Global!$B$6:$J$36,MATCH($C29,Global!$B$6:$B$36,0),FALSE)="No Impact"),HLOOKUP(RIGHT(BD$3,LEN(BD$3)-FIND(".",BD$3,FIND(".",BD$3)+1)),Gällivare!$B$6:$J$36,MATCH($C29,Gällivare!$B$6:$B$36,0),FALSE),"Global: "&amp;HLOOKUP(LEFT(BD$3,4),Global!$B$6:$J$36,MATCH($C29,Global!$B$6:$B$36,0),FALSE)&amp;CHAR(10)&amp;"Local Trend: "&amp;HLOOKUP(MID(BD$3,FIND(".",BD$3)+1,FIND(".",BD$3,FIND(".",BD$3)+1)-FIND(".",BD$3)-1),Gällivare!$B$6:$J$36,MATCH($C29,Gällivare!$B$6:$B$36,0),FALSE)&amp;CHAR(10)&amp;"Local Target: "&amp;HLOOKUP(RIGHT(BD$3,LEN(BD$3)-FIND(".",BD$3,FIND(".",BD$3)+1)),Gällivare!$B$6:$J$36,MATCH($C29,Gällivare!$B$6:$B$36,0),FALSE)))</f>
        <v>Low</v>
      </c>
      <c r="BE29" s="177" t="str">
        <f>IF(AND(HLOOKUP(MID(BE$3,FIND(".",BE$3)+1,FIND(".",BE$3,FIND(".",BE$3)+1)-FIND(".",BE$3)-1),Gällivare!$B$6:$J$36,MATCH($C29,Gällivare!$B$6:$B$36,0),FALSE)="No Impact",HLOOKUP(RIGHT(BE$3,LEN(BE$3)-FIND(".",BE$3,FIND(".",BE$3)+1)),Gällivare!$B$6:$J$36,MATCH($C29,Gällivare!$B$6:$B$36,0),FALSE)="No Impact"),HLOOKUP(LEFT(BE$3,4),Global!$B$6:$J$36,MATCH($C29,Global!$B$6:$B$36,0),FALSE),IF(AND(HLOOKUP(MID(BE$3,FIND(".",BE$3)+1,FIND(".",BE$3,FIND(".",BE$3)+1)-FIND(".",BE$3)-1),Gällivare!$B$6:$J$36,MATCH($C29,Gällivare!$B$6:$B$36,0),FALSE)="No Impact",HLOOKUP(LEFT(BE$3,4),Global!$B$6:$J$36,MATCH($C29,Global!$B$6:$B$36,0),FALSE)="No Impact"),HLOOKUP(RIGHT(BE$3,LEN(BE$3)-FIND(".",BE$3,FIND(".",BE$3)+1)),Gällivare!$B$6:$J$36,MATCH($C29,Gällivare!$B$6:$B$36,0),FALSE),"Global: "&amp;HLOOKUP(LEFT(BE$3,4),Global!$B$6:$J$36,MATCH($C29,Global!$B$6:$B$36,0),FALSE)&amp;CHAR(10)&amp;"Local Trend: "&amp;HLOOKUP(MID(BE$3,FIND(".",BE$3)+1,FIND(".",BE$3,FIND(".",BE$3)+1)-FIND(".",BE$3)-1),Gällivare!$B$6:$J$36,MATCH($C29,Gällivare!$B$6:$B$36,0),FALSE)&amp;CHAR(10)&amp;"Local Target: "&amp;HLOOKUP(RIGHT(BE$3,LEN(BE$3)-FIND(".",BE$3,FIND(".",BE$3)+1)),Gällivare!$B$6:$J$36,MATCH($C29,Gällivare!$B$6:$B$36,0),FALSE)))</f>
        <v>Medium</v>
      </c>
      <c r="BF29" s="177" t="str">
        <f>IF(AND(HLOOKUP(MID(BF$3,FIND(".",BF$3)+1,FIND(".",BF$3,FIND(".",BF$3)+1)-FIND(".",BF$3)-1),Gällivare!$B$6:$J$36,MATCH($C29,Gällivare!$B$6:$B$36,0),FALSE)="No Impact",HLOOKUP(RIGHT(BF$3,LEN(BF$3)-FIND(".",BF$3,FIND(".",BF$3)+1)),Gällivare!$B$6:$J$36,MATCH($C29,Gällivare!$B$6:$B$36,0),FALSE)="No Impact"),HLOOKUP(LEFT(BF$3,4),Global!$B$6:$J$36,MATCH($C29,Global!$B$6:$B$36,0),FALSE),IF(AND(HLOOKUP(MID(BF$3,FIND(".",BF$3)+1,FIND(".",BF$3,FIND(".",BF$3)+1)-FIND(".",BF$3)-1),Gällivare!$B$6:$J$36,MATCH($C29,Gällivare!$B$6:$B$36,0),FALSE)="No Impact",HLOOKUP(LEFT(BF$3,4),Global!$B$6:$J$36,MATCH($C29,Global!$B$6:$B$36,0),FALSE)="No Impact"),HLOOKUP(RIGHT(BF$3,LEN(BF$3)-FIND(".",BF$3,FIND(".",BF$3)+1)),Gällivare!$B$6:$J$36,MATCH($C29,Gällivare!$B$6:$B$36,0),FALSE),"Global: "&amp;HLOOKUP(LEFT(BF$3,4),Global!$B$6:$J$36,MATCH($C29,Global!$B$6:$B$36,0),FALSE)&amp;CHAR(10)&amp;"Local Trend: "&amp;HLOOKUP(MID(BF$3,FIND(".",BF$3)+1,FIND(".",BF$3,FIND(".",BF$3)+1)-FIND(".",BF$3)-1),Gällivare!$B$6:$J$36,MATCH($C29,Gällivare!$B$6:$B$36,0),FALSE)&amp;CHAR(10)&amp;"Local Target: "&amp;HLOOKUP(RIGHT(BF$3,LEN(BF$3)-FIND(".",BF$3,FIND(".",BF$3)+1)),Gällivare!$B$6:$J$36,MATCH($C29,Gällivare!$B$6:$B$36,0),FALSE)))</f>
        <v>Medium</v>
      </c>
      <c r="BG29" s="177" t="str">
        <f>IF(AND(HLOOKUP(MID(BG$3,FIND(".",BG$3)+1,FIND(".",BG$3,FIND(".",BG$3)+1)-FIND(".",BG$3)-1),Gällivare!$B$6:$J$36,MATCH($C29,Gällivare!$B$6:$B$36,0),FALSE)="No Impact",HLOOKUP(RIGHT(BG$3,LEN(BG$3)-FIND(".",BG$3,FIND(".",BG$3)+1)),Gällivare!$B$6:$J$36,MATCH($C29,Gällivare!$B$6:$B$36,0),FALSE)="No Impact"),HLOOKUP(LEFT(BG$3,4),Global!$B$6:$J$36,MATCH($C29,Global!$B$6:$B$36,0),FALSE),IF(AND(HLOOKUP(MID(BG$3,FIND(".",BG$3)+1,FIND(".",BG$3,FIND(".",BG$3)+1)-FIND(".",BG$3)-1),Gällivare!$B$6:$J$36,MATCH($C29,Gällivare!$B$6:$B$36,0),FALSE)="No Impact",HLOOKUP(LEFT(BG$3,4),Global!$B$6:$J$36,MATCH($C29,Global!$B$6:$B$36,0),FALSE)="No Impact"),HLOOKUP(RIGHT(BG$3,LEN(BG$3)-FIND(".",BG$3,FIND(".",BG$3)+1)),Gällivare!$B$6:$J$36,MATCH($C29,Gällivare!$B$6:$B$36,0),FALSE),"Global: "&amp;HLOOKUP(LEFT(BG$3,4),Global!$B$6:$J$36,MATCH($C29,Global!$B$6:$B$36,0),FALSE)&amp;CHAR(10)&amp;"Local Trend: "&amp;HLOOKUP(MID(BG$3,FIND(".",BG$3)+1,FIND(".",BG$3,FIND(".",BG$3)+1)-FIND(".",BG$3)-1),Gällivare!$B$6:$J$36,MATCH($C29,Gällivare!$B$6:$B$36,0),FALSE)&amp;CHAR(10)&amp;"Local Target: "&amp;HLOOKUP(RIGHT(BG$3,LEN(BG$3)-FIND(".",BG$3,FIND(".",BG$3)+1)),Gällivare!$B$6:$J$36,MATCH($C29,Gällivare!$B$6:$B$36,0),FALSE)))</f>
        <v>Medium</v>
      </c>
      <c r="BH29" s="177" t="str">
        <f>IF(AND(HLOOKUP(MID(BH$3,FIND(".",BH$3)+1,FIND(".",BH$3,FIND(".",BH$3)+1)-FIND(".",BH$3)-1),Gällivare!$B$6:$J$36,MATCH($C29,Gällivare!$B$6:$B$36,0),FALSE)="No Impact",HLOOKUP(RIGHT(BH$3,LEN(BH$3)-FIND(".",BH$3,FIND(".",BH$3)+1)),Gällivare!$B$6:$J$36,MATCH($C29,Gällivare!$B$6:$B$36,0),FALSE)="No Impact"),HLOOKUP(LEFT(BH$3,4),Global!$B$6:$J$36,MATCH($C29,Global!$B$6:$B$36,0),FALSE),IF(AND(HLOOKUP(MID(BH$3,FIND(".",BH$3)+1,FIND(".",BH$3,FIND(".",BH$3)+1)-FIND(".",BH$3)-1),Gällivare!$B$6:$J$36,MATCH($C29,Gällivare!$B$6:$B$36,0),FALSE)="No Impact",HLOOKUP(LEFT(BH$3,4),Global!$B$6:$J$36,MATCH($C29,Global!$B$6:$B$36,0),FALSE)="No Impact"),HLOOKUP(RIGHT(BH$3,LEN(BH$3)-FIND(".",BH$3,FIND(".",BH$3)+1)),Gällivare!$B$6:$J$36,MATCH($C29,Gällivare!$B$6:$B$36,0),FALSE),"Global: "&amp;HLOOKUP(LEFT(BH$3,4),Global!$B$6:$J$36,MATCH($C29,Global!$B$6:$B$36,0),FALSE)&amp;CHAR(10)&amp;"Local Trend: "&amp;HLOOKUP(MID(BH$3,FIND(".",BH$3)+1,FIND(".",BH$3,FIND(".",BH$3)+1)-FIND(".",BH$3)-1),Gällivare!$B$6:$J$36,MATCH($C29,Gällivare!$B$6:$B$36,0),FALSE)&amp;CHAR(10)&amp;"Local Target: "&amp;HLOOKUP(RIGHT(BH$3,LEN(BH$3)-FIND(".",BH$3,FIND(".",BH$3)+1)),Gällivare!$B$6:$J$36,MATCH($C29,Gällivare!$B$6:$B$36,0),FALSE)))</f>
        <v>Medium</v>
      </c>
      <c r="BI29" s="177" t="str">
        <f>IF(AND(HLOOKUP(MID(BI$3,FIND(".",BI$3)+1,FIND(".",BI$3,FIND(".",BI$3)+1)-FIND(".",BI$3)-1),Gällivare!$B$6:$J$36,MATCH($C29,Gällivare!$B$6:$B$36,0),FALSE)="No Impact",HLOOKUP(RIGHT(BI$3,LEN(BI$3)-FIND(".",BI$3,FIND(".",BI$3)+1)),Gällivare!$B$6:$J$36,MATCH($C29,Gällivare!$B$6:$B$36,0),FALSE)="No Impact"),HLOOKUP(LEFT(BI$3,4),Global!$B$6:$J$36,MATCH($C29,Global!$B$6:$B$36,0),FALSE),IF(AND(HLOOKUP(MID(BI$3,FIND(".",BI$3)+1,FIND(".",BI$3,FIND(".",BI$3)+1)-FIND(".",BI$3)-1),Gällivare!$B$6:$J$36,MATCH($C29,Gällivare!$B$6:$B$36,0),FALSE)="No Impact",HLOOKUP(LEFT(BI$3,4),Global!$B$6:$J$36,MATCH($C29,Global!$B$6:$B$36,0),FALSE)="No Impact"),HLOOKUP(RIGHT(BI$3,LEN(BI$3)-FIND(".",BI$3,FIND(".",BI$3)+1)),Gällivare!$B$6:$J$36,MATCH($C29,Gällivare!$B$6:$B$36,0),FALSE),"Global: "&amp;HLOOKUP(LEFT(BI$3,4),Global!$B$6:$J$36,MATCH($C29,Global!$B$6:$B$36,0),FALSE)&amp;CHAR(10)&amp;"Local Trend: "&amp;HLOOKUP(MID(BI$3,FIND(".",BI$3)+1,FIND(".",BI$3,FIND(".",BI$3)+1)-FIND(".",BI$3)-1),Gällivare!$B$6:$J$36,MATCH($C29,Gällivare!$B$6:$B$36,0),FALSE)&amp;CHAR(10)&amp;"Local Target: "&amp;HLOOKUP(RIGHT(BI$3,LEN(BI$3)-FIND(".",BI$3,FIND(".",BI$3)+1)),Gällivare!$B$6:$J$36,MATCH($C29,Gällivare!$B$6:$B$36,0),FALSE)))</f>
        <v>Medium</v>
      </c>
      <c r="BJ29" s="177" t="str">
        <f>IF(AND(HLOOKUP(MID(BJ$3,FIND(".",BJ$3)+1,FIND(".",BJ$3,FIND(".",BJ$3)+1)-FIND(".",BJ$3)-1),Gällivare!$B$6:$J$36,MATCH($C29,Gällivare!$B$6:$B$36,0),FALSE)="No Impact",HLOOKUP(RIGHT(BJ$3,LEN(BJ$3)-FIND(".",BJ$3,FIND(".",BJ$3)+1)),Gällivare!$B$6:$J$36,MATCH($C29,Gällivare!$B$6:$B$36,0),FALSE)="No Impact"),HLOOKUP(LEFT(BJ$3,4),Global!$B$6:$J$36,MATCH($C29,Global!$B$6:$B$36,0),FALSE),IF(AND(HLOOKUP(MID(BJ$3,FIND(".",BJ$3)+1,FIND(".",BJ$3,FIND(".",BJ$3)+1)-FIND(".",BJ$3)-1),Gällivare!$B$6:$J$36,MATCH($C29,Gällivare!$B$6:$B$36,0),FALSE)="No Impact",HLOOKUP(LEFT(BJ$3,4),Global!$B$6:$J$36,MATCH($C29,Global!$B$6:$B$36,0),FALSE)="No Impact"),HLOOKUP(RIGHT(BJ$3,LEN(BJ$3)-FIND(".",BJ$3,FIND(".",BJ$3)+1)),Gällivare!$B$6:$J$36,MATCH($C29,Gällivare!$B$6:$B$36,0),FALSE),"Global: "&amp;HLOOKUP(LEFT(BJ$3,4),Global!$B$6:$J$36,MATCH($C29,Global!$B$6:$B$36,0),FALSE)&amp;CHAR(10)&amp;"Local Trend: "&amp;HLOOKUP(MID(BJ$3,FIND(".",BJ$3)+1,FIND(".",BJ$3,FIND(".",BJ$3)+1)-FIND(".",BJ$3)-1),Gällivare!$B$6:$J$36,MATCH($C29,Gällivare!$B$6:$B$36,0),FALSE)&amp;CHAR(10)&amp;"Local Target: "&amp;HLOOKUP(RIGHT(BJ$3,LEN(BJ$3)-FIND(".",BJ$3,FIND(".",BJ$3)+1)),Gällivare!$B$6:$J$36,MATCH($C29,Gällivare!$B$6:$B$36,0),FALSE)))</f>
        <v>Medium</v>
      </c>
      <c r="BK29" s="177" t="str">
        <f>IF(AND(HLOOKUP(MID(BK$3,FIND(".",BK$3)+1,FIND(".",BK$3,FIND(".",BK$3)+1)-FIND(".",BK$3)-1),Gällivare!$B$6:$J$36,MATCH($C29,Gällivare!$B$6:$B$36,0),FALSE)="No Impact",HLOOKUP(RIGHT(BK$3,LEN(BK$3)-FIND(".",BK$3,FIND(".",BK$3)+1)),Gällivare!$B$6:$J$36,MATCH($C29,Gällivare!$B$6:$B$36,0),FALSE)="No Impact"),HLOOKUP(LEFT(BK$3,4),Global!$B$6:$J$36,MATCH($C29,Global!$B$6:$B$36,0),FALSE),IF(AND(HLOOKUP(MID(BK$3,FIND(".",BK$3)+1,FIND(".",BK$3,FIND(".",BK$3)+1)-FIND(".",BK$3)-1),Gällivare!$B$6:$J$36,MATCH($C29,Gällivare!$B$6:$B$36,0),FALSE)="No Impact",HLOOKUP(LEFT(BK$3,4),Global!$B$6:$J$36,MATCH($C29,Global!$B$6:$B$36,0),FALSE)="No Impact"),HLOOKUP(RIGHT(BK$3,LEN(BK$3)-FIND(".",BK$3,FIND(".",BK$3)+1)),Gällivare!$B$6:$J$36,MATCH($C29,Gällivare!$B$6:$B$36,0),FALSE),"Global: "&amp;HLOOKUP(LEFT(BK$3,4),Global!$B$6:$J$36,MATCH($C29,Global!$B$6:$B$36,0),FALSE)&amp;CHAR(10)&amp;"Local Trend: "&amp;HLOOKUP(MID(BK$3,FIND(".",BK$3)+1,FIND(".",BK$3,FIND(".",BK$3)+1)-FIND(".",BK$3)-1),Gällivare!$B$6:$J$36,MATCH($C29,Gällivare!$B$6:$B$36,0),FALSE)&amp;CHAR(10)&amp;"Local Target: "&amp;HLOOKUP(RIGHT(BK$3,LEN(BK$3)-FIND(".",BK$3,FIND(".",BK$3)+1)),Gällivare!$B$6:$J$36,MATCH($C29,Gällivare!$B$6:$B$36,0),FALSE)))</f>
        <v>Low</v>
      </c>
      <c r="BL29" s="177" t="str">
        <f>IF(AND(HLOOKUP(MID(BL$3,FIND(".",BL$3)+1,FIND(".",BL$3,FIND(".",BL$3)+1)-FIND(".",BL$3)-1),Gällivare!$B$6:$J$36,MATCH($C29,Gällivare!$B$6:$B$36,0),FALSE)="No Impact",HLOOKUP(RIGHT(BL$3,LEN(BL$3)-FIND(".",BL$3,FIND(".",BL$3)+1)),Gällivare!$B$6:$J$36,MATCH($C29,Gällivare!$B$6:$B$36,0),FALSE)="No Impact"),HLOOKUP(LEFT(BL$3,4),Global!$B$6:$J$36,MATCH($C29,Global!$B$6:$B$36,0),FALSE),IF(AND(HLOOKUP(MID(BL$3,FIND(".",BL$3)+1,FIND(".",BL$3,FIND(".",BL$3)+1)-FIND(".",BL$3)-1),Gällivare!$B$6:$J$36,MATCH($C29,Gällivare!$B$6:$B$36,0),FALSE)="No Impact",HLOOKUP(LEFT(BL$3,4),Global!$B$6:$J$36,MATCH($C29,Global!$B$6:$B$36,0),FALSE)="No Impact"),HLOOKUP(RIGHT(BL$3,LEN(BL$3)-FIND(".",BL$3,FIND(".",BL$3)+1)),Gällivare!$B$6:$J$36,MATCH($C29,Gällivare!$B$6:$B$36,0),FALSE),"Global: "&amp;HLOOKUP(LEFT(BL$3,4),Global!$B$6:$J$36,MATCH($C29,Global!$B$6:$B$36,0),FALSE)&amp;CHAR(10)&amp;"Local Trend: "&amp;HLOOKUP(MID(BL$3,FIND(".",BL$3)+1,FIND(".",BL$3,FIND(".",BL$3)+1)-FIND(".",BL$3)-1),Gällivare!$B$6:$J$36,MATCH($C29,Gällivare!$B$6:$B$36,0),FALSE)&amp;CHAR(10)&amp;"Local Target: "&amp;HLOOKUP(RIGHT(BL$3,LEN(BL$3)-FIND(".",BL$3,FIND(".",BL$3)+1)),Gällivare!$B$6:$J$36,MATCH($C29,Gällivare!$B$6:$B$36,0),FALSE)))</f>
        <v>Low</v>
      </c>
      <c r="BM29" s="177" t="str">
        <f>IF(AND(HLOOKUP(MID(BM$3,FIND(".",BM$3)+1,FIND(".",BM$3,FIND(".",BM$3)+1)-FIND(".",BM$3)-1),Gällivare!$B$6:$J$36,MATCH($C29,Gällivare!$B$6:$B$36,0),FALSE)="No Impact",HLOOKUP(RIGHT(BM$3,LEN(BM$3)-FIND(".",BM$3,FIND(".",BM$3)+1)),Gällivare!$B$6:$J$36,MATCH($C29,Gällivare!$B$6:$B$36,0),FALSE)="No Impact"),HLOOKUP(LEFT(BM$3,4),Global!$B$6:$J$36,MATCH($C29,Global!$B$6:$B$36,0),FALSE),IF(AND(HLOOKUP(MID(BM$3,FIND(".",BM$3)+1,FIND(".",BM$3,FIND(".",BM$3)+1)-FIND(".",BM$3)-1),Gällivare!$B$6:$J$36,MATCH($C29,Gällivare!$B$6:$B$36,0),FALSE)="No Impact",HLOOKUP(LEFT(BM$3,4),Global!$B$6:$J$36,MATCH($C29,Global!$B$6:$B$36,0),FALSE)="No Impact"),HLOOKUP(RIGHT(BM$3,LEN(BM$3)-FIND(".",BM$3,FIND(".",BM$3)+1)),Gällivare!$B$6:$J$36,MATCH($C29,Gällivare!$B$6:$B$36,0),FALSE),"Global: "&amp;HLOOKUP(LEFT(BM$3,4),Global!$B$6:$J$36,MATCH($C29,Global!$B$6:$B$36,0),FALSE)&amp;CHAR(10)&amp;"Local Trend: "&amp;HLOOKUP(MID(BM$3,FIND(".",BM$3)+1,FIND(".",BM$3,FIND(".",BM$3)+1)-FIND(".",BM$3)-1),Gällivare!$B$6:$J$36,MATCH($C29,Gällivare!$B$6:$B$36,0),FALSE)&amp;CHAR(10)&amp;"Local Target: "&amp;HLOOKUP(RIGHT(BM$3,LEN(BM$3)-FIND(".",BM$3,FIND(".",BM$3)+1)),Gällivare!$B$6:$J$36,MATCH($C29,Gällivare!$B$6:$B$36,0),FALSE)))</f>
        <v>Low</v>
      </c>
      <c r="BN29" s="177" t="str">
        <f>IF(AND(HLOOKUP(MID(BN$3,FIND(".",BN$3)+1,FIND(".",BN$3,FIND(".",BN$3)+1)-FIND(".",BN$3)-1),Gällivare!$B$6:$J$36,MATCH($C29,Gällivare!$B$6:$B$36,0),FALSE)="No Impact",HLOOKUP(RIGHT(BN$3,LEN(BN$3)-FIND(".",BN$3,FIND(".",BN$3)+1)),Gällivare!$B$6:$J$36,MATCH($C29,Gällivare!$B$6:$B$36,0),FALSE)="No Impact"),HLOOKUP(LEFT(BN$3,4),Global!$B$6:$J$36,MATCH($C29,Global!$B$6:$B$36,0),FALSE),IF(AND(HLOOKUP(MID(BN$3,FIND(".",BN$3)+1,FIND(".",BN$3,FIND(".",BN$3)+1)-FIND(".",BN$3)-1),Gällivare!$B$6:$J$36,MATCH($C29,Gällivare!$B$6:$B$36,0),FALSE)="No Impact",HLOOKUP(LEFT(BN$3,4),Global!$B$6:$J$36,MATCH($C29,Global!$B$6:$B$36,0),FALSE)="No Impact"),HLOOKUP(RIGHT(BN$3,LEN(BN$3)-FIND(".",BN$3,FIND(".",BN$3)+1)),Gällivare!$B$6:$J$36,MATCH($C29,Gällivare!$B$6:$B$36,0),FALSE),"Global: "&amp;HLOOKUP(LEFT(BN$3,4),Global!$B$6:$J$36,MATCH($C29,Global!$B$6:$B$36,0),FALSE)&amp;CHAR(10)&amp;"Local Trend: "&amp;HLOOKUP(MID(BN$3,FIND(".",BN$3)+1,FIND(".",BN$3,FIND(".",BN$3)+1)-FIND(".",BN$3)-1),Gällivare!$B$6:$J$36,MATCH($C29,Gällivare!$B$6:$B$36,0),FALSE)&amp;CHAR(10)&amp;"Local Target: "&amp;HLOOKUP(RIGHT(BN$3,LEN(BN$3)-FIND(".",BN$3,FIND(".",BN$3)+1)),Gällivare!$B$6:$J$36,MATCH($C29,Gällivare!$B$6:$B$36,0),FALSE)))</f>
        <v>Low</v>
      </c>
      <c r="BO29" s="177" t="str">
        <f>IF(AND(HLOOKUP(MID(BO$3,FIND(".",BO$3)+1,FIND(".",BO$3,FIND(".",BO$3)+1)-FIND(".",BO$3)-1),Gällivare!$B$6:$J$36,MATCH($C29,Gällivare!$B$6:$B$36,0),FALSE)="No Impact",HLOOKUP(RIGHT(BO$3,LEN(BO$3)-FIND(".",BO$3,FIND(".",BO$3)+1)),Gällivare!$B$6:$J$36,MATCH($C29,Gällivare!$B$6:$B$36,0),FALSE)="No Impact"),HLOOKUP(LEFT(BO$3,4),Global!$B$6:$J$36,MATCH($C29,Global!$B$6:$B$36,0),FALSE),IF(AND(HLOOKUP(MID(BO$3,FIND(".",BO$3)+1,FIND(".",BO$3,FIND(".",BO$3)+1)-FIND(".",BO$3)-1),Gällivare!$B$6:$J$36,MATCH($C29,Gällivare!$B$6:$B$36,0),FALSE)="No Impact",HLOOKUP(LEFT(BO$3,4),Global!$B$6:$J$36,MATCH($C29,Global!$B$6:$B$36,0),FALSE)="No Impact"),HLOOKUP(RIGHT(BO$3,LEN(BO$3)-FIND(".",BO$3,FIND(".",BO$3)+1)),Gällivare!$B$6:$J$36,MATCH($C29,Gällivare!$B$6:$B$36,0),FALSE),"Global: "&amp;HLOOKUP(LEFT(BO$3,4),Global!$B$6:$J$36,MATCH($C29,Global!$B$6:$B$36,0),FALSE)&amp;CHAR(10)&amp;"Local Trend: "&amp;HLOOKUP(MID(BO$3,FIND(".",BO$3)+1,FIND(".",BO$3,FIND(".",BO$3)+1)-FIND(".",BO$3)-1),Gällivare!$B$6:$J$36,MATCH($C29,Gällivare!$B$6:$B$36,0),FALSE)&amp;CHAR(10)&amp;"Local Target: "&amp;HLOOKUP(RIGHT(BO$3,LEN(BO$3)-FIND(".",BO$3,FIND(".",BO$3)+1)),Gällivare!$B$6:$J$36,MATCH($C29,Gällivare!$B$6:$B$36,0),FALSE)))</f>
        <v>Low</v>
      </c>
      <c r="BP29" s="177" t="str">
        <f>IF(AND(HLOOKUP(MID(BP$3,FIND(".",BP$3)+1,FIND(".",BP$3,FIND(".",BP$3)+1)-FIND(".",BP$3)-1),Gällivare!$B$6:$J$36,MATCH($C29,Gällivare!$B$6:$B$36,0),FALSE)="No Impact",HLOOKUP(RIGHT(BP$3,LEN(BP$3)-FIND(".",BP$3,FIND(".",BP$3)+1)),Gällivare!$B$6:$J$36,MATCH($C29,Gällivare!$B$6:$B$36,0),FALSE)="No Impact"),HLOOKUP(LEFT(BP$3,4),Global!$B$6:$J$36,MATCH($C29,Global!$B$6:$B$36,0),FALSE),IF(AND(HLOOKUP(MID(BP$3,FIND(".",BP$3)+1,FIND(".",BP$3,FIND(".",BP$3)+1)-FIND(".",BP$3)-1),Gällivare!$B$6:$J$36,MATCH($C29,Gällivare!$B$6:$B$36,0),FALSE)="No Impact",HLOOKUP(LEFT(BP$3,4),Global!$B$6:$J$36,MATCH($C29,Global!$B$6:$B$36,0),FALSE)="No Impact"),HLOOKUP(RIGHT(BP$3,LEN(BP$3)-FIND(".",BP$3,FIND(".",BP$3)+1)),Gällivare!$B$6:$J$36,MATCH($C29,Gällivare!$B$6:$B$36,0),FALSE),"Global: "&amp;HLOOKUP(LEFT(BP$3,4),Global!$B$6:$J$36,MATCH($C29,Global!$B$6:$B$36,0),FALSE)&amp;CHAR(10)&amp;"Local Trend: "&amp;HLOOKUP(MID(BP$3,FIND(".",BP$3)+1,FIND(".",BP$3,FIND(".",BP$3)+1)-FIND(".",BP$3)-1),Gällivare!$B$6:$J$36,MATCH($C29,Gällivare!$B$6:$B$36,0),FALSE)&amp;CHAR(10)&amp;"Local Target: "&amp;HLOOKUP(RIGHT(BP$3,LEN(BP$3)-FIND(".",BP$3,FIND(".",BP$3)+1)),Gällivare!$B$6:$J$36,MATCH($C29,Gällivare!$B$6:$B$36,0),FALSE)))</f>
        <v>Low</v>
      </c>
    </row>
    <row r="30" spans="2:74" ht="28.8" x14ac:dyDescent="0.3">
      <c r="B30" s="248"/>
      <c r="C30" s="175" t="s">
        <v>215</v>
      </c>
      <c r="D30" s="175" t="s">
        <v>172</v>
      </c>
      <c r="E30" s="175" t="s">
        <v>216</v>
      </c>
      <c r="F30" s="176" t="s">
        <v>165</v>
      </c>
      <c r="G30" s="176"/>
      <c r="H30" s="175" t="str">
        <f t="shared" si="1"/>
        <v>High</v>
      </c>
      <c r="I30" s="175" t="str">
        <f t="shared" si="1"/>
        <v>High</v>
      </c>
      <c r="J30" s="175" t="str">
        <f t="shared" si="1"/>
        <v>High</v>
      </c>
      <c r="K30" s="175" t="str">
        <f t="shared" si="1"/>
        <v>High</v>
      </c>
      <c r="L30" s="175" t="str">
        <f t="shared" si="1"/>
        <v>High</v>
      </c>
      <c r="M30" s="175" t="str">
        <f t="shared" si="1"/>
        <v>High</v>
      </c>
      <c r="N30" s="175" t="str">
        <f t="shared" si="1"/>
        <v>Medium</v>
      </c>
      <c r="O30" s="175" t="str">
        <f t="shared" si="1"/>
        <v>Medium</v>
      </c>
      <c r="P30" s="175" t="str">
        <f t="shared" si="1"/>
        <v>Medium</v>
      </c>
      <c r="Q30" s="175" t="str">
        <f t="shared" si="1"/>
        <v>Medium</v>
      </c>
      <c r="R30" s="175" t="str">
        <f t="shared" si="1"/>
        <v>Medium</v>
      </c>
      <c r="S30" s="175" t="str">
        <f t="shared" si="1"/>
        <v>Medium</v>
      </c>
      <c r="T30" s="175" t="str">
        <f t="shared" si="1"/>
        <v>Low</v>
      </c>
      <c r="U30" s="175" t="str">
        <f t="shared" si="1"/>
        <v>Low</v>
      </c>
      <c r="V30" s="175" t="str">
        <f t="shared" si="1"/>
        <v>Low</v>
      </c>
      <c r="W30" s="175" t="str">
        <f t="shared" si="1"/>
        <v>Low</v>
      </c>
      <c r="X30" s="175" t="str">
        <f t="shared" si="5"/>
        <v>Low</v>
      </c>
      <c r="Y30" s="175" t="str">
        <f t="shared" si="5"/>
        <v>Low</v>
      </c>
      <c r="Z30" s="175" t="str">
        <f t="shared" si="5"/>
        <v>Medium</v>
      </c>
      <c r="AA30" s="175" t="str">
        <f t="shared" si="5"/>
        <v>Medium</v>
      </c>
      <c r="AB30" s="175" t="str">
        <f t="shared" si="5"/>
        <v>Medium</v>
      </c>
      <c r="AC30" s="175" t="str">
        <f t="shared" si="5"/>
        <v>Medium</v>
      </c>
      <c r="AD30" s="175" t="str">
        <f t="shared" si="5"/>
        <v>Medium</v>
      </c>
      <c r="AE30" s="175" t="str">
        <f t="shared" si="5"/>
        <v>Medium</v>
      </c>
      <c r="AF30" s="175" t="str">
        <f t="shared" si="4"/>
        <v>Low</v>
      </c>
      <c r="AG30" s="175" t="str">
        <f t="shared" si="4"/>
        <v>Low</v>
      </c>
      <c r="AH30" s="175" t="str">
        <f t="shared" si="4"/>
        <v>Low</v>
      </c>
      <c r="AI30" s="175" t="str">
        <f t="shared" si="4"/>
        <v>Low</v>
      </c>
      <c r="AJ30" s="175" t="str">
        <f t="shared" si="4"/>
        <v>Low</v>
      </c>
      <c r="AK30" s="175" t="str">
        <f t="shared" si="4"/>
        <v>Low</v>
      </c>
      <c r="AL30" s="176"/>
      <c r="AM30" s="177" t="str">
        <f>IF(AND(HLOOKUP(MID(AM$3,FIND(".",AM$3)+1,FIND(".",AM$3,FIND(".",AM$3)+1)-FIND(".",AM$3)-1),Gällivare!$B$6:$J$36,MATCH($C30,Gällivare!$B$6:$B$36,0),FALSE)="No Impact",HLOOKUP(RIGHT(AM$3,LEN(AM$3)-FIND(".",AM$3,FIND(".",AM$3)+1)),Gällivare!$B$6:$J$36,MATCH($C30,Gällivare!$B$6:$B$36,0),FALSE)="No Impact"),HLOOKUP(LEFT(AM$3,4),Global!$B$6:$J$36,MATCH($C30,Global!$B$6:$B$36,0),FALSE),IF(AND(HLOOKUP(MID(AM$3,FIND(".",AM$3)+1,FIND(".",AM$3,FIND(".",AM$3)+1)-FIND(".",AM$3)-1),Gällivare!$B$6:$J$36,MATCH($C30,Gällivare!$B$6:$B$36,0),FALSE)="No Impact",HLOOKUP(LEFT(AM$3,4),Global!$B$6:$J$36,MATCH($C30,Global!$B$6:$B$36,0),FALSE)="No Impact"),HLOOKUP(RIGHT(AM$3,LEN(AM$3)-FIND(".",AM$3,FIND(".",AM$3)+1)),Gällivare!$B$6:$J$36,MATCH($C30,Gällivare!$B$6:$B$36,0),FALSE),"Global: "&amp;HLOOKUP(LEFT(AM$3,4),Global!$B$6:$J$36,MATCH($C30,Global!$B$6:$B$36,0),FALSE)&amp;CHAR(10)&amp;"Local Trend: "&amp;HLOOKUP(MID(AM$3,FIND(".",AM$3)+1,FIND(".",AM$3,FIND(".",AM$3)+1)-FIND(".",AM$3)-1),Gällivare!$B$6:$J$36,MATCH($C30,Gällivare!$B$6:$B$36,0),FALSE)&amp;CHAR(10)&amp;"Local Target: "&amp;HLOOKUP(RIGHT(AM$3,LEN(AM$3)-FIND(".",AM$3,FIND(".",AM$3)+1)),Gällivare!$B$6:$J$36,MATCH($C30,Gällivare!$B$6:$B$36,0),FALSE)))</f>
        <v>High</v>
      </c>
      <c r="AN30" s="177" t="str">
        <f>IF(AND(HLOOKUP(MID(AN$3,FIND(".",AN$3)+1,FIND(".",AN$3,FIND(".",AN$3)+1)-FIND(".",AN$3)-1),Gällivare!$B$6:$J$36,MATCH($C30,Gällivare!$B$6:$B$36,0),FALSE)="No Impact",HLOOKUP(RIGHT(AN$3,LEN(AN$3)-FIND(".",AN$3,FIND(".",AN$3)+1)),Gällivare!$B$6:$J$36,MATCH($C30,Gällivare!$B$6:$B$36,0),FALSE)="No Impact"),HLOOKUP(LEFT(AN$3,4),Global!$B$6:$J$36,MATCH($C30,Global!$B$6:$B$36,0),FALSE),IF(AND(HLOOKUP(MID(AN$3,FIND(".",AN$3)+1,FIND(".",AN$3,FIND(".",AN$3)+1)-FIND(".",AN$3)-1),Gällivare!$B$6:$J$36,MATCH($C30,Gällivare!$B$6:$B$36,0),FALSE)="No Impact",HLOOKUP(LEFT(AN$3,4),Global!$B$6:$J$36,MATCH($C30,Global!$B$6:$B$36,0),FALSE)="No Impact"),HLOOKUP(RIGHT(AN$3,LEN(AN$3)-FIND(".",AN$3,FIND(".",AN$3)+1)),Gällivare!$B$6:$J$36,MATCH($C30,Gällivare!$B$6:$B$36,0),FALSE),"Global: "&amp;HLOOKUP(LEFT(AN$3,4),Global!$B$6:$J$36,MATCH($C30,Global!$B$6:$B$36,0),FALSE)&amp;CHAR(10)&amp;"Local Trend: "&amp;HLOOKUP(MID(AN$3,FIND(".",AN$3)+1,FIND(".",AN$3,FIND(".",AN$3)+1)-FIND(".",AN$3)-1),Gällivare!$B$6:$J$36,MATCH($C30,Gällivare!$B$6:$B$36,0),FALSE)&amp;CHAR(10)&amp;"Local Target: "&amp;HLOOKUP(RIGHT(AN$3,LEN(AN$3)-FIND(".",AN$3,FIND(".",AN$3)+1)),Gällivare!$B$6:$J$36,MATCH($C30,Gällivare!$B$6:$B$36,0),FALSE)))</f>
        <v>High</v>
      </c>
      <c r="AO30" s="177" t="str">
        <f>IF(AND(HLOOKUP(MID(AO$3,FIND(".",AO$3)+1,FIND(".",AO$3,FIND(".",AO$3)+1)-FIND(".",AO$3)-1),Gällivare!$B$6:$J$36,MATCH($C30,Gällivare!$B$6:$B$36,0),FALSE)="No Impact",HLOOKUP(RIGHT(AO$3,LEN(AO$3)-FIND(".",AO$3,FIND(".",AO$3)+1)),Gällivare!$B$6:$J$36,MATCH($C30,Gällivare!$B$6:$B$36,0),FALSE)="No Impact"),HLOOKUP(LEFT(AO$3,4),Global!$B$6:$J$36,MATCH($C30,Global!$B$6:$B$36,0),FALSE),IF(AND(HLOOKUP(MID(AO$3,FIND(".",AO$3)+1,FIND(".",AO$3,FIND(".",AO$3)+1)-FIND(".",AO$3)-1),Gällivare!$B$6:$J$36,MATCH($C30,Gällivare!$B$6:$B$36,0),FALSE)="No Impact",HLOOKUP(LEFT(AO$3,4),Global!$B$6:$J$36,MATCH($C30,Global!$B$6:$B$36,0),FALSE)="No Impact"),HLOOKUP(RIGHT(AO$3,LEN(AO$3)-FIND(".",AO$3,FIND(".",AO$3)+1)),Gällivare!$B$6:$J$36,MATCH($C30,Gällivare!$B$6:$B$36,0),FALSE),"Global: "&amp;HLOOKUP(LEFT(AO$3,4),Global!$B$6:$J$36,MATCH($C30,Global!$B$6:$B$36,0),FALSE)&amp;CHAR(10)&amp;"Local Trend: "&amp;HLOOKUP(MID(AO$3,FIND(".",AO$3)+1,FIND(".",AO$3,FIND(".",AO$3)+1)-FIND(".",AO$3)-1),Gällivare!$B$6:$J$36,MATCH($C30,Gällivare!$B$6:$B$36,0),FALSE)&amp;CHAR(10)&amp;"Local Target: "&amp;HLOOKUP(RIGHT(AO$3,LEN(AO$3)-FIND(".",AO$3,FIND(".",AO$3)+1)),Gällivare!$B$6:$J$36,MATCH($C30,Gällivare!$B$6:$B$36,0),FALSE)))</f>
        <v>High</v>
      </c>
      <c r="AP30" s="177" t="str">
        <f>IF(AND(HLOOKUP(MID(AP$3,FIND(".",AP$3)+1,FIND(".",AP$3,FIND(".",AP$3)+1)-FIND(".",AP$3)-1),Gällivare!$B$6:$J$36,MATCH($C30,Gällivare!$B$6:$B$36,0),FALSE)="No Impact",HLOOKUP(RIGHT(AP$3,LEN(AP$3)-FIND(".",AP$3,FIND(".",AP$3)+1)),Gällivare!$B$6:$J$36,MATCH($C30,Gällivare!$B$6:$B$36,0),FALSE)="No Impact"),HLOOKUP(LEFT(AP$3,4),Global!$B$6:$J$36,MATCH($C30,Global!$B$6:$B$36,0),FALSE),IF(AND(HLOOKUP(MID(AP$3,FIND(".",AP$3)+1,FIND(".",AP$3,FIND(".",AP$3)+1)-FIND(".",AP$3)-1),Gällivare!$B$6:$J$36,MATCH($C30,Gällivare!$B$6:$B$36,0),FALSE)="No Impact",HLOOKUP(LEFT(AP$3,4),Global!$B$6:$J$36,MATCH($C30,Global!$B$6:$B$36,0),FALSE)="No Impact"),HLOOKUP(RIGHT(AP$3,LEN(AP$3)-FIND(".",AP$3,FIND(".",AP$3)+1)),Gällivare!$B$6:$J$36,MATCH($C30,Gällivare!$B$6:$B$36,0),FALSE),"Global: "&amp;HLOOKUP(LEFT(AP$3,4),Global!$B$6:$J$36,MATCH($C30,Global!$B$6:$B$36,0),FALSE)&amp;CHAR(10)&amp;"Local Trend: "&amp;HLOOKUP(MID(AP$3,FIND(".",AP$3)+1,FIND(".",AP$3,FIND(".",AP$3)+1)-FIND(".",AP$3)-1),Gällivare!$B$6:$J$36,MATCH($C30,Gällivare!$B$6:$B$36,0),FALSE)&amp;CHAR(10)&amp;"Local Target: "&amp;HLOOKUP(RIGHT(AP$3,LEN(AP$3)-FIND(".",AP$3,FIND(".",AP$3)+1)),Gällivare!$B$6:$J$36,MATCH($C30,Gällivare!$B$6:$B$36,0),FALSE)))</f>
        <v>High</v>
      </c>
      <c r="AQ30" s="177" t="str">
        <f>IF(AND(HLOOKUP(MID(AQ$3,FIND(".",AQ$3)+1,FIND(".",AQ$3,FIND(".",AQ$3)+1)-FIND(".",AQ$3)-1),Gällivare!$B$6:$J$36,MATCH($C30,Gällivare!$B$6:$B$36,0),FALSE)="No Impact",HLOOKUP(RIGHT(AQ$3,LEN(AQ$3)-FIND(".",AQ$3,FIND(".",AQ$3)+1)),Gällivare!$B$6:$J$36,MATCH($C30,Gällivare!$B$6:$B$36,0),FALSE)="No Impact"),HLOOKUP(LEFT(AQ$3,4),Global!$B$6:$J$36,MATCH($C30,Global!$B$6:$B$36,0),FALSE),IF(AND(HLOOKUP(MID(AQ$3,FIND(".",AQ$3)+1,FIND(".",AQ$3,FIND(".",AQ$3)+1)-FIND(".",AQ$3)-1),Gällivare!$B$6:$J$36,MATCH($C30,Gällivare!$B$6:$B$36,0),FALSE)="No Impact",HLOOKUP(LEFT(AQ$3,4),Global!$B$6:$J$36,MATCH($C30,Global!$B$6:$B$36,0),FALSE)="No Impact"),HLOOKUP(RIGHT(AQ$3,LEN(AQ$3)-FIND(".",AQ$3,FIND(".",AQ$3)+1)),Gällivare!$B$6:$J$36,MATCH($C30,Gällivare!$B$6:$B$36,0),FALSE),"Global: "&amp;HLOOKUP(LEFT(AQ$3,4),Global!$B$6:$J$36,MATCH($C30,Global!$B$6:$B$36,0),FALSE)&amp;CHAR(10)&amp;"Local Trend: "&amp;HLOOKUP(MID(AQ$3,FIND(".",AQ$3)+1,FIND(".",AQ$3,FIND(".",AQ$3)+1)-FIND(".",AQ$3)-1),Gällivare!$B$6:$J$36,MATCH($C30,Gällivare!$B$6:$B$36,0),FALSE)&amp;CHAR(10)&amp;"Local Target: "&amp;HLOOKUP(RIGHT(AQ$3,LEN(AQ$3)-FIND(".",AQ$3,FIND(".",AQ$3)+1)),Gällivare!$B$6:$J$36,MATCH($C30,Gällivare!$B$6:$B$36,0),FALSE)))</f>
        <v>High</v>
      </c>
      <c r="AR30" s="177" t="str">
        <f>IF(AND(HLOOKUP(MID(AR$3,FIND(".",AR$3)+1,FIND(".",AR$3,FIND(".",AR$3)+1)-FIND(".",AR$3)-1),Gällivare!$B$6:$J$36,MATCH($C30,Gällivare!$B$6:$B$36,0),FALSE)="No Impact",HLOOKUP(RIGHT(AR$3,LEN(AR$3)-FIND(".",AR$3,FIND(".",AR$3)+1)),Gällivare!$B$6:$J$36,MATCH($C30,Gällivare!$B$6:$B$36,0),FALSE)="No Impact"),HLOOKUP(LEFT(AR$3,4),Global!$B$6:$J$36,MATCH($C30,Global!$B$6:$B$36,0),FALSE),IF(AND(HLOOKUP(MID(AR$3,FIND(".",AR$3)+1,FIND(".",AR$3,FIND(".",AR$3)+1)-FIND(".",AR$3)-1),Gällivare!$B$6:$J$36,MATCH($C30,Gällivare!$B$6:$B$36,0),FALSE)="No Impact",HLOOKUP(LEFT(AR$3,4),Global!$B$6:$J$36,MATCH($C30,Global!$B$6:$B$36,0),FALSE)="No Impact"),HLOOKUP(RIGHT(AR$3,LEN(AR$3)-FIND(".",AR$3,FIND(".",AR$3)+1)),Gällivare!$B$6:$J$36,MATCH($C30,Gällivare!$B$6:$B$36,0),FALSE),"Global: "&amp;HLOOKUP(LEFT(AR$3,4),Global!$B$6:$J$36,MATCH($C30,Global!$B$6:$B$36,0),FALSE)&amp;CHAR(10)&amp;"Local Trend: "&amp;HLOOKUP(MID(AR$3,FIND(".",AR$3)+1,FIND(".",AR$3,FIND(".",AR$3)+1)-FIND(".",AR$3)-1),Gällivare!$B$6:$J$36,MATCH($C30,Gällivare!$B$6:$B$36,0),FALSE)&amp;CHAR(10)&amp;"Local Target: "&amp;HLOOKUP(RIGHT(AR$3,LEN(AR$3)-FIND(".",AR$3,FIND(".",AR$3)+1)),Gällivare!$B$6:$J$36,MATCH($C30,Gällivare!$B$6:$B$36,0),FALSE)))</f>
        <v>High</v>
      </c>
      <c r="AS30" s="177" t="str">
        <f>IF(AND(HLOOKUP(MID(AS$3,FIND(".",AS$3)+1,FIND(".",AS$3,FIND(".",AS$3)+1)-FIND(".",AS$3)-1),Gällivare!$B$6:$J$36,MATCH($C30,Gällivare!$B$6:$B$36,0),FALSE)="No Impact",HLOOKUP(RIGHT(AS$3,LEN(AS$3)-FIND(".",AS$3,FIND(".",AS$3)+1)),Gällivare!$B$6:$J$36,MATCH($C30,Gällivare!$B$6:$B$36,0),FALSE)="No Impact"),HLOOKUP(LEFT(AS$3,4),Global!$B$6:$J$36,MATCH($C30,Global!$B$6:$B$36,0),FALSE),IF(AND(HLOOKUP(MID(AS$3,FIND(".",AS$3)+1,FIND(".",AS$3,FIND(".",AS$3)+1)-FIND(".",AS$3)-1),Gällivare!$B$6:$J$36,MATCH($C30,Gällivare!$B$6:$B$36,0),FALSE)="No Impact",HLOOKUP(LEFT(AS$3,4),Global!$B$6:$J$36,MATCH($C30,Global!$B$6:$B$36,0),FALSE)="No Impact"),HLOOKUP(RIGHT(AS$3,LEN(AS$3)-FIND(".",AS$3,FIND(".",AS$3)+1)),Gällivare!$B$6:$J$36,MATCH($C30,Gällivare!$B$6:$B$36,0),FALSE),"Global: "&amp;HLOOKUP(LEFT(AS$3,4),Global!$B$6:$J$36,MATCH($C30,Global!$B$6:$B$36,0),FALSE)&amp;CHAR(10)&amp;"Local Trend: "&amp;HLOOKUP(MID(AS$3,FIND(".",AS$3)+1,FIND(".",AS$3,FIND(".",AS$3)+1)-FIND(".",AS$3)-1),Gällivare!$B$6:$J$36,MATCH($C30,Gällivare!$B$6:$B$36,0),FALSE)&amp;CHAR(10)&amp;"Local Target: "&amp;HLOOKUP(RIGHT(AS$3,LEN(AS$3)-FIND(".",AS$3,FIND(".",AS$3)+1)),Gällivare!$B$6:$J$36,MATCH($C30,Gällivare!$B$6:$B$36,0),FALSE)))</f>
        <v>Medium</v>
      </c>
      <c r="AT30" s="177" t="str">
        <f>IF(AND(HLOOKUP(MID(AT$3,FIND(".",AT$3)+1,FIND(".",AT$3,FIND(".",AT$3)+1)-FIND(".",AT$3)-1),Gällivare!$B$6:$J$36,MATCH($C30,Gällivare!$B$6:$B$36,0),FALSE)="No Impact",HLOOKUP(RIGHT(AT$3,LEN(AT$3)-FIND(".",AT$3,FIND(".",AT$3)+1)),Gällivare!$B$6:$J$36,MATCH($C30,Gällivare!$B$6:$B$36,0),FALSE)="No Impact"),HLOOKUP(LEFT(AT$3,4),Global!$B$6:$J$36,MATCH($C30,Global!$B$6:$B$36,0),FALSE),IF(AND(HLOOKUP(MID(AT$3,FIND(".",AT$3)+1,FIND(".",AT$3,FIND(".",AT$3)+1)-FIND(".",AT$3)-1),Gällivare!$B$6:$J$36,MATCH($C30,Gällivare!$B$6:$B$36,0),FALSE)="No Impact",HLOOKUP(LEFT(AT$3,4),Global!$B$6:$J$36,MATCH($C30,Global!$B$6:$B$36,0),FALSE)="No Impact"),HLOOKUP(RIGHT(AT$3,LEN(AT$3)-FIND(".",AT$3,FIND(".",AT$3)+1)),Gällivare!$B$6:$J$36,MATCH($C30,Gällivare!$B$6:$B$36,0),FALSE),"Global: "&amp;HLOOKUP(LEFT(AT$3,4),Global!$B$6:$J$36,MATCH($C30,Global!$B$6:$B$36,0),FALSE)&amp;CHAR(10)&amp;"Local Trend: "&amp;HLOOKUP(MID(AT$3,FIND(".",AT$3)+1,FIND(".",AT$3,FIND(".",AT$3)+1)-FIND(".",AT$3)-1),Gällivare!$B$6:$J$36,MATCH($C30,Gällivare!$B$6:$B$36,0),FALSE)&amp;CHAR(10)&amp;"Local Target: "&amp;HLOOKUP(RIGHT(AT$3,LEN(AT$3)-FIND(".",AT$3,FIND(".",AT$3)+1)),Gällivare!$B$6:$J$36,MATCH($C30,Gällivare!$B$6:$B$36,0),FALSE)))</f>
        <v>Medium</v>
      </c>
      <c r="AU30" s="177" t="str">
        <f>IF(AND(HLOOKUP(MID(AU$3,FIND(".",AU$3)+1,FIND(".",AU$3,FIND(".",AU$3)+1)-FIND(".",AU$3)-1),Gällivare!$B$6:$J$36,MATCH($C30,Gällivare!$B$6:$B$36,0),FALSE)="No Impact",HLOOKUP(RIGHT(AU$3,LEN(AU$3)-FIND(".",AU$3,FIND(".",AU$3)+1)),Gällivare!$B$6:$J$36,MATCH($C30,Gällivare!$B$6:$B$36,0),FALSE)="No Impact"),HLOOKUP(LEFT(AU$3,4),Global!$B$6:$J$36,MATCH($C30,Global!$B$6:$B$36,0),FALSE),IF(AND(HLOOKUP(MID(AU$3,FIND(".",AU$3)+1,FIND(".",AU$3,FIND(".",AU$3)+1)-FIND(".",AU$3)-1),Gällivare!$B$6:$J$36,MATCH($C30,Gällivare!$B$6:$B$36,0),FALSE)="No Impact",HLOOKUP(LEFT(AU$3,4),Global!$B$6:$J$36,MATCH($C30,Global!$B$6:$B$36,0),FALSE)="No Impact"),HLOOKUP(RIGHT(AU$3,LEN(AU$3)-FIND(".",AU$3,FIND(".",AU$3)+1)),Gällivare!$B$6:$J$36,MATCH($C30,Gällivare!$B$6:$B$36,0),FALSE),"Global: "&amp;HLOOKUP(LEFT(AU$3,4),Global!$B$6:$J$36,MATCH($C30,Global!$B$6:$B$36,0),FALSE)&amp;CHAR(10)&amp;"Local Trend: "&amp;HLOOKUP(MID(AU$3,FIND(".",AU$3)+1,FIND(".",AU$3,FIND(".",AU$3)+1)-FIND(".",AU$3)-1),Gällivare!$B$6:$J$36,MATCH($C30,Gällivare!$B$6:$B$36,0),FALSE)&amp;CHAR(10)&amp;"Local Target: "&amp;HLOOKUP(RIGHT(AU$3,LEN(AU$3)-FIND(".",AU$3,FIND(".",AU$3)+1)),Gällivare!$B$6:$J$36,MATCH($C30,Gällivare!$B$6:$B$36,0),FALSE)))</f>
        <v>Medium</v>
      </c>
      <c r="AV30" s="177" t="str">
        <f>IF(AND(HLOOKUP(MID(AV$3,FIND(".",AV$3)+1,FIND(".",AV$3,FIND(".",AV$3)+1)-FIND(".",AV$3)-1),Gällivare!$B$6:$J$36,MATCH($C30,Gällivare!$B$6:$B$36,0),FALSE)="No Impact",HLOOKUP(RIGHT(AV$3,LEN(AV$3)-FIND(".",AV$3,FIND(".",AV$3)+1)),Gällivare!$B$6:$J$36,MATCH($C30,Gällivare!$B$6:$B$36,0),FALSE)="No Impact"),HLOOKUP(LEFT(AV$3,4),Global!$B$6:$J$36,MATCH($C30,Global!$B$6:$B$36,0),FALSE),IF(AND(HLOOKUP(MID(AV$3,FIND(".",AV$3)+1,FIND(".",AV$3,FIND(".",AV$3)+1)-FIND(".",AV$3)-1),Gällivare!$B$6:$J$36,MATCH($C30,Gällivare!$B$6:$B$36,0),FALSE)="No Impact",HLOOKUP(LEFT(AV$3,4),Global!$B$6:$J$36,MATCH($C30,Global!$B$6:$B$36,0),FALSE)="No Impact"),HLOOKUP(RIGHT(AV$3,LEN(AV$3)-FIND(".",AV$3,FIND(".",AV$3)+1)),Gällivare!$B$6:$J$36,MATCH($C30,Gällivare!$B$6:$B$36,0),FALSE),"Global: "&amp;HLOOKUP(LEFT(AV$3,4),Global!$B$6:$J$36,MATCH($C30,Global!$B$6:$B$36,0),FALSE)&amp;CHAR(10)&amp;"Local Trend: "&amp;HLOOKUP(MID(AV$3,FIND(".",AV$3)+1,FIND(".",AV$3,FIND(".",AV$3)+1)-FIND(".",AV$3)-1),Gällivare!$B$6:$J$36,MATCH($C30,Gällivare!$B$6:$B$36,0),FALSE)&amp;CHAR(10)&amp;"Local Target: "&amp;HLOOKUP(RIGHT(AV$3,LEN(AV$3)-FIND(".",AV$3,FIND(".",AV$3)+1)),Gällivare!$B$6:$J$36,MATCH($C30,Gällivare!$B$6:$B$36,0),FALSE)))</f>
        <v>Medium</v>
      </c>
      <c r="AW30" s="177" t="str">
        <f>IF(AND(HLOOKUP(MID(AW$3,FIND(".",AW$3)+1,FIND(".",AW$3,FIND(".",AW$3)+1)-FIND(".",AW$3)-1),Gällivare!$B$6:$J$36,MATCH($C30,Gällivare!$B$6:$B$36,0),FALSE)="No Impact",HLOOKUP(RIGHT(AW$3,LEN(AW$3)-FIND(".",AW$3,FIND(".",AW$3)+1)),Gällivare!$B$6:$J$36,MATCH($C30,Gällivare!$B$6:$B$36,0),FALSE)="No Impact"),HLOOKUP(LEFT(AW$3,4),Global!$B$6:$J$36,MATCH($C30,Global!$B$6:$B$36,0),FALSE),IF(AND(HLOOKUP(MID(AW$3,FIND(".",AW$3)+1,FIND(".",AW$3,FIND(".",AW$3)+1)-FIND(".",AW$3)-1),Gällivare!$B$6:$J$36,MATCH($C30,Gällivare!$B$6:$B$36,0),FALSE)="No Impact",HLOOKUP(LEFT(AW$3,4),Global!$B$6:$J$36,MATCH($C30,Global!$B$6:$B$36,0),FALSE)="No Impact"),HLOOKUP(RIGHT(AW$3,LEN(AW$3)-FIND(".",AW$3,FIND(".",AW$3)+1)),Gällivare!$B$6:$J$36,MATCH($C30,Gällivare!$B$6:$B$36,0),FALSE),"Global: "&amp;HLOOKUP(LEFT(AW$3,4),Global!$B$6:$J$36,MATCH($C30,Global!$B$6:$B$36,0),FALSE)&amp;CHAR(10)&amp;"Local Trend: "&amp;HLOOKUP(MID(AW$3,FIND(".",AW$3)+1,FIND(".",AW$3,FIND(".",AW$3)+1)-FIND(".",AW$3)-1),Gällivare!$B$6:$J$36,MATCH($C30,Gällivare!$B$6:$B$36,0),FALSE)&amp;CHAR(10)&amp;"Local Target: "&amp;HLOOKUP(RIGHT(AW$3,LEN(AW$3)-FIND(".",AW$3,FIND(".",AW$3)+1)),Gällivare!$B$6:$J$36,MATCH($C30,Gällivare!$B$6:$B$36,0),FALSE)))</f>
        <v>Medium</v>
      </c>
      <c r="AX30" s="177" t="str">
        <f>IF(AND(HLOOKUP(MID(AX$3,FIND(".",AX$3)+1,FIND(".",AX$3,FIND(".",AX$3)+1)-FIND(".",AX$3)-1),Gällivare!$B$6:$J$36,MATCH($C30,Gällivare!$B$6:$B$36,0),FALSE)="No Impact",HLOOKUP(RIGHT(AX$3,LEN(AX$3)-FIND(".",AX$3,FIND(".",AX$3)+1)),Gällivare!$B$6:$J$36,MATCH($C30,Gällivare!$B$6:$B$36,0),FALSE)="No Impact"),HLOOKUP(LEFT(AX$3,4),Global!$B$6:$J$36,MATCH($C30,Global!$B$6:$B$36,0),FALSE),IF(AND(HLOOKUP(MID(AX$3,FIND(".",AX$3)+1,FIND(".",AX$3,FIND(".",AX$3)+1)-FIND(".",AX$3)-1),Gällivare!$B$6:$J$36,MATCH($C30,Gällivare!$B$6:$B$36,0),FALSE)="No Impact",HLOOKUP(LEFT(AX$3,4),Global!$B$6:$J$36,MATCH($C30,Global!$B$6:$B$36,0),FALSE)="No Impact"),HLOOKUP(RIGHT(AX$3,LEN(AX$3)-FIND(".",AX$3,FIND(".",AX$3)+1)),Gällivare!$B$6:$J$36,MATCH($C30,Gällivare!$B$6:$B$36,0),FALSE),"Global: "&amp;HLOOKUP(LEFT(AX$3,4),Global!$B$6:$J$36,MATCH($C30,Global!$B$6:$B$36,0),FALSE)&amp;CHAR(10)&amp;"Local Trend: "&amp;HLOOKUP(MID(AX$3,FIND(".",AX$3)+1,FIND(".",AX$3,FIND(".",AX$3)+1)-FIND(".",AX$3)-1),Gällivare!$B$6:$J$36,MATCH($C30,Gällivare!$B$6:$B$36,0),FALSE)&amp;CHAR(10)&amp;"Local Target: "&amp;HLOOKUP(RIGHT(AX$3,LEN(AX$3)-FIND(".",AX$3,FIND(".",AX$3)+1)),Gällivare!$B$6:$J$36,MATCH($C30,Gällivare!$B$6:$B$36,0),FALSE)))</f>
        <v>Medium</v>
      </c>
      <c r="AY30" s="177" t="str">
        <f>IF(AND(HLOOKUP(MID(AY$3,FIND(".",AY$3)+1,FIND(".",AY$3,FIND(".",AY$3)+1)-FIND(".",AY$3)-1),Gällivare!$B$6:$J$36,MATCH($C30,Gällivare!$B$6:$B$36,0),FALSE)="No Impact",HLOOKUP(RIGHT(AY$3,LEN(AY$3)-FIND(".",AY$3,FIND(".",AY$3)+1)),Gällivare!$B$6:$J$36,MATCH($C30,Gällivare!$B$6:$B$36,0),FALSE)="No Impact"),HLOOKUP(LEFT(AY$3,4),Global!$B$6:$J$36,MATCH($C30,Global!$B$6:$B$36,0),FALSE),IF(AND(HLOOKUP(MID(AY$3,FIND(".",AY$3)+1,FIND(".",AY$3,FIND(".",AY$3)+1)-FIND(".",AY$3)-1),Gällivare!$B$6:$J$36,MATCH($C30,Gällivare!$B$6:$B$36,0),FALSE)="No Impact",HLOOKUP(LEFT(AY$3,4),Global!$B$6:$J$36,MATCH($C30,Global!$B$6:$B$36,0),FALSE)="No Impact"),HLOOKUP(RIGHT(AY$3,LEN(AY$3)-FIND(".",AY$3,FIND(".",AY$3)+1)),Gällivare!$B$6:$J$36,MATCH($C30,Gällivare!$B$6:$B$36,0),FALSE),"Global: "&amp;HLOOKUP(LEFT(AY$3,4),Global!$B$6:$J$36,MATCH($C30,Global!$B$6:$B$36,0),FALSE)&amp;CHAR(10)&amp;"Local Trend: "&amp;HLOOKUP(MID(AY$3,FIND(".",AY$3)+1,FIND(".",AY$3,FIND(".",AY$3)+1)-FIND(".",AY$3)-1),Gällivare!$B$6:$J$36,MATCH($C30,Gällivare!$B$6:$B$36,0),FALSE)&amp;CHAR(10)&amp;"Local Target: "&amp;HLOOKUP(RIGHT(AY$3,LEN(AY$3)-FIND(".",AY$3,FIND(".",AY$3)+1)),Gällivare!$B$6:$J$36,MATCH($C30,Gällivare!$B$6:$B$36,0),FALSE)))</f>
        <v>Low</v>
      </c>
      <c r="AZ30" s="177" t="str">
        <f>IF(AND(HLOOKUP(MID(AZ$3,FIND(".",AZ$3)+1,FIND(".",AZ$3,FIND(".",AZ$3)+1)-FIND(".",AZ$3)-1),Gällivare!$B$6:$J$36,MATCH($C30,Gällivare!$B$6:$B$36,0),FALSE)="No Impact",HLOOKUP(RIGHT(AZ$3,LEN(AZ$3)-FIND(".",AZ$3,FIND(".",AZ$3)+1)),Gällivare!$B$6:$J$36,MATCH($C30,Gällivare!$B$6:$B$36,0),FALSE)="No Impact"),HLOOKUP(LEFT(AZ$3,4),Global!$B$6:$J$36,MATCH($C30,Global!$B$6:$B$36,0),FALSE),IF(AND(HLOOKUP(MID(AZ$3,FIND(".",AZ$3)+1,FIND(".",AZ$3,FIND(".",AZ$3)+1)-FIND(".",AZ$3)-1),Gällivare!$B$6:$J$36,MATCH($C30,Gällivare!$B$6:$B$36,0),FALSE)="No Impact",HLOOKUP(LEFT(AZ$3,4),Global!$B$6:$J$36,MATCH($C30,Global!$B$6:$B$36,0),FALSE)="No Impact"),HLOOKUP(RIGHT(AZ$3,LEN(AZ$3)-FIND(".",AZ$3,FIND(".",AZ$3)+1)),Gällivare!$B$6:$J$36,MATCH($C30,Gällivare!$B$6:$B$36,0),FALSE),"Global: "&amp;HLOOKUP(LEFT(AZ$3,4),Global!$B$6:$J$36,MATCH($C30,Global!$B$6:$B$36,0),FALSE)&amp;CHAR(10)&amp;"Local Trend: "&amp;HLOOKUP(MID(AZ$3,FIND(".",AZ$3)+1,FIND(".",AZ$3,FIND(".",AZ$3)+1)-FIND(".",AZ$3)-1),Gällivare!$B$6:$J$36,MATCH($C30,Gällivare!$B$6:$B$36,0),FALSE)&amp;CHAR(10)&amp;"Local Target: "&amp;HLOOKUP(RIGHT(AZ$3,LEN(AZ$3)-FIND(".",AZ$3,FIND(".",AZ$3)+1)),Gällivare!$B$6:$J$36,MATCH($C30,Gällivare!$B$6:$B$36,0),FALSE)))</f>
        <v>Low</v>
      </c>
      <c r="BA30" s="177" t="str">
        <f>IF(AND(HLOOKUP(MID(BA$3,FIND(".",BA$3)+1,FIND(".",BA$3,FIND(".",BA$3)+1)-FIND(".",BA$3)-1),Gällivare!$B$6:$J$36,MATCH($C30,Gällivare!$B$6:$B$36,0),FALSE)="No Impact",HLOOKUP(RIGHT(BA$3,LEN(BA$3)-FIND(".",BA$3,FIND(".",BA$3)+1)),Gällivare!$B$6:$J$36,MATCH($C30,Gällivare!$B$6:$B$36,0),FALSE)="No Impact"),HLOOKUP(LEFT(BA$3,4),Global!$B$6:$J$36,MATCH($C30,Global!$B$6:$B$36,0),FALSE),IF(AND(HLOOKUP(MID(BA$3,FIND(".",BA$3)+1,FIND(".",BA$3,FIND(".",BA$3)+1)-FIND(".",BA$3)-1),Gällivare!$B$6:$J$36,MATCH($C30,Gällivare!$B$6:$B$36,0),FALSE)="No Impact",HLOOKUP(LEFT(BA$3,4),Global!$B$6:$J$36,MATCH($C30,Global!$B$6:$B$36,0),FALSE)="No Impact"),HLOOKUP(RIGHT(BA$3,LEN(BA$3)-FIND(".",BA$3,FIND(".",BA$3)+1)),Gällivare!$B$6:$J$36,MATCH($C30,Gällivare!$B$6:$B$36,0),FALSE),"Global: "&amp;HLOOKUP(LEFT(BA$3,4),Global!$B$6:$J$36,MATCH($C30,Global!$B$6:$B$36,0),FALSE)&amp;CHAR(10)&amp;"Local Trend: "&amp;HLOOKUP(MID(BA$3,FIND(".",BA$3)+1,FIND(".",BA$3,FIND(".",BA$3)+1)-FIND(".",BA$3)-1),Gällivare!$B$6:$J$36,MATCH($C30,Gällivare!$B$6:$B$36,0),FALSE)&amp;CHAR(10)&amp;"Local Target: "&amp;HLOOKUP(RIGHT(BA$3,LEN(BA$3)-FIND(".",BA$3,FIND(".",BA$3)+1)),Gällivare!$B$6:$J$36,MATCH($C30,Gällivare!$B$6:$B$36,0),FALSE)))</f>
        <v>Low</v>
      </c>
      <c r="BB30" s="177" t="str">
        <f>IF(AND(HLOOKUP(MID(BB$3,FIND(".",BB$3)+1,FIND(".",BB$3,FIND(".",BB$3)+1)-FIND(".",BB$3)-1),Gällivare!$B$6:$J$36,MATCH($C30,Gällivare!$B$6:$B$36,0),FALSE)="No Impact",HLOOKUP(RIGHT(BB$3,LEN(BB$3)-FIND(".",BB$3,FIND(".",BB$3)+1)),Gällivare!$B$6:$J$36,MATCH($C30,Gällivare!$B$6:$B$36,0),FALSE)="No Impact"),HLOOKUP(LEFT(BB$3,4),Global!$B$6:$J$36,MATCH($C30,Global!$B$6:$B$36,0),FALSE),IF(AND(HLOOKUP(MID(BB$3,FIND(".",BB$3)+1,FIND(".",BB$3,FIND(".",BB$3)+1)-FIND(".",BB$3)-1),Gällivare!$B$6:$J$36,MATCH($C30,Gällivare!$B$6:$B$36,0),FALSE)="No Impact",HLOOKUP(LEFT(BB$3,4),Global!$B$6:$J$36,MATCH($C30,Global!$B$6:$B$36,0),FALSE)="No Impact"),HLOOKUP(RIGHT(BB$3,LEN(BB$3)-FIND(".",BB$3,FIND(".",BB$3)+1)),Gällivare!$B$6:$J$36,MATCH($C30,Gällivare!$B$6:$B$36,0),FALSE),"Global: "&amp;HLOOKUP(LEFT(BB$3,4),Global!$B$6:$J$36,MATCH($C30,Global!$B$6:$B$36,0),FALSE)&amp;CHAR(10)&amp;"Local Trend: "&amp;HLOOKUP(MID(BB$3,FIND(".",BB$3)+1,FIND(".",BB$3,FIND(".",BB$3)+1)-FIND(".",BB$3)-1),Gällivare!$B$6:$J$36,MATCH($C30,Gällivare!$B$6:$B$36,0),FALSE)&amp;CHAR(10)&amp;"Local Target: "&amp;HLOOKUP(RIGHT(BB$3,LEN(BB$3)-FIND(".",BB$3,FIND(".",BB$3)+1)),Gällivare!$B$6:$J$36,MATCH($C30,Gällivare!$B$6:$B$36,0),FALSE)))</f>
        <v>Low</v>
      </c>
      <c r="BC30" s="177" t="str">
        <f>IF(AND(HLOOKUP(MID(BC$3,FIND(".",BC$3)+1,FIND(".",BC$3,FIND(".",BC$3)+1)-FIND(".",BC$3)-1),Gällivare!$B$6:$J$36,MATCH($C30,Gällivare!$B$6:$B$36,0),FALSE)="No Impact",HLOOKUP(RIGHT(BC$3,LEN(BC$3)-FIND(".",BC$3,FIND(".",BC$3)+1)),Gällivare!$B$6:$J$36,MATCH($C30,Gällivare!$B$6:$B$36,0),FALSE)="No Impact"),HLOOKUP(LEFT(BC$3,4),Global!$B$6:$J$36,MATCH($C30,Global!$B$6:$B$36,0),FALSE),IF(AND(HLOOKUP(MID(BC$3,FIND(".",BC$3)+1,FIND(".",BC$3,FIND(".",BC$3)+1)-FIND(".",BC$3)-1),Gällivare!$B$6:$J$36,MATCH($C30,Gällivare!$B$6:$B$36,0),FALSE)="No Impact",HLOOKUP(LEFT(BC$3,4),Global!$B$6:$J$36,MATCH($C30,Global!$B$6:$B$36,0),FALSE)="No Impact"),HLOOKUP(RIGHT(BC$3,LEN(BC$3)-FIND(".",BC$3,FIND(".",BC$3)+1)),Gällivare!$B$6:$J$36,MATCH($C30,Gällivare!$B$6:$B$36,0),FALSE),"Global: "&amp;HLOOKUP(LEFT(BC$3,4),Global!$B$6:$J$36,MATCH($C30,Global!$B$6:$B$36,0),FALSE)&amp;CHAR(10)&amp;"Local Trend: "&amp;HLOOKUP(MID(BC$3,FIND(".",BC$3)+1,FIND(".",BC$3,FIND(".",BC$3)+1)-FIND(".",BC$3)-1),Gällivare!$B$6:$J$36,MATCH($C30,Gällivare!$B$6:$B$36,0),FALSE)&amp;CHAR(10)&amp;"Local Target: "&amp;HLOOKUP(RIGHT(BC$3,LEN(BC$3)-FIND(".",BC$3,FIND(".",BC$3)+1)),Gällivare!$B$6:$J$36,MATCH($C30,Gällivare!$B$6:$B$36,0),FALSE)))</f>
        <v>Low</v>
      </c>
      <c r="BD30" s="177" t="str">
        <f>IF(AND(HLOOKUP(MID(BD$3,FIND(".",BD$3)+1,FIND(".",BD$3,FIND(".",BD$3)+1)-FIND(".",BD$3)-1),Gällivare!$B$6:$J$36,MATCH($C30,Gällivare!$B$6:$B$36,0),FALSE)="No Impact",HLOOKUP(RIGHT(BD$3,LEN(BD$3)-FIND(".",BD$3,FIND(".",BD$3)+1)),Gällivare!$B$6:$J$36,MATCH($C30,Gällivare!$B$6:$B$36,0),FALSE)="No Impact"),HLOOKUP(LEFT(BD$3,4),Global!$B$6:$J$36,MATCH($C30,Global!$B$6:$B$36,0),FALSE),IF(AND(HLOOKUP(MID(BD$3,FIND(".",BD$3)+1,FIND(".",BD$3,FIND(".",BD$3)+1)-FIND(".",BD$3)-1),Gällivare!$B$6:$J$36,MATCH($C30,Gällivare!$B$6:$B$36,0),FALSE)="No Impact",HLOOKUP(LEFT(BD$3,4),Global!$B$6:$J$36,MATCH($C30,Global!$B$6:$B$36,0),FALSE)="No Impact"),HLOOKUP(RIGHT(BD$3,LEN(BD$3)-FIND(".",BD$3,FIND(".",BD$3)+1)),Gällivare!$B$6:$J$36,MATCH($C30,Gällivare!$B$6:$B$36,0),FALSE),"Global: "&amp;HLOOKUP(LEFT(BD$3,4),Global!$B$6:$J$36,MATCH($C30,Global!$B$6:$B$36,0),FALSE)&amp;CHAR(10)&amp;"Local Trend: "&amp;HLOOKUP(MID(BD$3,FIND(".",BD$3)+1,FIND(".",BD$3,FIND(".",BD$3)+1)-FIND(".",BD$3)-1),Gällivare!$B$6:$J$36,MATCH($C30,Gällivare!$B$6:$B$36,0),FALSE)&amp;CHAR(10)&amp;"Local Target: "&amp;HLOOKUP(RIGHT(BD$3,LEN(BD$3)-FIND(".",BD$3,FIND(".",BD$3)+1)),Gällivare!$B$6:$J$36,MATCH($C30,Gällivare!$B$6:$B$36,0),FALSE)))</f>
        <v>Low</v>
      </c>
      <c r="BE30" s="177" t="str">
        <f>IF(AND(HLOOKUP(MID(BE$3,FIND(".",BE$3)+1,FIND(".",BE$3,FIND(".",BE$3)+1)-FIND(".",BE$3)-1),Gällivare!$B$6:$J$36,MATCH($C30,Gällivare!$B$6:$B$36,0),FALSE)="No Impact",HLOOKUP(RIGHT(BE$3,LEN(BE$3)-FIND(".",BE$3,FIND(".",BE$3)+1)),Gällivare!$B$6:$J$36,MATCH($C30,Gällivare!$B$6:$B$36,0),FALSE)="No Impact"),HLOOKUP(LEFT(BE$3,4),Global!$B$6:$J$36,MATCH($C30,Global!$B$6:$B$36,0),FALSE),IF(AND(HLOOKUP(MID(BE$3,FIND(".",BE$3)+1,FIND(".",BE$3,FIND(".",BE$3)+1)-FIND(".",BE$3)-1),Gällivare!$B$6:$J$36,MATCH($C30,Gällivare!$B$6:$B$36,0),FALSE)="No Impact",HLOOKUP(LEFT(BE$3,4),Global!$B$6:$J$36,MATCH($C30,Global!$B$6:$B$36,0),FALSE)="No Impact"),HLOOKUP(RIGHT(BE$3,LEN(BE$3)-FIND(".",BE$3,FIND(".",BE$3)+1)),Gällivare!$B$6:$J$36,MATCH($C30,Gällivare!$B$6:$B$36,0),FALSE),"Global: "&amp;HLOOKUP(LEFT(BE$3,4),Global!$B$6:$J$36,MATCH($C30,Global!$B$6:$B$36,0),FALSE)&amp;CHAR(10)&amp;"Local Trend: "&amp;HLOOKUP(MID(BE$3,FIND(".",BE$3)+1,FIND(".",BE$3,FIND(".",BE$3)+1)-FIND(".",BE$3)-1),Gällivare!$B$6:$J$36,MATCH($C30,Gällivare!$B$6:$B$36,0),FALSE)&amp;CHAR(10)&amp;"Local Target: "&amp;HLOOKUP(RIGHT(BE$3,LEN(BE$3)-FIND(".",BE$3,FIND(".",BE$3)+1)),Gällivare!$B$6:$J$36,MATCH($C30,Gällivare!$B$6:$B$36,0),FALSE)))</f>
        <v>Medium</v>
      </c>
      <c r="BF30" s="177" t="str">
        <f>IF(AND(HLOOKUP(MID(BF$3,FIND(".",BF$3)+1,FIND(".",BF$3,FIND(".",BF$3)+1)-FIND(".",BF$3)-1),Gällivare!$B$6:$J$36,MATCH($C30,Gällivare!$B$6:$B$36,0),FALSE)="No Impact",HLOOKUP(RIGHT(BF$3,LEN(BF$3)-FIND(".",BF$3,FIND(".",BF$3)+1)),Gällivare!$B$6:$J$36,MATCH($C30,Gällivare!$B$6:$B$36,0),FALSE)="No Impact"),HLOOKUP(LEFT(BF$3,4),Global!$B$6:$J$36,MATCH($C30,Global!$B$6:$B$36,0),FALSE),IF(AND(HLOOKUP(MID(BF$3,FIND(".",BF$3)+1,FIND(".",BF$3,FIND(".",BF$3)+1)-FIND(".",BF$3)-1),Gällivare!$B$6:$J$36,MATCH($C30,Gällivare!$B$6:$B$36,0),FALSE)="No Impact",HLOOKUP(LEFT(BF$3,4),Global!$B$6:$J$36,MATCH($C30,Global!$B$6:$B$36,0),FALSE)="No Impact"),HLOOKUP(RIGHT(BF$3,LEN(BF$3)-FIND(".",BF$3,FIND(".",BF$3)+1)),Gällivare!$B$6:$J$36,MATCH($C30,Gällivare!$B$6:$B$36,0),FALSE),"Global: "&amp;HLOOKUP(LEFT(BF$3,4),Global!$B$6:$J$36,MATCH($C30,Global!$B$6:$B$36,0),FALSE)&amp;CHAR(10)&amp;"Local Trend: "&amp;HLOOKUP(MID(BF$3,FIND(".",BF$3)+1,FIND(".",BF$3,FIND(".",BF$3)+1)-FIND(".",BF$3)-1),Gällivare!$B$6:$J$36,MATCH($C30,Gällivare!$B$6:$B$36,0),FALSE)&amp;CHAR(10)&amp;"Local Target: "&amp;HLOOKUP(RIGHT(BF$3,LEN(BF$3)-FIND(".",BF$3,FIND(".",BF$3)+1)),Gällivare!$B$6:$J$36,MATCH($C30,Gällivare!$B$6:$B$36,0),FALSE)))</f>
        <v>Medium</v>
      </c>
      <c r="BG30" s="177" t="str">
        <f>IF(AND(HLOOKUP(MID(BG$3,FIND(".",BG$3)+1,FIND(".",BG$3,FIND(".",BG$3)+1)-FIND(".",BG$3)-1),Gällivare!$B$6:$J$36,MATCH($C30,Gällivare!$B$6:$B$36,0),FALSE)="No Impact",HLOOKUP(RIGHT(BG$3,LEN(BG$3)-FIND(".",BG$3,FIND(".",BG$3)+1)),Gällivare!$B$6:$J$36,MATCH($C30,Gällivare!$B$6:$B$36,0),FALSE)="No Impact"),HLOOKUP(LEFT(BG$3,4),Global!$B$6:$J$36,MATCH($C30,Global!$B$6:$B$36,0),FALSE),IF(AND(HLOOKUP(MID(BG$3,FIND(".",BG$3)+1,FIND(".",BG$3,FIND(".",BG$3)+1)-FIND(".",BG$3)-1),Gällivare!$B$6:$J$36,MATCH($C30,Gällivare!$B$6:$B$36,0),FALSE)="No Impact",HLOOKUP(LEFT(BG$3,4),Global!$B$6:$J$36,MATCH($C30,Global!$B$6:$B$36,0),FALSE)="No Impact"),HLOOKUP(RIGHT(BG$3,LEN(BG$3)-FIND(".",BG$3,FIND(".",BG$3)+1)),Gällivare!$B$6:$J$36,MATCH($C30,Gällivare!$B$6:$B$36,0),FALSE),"Global: "&amp;HLOOKUP(LEFT(BG$3,4),Global!$B$6:$J$36,MATCH($C30,Global!$B$6:$B$36,0),FALSE)&amp;CHAR(10)&amp;"Local Trend: "&amp;HLOOKUP(MID(BG$3,FIND(".",BG$3)+1,FIND(".",BG$3,FIND(".",BG$3)+1)-FIND(".",BG$3)-1),Gällivare!$B$6:$J$36,MATCH($C30,Gällivare!$B$6:$B$36,0),FALSE)&amp;CHAR(10)&amp;"Local Target: "&amp;HLOOKUP(RIGHT(BG$3,LEN(BG$3)-FIND(".",BG$3,FIND(".",BG$3)+1)),Gällivare!$B$6:$J$36,MATCH($C30,Gällivare!$B$6:$B$36,0),FALSE)))</f>
        <v>Medium</v>
      </c>
      <c r="BH30" s="177" t="str">
        <f>IF(AND(HLOOKUP(MID(BH$3,FIND(".",BH$3)+1,FIND(".",BH$3,FIND(".",BH$3)+1)-FIND(".",BH$3)-1),Gällivare!$B$6:$J$36,MATCH($C30,Gällivare!$B$6:$B$36,0),FALSE)="No Impact",HLOOKUP(RIGHT(BH$3,LEN(BH$3)-FIND(".",BH$3,FIND(".",BH$3)+1)),Gällivare!$B$6:$J$36,MATCH($C30,Gällivare!$B$6:$B$36,0),FALSE)="No Impact"),HLOOKUP(LEFT(BH$3,4),Global!$B$6:$J$36,MATCH($C30,Global!$B$6:$B$36,0),FALSE),IF(AND(HLOOKUP(MID(BH$3,FIND(".",BH$3)+1,FIND(".",BH$3,FIND(".",BH$3)+1)-FIND(".",BH$3)-1),Gällivare!$B$6:$J$36,MATCH($C30,Gällivare!$B$6:$B$36,0),FALSE)="No Impact",HLOOKUP(LEFT(BH$3,4),Global!$B$6:$J$36,MATCH($C30,Global!$B$6:$B$36,0),FALSE)="No Impact"),HLOOKUP(RIGHT(BH$3,LEN(BH$3)-FIND(".",BH$3,FIND(".",BH$3)+1)),Gällivare!$B$6:$J$36,MATCH($C30,Gällivare!$B$6:$B$36,0),FALSE),"Global: "&amp;HLOOKUP(LEFT(BH$3,4),Global!$B$6:$J$36,MATCH($C30,Global!$B$6:$B$36,0),FALSE)&amp;CHAR(10)&amp;"Local Trend: "&amp;HLOOKUP(MID(BH$3,FIND(".",BH$3)+1,FIND(".",BH$3,FIND(".",BH$3)+1)-FIND(".",BH$3)-1),Gällivare!$B$6:$J$36,MATCH($C30,Gällivare!$B$6:$B$36,0),FALSE)&amp;CHAR(10)&amp;"Local Target: "&amp;HLOOKUP(RIGHT(BH$3,LEN(BH$3)-FIND(".",BH$3,FIND(".",BH$3)+1)),Gällivare!$B$6:$J$36,MATCH($C30,Gällivare!$B$6:$B$36,0),FALSE)))</f>
        <v>Medium</v>
      </c>
      <c r="BI30" s="177" t="str">
        <f>IF(AND(HLOOKUP(MID(BI$3,FIND(".",BI$3)+1,FIND(".",BI$3,FIND(".",BI$3)+1)-FIND(".",BI$3)-1),Gällivare!$B$6:$J$36,MATCH($C30,Gällivare!$B$6:$B$36,0),FALSE)="No Impact",HLOOKUP(RIGHT(BI$3,LEN(BI$3)-FIND(".",BI$3,FIND(".",BI$3)+1)),Gällivare!$B$6:$J$36,MATCH($C30,Gällivare!$B$6:$B$36,0),FALSE)="No Impact"),HLOOKUP(LEFT(BI$3,4),Global!$B$6:$J$36,MATCH($C30,Global!$B$6:$B$36,0),FALSE),IF(AND(HLOOKUP(MID(BI$3,FIND(".",BI$3)+1,FIND(".",BI$3,FIND(".",BI$3)+1)-FIND(".",BI$3)-1),Gällivare!$B$6:$J$36,MATCH($C30,Gällivare!$B$6:$B$36,0),FALSE)="No Impact",HLOOKUP(LEFT(BI$3,4),Global!$B$6:$J$36,MATCH($C30,Global!$B$6:$B$36,0),FALSE)="No Impact"),HLOOKUP(RIGHT(BI$3,LEN(BI$3)-FIND(".",BI$3,FIND(".",BI$3)+1)),Gällivare!$B$6:$J$36,MATCH($C30,Gällivare!$B$6:$B$36,0),FALSE),"Global: "&amp;HLOOKUP(LEFT(BI$3,4),Global!$B$6:$J$36,MATCH($C30,Global!$B$6:$B$36,0),FALSE)&amp;CHAR(10)&amp;"Local Trend: "&amp;HLOOKUP(MID(BI$3,FIND(".",BI$3)+1,FIND(".",BI$3,FIND(".",BI$3)+1)-FIND(".",BI$3)-1),Gällivare!$B$6:$J$36,MATCH($C30,Gällivare!$B$6:$B$36,0),FALSE)&amp;CHAR(10)&amp;"Local Target: "&amp;HLOOKUP(RIGHT(BI$3,LEN(BI$3)-FIND(".",BI$3,FIND(".",BI$3)+1)),Gällivare!$B$6:$J$36,MATCH($C30,Gällivare!$B$6:$B$36,0),FALSE)))</f>
        <v>Medium</v>
      </c>
      <c r="BJ30" s="177" t="str">
        <f>IF(AND(HLOOKUP(MID(BJ$3,FIND(".",BJ$3)+1,FIND(".",BJ$3,FIND(".",BJ$3)+1)-FIND(".",BJ$3)-1),Gällivare!$B$6:$J$36,MATCH($C30,Gällivare!$B$6:$B$36,0),FALSE)="No Impact",HLOOKUP(RIGHT(BJ$3,LEN(BJ$3)-FIND(".",BJ$3,FIND(".",BJ$3)+1)),Gällivare!$B$6:$J$36,MATCH($C30,Gällivare!$B$6:$B$36,0),FALSE)="No Impact"),HLOOKUP(LEFT(BJ$3,4),Global!$B$6:$J$36,MATCH($C30,Global!$B$6:$B$36,0),FALSE),IF(AND(HLOOKUP(MID(BJ$3,FIND(".",BJ$3)+1,FIND(".",BJ$3,FIND(".",BJ$3)+1)-FIND(".",BJ$3)-1),Gällivare!$B$6:$J$36,MATCH($C30,Gällivare!$B$6:$B$36,0),FALSE)="No Impact",HLOOKUP(LEFT(BJ$3,4),Global!$B$6:$J$36,MATCH($C30,Global!$B$6:$B$36,0),FALSE)="No Impact"),HLOOKUP(RIGHT(BJ$3,LEN(BJ$3)-FIND(".",BJ$3,FIND(".",BJ$3)+1)),Gällivare!$B$6:$J$36,MATCH($C30,Gällivare!$B$6:$B$36,0),FALSE),"Global: "&amp;HLOOKUP(LEFT(BJ$3,4),Global!$B$6:$J$36,MATCH($C30,Global!$B$6:$B$36,0),FALSE)&amp;CHAR(10)&amp;"Local Trend: "&amp;HLOOKUP(MID(BJ$3,FIND(".",BJ$3)+1,FIND(".",BJ$3,FIND(".",BJ$3)+1)-FIND(".",BJ$3)-1),Gällivare!$B$6:$J$36,MATCH($C30,Gällivare!$B$6:$B$36,0),FALSE)&amp;CHAR(10)&amp;"Local Target: "&amp;HLOOKUP(RIGHT(BJ$3,LEN(BJ$3)-FIND(".",BJ$3,FIND(".",BJ$3)+1)),Gällivare!$B$6:$J$36,MATCH($C30,Gällivare!$B$6:$B$36,0),FALSE)))</f>
        <v>Medium</v>
      </c>
      <c r="BK30" s="177" t="str">
        <f>IF(AND(HLOOKUP(MID(BK$3,FIND(".",BK$3)+1,FIND(".",BK$3,FIND(".",BK$3)+1)-FIND(".",BK$3)-1),Gällivare!$B$6:$J$36,MATCH($C30,Gällivare!$B$6:$B$36,0),FALSE)="No Impact",HLOOKUP(RIGHT(BK$3,LEN(BK$3)-FIND(".",BK$3,FIND(".",BK$3)+1)),Gällivare!$B$6:$J$36,MATCH($C30,Gällivare!$B$6:$B$36,0),FALSE)="No Impact"),HLOOKUP(LEFT(BK$3,4),Global!$B$6:$J$36,MATCH($C30,Global!$B$6:$B$36,0),FALSE),IF(AND(HLOOKUP(MID(BK$3,FIND(".",BK$3)+1,FIND(".",BK$3,FIND(".",BK$3)+1)-FIND(".",BK$3)-1),Gällivare!$B$6:$J$36,MATCH($C30,Gällivare!$B$6:$B$36,0),FALSE)="No Impact",HLOOKUP(LEFT(BK$3,4),Global!$B$6:$J$36,MATCH($C30,Global!$B$6:$B$36,0),FALSE)="No Impact"),HLOOKUP(RIGHT(BK$3,LEN(BK$3)-FIND(".",BK$3,FIND(".",BK$3)+1)),Gällivare!$B$6:$J$36,MATCH($C30,Gällivare!$B$6:$B$36,0),FALSE),"Global: "&amp;HLOOKUP(LEFT(BK$3,4),Global!$B$6:$J$36,MATCH($C30,Global!$B$6:$B$36,0),FALSE)&amp;CHAR(10)&amp;"Local Trend: "&amp;HLOOKUP(MID(BK$3,FIND(".",BK$3)+1,FIND(".",BK$3,FIND(".",BK$3)+1)-FIND(".",BK$3)-1),Gällivare!$B$6:$J$36,MATCH($C30,Gällivare!$B$6:$B$36,0),FALSE)&amp;CHAR(10)&amp;"Local Target: "&amp;HLOOKUP(RIGHT(BK$3,LEN(BK$3)-FIND(".",BK$3,FIND(".",BK$3)+1)),Gällivare!$B$6:$J$36,MATCH($C30,Gällivare!$B$6:$B$36,0),FALSE)))</f>
        <v>Low</v>
      </c>
      <c r="BL30" s="177" t="str">
        <f>IF(AND(HLOOKUP(MID(BL$3,FIND(".",BL$3)+1,FIND(".",BL$3,FIND(".",BL$3)+1)-FIND(".",BL$3)-1),Gällivare!$B$6:$J$36,MATCH($C30,Gällivare!$B$6:$B$36,0),FALSE)="No Impact",HLOOKUP(RIGHT(BL$3,LEN(BL$3)-FIND(".",BL$3,FIND(".",BL$3)+1)),Gällivare!$B$6:$J$36,MATCH($C30,Gällivare!$B$6:$B$36,0),FALSE)="No Impact"),HLOOKUP(LEFT(BL$3,4),Global!$B$6:$J$36,MATCH($C30,Global!$B$6:$B$36,0),FALSE),IF(AND(HLOOKUP(MID(BL$3,FIND(".",BL$3)+1,FIND(".",BL$3,FIND(".",BL$3)+1)-FIND(".",BL$3)-1),Gällivare!$B$6:$J$36,MATCH($C30,Gällivare!$B$6:$B$36,0),FALSE)="No Impact",HLOOKUP(LEFT(BL$3,4),Global!$B$6:$J$36,MATCH($C30,Global!$B$6:$B$36,0),FALSE)="No Impact"),HLOOKUP(RIGHT(BL$3,LEN(BL$3)-FIND(".",BL$3,FIND(".",BL$3)+1)),Gällivare!$B$6:$J$36,MATCH($C30,Gällivare!$B$6:$B$36,0),FALSE),"Global: "&amp;HLOOKUP(LEFT(BL$3,4),Global!$B$6:$J$36,MATCH($C30,Global!$B$6:$B$36,0),FALSE)&amp;CHAR(10)&amp;"Local Trend: "&amp;HLOOKUP(MID(BL$3,FIND(".",BL$3)+1,FIND(".",BL$3,FIND(".",BL$3)+1)-FIND(".",BL$3)-1),Gällivare!$B$6:$J$36,MATCH($C30,Gällivare!$B$6:$B$36,0),FALSE)&amp;CHAR(10)&amp;"Local Target: "&amp;HLOOKUP(RIGHT(BL$3,LEN(BL$3)-FIND(".",BL$3,FIND(".",BL$3)+1)),Gällivare!$B$6:$J$36,MATCH($C30,Gällivare!$B$6:$B$36,0),FALSE)))</f>
        <v>Low</v>
      </c>
      <c r="BM30" s="177" t="str">
        <f>IF(AND(HLOOKUP(MID(BM$3,FIND(".",BM$3)+1,FIND(".",BM$3,FIND(".",BM$3)+1)-FIND(".",BM$3)-1),Gällivare!$B$6:$J$36,MATCH($C30,Gällivare!$B$6:$B$36,0),FALSE)="No Impact",HLOOKUP(RIGHT(BM$3,LEN(BM$3)-FIND(".",BM$3,FIND(".",BM$3)+1)),Gällivare!$B$6:$J$36,MATCH($C30,Gällivare!$B$6:$B$36,0),FALSE)="No Impact"),HLOOKUP(LEFT(BM$3,4),Global!$B$6:$J$36,MATCH($C30,Global!$B$6:$B$36,0),FALSE),IF(AND(HLOOKUP(MID(BM$3,FIND(".",BM$3)+1,FIND(".",BM$3,FIND(".",BM$3)+1)-FIND(".",BM$3)-1),Gällivare!$B$6:$J$36,MATCH($C30,Gällivare!$B$6:$B$36,0),FALSE)="No Impact",HLOOKUP(LEFT(BM$3,4),Global!$B$6:$J$36,MATCH($C30,Global!$B$6:$B$36,0),FALSE)="No Impact"),HLOOKUP(RIGHT(BM$3,LEN(BM$3)-FIND(".",BM$3,FIND(".",BM$3)+1)),Gällivare!$B$6:$J$36,MATCH($C30,Gällivare!$B$6:$B$36,0),FALSE),"Global: "&amp;HLOOKUP(LEFT(BM$3,4),Global!$B$6:$J$36,MATCH($C30,Global!$B$6:$B$36,0),FALSE)&amp;CHAR(10)&amp;"Local Trend: "&amp;HLOOKUP(MID(BM$3,FIND(".",BM$3)+1,FIND(".",BM$3,FIND(".",BM$3)+1)-FIND(".",BM$3)-1),Gällivare!$B$6:$J$36,MATCH($C30,Gällivare!$B$6:$B$36,0),FALSE)&amp;CHAR(10)&amp;"Local Target: "&amp;HLOOKUP(RIGHT(BM$3,LEN(BM$3)-FIND(".",BM$3,FIND(".",BM$3)+1)),Gällivare!$B$6:$J$36,MATCH($C30,Gällivare!$B$6:$B$36,0),FALSE)))</f>
        <v>Low</v>
      </c>
      <c r="BN30" s="177" t="str">
        <f>IF(AND(HLOOKUP(MID(BN$3,FIND(".",BN$3)+1,FIND(".",BN$3,FIND(".",BN$3)+1)-FIND(".",BN$3)-1),Gällivare!$B$6:$J$36,MATCH($C30,Gällivare!$B$6:$B$36,0),FALSE)="No Impact",HLOOKUP(RIGHT(BN$3,LEN(BN$3)-FIND(".",BN$3,FIND(".",BN$3)+1)),Gällivare!$B$6:$J$36,MATCH($C30,Gällivare!$B$6:$B$36,0),FALSE)="No Impact"),HLOOKUP(LEFT(BN$3,4),Global!$B$6:$J$36,MATCH($C30,Global!$B$6:$B$36,0),FALSE),IF(AND(HLOOKUP(MID(BN$3,FIND(".",BN$3)+1,FIND(".",BN$3,FIND(".",BN$3)+1)-FIND(".",BN$3)-1),Gällivare!$B$6:$J$36,MATCH($C30,Gällivare!$B$6:$B$36,0),FALSE)="No Impact",HLOOKUP(LEFT(BN$3,4),Global!$B$6:$J$36,MATCH($C30,Global!$B$6:$B$36,0),FALSE)="No Impact"),HLOOKUP(RIGHT(BN$3,LEN(BN$3)-FIND(".",BN$3,FIND(".",BN$3)+1)),Gällivare!$B$6:$J$36,MATCH($C30,Gällivare!$B$6:$B$36,0),FALSE),"Global: "&amp;HLOOKUP(LEFT(BN$3,4),Global!$B$6:$J$36,MATCH($C30,Global!$B$6:$B$36,0),FALSE)&amp;CHAR(10)&amp;"Local Trend: "&amp;HLOOKUP(MID(BN$3,FIND(".",BN$3)+1,FIND(".",BN$3,FIND(".",BN$3)+1)-FIND(".",BN$3)-1),Gällivare!$B$6:$J$36,MATCH($C30,Gällivare!$B$6:$B$36,0),FALSE)&amp;CHAR(10)&amp;"Local Target: "&amp;HLOOKUP(RIGHT(BN$3,LEN(BN$3)-FIND(".",BN$3,FIND(".",BN$3)+1)),Gällivare!$B$6:$J$36,MATCH($C30,Gällivare!$B$6:$B$36,0),FALSE)))</f>
        <v>Low</v>
      </c>
      <c r="BO30" s="177" t="str">
        <f>IF(AND(HLOOKUP(MID(BO$3,FIND(".",BO$3)+1,FIND(".",BO$3,FIND(".",BO$3)+1)-FIND(".",BO$3)-1),Gällivare!$B$6:$J$36,MATCH($C30,Gällivare!$B$6:$B$36,0),FALSE)="No Impact",HLOOKUP(RIGHT(BO$3,LEN(BO$3)-FIND(".",BO$3,FIND(".",BO$3)+1)),Gällivare!$B$6:$J$36,MATCH($C30,Gällivare!$B$6:$B$36,0),FALSE)="No Impact"),HLOOKUP(LEFT(BO$3,4),Global!$B$6:$J$36,MATCH($C30,Global!$B$6:$B$36,0),FALSE),IF(AND(HLOOKUP(MID(BO$3,FIND(".",BO$3)+1,FIND(".",BO$3,FIND(".",BO$3)+1)-FIND(".",BO$3)-1),Gällivare!$B$6:$J$36,MATCH($C30,Gällivare!$B$6:$B$36,0),FALSE)="No Impact",HLOOKUP(LEFT(BO$3,4),Global!$B$6:$J$36,MATCH($C30,Global!$B$6:$B$36,0),FALSE)="No Impact"),HLOOKUP(RIGHT(BO$3,LEN(BO$3)-FIND(".",BO$3,FIND(".",BO$3)+1)),Gällivare!$B$6:$J$36,MATCH($C30,Gällivare!$B$6:$B$36,0),FALSE),"Global: "&amp;HLOOKUP(LEFT(BO$3,4),Global!$B$6:$J$36,MATCH($C30,Global!$B$6:$B$36,0),FALSE)&amp;CHAR(10)&amp;"Local Trend: "&amp;HLOOKUP(MID(BO$3,FIND(".",BO$3)+1,FIND(".",BO$3,FIND(".",BO$3)+1)-FIND(".",BO$3)-1),Gällivare!$B$6:$J$36,MATCH($C30,Gällivare!$B$6:$B$36,0),FALSE)&amp;CHAR(10)&amp;"Local Target: "&amp;HLOOKUP(RIGHT(BO$3,LEN(BO$3)-FIND(".",BO$3,FIND(".",BO$3)+1)),Gällivare!$B$6:$J$36,MATCH($C30,Gällivare!$B$6:$B$36,0),FALSE)))</f>
        <v>Low</v>
      </c>
      <c r="BP30" s="177" t="str">
        <f>IF(AND(HLOOKUP(MID(BP$3,FIND(".",BP$3)+1,FIND(".",BP$3,FIND(".",BP$3)+1)-FIND(".",BP$3)-1),Gällivare!$B$6:$J$36,MATCH($C30,Gällivare!$B$6:$B$36,0),FALSE)="No Impact",HLOOKUP(RIGHT(BP$3,LEN(BP$3)-FIND(".",BP$3,FIND(".",BP$3)+1)),Gällivare!$B$6:$J$36,MATCH($C30,Gällivare!$B$6:$B$36,0),FALSE)="No Impact"),HLOOKUP(LEFT(BP$3,4),Global!$B$6:$J$36,MATCH($C30,Global!$B$6:$B$36,0),FALSE),IF(AND(HLOOKUP(MID(BP$3,FIND(".",BP$3)+1,FIND(".",BP$3,FIND(".",BP$3)+1)-FIND(".",BP$3)-1),Gällivare!$B$6:$J$36,MATCH($C30,Gällivare!$B$6:$B$36,0),FALSE)="No Impact",HLOOKUP(LEFT(BP$3,4),Global!$B$6:$J$36,MATCH($C30,Global!$B$6:$B$36,0),FALSE)="No Impact"),HLOOKUP(RIGHT(BP$3,LEN(BP$3)-FIND(".",BP$3,FIND(".",BP$3)+1)),Gällivare!$B$6:$J$36,MATCH($C30,Gällivare!$B$6:$B$36,0),FALSE),"Global: "&amp;HLOOKUP(LEFT(BP$3,4),Global!$B$6:$J$36,MATCH($C30,Global!$B$6:$B$36,0),FALSE)&amp;CHAR(10)&amp;"Local Trend: "&amp;HLOOKUP(MID(BP$3,FIND(".",BP$3)+1,FIND(".",BP$3,FIND(".",BP$3)+1)-FIND(".",BP$3)-1),Gällivare!$B$6:$J$36,MATCH($C30,Gällivare!$B$6:$B$36,0),FALSE)&amp;CHAR(10)&amp;"Local Target: "&amp;HLOOKUP(RIGHT(BP$3,LEN(BP$3)-FIND(".",BP$3,FIND(".",BP$3)+1)),Gällivare!$B$6:$J$36,MATCH($C30,Gällivare!$B$6:$B$36,0),FALSE)))</f>
        <v>Low</v>
      </c>
    </row>
    <row r="31" spans="2:74" x14ac:dyDescent="0.3">
      <c r="B31" s="243" t="s">
        <v>217</v>
      </c>
      <c r="C31" s="175" t="s">
        <v>135</v>
      </c>
      <c r="D31" s="175" t="s">
        <v>218</v>
      </c>
      <c r="E31" s="175" t="s">
        <v>219</v>
      </c>
      <c r="F31" s="176" t="s">
        <v>165</v>
      </c>
      <c r="G31" s="176"/>
      <c r="H31" s="175" t="str">
        <f t="shared" si="1"/>
        <v>High</v>
      </c>
      <c r="I31" s="175" t="str">
        <f t="shared" si="1"/>
        <v>High</v>
      </c>
      <c r="J31" s="175" t="str">
        <f t="shared" si="1"/>
        <v>High</v>
      </c>
      <c r="K31" s="175" t="str">
        <f t="shared" si="1"/>
        <v>High</v>
      </c>
      <c r="L31" s="175" t="str">
        <f t="shared" si="1"/>
        <v>High</v>
      </c>
      <c r="M31" s="175" t="str">
        <f t="shared" si="1"/>
        <v>High</v>
      </c>
      <c r="N31" s="175" t="str">
        <f t="shared" si="1"/>
        <v>Medium</v>
      </c>
      <c r="O31" s="175" t="str">
        <f t="shared" si="1"/>
        <v>Medium</v>
      </c>
      <c r="P31" s="175" t="str">
        <f t="shared" ref="P31:W33" si="8">AU31</f>
        <v>Medium</v>
      </c>
      <c r="Q31" s="175" t="str">
        <f t="shared" si="8"/>
        <v>Medium</v>
      </c>
      <c r="R31" s="175" t="str">
        <f t="shared" si="8"/>
        <v>Medium</v>
      </c>
      <c r="S31" s="175" t="str">
        <f t="shared" si="8"/>
        <v>Medium</v>
      </c>
      <c r="T31" s="175" t="str">
        <f t="shared" si="8"/>
        <v>Low</v>
      </c>
      <c r="U31" s="175" t="str">
        <f t="shared" si="8"/>
        <v>Low</v>
      </c>
      <c r="V31" s="175" t="str">
        <f t="shared" si="8"/>
        <v>Low</v>
      </c>
      <c r="W31" s="175" t="str">
        <f t="shared" si="8"/>
        <v>Low</v>
      </c>
      <c r="X31" s="175" t="str">
        <f t="shared" si="5"/>
        <v>Low</v>
      </c>
      <c r="Y31" s="175" t="str">
        <f t="shared" si="5"/>
        <v>Low</v>
      </c>
      <c r="Z31" s="175" t="str">
        <f t="shared" si="5"/>
        <v>Medium</v>
      </c>
      <c r="AA31" s="175" t="str">
        <f t="shared" si="5"/>
        <v>Medium</v>
      </c>
      <c r="AB31" s="175" t="str">
        <f t="shared" si="5"/>
        <v>Medium</v>
      </c>
      <c r="AC31" s="175" t="str">
        <f t="shared" si="5"/>
        <v>Medium</v>
      </c>
      <c r="AD31" s="175" t="str">
        <f t="shared" si="5"/>
        <v>Medium</v>
      </c>
      <c r="AE31" s="175" t="str">
        <f t="shared" si="5"/>
        <v>Medium</v>
      </c>
      <c r="AF31" s="175" t="str">
        <f t="shared" si="4"/>
        <v>Low</v>
      </c>
      <c r="AG31" s="175" t="str">
        <f t="shared" si="4"/>
        <v>Low</v>
      </c>
      <c r="AH31" s="175" t="str">
        <f t="shared" si="4"/>
        <v>Low</v>
      </c>
      <c r="AI31" s="175" t="str">
        <f t="shared" si="4"/>
        <v>Low</v>
      </c>
      <c r="AJ31" s="175" t="str">
        <f t="shared" si="4"/>
        <v>Low</v>
      </c>
      <c r="AK31" s="175" t="str">
        <f t="shared" si="4"/>
        <v>Low</v>
      </c>
      <c r="AL31" s="176"/>
      <c r="AM31" s="177" t="str">
        <f>IF(AND(HLOOKUP(MID(AM$3,FIND(".",AM$3)+1,FIND(".",AM$3,FIND(".",AM$3)+1)-FIND(".",AM$3)-1),Gällivare!$B$6:$J$36,MATCH($C31,Gällivare!$B$6:$B$36,0),FALSE)="No Impact",HLOOKUP(RIGHT(AM$3,LEN(AM$3)-FIND(".",AM$3,FIND(".",AM$3)+1)),Gällivare!$B$6:$J$36,MATCH($C31,Gällivare!$B$6:$B$36,0),FALSE)="No Impact"),HLOOKUP(LEFT(AM$3,4),Global!$B$6:$J$36,MATCH($C31,Global!$B$6:$B$36,0),FALSE),IF(AND(HLOOKUP(MID(AM$3,FIND(".",AM$3)+1,FIND(".",AM$3,FIND(".",AM$3)+1)-FIND(".",AM$3)-1),Gällivare!$B$6:$J$36,MATCH($C31,Gällivare!$B$6:$B$36,0),FALSE)="No Impact",HLOOKUP(LEFT(AM$3,4),Global!$B$6:$J$36,MATCH($C31,Global!$B$6:$B$36,0),FALSE)="No Impact"),HLOOKUP(RIGHT(AM$3,LEN(AM$3)-FIND(".",AM$3,FIND(".",AM$3)+1)),Gällivare!$B$6:$J$36,MATCH($C31,Gällivare!$B$6:$B$36,0),FALSE),"Global: "&amp;HLOOKUP(LEFT(AM$3,4),Global!$B$6:$J$36,MATCH($C31,Global!$B$6:$B$36,0),FALSE)&amp;CHAR(10)&amp;"Local Trend: "&amp;HLOOKUP(MID(AM$3,FIND(".",AM$3)+1,FIND(".",AM$3,FIND(".",AM$3)+1)-FIND(".",AM$3)-1),Gällivare!$B$6:$J$36,MATCH($C31,Gällivare!$B$6:$B$36,0),FALSE)&amp;CHAR(10)&amp;"Local Target: "&amp;HLOOKUP(RIGHT(AM$3,LEN(AM$3)-FIND(".",AM$3,FIND(".",AM$3)+1)),Gällivare!$B$6:$J$36,MATCH($C31,Gällivare!$B$6:$B$36,0),FALSE)))</f>
        <v>High</v>
      </c>
      <c r="AN31" s="177" t="str">
        <f>IF(AND(HLOOKUP(MID(AN$3,FIND(".",AN$3)+1,FIND(".",AN$3,FIND(".",AN$3)+1)-FIND(".",AN$3)-1),Gällivare!$B$6:$J$36,MATCH($C31,Gällivare!$B$6:$B$36,0),FALSE)="No Impact",HLOOKUP(RIGHT(AN$3,LEN(AN$3)-FIND(".",AN$3,FIND(".",AN$3)+1)),Gällivare!$B$6:$J$36,MATCH($C31,Gällivare!$B$6:$B$36,0),FALSE)="No Impact"),HLOOKUP(LEFT(AN$3,4),Global!$B$6:$J$36,MATCH($C31,Global!$B$6:$B$36,0),FALSE),IF(AND(HLOOKUP(MID(AN$3,FIND(".",AN$3)+1,FIND(".",AN$3,FIND(".",AN$3)+1)-FIND(".",AN$3)-1),Gällivare!$B$6:$J$36,MATCH($C31,Gällivare!$B$6:$B$36,0),FALSE)="No Impact",HLOOKUP(LEFT(AN$3,4),Global!$B$6:$J$36,MATCH($C31,Global!$B$6:$B$36,0),FALSE)="No Impact"),HLOOKUP(RIGHT(AN$3,LEN(AN$3)-FIND(".",AN$3,FIND(".",AN$3)+1)),Gällivare!$B$6:$J$36,MATCH($C31,Gällivare!$B$6:$B$36,0),FALSE),"Global: "&amp;HLOOKUP(LEFT(AN$3,4),Global!$B$6:$J$36,MATCH($C31,Global!$B$6:$B$36,0),FALSE)&amp;CHAR(10)&amp;"Local Trend: "&amp;HLOOKUP(MID(AN$3,FIND(".",AN$3)+1,FIND(".",AN$3,FIND(".",AN$3)+1)-FIND(".",AN$3)-1),Gällivare!$B$6:$J$36,MATCH($C31,Gällivare!$B$6:$B$36,0),FALSE)&amp;CHAR(10)&amp;"Local Target: "&amp;HLOOKUP(RIGHT(AN$3,LEN(AN$3)-FIND(".",AN$3,FIND(".",AN$3)+1)),Gällivare!$B$6:$J$36,MATCH($C31,Gällivare!$B$6:$B$36,0),FALSE)))</f>
        <v>High</v>
      </c>
      <c r="AO31" s="177" t="str">
        <f>IF(AND(HLOOKUP(MID(AO$3,FIND(".",AO$3)+1,FIND(".",AO$3,FIND(".",AO$3)+1)-FIND(".",AO$3)-1),Gällivare!$B$6:$J$36,MATCH($C31,Gällivare!$B$6:$B$36,0),FALSE)="No Impact",HLOOKUP(RIGHT(AO$3,LEN(AO$3)-FIND(".",AO$3,FIND(".",AO$3)+1)),Gällivare!$B$6:$J$36,MATCH($C31,Gällivare!$B$6:$B$36,0),FALSE)="No Impact"),HLOOKUP(LEFT(AO$3,4),Global!$B$6:$J$36,MATCH($C31,Global!$B$6:$B$36,0),FALSE),IF(AND(HLOOKUP(MID(AO$3,FIND(".",AO$3)+1,FIND(".",AO$3,FIND(".",AO$3)+1)-FIND(".",AO$3)-1),Gällivare!$B$6:$J$36,MATCH($C31,Gällivare!$B$6:$B$36,0),FALSE)="No Impact",HLOOKUP(LEFT(AO$3,4),Global!$B$6:$J$36,MATCH($C31,Global!$B$6:$B$36,0),FALSE)="No Impact"),HLOOKUP(RIGHT(AO$3,LEN(AO$3)-FIND(".",AO$3,FIND(".",AO$3)+1)),Gällivare!$B$6:$J$36,MATCH($C31,Gällivare!$B$6:$B$36,0),FALSE),"Global: "&amp;HLOOKUP(LEFT(AO$3,4),Global!$B$6:$J$36,MATCH($C31,Global!$B$6:$B$36,0),FALSE)&amp;CHAR(10)&amp;"Local Trend: "&amp;HLOOKUP(MID(AO$3,FIND(".",AO$3)+1,FIND(".",AO$3,FIND(".",AO$3)+1)-FIND(".",AO$3)-1),Gällivare!$B$6:$J$36,MATCH($C31,Gällivare!$B$6:$B$36,0),FALSE)&amp;CHAR(10)&amp;"Local Target: "&amp;HLOOKUP(RIGHT(AO$3,LEN(AO$3)-FIND(".",AO$3,FIND(".",AO$3)+1)),Gällivare!$B$6:$J$36,MATCH($C31,Gällivare!$B$6:$B$36,0),FALSE)))</f>
        <v>High</v>
      </c>
      <c r="AP31" s="177" t="str">
        <f>IF(AND(HLOOKUP(MID(AP$3,FIND(".",AP$3)+1,FIND(".",AP$3,FIND(".",AP$3)+1)-FIND(".",AP$3)-1),Gällivare!$B$6:$J$36,MATCH($C31,Gällivare!$B$6:$B$36,0),FALSE)="No Impact",HLOOKUP(RIGHT(AP$3,LEN(AP$3)-FIND(".",AP$3,FIND(".",AP$3)+1)),Gällivare!$B$6:$J$36,MATCH($C31,Gällivare!$B$6:$B$36,0),FALSE)="No Impact"),HLOOKUP(LEFT(AP$3,4),Global!$B$6:$J$36,MATCH($C31,Global!$B$6:$B$36,0),FALSE),IF(AND(HLOOKUP(MID(AP$3,FIND(".",AP$3)+1,FIND(".",AP$3,FIND(".",AP$3)+1)-FIND(".",AP$3)-1),Gällivare!$B$6:$J$36,MATCH($C31,Gällivare!$B$6:$B$36,0),FALSE)="No Impact",HLOOKUP(LEFT(AP$3,4),Global!$B$6:$J$36,MATCH($C31,Global!$B$6:$B$36,0),FALSE)="No Impact"),HLOOKUP(RIGHT(AP$3,LEN(AP$3)-FIND(".",AP$3,FIND(".",AP$3)+1)),Gällivare!$B$6:$J$36,MATCH($C31,Gällivare!$B$6:$B$36,0),FALSE),"Global: "&amp;HLOOKUP(LEFT(AP$3,4),Global!$B$6:$J$36,MATCH($C31,Global!$B$6:$B$36,0),FALSE)&amp;CHAR(10)&amp;"Local Trend: "&amp;HLOOKUP(MID(AP$3,FIND(".",AP$3)+1,FIND(".",AP$3,FIND(".",AP$3)+1)-FIND(".",AP$3)-1),Gällivare!$B$6:$J$36,MATCH($C31,Gällivare!$B$6:$B$36,0),FALSE)&amp;CHAR(10)&amp;"Local Target: "&amp;HLOOKUP(RIGHT(AP$3,LEN(AP$3)-FIND(".",AP$3,FIND(".",AP$3)+1)),Gällivare!$B$6:$J$36,MATCH($C31,Gällivare!$B$6:$B$36,0),FALSE)))</f>
        <v>High</v>
      </c>
      <c r="AQ31" s="177" t="str">
        <f>IF(AND(HLOOKUP(MID(AQ$3,FIND(".",AQ$3)+1,FIND(".",AQ$3,FIND(".",AQ$3)+1)-FIND(".",AQ$3)-1),Gällivare!$B$6:$J$36,MATCH($C31,Gällivare!$B$6:$B$36,0),FALSE)="No Impact",HLOOKUP(RIGHT(AQ$3,LEN(AQ$3)-FIND(".",AQ$3,FIND(".",AQ$3)+1)),Gällivare!$B$6:$J$36,MATCH($C31,Gällivare!$B$6:$B$36,0),FALSE)="No Impact"),HLOOKUP(LEFT(AQ$3,4),Global!$B$6:$J$36,MATCH($C31,Global!$B$6:$B$36,0),FALSE),IF(AND(HLOOKUP(MID(AQ$3,FIND(".",AQ$3)+1,FIND(".",AQ$3,FIND(".",AQ$3)+1)-FIND(".",AQ$3)-1),Gällivare!$B$6:$J$36,MATCH($C31,Gällivare!$B$6:$B$36,0),FALSE)="No Impact",HLOOKUP(LEFT(AQ$3,4),Global!$B$6:$J$36,MATCH($C31,Global!$B$6:$B$36,0),FALSE)="No Impact"),HLOOKUP(RIGHT(AQ$3,LEN(AQ$3)-FIND(".",AQ$3,FIND(".",AQ$3)+1)),Gällivare!$B$6:$J$36,MATCH($C31,Gällivare!$B$6:$B$36,0),FALSE),"Global: "&amp;HLOOKUP(LEFT(AQ$3,4),Global!$B$6:$J$36,MATCH($C31,Global!$B$6:$B$36,0),FALSE)&amp;CHAR(10)&amp;"Local Trend: "&amp;HLOOKUP(MID(AQ$3,FIND(".",AQ$3)+1,FIND(".",AQ$3,FIND(".",AQ$3)+1)-FIND(".",AQ$3)-1),Gällivare!$B$6:$J$36,MATCH($C31,Gällivare!$B$6:$B$36,0),FALSE)&amp;CHAR(10)&amp;"Local Target: "&amp;HLOOKUP(RIGHT(AQ$3,LEN(AQ$3)-FIND(".",AQ$3,FIND(".",AQ$3)+1)),Gällivare!$B$6:$J$36,MATCH($C31,Gällivare!$B$6:$B$36,0),FALSE)))</f>
        <v>High</v>
      </c>
      <c r="AR31" s="177" t="str">
        <f>IF(AND(HLOOKUP(MID(AR$3,FIND(".",AR$3)+1,FIND(".",AR$3,FIND(".",AR$3)+1)-FIND(".",AR$3)-1),Gällivare!$B$6:$J$36,MATCH($C31,Gällivare!$B$6:$B$36,0),FALSE)="No Impact",HLOOKUP(RIGHT(AR$3,LEN(AR$3)-FIND(".",AR$3,FIND(".",AR$3)+1)),Gällivare!$B$6:$J$36,MATCH($C31,Gällivare!$B$6:$B$36,0),FALSE)="No Impact"),HLOOKUP(LEFT(AR$3,4),Global!$B$6:$J$36,MATCH($C31,Global!$B$6:$B$36,0),FALSE),IF(AND(HLOOKUP(MID(AR$3,FIND(".",AR$3)+1,FIND(".",AR$3,FIND(".",AR$3)+1)-FIND(".",AR$3)-1),Gällivare!$B$6:$J$36,MATCH($C31,Gällivare!$B$6:$B$36,0),FALSE)="No Impact",HLOOKUP(LEFT(AR$3,4),Global!$B$6:$J$36,MATCH($C31,Global!$B$6:$B$36,0),FALSE)="No Impact"),HLOOKUP(RIGHT(AR$3,LEN(AR$3)-FIND(".",AR$3,FIND(".",AR$3)+1)),Gällivare!$B$6:$J$36,MATCH($C31,Gällivare!$B$6:$B$36,0),FALSE),"Global: "&amp;HLOOKUP(LEFT(AR$3,4),Global!$B$6:$J$36,MATCH($C31,Global!$B$6:$B$36,0),FALSE)&amp;CHAR(10)&amp;"Local Trend: "&amp;HLOOKUP(MID(AR$3,FIND(".",AR$3)+1,FIND(".",AR$3,FIND(".",AR$3)+1)-FIND(".",AR$3)-1),Gällivare!$B$6:$J$36,MATCH($C31,Gällivare!$B$6:$B$36,0),FALSE)&amp;CHAR(10)&amp;"Local Target: "&amp;HLOOKUP(RIGHT(AR$3,LEN(AR$3)-FIND(".",AR$3,FIND(".",AR$3)+1)),Gällivare!$B$6:$J$36,MATCH($C31,Gällivare!$B$6:$B$36,0),FALSE)))</f>
        <v>High</v>
      </c>
      <c r="AS31" s="177" t="str">
        <f>IF(AND(HLOOKUP(MID(AS$3,FIND(".",AS$3)+1,FIND(".",AS$3,FIND(".",AS$3)+1)-FIND(".",AS$3)-1),Gällivare!$B$6:$J$36,MATCH($C31,Gällivare!$B$6:$B$36,0),FALSE)="No Impact",HLOOKUP(RIGHT(AS$3,LEN(AS$3)-FIND(".",AS$3,FIND(".",AS$3)+1)),Gällivare!$B$6:$J$36,MATCH($C31,Gällivare!$B$6:$B$36,0),FALSE)="No Impact"),HLOOKUP(LEFT(AS$3,4),Global!$B$6:$J$36,MATCH($C31,Global!$B$6:$B$36,0),FALSE),IF(AND(HLOOKUP(MID(AS$3,FIND(".",AS$3)+1,FIND(".",AS$3,FIND(".",AS$3)+1)-FIND(".",AS$3)-1),Gällivare!$B$6:$J$36,MATCH($C31,Gällivare!$B$6:$B$36,0),FALSE)="No Impact",HLOOKUP(LEFT(AS$3,4),Global!$B$6:$J$36,MATCH($C31,Global!$B$6:$B$36,0),FALSE)="No Impact"),HLOOKUP(RIGHT(AS$3,LEN(AS$3)-FIND(".",AS$3,FIND(".",AS$3)+1)),Gällivare!$B$6:$J$36,MATCH($C31,Gällivare!$B$6:$B$36,0),FALSE),"Global: "&amp;HLOOKUP(LEFT(AS$3,4),Global!$B$6:$J$36,MATCH($C31,Global!$B$6:$B$36,0),FALSE)&amp;CHAR(10)&amp;"Local Trend: "&amp;HLOOKUP(MID(AS$3,FIND(".",AS$3)+1,FIND(".",AS$3,FIND(".",AS$3)+1)-FIND(".",AS$3)-1),Gällivare!$B$6:$J$36,MATCH($C31,Gällivare!$B$6:$B$36,0),FALSE)&amp;CHAR(10)&amp;"Local Target: "&amp;HLOOKUP(RIGHT(AS$3,LEN(AS$3)-FIND(".",AS$3,FIND(".",AS$3)+1)),Gällivare!$B$6:$J$36,MATCH($C31,Gällivare!$B$6:$B$36,0),FALSE)))</f>
        <v>Medium</v>
      </c>
      <c r="AT31" s="177" t="str">
        <f>IF(AND(HLOOKUP(MID(AT$3,FIND(".",AT$3)+1,FIND(".",AT$3,FIND(".",AT$3)+1)-FIND(".",AT$3)-1),Gällivare!$B$6:$J$36,MATCH($C31,Gällivare!$B$6:$B$36,0),FALSE)="No Impact",HLOOKUP(RIGHT(AT$3,LEN(AT$3)-FIND(".",AT$3,FIND(".",AT$3)+1)),Gällivare!$B$6:$J$36,MATCH($C31,Gällivare!$B$6:$B$36,0),FALSE)="No Impact"),HLOOKUP(LEFT(AT$3,4),Global!$B$6:$J$36,MATCH($C31,Global!$B$6:$B$36,0),FALSE),IF(AND(HLOOKUP(MID(AT$3,FIND(".",AT$3)+1,FIND(".",AT$3,FIND(".",AT$3)+1)-FIND(".",AT$3)-1),Gällivare!$B$6:$J$36,MATCH($C31,Gällivare!$B$6:$B$36,0),FALSE)="No Impact",HLOOKUP(LEFT(AT$3,4),Global!$B$6:$J$36,MATCH($C31,Global!$B$6:$B$36,0),FALSE)="No Impact"),HLOOKUP(RIGHT(AT$3,LEN(AT$3)-FIND(".",AT$3,FIND(".",AT$3)+1)),Gällivare!$B$6:$J$36,MATCH($C31,Gällivare!$B$6:$B$36,0),FALSE),"Global: "&amp;HLOOKUP(LEFT(AT$3,4),Global!$B$6:$J$36,MATCH($C31,Global!$B$6:$B$36,0),FALSE)&amp;CHAR(10)&amp;"Local Trend: "&amp;HLOOKUP(MID(AT$3,FIND(".",AT$3)+1,FIND(".",AT$3,FIND(".",AT$3)+1)-FIND(".",AT$3)-1),Gällivare!$B$6:$J$36,MATCH($C31,Gällivare!$B$6:$B$36,0),FALSE)&amp;CHAR(10)&amp;"Local Target: "&amp;HLOOKUP(RIGHT(AT$3,LEN(AT$3)-FIND(".",AT$3,FIND(".",AT$3)+1)),Gällivare!$B$6:$J$36,MATCH($C31,Gällivare!$B$6:$B$36,0),FALSE)))</f>
        <v>Medium</v>
      </c>
      <c r="AU31" s="177" t="str">
        <f>IF(AND(HLOOKUP(MID(AU$3,FIND(".",AU$3)+1,FIND(".",AU$3,FIND(".",AU$3)+1)-FIND(".",AU$3)-1),Gällivare!$B$6:$J$36,MATCH($C31,Gällivare!$B$6:$B$36,0),FALSE)="No Impact",HLOOKUP(RIGHT(AU$3,LEN(AU$3)-FIND(".",AU$3,FIND(".",AU$3)+1)),Gällivare!$B$6:$J$36,MATCH($C31,Gällivare!$B$6:$B$36,0),FALSE)="No Impact"),HLOOKUP(LEFT(AU$3,4),Global!$B$6:$J$36,MATCH($C31,Global!$B$6:$B$36,0),FALSE),IF(AND(HLOOKUP(MID(AU$3,FIND(".",AU$3)+1,FIND(".",AU$3,FIND(".",AU$3)+1)-FIND(".",AU$3)-1),Gällivare!$B$6:$J$36,MATCH($C31,Gällivare!$B$6:$B$36,0),FALSE)="No Impact",HLOOKUP(LEFT(AU$3,4),Global!$B$6:$J$36,MATCH($C31,Global!$B$6:$B$36,0),FALSE)="No Impact"),HLOOKUP(RIGHT(AU$3,LEN(AU$3)-FIND(".",AU$3,FIND(".",AU$3)+1)),Gällivare!$B$6:$J$36,MATCH($C31,Gällivare!$B$6:$B$36,0),FALSE),"Global: "&amp;HLOOKUP(LEFT(AU$3,4),Global!$B$6:$J$36,MATCH($C31,Global!$B$6:$B$36,0),FALSE)&amp;CHAR(10)&amp;"Local Trend: "&amp;HLOOKUP(MID(AU$3,FIND(".",AU$3)+1,FIND(".",AU$3,FIND(".",AU$3)+1)-FIND(".",AU$3)-1),Gällivare!$B$6:$J$36,MATCH($C31,Gällivare!$B$6:$B$36,0),FALSE)&amp;CHAR(10)&amp;"Local Target: "&amp;HLOOKUP(RIGHT(AU$3,LEN(AU$3)-FIND(".",AU$3,FIND(".",AU$3)+1)),Gällivare!$B$6:$J$36,MATCH($C31,Gällivare!$B$6:$B$36,0),FALSE)))</f>
        <v>Medium</v>
      </c>
      <c r="AV31" s="177" t="str">
        <f>IF(AND(HLOOKUP(MID(AV$3,FIND(".",AV$3)+1,FIND(".",AV$3,FIND(".",AV$3)+1)-FIND(".",AV$3)-1),Gällivare!$B$6:$J$36,MATCH($C31,Gällivare!$B$6:$B$36,0),FALSE)="No Impact",HLOOKUP(RIGHT(AV$3,LEN(AV$3)-FIND(".",AV$3,FIND(".",AV$3)+1)),Gällivare!$B$6:$J$36,MATCH($C31,Gällivare!$B$6:$B$36,0),FALSE)="No Impact"),HLOOKUP(LEFT(AV$3,4),Global!$B$6:$J$36,MATCH($C31,Global!$B$6:$B$36,0),FALSE),IF(AND(HLOOKUP(MID(AV$3,FIND(".",AV$3)+1,FIND(".",AV$3,FIND(".",AV$3)+1)-FIND(".",AV$3)-1),Gällivare!$B$6:$J$36,MATCH($C31,Gällivare!$B$6:$B$36,0),FALSE)="No Impact",HLOOKUP(LEFT(AV$3,4),Global!$B$6:$J$36,MATCH($C31,Global!$B$6:$B$36,0),FALSE)="No Impact"),HLOOKUP(RIGHT(AV$3,LEN(AV$3)-FIND(".",AV$3,FIND(".",AV$3)+1)),Gällivare!$B$6:$J$36,MATCH($C31,Gällivare!$B$6:$B$36,0),FALSE),"Global: "&amp;HLOOKUP(LEFT(AV$3,4),Global!$B$6:$J$36,MATCH($C31,Global!$B$6:$B$36,0),FALSE)&amp;CHAR(10)&amp;"Local Trend: "&amp;HLOOKUP(MID(AV$3,FIND(".",AV$3)+1,FIND(".",AV$3,FIND(".",AV$3)+1)-FIND(".",AV$3)-1),Gällivare!$B$6:$J$36,MATCH($C31,Gällivare!$B$6:$B$36,0),FALSE)&amp;CHAR(10)&amp;"Local Target: "&amp;HLOOKUP(RIGHT(AV$3,LEN(AV$3)-FIND(".",AV$3,FIND(".",AV$3)+1)),Gällivare!$B$6:$J$36,MATCH($C31,Gällivare!$B$6:$B$36,0),FALSE)))</f>
        <v>Medium</v>
      </c>
      <c r="AW31" s="177" t="str">
        <f>IF(AND(HLOOKUP(MID(AW$3,FIND(".",AW$3)+1,FIND(".",AW$3,FIND(".",AW$3)+1)-FIND(".",AW$3)-1),Gällivare!$B$6:$J$36,MATCH($C31,Gällivare!$B$6:$B$36,0),FALSE)="No Impact",HLOOKUP(RIGHT(AW$3,LEN(AW$3)-FIND(".",AW$3,FIND(".",AW$3)+1)),Gällivare!$B$6:$J$36,MATCH($C31,Gällivare!$B$6:$B$36,0),FALSE)="No Impact"),HLOOKUP(LEFT(AW$3,4),Global!$B$6:$J$36,MATCH($C31,Global!$B$6:$B$36,0),FALSE),IF(AND(HLOOKUP(MID(AW$3,FIND(".",AW$3)+1,FIND(".",AW$3,FIND(".",AW$3)+1)-FIND(".",AW$3)-1),Gällivare!$B$6:$J$36,MATCH($C31,Gällivare!$B$6:$B$36,0),FALSE)="No Impact",HLOOKUP(LEFT(AW$3,4),Global!$B$6:$J$36,MATCH($C31,Global!$B$6:$B$36,0),FALSE)="No Impact"),HLOOKUP(RIGHT(AW$3,LEN(AW$3)-FIND(".",AW$3,FIND(".",AW$3)+1)),Gällivare!$B$6:$J$36,MATCH($C31,Gällivare!$B$6:$B$36,0),FALSE),"Global: "&amp;HLOOKUP(LEFT(AW$3,4),Global!$B$6:$J$36,MATCH($C31,Global!$B$6:$B$36,0),FALSE)&amp;CHAR(10)&amp;"Local Trend: "&amp;HLOOKUP(MID(AW$3,FIND(".",AW$3)+1,FIND(".",AW$3,FIND(".",AW$3)+1)-FIND(".",AW$3)-1),Gällivare!$B$6:$J$36,MATCH($C31,Gällivare!$B$6:$B$36,0),FALSE)&amp;CHAR(10)&amp;"Local Target: "&amp;HLOOKUP(RIGHT(AW$3,LEN(AW$3)-FIND(".",AW$3,FIND(".",AW$3)+1)),Gällivare!$B$6:$J$36,MATCH($C31,Gällivare!$B$6:$B$36,0),FALSE)))</f>
        <v>Medium</v>
      </c>
      <c r="AX31" s="177" t="str">
        <f>IF(AND(HLOOKUP(MID(AX$3,FIND(".",AX$3)+1,FIND(".",AX$3,FIND(".",AX$3)+1)-FIND(".",AX$3)-1),Gällivare!$B$6:$J$36,MATCH($C31,Gällivare!$B$6:$B$36,0),FALSE)="No Impact",HLOOKUP(RIGHT(AX$3,LEN(AX$3)-FIND(".",AX$3,FIND(".",AX$3)+1)),Gällivare!$B$6:$J$36,MATCH($C31,Gällivare!$B$6:$B$36,0),FALSE)="No Impact"),HLOOKUP(LEFT(AX$3,4),Global!$B$6:$J$36,MATCH($C31,Global!$B$6:$B$36,0),FALSE),IF(AND(HLOOKUP(MID(AX$3,FIND(".",AX$3)+1,FIND(".",AX$3,FIND(".",AX$3)+1)-FIND(".",AX$3)-1),Gällivare!$B$6:$J$36,MATCH($C31,Gällivare!$B$6:$B$36,0),FALSE)="No Impact",HLOOKUP(LEFT(AX$3,4),Global!$B$6:$J$36,MATCH($C31,Global!$B$6:$B$36,0),FALSE)="No Impact"),HLOOKUP(RIGHT(AX$3,LEN(AX$3)-FIND(".",AX$3,FIND(".",AX$3)+1)),Gällivare!$B$6:$J$36,MATCH($C31,Gällivare!$B$6:$B$36,0),FALSE),"Global: "&amp;HLOOKUP(LEFT(AX$3,4),Global!$B$6:$J$36,MATCH($C31,Global!$B$6:$B$36,0),FALSE)&amp;CHAR(10)&amp;"Local Trend: "&amp;HLOOKUP(MID(AX$3,FIND(".",AX$3)+1,FIND(".",AX$3,FIND(".",AX$3)+1)-FIND(".",AX$3)-1),Gällivare!$B$6:$J$36,MATCH($C31,Gällivare!$B$6:$B$36,0),FALSE)&amp;CHAR(10)&amp;"Local Target: "&amp;HLOOKUP(RIGHT(AX$3,LEN(AX$3)-FIND(".",AX$3,FIND(".",AX$3)+1)),Gällivare!$B$6:$J$36,MATCH($C31,Gällivare!$B$6:$B$36,0),FALSE)))</f>
        <v>Medium</v>
      </c>
      <c r="AY31" s="177" t="str">
        <f>IF(AND(HLOOKUP(MID(AY$3,FIND(".",AY$3)+1,FIND(".",AY$3,FIND(".",AY$3)+1)-FIND(".",AY$3)-1),Gällivare!$B$6:$J$36,MATCH($C31,Gällivare!$B$6:$B$36,0),FALSE)="No Impact",HLOOKUP(RIGHT(AY$3,LEN(AY$3)-FIND(".",AY$3,FIND(".",AY$3)+1)),Gällivare!$B$6:$J$36,MATCH($C31,Gällivare!$B$6:$B$36,0),FALSE)="No Impact"),HLOOKUP(LEFT(AY$3,4),Global!$B$6:$J$36,MATCH($C31,Global!$B$6:$B$36,0),FALSE),IF(AND(HLOOKUP(MID(AY$3,FIND(".",AY$3)+1,FIND(".",AY$3,FIND(".",AY$3)+1)-FIND(".",AY$3)-1),Gällivare!$B$6:$J$36,MATCH($C31,Gällivare!$B$6:$B$36,0),FALSE)="No Impact",HLOOKUP(LEFT(AY$3,4),Global!$B$6:$J$36,MATCH($C31,Global!$B$6:$B$36,0),FALSE)="No Impact"),HLOOKUP(RIGHT(AY$3,LEN(AY$3)-FIND(".",AY$3,FIND(".",AY$3)+1)),Gällivare!$B$6:$J$36,MATCH($C31,Gällivare!$B$6:$B$36,0),FALSE),"Global: "&amp;HLOOKUP(LEFT(AY$3,4),Global!$B$6:$J$36,MATCH($C31,Global!$B$6:$B$36,0),FALSE)&amp;CHAR(10)&amp;"Local Trend: "&amp;HLOOKUP(MID(AY$3,FIND(".",AY$3)+1,FIND(".",AY$3,FIND(".",AY$3)+1)-FIND(".",AY$3)-1),Gällivare!$B$6:$J$36,MATCH($C31,Gällivare!$B$6:$B$36,0),FALSE)&amp;CHAR(10)&amp;"Local Target: "&amp;HLOOKUP(RIGHT(AY$3,LEN(AY$3)-FIND(".",AY$3,FIND(".",AY$3)+1)),Gällivare!$B$6:$J$36,MATCH($C31,Gällivare!$B$6:$B$36,0),FALSE)))</f>
        <v>Low</v>
      </c>
      <c r="AZ31" s="177" t="str">
        <f>IF(AND(HLOOKUP(MID(AZ$3,FIND(".",AZ$3)+1,FIND(".",AZ$3,FIND(".",AZ$3)+1)-FIND(".",AZ$3)-1),Gällivare!$B$6:$J$36,MATCH($C31,Gällivare!$B$6:$B$36,0),FALSE)="No Impact",HLOOKUP(RIGHT(AZ$3,LEN(AZ$3)-FIND(".",AZ$3,FIND(".",AZ$3)+1)),Gällivare!$B$6:$J$36,MATCH($C31,Gällivare!$B$6:$B$36,0),FALSE)="No Impact"),HLOOKUP(LEFT(AZ$3,4),Global!$B$6:$J$36,MATCH($C31,Global!$B$6:$B$36,0),FALSE),IF(AND(HLOOKUP(MID(AZ$3,FIND(".",AZ$3)+1,FIND(".",AZ$3,FIND(".",AZ$3)+1)-FIND(".",AZ$3)-1),Gällivare!$B$6:$J$36,MATCH($C31,Gällivare!$B$6:$B$36,0),FALSE)="No Impact",HLOOKUP(LEFT(AZ$3,4),Global!$B$6:$J$36,MATCH($C31,Global!$B$6:$B$36,0),FALSE)="No Impact"),HLOOKUP(RIGHT(AZ$3,LEN(AZ$3)-FIND(".",AZ$3,FIND(".",AZ$3)+1)),Gällivare!$B$6:$J$36,MATCH($C31,Gällivare!$B$6:$B$36,0),FALSE),"Global: "&amp;HLOOKUP(LEFT(AZ$3,4),Global!$B$6:$J$36,MATCH($C31,Global!$B$6:$B$36,0),FALSE)&amp;CHAR(10)&amp;"Local Trend: "&amp;HLOOKUP(MID(AZ$3,FIND(".",AZ$3)+1,FIND(".",AZ$3,FIND(".",AZ$3)+1)-FIND(".",AZ$3)-1),Gällivare!$B$6:$J$36,MATCH($C31,Gällivare!$B$6:$B$36,0),FALSE)&amp;CHAR(10)&amp;"Local Target: "&amp;HLOOKUP(RIGHT(AZ$3,LEN(AZ$3)-FIND(".",AZ$3,FIND(".",AZ$3)+1)),Gällivare!$B$6:$J$36,MATCH($C31,Gällivare!$B$6:$B$36,0),FALSE)))</f>
        <v>Low</v>
      </c>
      <c r="BA31" s="177" t="str">
        <f>IF(AND(HLOOKUP(MID(BA$3,FIND(".",BA$3)+1,FIND(".",BA$3,FIND(".",BA$3)+1)-FIND(".",BA$3)-1),Gällivare!$B$6:$J$36,MATCH($C31,Gällivare!$B$6:$B$36,0),FALSE)="No Impact",HLOOKUP(RIGHT(BA$3,LEN(BA$3)-FIND(".",BA$3,FIND(".",BA$3)+1)),Gällivare!$B$6:$J$36,MATCH($C31,Gällivare!$B$6:$B$36,0),FALSE)="No Impact"),HLOOKUP(LEFT(BA$3,4),Global!$B$6:$J$36,MATCH($C31,Global!$B$6:$B$36,0),FALSE),IF(AND(HLOOKUP(MID(BA$3,FIND(".",BA$3)+1,FIND(".",BA$3,FIND(".",BA$3)+1)-FIND(".",BA$3)-1),Gällivare!$B$6:$J$36,MATCH($C31,Gällivare!$B$6:$B$36,0),FALSE)="No Impact",HLOOKUP(LEFT(BA$3,4),Global!$B$6:$J$36,MATCH($C31,Global!$B$6:$B$36,0),FALSE)="No Impact"),HLOOKUP(RIGHT(BA$3,LEN(BA$3)-FIND(".",BA$3,FIND(".",BA$3)+1)),Gällivare!$B$6:$J$36,MATCH($C31,Gällivare!$B$6:$B$36,0),FALSE),"Global: "&amp;HLOOKUP(LEFT(BA$3,4),Global!$B$6:$J$36,MATCH($C31,Global!$B$6:$B$36,0),FALSE)&amp;CHAR(10)&amp;"Local Trend: "&amp;HLOOKUP(MID(BA$3,FIND(".",BA$3)+1,FIND(".",BA$3,FIND(".",BA$3)+1)-FIND(".",BA$3)-1),Gällivare!$B$6:$J$36,MATCH($C31,Gällivare!$B$6:$B$36,0),FALSE)&amp;CHAR(10)&amp;"Local Target: "&amp;HLOOKUP(RIGHT(BA$3,LEN(BA$3)-FIND(".",BA$3,FIND(".",BA$3)+1)),Gällivare!$B$6:$J$36,MATCH($C31,Gällivare!$B$6:$B$36,0),FALSE)))</f>
        <v>Low</v>
      </c>
      <c r="BB31" s="177" t="str">
        <f>IF(AND(HLOOKUP(MID(BB$3,FIND(".",BB$3)+1,FIND(".",BB$3,FIND(".",BB$3)+1)-FIND(".",BB$3)-1),Gällivare!$B$6:$J$36,MATCH($C31,Gällivare!$B$6:$B$36,0),FALSE)="No Impact",HLOOKUP(RIGHT(BB$3,LEN(BB$3)-FIND(".",BB$3,FIND(".",BB$3)+1)),Gällivare!$B$6:$J$36,MATCH($C31,Gällivare!$B$6:$B$36,0),FALSE)="No Impact"),HLOOKUP(LEFT(BB$3,4),Global!$B$6:$J$36,MATCH($C31,Global!$B$6:$B$36,0),FALSE),IF(AND(HLOOKUP(MID(BB$3,FIND(".",BB$3)+1,FIND(".",BB$3,FIND(".",BB$3)+1)-FIND(".",BB$3)-1),Gällivare!$B$6:$J$36,MATCH($C31,Gällivare!$B$6:$B$36,0),FALSE)="No Impact",HLOOKUP(LEFT(BB$3,4),Global!$B$6:$J$36,MATCH($C31,Global!$B$6:$B$36,0),FALSE)="No Impact"),HLOOKUP(RIGHT(BB$3,LEN(BB$3)-FIND(".",BB$3,FIND(".",BB$3)+1)),Gällivare!$B$6:$J$36,MATCH($C31,Gällivare!$B$6:$B$36,0),FALSE),"Global: "&amp;HLOOKUP(LEFT(BB$3,4),Global!$B$6:$J$36,MATCH($C31,Global!$B$6:$B$36,0),FALSE)&amp;CHAR(10)&amp;"Local Trend: "&amp;HLOOKUP(MID(BB$3,FIND(".",BB$3)+1,FIND(".",BB$3,FIND(".",BB$3)+1)-FIND(".",BB$3)-1),Gällivare!$B$6:$J$36,MATCH($C31,Gällivare!$B$6:$B$36,0),FALSE)&amp;CHAR(10)&amp;"Local Target: "&amp;HLOOKUP(RIGHT(BB$3,LEN(BB$3)-FIND(".",BB$3,FIND(".",BB$3)+1)),Gällivare!$B$6:$J$36,MATCH($C31,Gällivare!$B$6:$B$36,0),FALSE)))</f>
        <v>Low</v>
      </c>
      <c r="BC31" s="177" t="str">
        <f>IF(AND(HLOOKUP(MID(BC$3,FIND(".",BC$3)+1,FIND(".",BC$3,FIND(".",BC$3)+1)-FIND(".",BC$3)-1),Gällivare!$B$6:$J$36,MATCH($C31,Gällivare!$B$6:$B$36,0),FALSE)="No Impact",HLOOKUP(RIGHT(BC$3,LEN(BC$3)-FIND(".",BC$3,FIND(".",BC$3)+1)),Gällivare!$B$6:$J$36,MATCH($C31,Gällivare!$B$6:$B$36,0),FALSE)="No Impact"),HLOOKUP(LEFT(BC$3,4),Global!$B$6:$J$36,MATCH($C31,Global!$B$6:$B$36,0),FALSE),IF(AND(HLOOKUP(MID(BC$3,FIND(".",BC$3)+1,FIND(".",BC$3,FIND(".",BC$3)+1)-FIND(".",BC$3)-1),Gällivare!$B$6:$J$36,MATCH($C31,Gällivare!$B$6:$B$36,0),FALSE)="No Impact",HLOOKUP(LEFT(BC$3,4),Global!$B$6:$J$36,MATCH($C31,Global!$B$6:$B$36,0),FALSE)="No Impact"),HLOOKUP(RIGHT(BC$3,LEN(BC$3)-FIND(".",BC$3,FIND(".",BC$3)+1)),Gällivare!$B$6:$J$36,MATCH($C31,Gällivare!$B$6:$B$36,0),FALSE),"Global: "&amp;HLOOKUP(LEFT(BC$3,4),Global!$B$6:$J$36,MATCH($C31,Global!$B$6:$B$36,0),FALSE)&amp;CHAR(10)&amp;"Local Trend: "&amp;HLOOKUP(MID(BC$3,FIND(".",BC$3)+1,FIND(".",BC$3,FIND(".",BC$3)+1)-FIND(".",BC$3)-1),Gällivare!$B$6:$J$36,MATCH($C31,Gällivare!$B$6:$B$36,0),FALSE)&amp;CHAR(10)&amp;"Local Target: "&amp;HLOOKUP(RIGHT(BC$3,LEN(BC$3)-FIND(".",BC$3,FIND(".",BC$3)+1)),Gällivare!$B$6:$J$36,MATCH($C31,Gällivare!$B$6:$B$36,0),FALSE)))</f>
        <v>Low</v>
      </c>
      <c r="BD31" s="177" t="str">
        <f>IF(AND(HLOOKUP(MID(BD$3,FIND(".",BD$3)+1,FIND(".",BD$3,FIND(".",BD$3)+1)-FIND(".",BD$3)-1),Gällivare!$B$6:$J$36,MATCH($C31,Gällivare!$B$6:$B$36,0),FALSE)="No Impact",HLOOKUP(RIGHT(BD$3,LEN(BD$3)-FIND(".",BD$3,FIND(".",BD$3)+1)),Gällivare!$B$6:$J$36,MATCH($C31,Gällivare!$B$6:$B$36,0),FALSE)="No Impact"),HLOOKUP(LEFT(BD$3,4),Global!$B$6:$J$36,MATCH($C31,Global!$B$6:$B$36,0),FALSE),IF(AND(HLOOKUP(MID(BD$3,FIND(".",BD$3)+1,FIND(".",BD$3,FIND(".",BD$3)+1)-FIND(".",BD$3)-1),Gällivare!$B$6:$J$36,MATCH($C31,Gällivare!$B$6:$B$36,0),FALSE)="No Impact",HLOOKUP(LEFT(BD$3,4),Global!$B$6:$J$36,MATCH($C31,Global!$B$6:$B$36,0),FALSE)="No Impact"),HLOOKUP(RIGHT(BD$3,LEN(BD$3)-FIND(".",BD$3,FIND(".",BD$3)+1)),Gällivare!$B$6:$J$36,MATCH($C31,Gällivare!$B$6:$B$36,0),FALSE),"Global: "&amp;HLOOKUP(LEFT(BD$3,4),Global!$B$6:$J$36,MATCH($C31,Global!$B$6:$B$36,0),FALSE)&amp;CHAR(10)&amp;"Local Trend: "&amp;HLOOKUP(MID(BD$3,FIND(".",BD$3)+1,FIND(".",BD$3,FIND(".",BD$3)+1)-FIND(".",BD$3)-1),Gällivare!$B$6:$J$36,MATCH($C31,Gällivare!$B$6:$B$36,0),FALSE)&amp;CHAR(10)&amp;"Local Target: "&amp;HLOOKUP(RIGHT(BD$3,LEN(BD$3)-FIND(".",BD$3,FIND(".",BD$3)+1)),Gällivare!$B$6:$J$36,MATCH($C31,Gällivare!$B$6:$B$36,0),FALSE)))</f>
        <v>Low</v>
      </c>
      <c r="BE31" s="177" t="str">
        <f>IF(AND(HLOOKUP(MID(BE$3,FIND(".",BE$3)+1,FIND(".",BE$3,FIND(".",BE$3)+1)-FIND(".",BE$3)-1),Gällivare!$B$6:$J$36,MATCH($C31,Gällivare!$B$6:$B$36,0),FALSE)="No Impact",HLOOKUP(RIGHT(BE$3,LEN(BE$3)-FIND(".",BE$3,FIND(".",BE$3)+1)),Gällivare!$B$6:$J$36,MATCH($C31,Gällivare!$B$6:$B$36,0),FALSE)="No Impact"),HLOOKUP(LEFT(BE$3,4),Global!$B$6:$J$36,MATCH($C31,Global!$B$6:$B$36,0),FALSE),IF(AND(HLOOKUP(MID(BE$3,FIND(".",BE$3)+1,FIND(".",BE$3,FIND(".",BE$3)+1)-FIND(".",BE$3)-1),Gällivare!$B$6:$J$36,MATCH($C31,Gällivare!$B$6:$B$36,0),FALSE)="No Impact",HLOOKUP(LEFT(BE$3,4),Global!$B$6:$J$36,MATCH($C31,Global!$B$6:$B$36,0),FALSE)="No Impact"),HLOOKUP(RIGHT(BE$3,LEN(BE$3)-FIND(".",BE$3,FIND(".",BE$3)+1)),Gällivare!$B$6:$J$36,MATCH($C31,Gällivare!$B$6:$B$36,0),FALSE),"Global: "&amp;HLOOKUP(LEFT(BE$3,4),Global!$B$6:$J$36,MATCH($C31,Global!$B$6:$B$36,0),FALSE)&amp;CHAR(10)&amp;"Local Trend: "&amp;HLOOKUP(MID(BE$3,FIND(".",BE$3)+1,FIND(".",BE$3,FIND(".",BE$3)+1)-FIND(".",BE$3)-1),Gällivare!$B$6:$J$36,MATCH($C31,Gällivare!$B$6:$B$36,0),FALSE)&amp;CHAR(10)&amp;"Local Target: "&amp;HLOOKUP(RIGHT(BE$3,LEN(BE$3)-FIND(".",BE$3,FIND(".",BE$3)+1)),Gällivare!$B$6:$J$36,MATCH($C31,Gällivare!$B$6:$B$36,0),FALSE)))</f>
        <v>Medium</v>
      </c>
      <c r="BF31" s="177" t="str">
        <f>IF(AND(HLOOKUP(MID(BF$3,FIND(".",BF$3)+1,FIND(".",BF$3,FIND(".",BF$3)+1)-FIND(".",BF$3)-1),Gällivare!$B$6:$J$36,MATCH($C31,Gällivare!$B$6:$B$36,0),FALSE)="No Impact",HLOOKUP(RIGHT(BF$3,LEN(BF$3)-FIND(".",BF$3,FIND(".",BF$3)+1)),Gällivare!$B$6:$J$36,MATCH($C31,Gällivare!$B$6:$B$36,0),FALSE)="No Impact"),HLOOKUP(LEFT(BF$3,4),Global!$B$6:$J$36,MATCH($C31,Global!$B$6:$B$36,0),FALSE),IF(AND(HLOOKUP(MID(BF$3,FIND(".",BF$3)+1,FIND(".",BF$3,FIND(".",BF$3)+1)-FIND(".",BF$3)-1),Gällivare!$B$6:$J$36,MATCH($C31,Gällivare!$B$6:$B$36,0),FALSE)="No Impact",HLOOKUP(LEFT(BF$3,4),Global!$B$6:$J$36,MATCH($C31,Global!$B$6:$B$36,0),FALSE)="No Impact"),HLOOKUP(RIGHT(BF$3,LEN(BF$3)-FIND(".",BF$3,FIND(".",BF$3)+1)),Gällivare!$B$6:$J$36,MATCH($C31,Gällivare!$B$6:$B$36,0),FALSE),"Global: "&amp;HLOOKUP(LEFT(BF$3,4),Global!$B$6:$J$36,MATCH($C31,Global!$B$6:$B$36,0),FALSE)&amp;CHAR(10)&amp;"Local Trend: "&amp;HLOOKUP(MID(BF$3,FIND(".",BF$3)+1,FIND(".",BF$3,FIND(".",BF$3)+1)-FIND(".",BF$3)-1),Gällivare!$B$6:$J$36,MATCH($C31,Gällivare!$B$6:$B$36,0),FALSE)&amp;CHAR(10)&amp;"Local Target: "&amp;HLOOKUP(RIGHT(BF$3,LEN(BF$3)-FIND(".",BF$3,FIND(".",BF$3)+1)),Gällivare!$B$6:$J$36,MATCH($C31,Gällivare!$B$6:$B$36,0),FALSE)))</f>
        <v>Medium</v>
      </c>
      <c r="BG31" s="177" t="str">
        <f>IF(AND(HLOOKUP(MID(BG$3,FIND(".",BG$3)+1,FIND(".",BG$3,FIND(".",BG$3)+1)-FIND(".",BG$3)-1),Gällivare!$B$6:$J$36,MATCH($C31,Gällivare!$B$6:$B$36,0),FALSE)="No Impact",HLOOKUP(RIGHT(BG$3,LEN(BG$3)-FIND(".",BG$3,FIND(".",BG$3)+1)),Gällivare!$B$6:$J$36,MATCH($C31,Gällivare!$B$6:$B$36,0),FALSE)="No Impact"),HLOOKUP(LEFT(BG$3,4),Global!$B$6:$J$36,MATCH($C31,Global!$B$6:$B$36,0),FALSE),IF(AND(HLOOKUP(MID(BG$3,FIND(".",BG$3)+1,FIND(".",BG$3,FIND(".",BG$3)+1)-FIND(".",BG$3)-1),Gällivare!$B$6:$J$36,MATCH($C31,Gällivare!$B$6:$B$36,0),FALSE)="No Impact",HLOOKUP(LEFT(BG$3,4),Global!$B$6:$J$36,MATCH($C31,Global!$B$6:$B$36,0),FALSE)="No Impact"),HLOOKUP(RIGHT(BG$3,LEN(BG$3)-FIND(".",BG$3,FIND(".",BG$3)+1)),Gällivare!$B$6:$J$36,MATCH($C31,Gällivare!$B$6:$B$36,0),FALSE),"Global: "&amp;HLOOKUP(LEFT(BG$3,4),Global!$B$6:$J$36,MATCH($C31,Global!$B$6:$B$36,0),FALSE)&amp;CHAR(10)&amp;"Local Trend: "&amp;HLOOKUP(MID(BG$3,FIND(".",BG$3)+1,FIND(".",BG$3,FIND(".",BG$3)+1)-FIND(".",BG$3)-1),Gällivare!$B$6:$J$36,MATCH($C31,Gällivare!$B$6:$B$36,0),FALSE)&amp;CHAR(10)&amp;"Local Target: "&amp;HLOOKUP(RIGHT(BG$3,LEN(BG$3)-FIND(".",BG$3,FIND(".",BG$3)+1)),Gällivare!$B$6:$J$36,MATCH($C31,Gällivare!$B$6:$B$36,0),FALSE)))</f>
        <v>Medium</v>
      </c>
      <c r="BH31" s="177" t="str">
        <f>IF(AND(HLOOKUP(MID(BH$3,FIND(".",BH$3)+1,FIND(".",BH$3,FIND(".",BH$3)+1)-FIND(".",BH$3)-1),Gällivare!$B$6:$J$36,MATCH($C31,Gällivare!$B$6:$B$36,0),FALSE)="No Impact",HLOOKUP(RIGHT(BH$3,LEN(BH$3)-FIND(".",BH$3,FIND(".",BH$3)+1)),Gällivare!$B$6:$J$36,MATCH($C31,Gällivare!$B$6:$B$36,0),FALSE)="No Impact"),HLOOKUP(LEFT(BH$3,4),Global!$B$6:$J$36,MATCH($C31,Global!$B$6:$B$36,0),FALSE),IF(AND(HLOOKUP(MID(BH$3,FIND(".",BH$3)+1,FIND(".",BH$3,FIND(".",BH$3)+1)-FIND(".",BH$3)-1),Gällivare!$B$6:$J$36,MATCH($C31,Gällivare!$B$6:$B$36,0),FALSE)="No Impact",HLOOKUP(LEFT(BH$3,4),Global!$B$6:$J$36,MATCH($C31,Global!$B$6:$B$36,0),FALSE)="No Impact"),HLOOKUP(RIGHT(BH$3,LEN(BH$3)-FIND(".",BH$3,FIND(".",BH$3)+1)),Gällivare!$B$6:$J$36,MATCH($C31,Gällivare!$B$6:$B$36,0),FALSE),"Global: "&amp;HLOOKUP(LEFT(BH$3,4),Global!$B$6:$J$36,MATCH($C31,Global!$B$6:$B$36,0),FALSE)&amp;CHAR(10)&amp;"Local Trend: "&amp;HLOOKUP(MID(BH$3,FIND(".",BH$3)+1,FIND(".",BH$3,FIND(".",BH$3)+1)-FIND(".",BH$3)-1),Gällivare!$B$6:$J$36,MATCH($C31,Gällivare!$B$6:$B$36,0),FALSE)&amp;CHAR(10)&amp;"Local Target: "&amp;HLOOKUP(RIGHT(BH$3,LEN(BH$3)-FIND(".",BH$3,FIND(".",BH$3)+1)),Gällivare!$B$6:$J$36,MATCH($C31,Gällivare!$B$6:$B$36,0),FALSE)))</f>
        <v>Medium</v>
      </c>
      <c r="BI31" s="177" t="str">
        <f>IF(AND(HLOOKUP(MID(BI$3,FIND(".",BI$3)+1,FIND(".",BI$3,FIND(".",BI$3)+1)-FIND(".",BI$3)-1),Gällivare!$B$6:$J$36,MATCH($C31,Gällivare!$B$6:$B$36,0),FALSE)="No Impact",HLOOKUP(RIGHT(BI$3,LEN(BI$3)-FIND(".",BI$3,FIND(".",BI$3)+1)),Gällivare!$B$6:$J$36,MATCH($C31,Gällivare!$B$6:$B$36,0),FALSE)="No Impact"),HLOOKUP(LEFT(BI$3,4),Global!$B$6:$J$36,MATCH($C31,Global!$B$6:$B$36,0),FALSE),IF(AND(HLOOKUP(MID(BI$3,FIND(".",BI$3)+1,FIND(".",BI$3,FIND(".",BI$3)+1)-FIND(".",BI$3)-1),Gällivare!$B$6:$J$36,MATCH($C31,Gällivare!$B$6:$B$36,0),FALSE)="No Impact",HLOOKUP(LEFT(BI$3,4),Global!$B$6:$J$36,MATCH($C31,Global!$B$6:$B$36,0),FALSE)="No Impact"),HLOOKUP(RIGHT(BI$3,LEN(BI$3)-FIND(".",BI$3,FIND(".",BI$3)+1)),Gällivare!$B$6:$J$36,MATCH($C31,Gällivare!$B$6:$B$36,0),FALSE),"Global: "&amp;HLOOKUP(LEFT(BI$3,4),Global!$B$6:$J$36,MATCH($C31,Global!$B$6:$B$36,0),FALSE)&amp;CHAR(10)&amp;"Local Trend: "&amp;HLOOKUP(MID(BI$3,FIND(".",BI$3)+1,FIND(".",BI$3,FIND(".",BI$3)+1)-FIND(".",BI$3)-1),Gällivare!$B$6:$J$36,MATCH($C31,Gällivare!$B$6:$B$36,0),FALSE)&amp;CHAR(10)&amp;"Local Target: "&amp;HLOOKUP(RIGHT(BI$3,LEN(BI$3)-FIND(".",BI$3,FIND(".",BI$3)+1)),Gällivare!$B$6:$J$36,MATCH($C31,Gällivare!$B$6:$B$36,0),FALSE)))</f>
        <v>Medium</v>
      </c>
      <c r="BJ31" s="177" t="str">
        <f>IF(AND(HLOOKUP(MID(BJ$3,FIND(".",BJ$3)+1,FIND(".",BJ$3,FIND(".",BJ$3)+1)-FIND(".",BJ$3)-1),Gällivare!$B$6:$J$36,MATCH($C31,Gällivare!$B$6:$B$36,0),FALSE)="No Impact",HLOOKUP(RIGHT(BJ$3,LEN(BJ$3)-FIND(".",BJ$3,FIND(".",BJ$3)+1)),Gällivare!$B$6:$J$36,MATCH($C31,Gällivare!$B$6:$B$36,0),FALSE)="No Impact"),HLOOKUP(LEFT(BJ$3,4),Global!$B$6:$J$36,MATCH($C31,Global!$B$6:$B$36,0),FALSE),IF(AND(HLOOKUP(MID(BJ$3,FIND(".",BJ$3)+1,FIND(".",BJ$3,FIND(".",BJ$3)+1)-FIND(".",BJ$3)-1),Gällivare!$B$6:$J$36,MATCH($C31,Gällivare!$B$6:$B$36,0),FALSE)="No Impact",HLOOKUP(LEFT(BJ$3,4),Global!$B$6:$J$36,MATCH($C31,Global!$B$6:$B$36,0),FALSE)="No Impact"),HLOOKUP(RIGHT(BJ$3,LEN(BJ$3)-FIND(".",BJ$3,FIND(".",BJ$3)+1)),Gällivare!$B$6:$J$36,MATCH($C31,Gällivare!$B$6:$B$36,0),FALSE),"Global: "&amp;HLOOKUP(LEFT(BJ$3,4),Global!$B$6:$J$36,MATCH($C31,Global!$B$6:$B$36,0),FALSE)&amp;CHAR(10)&amp;"Local Trend: "&amp;HLOOKUP(MID(BJ$3,FIND(".",BJ$3)+1,FIND(".",BJ$3,FIND(".",BJ$3)+1)-FIND(".",BJ$3)-1),Gällivare!$B$6:$J$36,MATCH($C31,Gällivare!$B$6:$B$36,0),FALSE)&amp;CHAR(10)&amp;"Local Target: "&amp;HLOOKUP(RIGHT(BJ$3,LEN(BJ$3)-FIND(".",BJ$3,FIND(".",BJ$3)+1)),Gällivare!$B$6:$J$36,MATCH($C31,Gällivare!$B$6:$B$36,0),FALSE)))</f>
        <v>Medium</v>
      </c>
      <c r="BK31" s="177" t="str">
        <f>IF(AND(HLOOKUP(MID(BK$3,FIND(".",BK$3)+1,FIND(".",BK$3,FIND(".",BK$3)+1)-FIND(".",BK$3)-1),Gällivare!$B$6:$J$36,MATCH($C31,Gällivare!$B$6:$B$36,0),FALSE)="No Impact",HLOOKUP(RIGHT(BK$3,LEN(BK$3)-FIND(".",BK$3,FIND(".",BK$3)+1)),Gällivare!$B$6:$J$36,MATCH($C31,Gällivare!$B$6:$B$36,0),FALSE)="No Impact"),HLOOKUP(LEFT(BK$3,4),Global!$B$6:$J$36,MATCH($C31,Global!$B$6:$B$36,0),FALSE),IF(AND(HLOOKUP(MID(BK$3,FIND(".",BK$3)+1,FIND(".",BK$3,FIND(".",BK$3)+1)-FIND(".",BK$3)-1),Gällivare!$B$6:$J$36,MATCH($C31,Gällivare!$B$6:$B$36,0),FALSE)="No Impact",HLOOKUP(LEFT(BK$3,4),Global!$B$6:$J$36,MATCH($C31,Global!$B$6:$B$36,0),FALSE)="No Impact"),HLOOKUP(RIGHT(BK$3,LEN(BK$3)-FIND(".",BK$3,FIND(".",BK$3)+1)),Gällivare!$B$6:$J$36,MATCH($C31,Gällivare!$B$6:$B$36,0),FALSE),"Global: "&amp;HLOOKUP(LEFT(BK$3,4),Global!$B$6:$J$36,MATCH($C31,Global!$B$6:$B$36,0),FALSE)&amp;CHAR(10)&amp;"Local Trend: "&amp;HLOOKUP(MID(BK$3,FIND(".",BK$3)+1,FIND(".",BK$3,FIND(".",BK$3)+1)-FIND(".",BK$3)-1),Gällivare!$B$6:$J$36,MATCH($C31,Gällivare!$B$6:$B$36,0),FALSE)&amp;CHAR(10)&amp;"Local Target: "&amp;HLOOKUP(RIGHT(BK$3,LEN(BK$3)-FIND(".",BK$3,FIND(".",BK$3)+1)),Gällivare!$B$6:$J$36,MATCH($C31,Gällivare!$B$6:$B$36,0),FALSE)))</f>
        <v>Low</v>
      </c>
      <c r="BL31" s="177" t="str">
        <f>IF(AND(HLOOKUP(MID(BL$3,FIND(".",BL$3)+1,FIND(".",BL$3,FIND(".",BL$3)+1)-FIND(".",BL$3)-1),Gällivare!$B$6:$J$36,MATCH($C31,Gällivare!$B$6:$B$36,0),FALSE)="No Impact",HLOOKUP(RIGHT(BL$3,LEN(BL$3)-FIND(".",BL$3,FIND(".",BL$3)+1)),Gällivare!$B$6:$J$36,MATCH($C31,Gällivare!$B$6:$B$36,0),FALSE)="No Impact"),HLOOKUP(LEFT(BL$3,4),Global!$B$6:$J$36,MATCH($C31,Global!$B$6:$B$36,0),FALSE),IF(AND(HLOOKUP(MID(BL$3,FIND(".",BL$3)+1,FIND(".",BL$3,FIND(".",BL$3)+1)-FIND(".",BL$3)-1),Gällivare!$B$6:$J$36,MATCH($C31,Gällivare!$B$6:$B$36,0),FALSE)="No Impact",HLOOKUP(LEFT(BL$3,4),Global!$B$6:$J$36,MATCH($C31,Global!$B$6:$B$36,0),FALSE)="No Impact"),HLOOKUP(RIGHT(BL$3,LEN(BL$3)-FIND(".",BL$3,FIND(".",BL$3)+1)),Gällivare!$B$6:$J$36,MATCH($C31,Gällivare!$B$6:$B$36,0),FALSE),"Global: "&amp;HLOOKUP(LEFT(BL$3,4),Global!$B$6:$J$36,MATCH($C31,Global!$B$6:$B$36,0),FALSE)&amp;CHAR(10)&amp;"Local Trend: "&amp;HLOOKUP(MID(BL$3,FIND(".",BL$3)+1,FIND(".",BL$3,FIND(".",BL$3)+1)-FIND(".",BL$3)-1),Gällivare!$B$6:$J$36,MATCH($C31,Gällivare!$B$6:$B$36,0),FALSE)&amp;CHAR(10)&amp;"Local Target: "&amp;HLOOKUP(RIGHT(BL$3,LEN(BL$3)-FIND(".",BL$3,FIND(".",BL$3)+1)),Gällivare!$B$6:$J$36,MATCH($C31,Gällivare!$B$6:$B$36,0),FALSE)))</f>
        <v>Low</v>
      </c>
      <c r="BM31" s="177" t="str">
        <f>IF(AND(HLOOKUP(MID(BM$3,FIND(".",BM$3)+1,FIND(".",BM$3,FIND(".",BM$3)+1)-FIND(".",BM$3)-1),Gällivare!$B$6:$J$36,MATCH($C31,Gällivare!$B$6:$B$36,0),FALSE)="No Impact",HLOOKUP(RIGHT(BM$3,LEN(BM$3)-FIND(".",BM$3,FIND(".",BM$3)+1)),Gällivare!$B$6:$J$36,MATCH($C31,Gällivare!$B$6:$B$36,0),FALSE)="No Impact"),HLOOKUP(LEFT(BM$3,4),Global!$B$6:$J$36,MATCH($C31,Global!$B$6:$B$36,0),FALSE),IF(AND(HLOOKUP(MID(BM$3,FIND(".",BM$3)+1,FIND(".",BM$3,FIND(".",BM$3)+1)-FIND(".",BM$3)-1),Gällivare!$B$6:$J$36,MATCH($C31,Gällivare!$B$6:$B$36,0),FALSE)="No Impact",HLOOKUP(LEFT(BM$3,4),Global!$B$6:$J$36,MATCH($C31,Global!$B$6:$B$36,0),FALSE)="No Impact"),HLOOKUP(RIGHT(BM$3,LEN(BM$3)-FIND(".",BM$3,FIND(".",BM$3)+1)),Gällivare!$B$6:$J$36,MATCH($C31,Gällivare!$B$6:$B$36,0),FALSE),"Global: "&amp;HLOOKUP(LEFT(BM$3,4),Global!$B$6:$J$36,MATCH($C31,Global!$B$6:$B$36,0),FALSE)&amp;CHAR(10)&amp;"Local Trend: "&amp;HLOOKUP(MID(BM$3,FIND(".",BM$3)+1,FIND(".",BM$3,FIND(".",BM$3)+1)-FIND(".",BM$3)-1),Gällivare!$B$6:$J$36,MATCH($C31,Gällivare!$B$6:$B$36,0),FALSE)&amp;CHAR(10)&amp;"Local Target: "&amp;HLOOKUP(RIGHT(BM$3,LEN(BM$3)-FIND(".",BM$3,FIND(".",BM$3)+1)),Gällivare!$B$6:$J$36,MATCH($C31,Gällivare!$B$6:$B$36,0),FALSE)))</f>
        <v>Low</v>
      </c>
      <c r="BN31" s="177" t="str">
        <f>IF(AND(HLOOKUP(MID(BN$3,FIND(".",BN$3)+1,FIND(".",BN$3,FIND(".",BN$3)+1)-FIND(".",BN$3)-1),Gällivare!$B$6:$J$36,MATCH($C31,Gällivare!$B$6:$B$36,0),FALSE)="No Impact",HLOOKUP(RIGHT(BN$3,LEN(BN$3)-FIND(".",BN$3,FIND(".",BN$3)+1)),Gällivare!$B$6:$J$36,MATCH($C31,Gällivare!$B$6:$B$36,0),FALSE)="No Impact"),HLOOKUP(LEFT(BN$3,4),Global!$B$6:$J$36,MATCH($C31,Global!$B$6:$B$36,0),FALSE),IF(AND(HLOOKUP(MID(BN$3,FIND(".",BN$3)+1,FIND(".",BN$3,FIND(".",BN$3)+1)-FIND(".",BN$3)-1),Gällivare!$B$6:$J$36,MATCH($C31,Gällivare!$B$6:$B$36,0),FALSE)="No Impact",HLOOKUP(LEFT(BN$3,4),Global!$B$6:$J$36,MATCH($C31,Global!$B$6:$B$36,0),FALSE)="No Impact"),HLOOKUP(RIGHT(BN$3,LEN(BN$3)-FIND(".",BN$3,FIND(".",BN$3)+1)),Gällivare!$B$6:$J$36,MATCH($C31,Gällivare!$B$6:$B$36,0),FALSE),"Global: "&amp;HLOOKUP(LEFT(BN$3,4),Global!$B$6:$J$36,MATCH($C31,Global!$B$6:$B$36,0),FALSE)&amp;CHAR(10)&amp;"Local Trend: "&amp;HLOOKUP(MID(BN$3,FIND(".",BN$3)+1,FIND(".",BN$3,FIND(".",BN$3)+1)-FIND(".",BN$3)-1),Gällivare!$B$6:$J$36,MATCH($C31,Gällivare!$B$6:$B$36,0),FALSE)&amp;CHAR(10)&amp;"Local Target: "&amp;HLOOKUP(RIGHT(BN$3,LEN(BN$3)-FIND(".",BN$3,FIND(".",BN$3)+1)),Gällivare!$B$6:$J$36,MATCH($C31,Gällivare!$B$6:$B$36,0),FALSE)))</f>
        <v>Low</v>
      </c>
      <c r="BO31" s="177" t="str">
        <f>IF(AND(HLOOKUP(MID(BO$3,FIND(".",BO$3)+1,FIND(".",BO$3,FIND(".",BO$3)+1)-FIND(".",BO$3)-1),Gällivare!$B$6:$J$36,MATCH($C31,Gällivare!$B$6:$B$36,0),FALSE)="No Impact",HLOOKUP(RIGHT(BO$3,LEN(BO$3)-FIND(".",BO$3,FIND(".",BO$3)+1)),Gällivare!$B$6:$J$36,MATCH($C31,Gällivare!$B$6:$B$36,0),FALSE)="No Impact"),HLOOKUP(LEFT(BO$3,4),Global!$B$6:$J$36,MATCH($C31,Global!$B$6:$B$36,0),FALSE),IF(AND(HLOOKUP(MID(BO$3,FIND(".",BO$3)+1,FIND(".",BO$3,FIND(".",BO$3)+1)-FIND(".",BO$3)-1),Gällivare!$B$6:$J$36,MATCH($C31,Gällivare!$B$6:$B$36,0),FALSE)="No Impact",HLOOKUP(LEFT(BO$3,4),Global!$B$6:$J$36,MATCH($C31,Global!$B$6:$B$36,0),FALSE)="No Impact"),HLOOKUP(RIGHT(BO$3,LEN(BO$3)-FIND(".",BO$3,FIND(".",BO$3)+1)),Gällivare!$B$6:$J$36,MATCH($C31,Gällivare!$B$6:$B$36,0),FALSE),"Global: "&amp;HLOOKUP(LEFT(BO$3,4),Global!$B$6:$J$36,MATCH($C31,Global!$B$6:$B$36,0),FALSE)&amp;CHAR(10)&amp;"Local Trend: "&amp;HLOOKUP(MID(BO$3,FIND(".",BO$3)+1,FIND(".",BO$3,FIND(".",BO$3)+1)-FIND(".",BO$3)-1),Gällivare!$B$6:$J$36,MATCH($C31,Gällivare!$B$6:$B$36,0),FALSE)&amp;CHAR(10)&amp;"Local Target: "&amp;HLOOKUP(RIGHT(BO$3,LEN(BO$3)-FIND(".",BO$3,FIND(".",BO$3)+1)),Gällivare!$B$6:$J$36,MATCH($C31,Gällivare!$B$6:$B$36,0),FALSE)))</f>
        <v>Low</v>
      </c>
      <c r="BP31" s="177" t="str">
        <f>IF(AND(HLOOKUP(MID(BP$3,FIND(".",BP$3)+1,FIND(".",BP$3,FIND(".",BP$3)+1)-FIND(".",BP$3)-1),Gällivare!$B$6:$J$36,MATCH($C31,Gällivare!$B$6:$B$36,0),FALSE)="No Impact",HLOOKUP(RIGHT(BP$3,LEN(BP$3)-FIND(".",BP$3,FIND(".",BP$3)+1)),Gällivare!$B$6:$J$36,MATCH($C31,Gällivare!$B$6:$B$36,0),FALSE)="No Impact"),HLOOKUP(LEFT(BP$3,4),Global!$B$6:$J$36,MATCH($C31,Global!$B$6:$B$36,0),FALSE),IF(AND(HLOOKUP(MID(BP$3,FIND(".",BP$3)+1,FIND(".",BP$3,FIND(".",BP$3)+1)-FIND(".",BP$3)-1),Gällivare!$B$6:$J$36,MATCH($C31,Gällivare!$B$6:$B$36,0),FALSE)="No Impact",HLOOKUP(LEFT(BP$3,4),Global!$B$6:$J$36,MATCH($C31,Global!$B$6:$B$36,0),FALSE)="No Impact"),HLOOKUP(RIGHT(BP$3,LEN(BP$3)-FIND(".",BP$3,FIND(".",BP$3)+1)),Gällivare!$B$6:$J$36,MATCH($C31,Gällivare!$B$6:$B$36,0),FALSE),"Global: "&amp;HLOOKUP(LEFT(BP$3,4),Global!$B$6:$J$36,MATCH($C31,Global!$B$6:$B$36,0),FALSE)&amp;CHAR(10)&amp;"Local Trend: "&amp;HLOOKUP(MID(BP$3,FIND(".",BP$3)+1,FIND(".",BP$3,FIND(".",BP$3)+1)-FIND(".",BP$3)-1),Gällivare!$B$6:$J$36,MATCH($C31,Gällivare!$B$6:$B$36,0),FALSE)&amp;CHAR(10)&amp;"Local Target: "&amp;HLOOKUP(RIGHT(BP$3,LEN(BP$3)-FIND(".",BP$3,FIND(".",BP$3)+1)),Gällivare!$B$6:$J$36,MATCH($C31,Gällivare!$B$6:$B$36,0),FALSE)))</f>
        <v>Low</v>
      </c>
    </row>
    <row r="32" spans="2:74" ht="28.8" x14ac:dyDescent="0.3">
      <c r="B32" s="243"/>
      <c r="C32" s="175" t="s">
        <v>139</v>
      </c>
      <c r="D32" s="175" t="s">
        <v>218</v>
      </c>
      <c r="E32" s="175" t="s">
        <v>220</v>
      </c>
      <c r="F32" s="176" t="s">
        <v>165</v>
      </c>
      <c r="G32" s="176"/>
      <c r="H32" s="175" t="str">
        <f t="shared" ref="H32:O33" si="9">AM32</f>
        <v>High</v>
      </c>
      <c r="I32" s="175" t="str">
        <f t="shared" si="9"/>
        <v>High</v>
      </c>
      <c r="J32" s="175" t="str">
        <f t="shared" si="9"/>
        <v>High</v>
      </c>
      <c r="K32" s="175" t="str">
        <f t="shared" si="9"/>
        <v>High</v>
      </c>
      <c r="L32" s="175" t="str">
        <f t="shared" si="9"/>
        <v>High</v>
      </c>
      <c r="M32" s="175" t="str">
        <f t="shared" si="9"/>
        <v>High</v>
      </c>
      <c r="N32" s="175" t="str">
        <f t="shared" si="9"/>
        <v>Medium</v>
      </c>
      <c r="O32" s="175" t="str">
        <f t="shared" si="9"/>
        <v>Medium</v>
      </c>
      <c r="P32" s="175" t="str">
        <f t="shared" si="8"/>
        <v>Medium</v>
      </c>
      <c r="Q32" s="175" t="str">
        <f t="shared" si="8"/>
        <v>Medium</v>
      </c>
      <c r="R32" s="175" t="str">
        <f t="shared" si="8"/>
        <v>Medium</v>
      </c>
      <c r="S32" s="175" t="str">
        <f t="shared" si="8"/>
        <v>Medium</v>
      </c>
      <c r="T32" s="175" t="str">
        <f t="shared" si="8"/>
        <v>Low</v>
      </c>
      <c r="U32" s="175" t="str">
        <f t="shared" si="8"/>
        <v>Low</v>
      </c>
      <c r="V32" s="175" t="str">
        <f t="shared" si="8"/>
        <v>Low</v>
      </c>
      <c r="W32" s="175" t="str">
        <f t="shared" si="8"/>
        <v>Low</v>
      </c>
      <c r="X32" s="175" t="str">
        <f t="shared" si="5"/>
        <v>Low</v>
      </c>
      <c r="Y32" s="175" t="str">
        <f t="shared" si="5"/>
        <v>Low</v>
      </c>
      <c r="Z32" s="175" t="str">
        <f t="shared" si="5"/>
        <v>Medium</v>
      </c>
      <c r="AA32" s="175" t="str">
        <f t="shared" si="5"/>
        <v>Medium</v>
      </c>
      <c r="AB32" s="175" t="str">
        <f t="shared" si="5"/>
        <v>Medium</v>
      </c>
      <c r="AC32" s="175" t="str">
        <f t="shared" si="5"/>
        <v>Medium</v>
      </c>
      <c r="AD32" s="175" t="str">
        <f t="shared" si="5"/>
        <v>Medium</v>
      </c>
      <c r="AE32" s="175" t="str">
        <f t="shared" si="5"/>
        <v>Medium</v>
      </c>
      <c r="AF32" s="175" t="str">
        <f t="shared" si="4"/>
        <v>Low</v>
      </c>
      <c r="AG32" s="175" t="str">
        <f t="shared" si="4"/>
        <v>Low</v>
      </c>
      <c r="AH32" s="175" t="str">
        <f t="shared" si="4"/>
        <v>Low</v>
      </c>
      <c r="AI32" s="175" t="str">
        <f t="shared" si="4"/>
        <v>Low</v>
      </c>
      <c r="AJ32" s="175" t="str">
        <f t="shared" si="4"/>
        <v>Low</v>
      </c>
      <c r="AK32" s="175" t="str">
        <f t="shared" si="4"/>
        <v>Low</v>
      </c>
      <c r="AL32" s="176"/>
      <c r="AM32" s="177" t="str">
        <f>IF(AND(HLOOKUP(MID(AM$3,FIND(".",AM$3)+1,FIND(".",AM$3,FIND(".",AM$3)+1)-FIND(".",AM$3)-1),Gällivare!$B$6:$J$36,MATCH($C32,Gällivare!$B$6:$B$36,0),FALSE)="No Impact",HLOOKUP(RIGHT(AM$3,LEN(AM$3)-FIND(".",AM$3,FIND(".",AM$3)+1)),Gällivare!$B$6:$J$36,MATCH($C32,Gällivare!$B$6:$B$36,0),FALSE)="No Impact"),HLOOKUP(LEFT(AM$3,4),Global!$B$6:$J$36,MATCH($C32,Global!$B$6:$B$36,0),FALSE),IF(AND(HLOOKUP(MID(AM$3,FIND(".",AM$3)+1,FIND(".",AM$3,FIND(".",AM$3)+1)-FIND(".",AM$3)-1),Gällivare!$B$6:$J$36,MATCH($C32,Gällivare!$B$6:$B$36,0),FALSE)="No Impact",HLOOKUP(LEFT(AM$3,4),Global!$B$6:$J$36,MATCH($C32,Global!$B$6:$B$36,0),FALSE)="No Impact"),HLOOKUP(RIGHT(AM$3,LEN(AM$3)-FIND(".",AM$3,FIND(".",AM$3)+1)),Gällivare!$B$6:$J$36,MATCH($C32,Gällivare!$B$6:$B$36,0),FALSE),"Global: "&amp;HLOOKUP(LEFT(AM$3,4),Global!$B$6:$J$36,MATCH($C32,Global!$B$6:$B$36,0),FALSE)&amp;CHAR(10)&amp;"Local Trend: "&amp;HLOOKUP(MID(AM$3,FIND(".",AM$3)+1,FIND(".",AM$3,FIND(".",AM$3)+1)-FIND(".",AM$3)-1),Gällivare!$B$6:$J$36,MATCH($C32,Gällivare!$B$6:$B$36,0),FALSE)&amp;CHAR(10)&amp;"Local Target: "&amp;HLOOKUP(RIGHT(AM$3,LEN(AM$3)-FIND(".",AM$3,FIND(".",AM$3)+1)),Gällivare!$B$6:$J$36,MATCH($C32,Gällivare!$B$6:$B$36,0),FALSE)))</f>
        <v>High</v>
      </c>
      <c r="AN32" s="177" t="str">
        <f>IF(AND(HLOOKUP(MID(AN$3,FIND(".",AN$3)+1,FIND(".",AN$3,FIND(".",AN$3)+1)-FIND(".",AN$3)-1),Gällivare!$B$6:$J$36,MATCH($C32,Gällivare!$B$6:$B$36,0),FALSE)="No Impact",HLOOKUP(RIGHT(AN$3,LEN(AN$3)-FIND(".",AN$3,FIND(".",AN$3)+1)),Gällivare!$B$6:$J$36,MATCH($C32,Gällivare!$B$6:$B$36,0),FALSE)="No Impact"),HLOOKUP(LEFT(AN$3,4),Global!$B$6:$J$36,MATCH($C32,Global!$B$6:$B$36,0),FALSE),IF(AND(HLOOKUP(MID(AN$3,FIND(".",AN$3)+1,FIND(".",AN$3,FIND(".",AN$3)+1)-FIND(".",AN$3)-1),Gällivare!$B$6:$J$36,MATCH($C32,Gällivare!$B$6:$B$36,0),FALSE)="No Impact",HLOOKUP(LEFT(AN$3,4),Global!$B$6:$J$36,MATCH($C32,Global!$B$6:$B$36,0),FALSE)="No Impact"),HLOOKUP(RIGHT(AN$3,LEN(AN$3)-FIND(".",AN$3,FIND(".",AN$3)+1)),Gällivare!$B$6:$J$36,MATCH($C32,Gällivare!$B$6:$B$36,0),FALSE),"Global: "&amp;HLOOKUP(LEFT(AN$3,4),Global!$B$6:$J$36,MATCH($C32,Global!$B$6:$B$36,0),FALSE)&amp;CHAR(10)&amp;"Local Trend: "&amp;HLOOKUP(MID(AN$3,FIND(".",AN$3)+1,FIND(".",AN$3,FIND(".",AN$3)+1)-FIND(".",AN$3)-1),Gällivare!$B$6:$J$36,MATCH($C32,Gällivare!$B$6:$B$36,0),FALSE)&amp;CHAR(10)&amp;"Local Target: "&amp;HLOOKUP(RIGHT(AN$3,LEN(AN$3)-FIND(".",AN$3,FIND(".",AN$3)+1)),Gällivare!$B$6:$J$36,MATCH($C32,Gällivare!$B$6:$B$36,0),FALSE)))</f>
        <v>High</v>
      </c>
      <c r="AO32" s="177" t="str">
        <f>IF(AND(HLOOKUP(MID(AO$3,FIND(".",AO$3)+1,FIND(".",AO$3,FIND(".",AO$3)+1)-FIND(".",AO$3)-1),Gällivare!$B$6:$J$36,MATCH($C32,Gällivare!$B$6:$B$36,0),FALSE)="No Impact",HLOOKUP(RIGHT(AO$3,LEN(AO$3)-FIND(".",AO$3,FIND(".",AO$3)+1)),Gällivare!$B$6:$J$36,MATCH($C32,Gällivare!$B$6:$B$36,0),FALSE)="No Impact"),HLOOKUP(LEFT(AO$3,4),Global!$B$6:$J$36,MATCH($C32,Global!$B$6:$B$36,0),FALSE),IF(AND(HLOOKUP(MID(AO$3,FIND(".",AO$3)+1,FIND(".",AO$3,FIND(".",AO$3)+1)-FIND(".",AO$3)-1),Gällivare!$B$6:$J$36,MATCH($C32,Gällivare!$B$6:$B$36,0),FALSE)="No Impact",HLOOKUP(LEFT(AO$3,4),Global!$B$6:$J$36,MATCH($C32,Global!$B$6:$B$36,0),FALSE)="No Impact"),HLOOKUP(RIGHT(AO$3,LEN(AO$3)-FIND(".",AO$3,FIND(".",AO$3)+1)),Gällivare!$B$6:$J$36,MATCH($C32,Gällivare!$B$6:$B$36,0),FALSE),"Global: "&amp;HLOOKUP(LEFT(AO$3,4),Global!$B$6:$J$36,MATCH($C32,Global!$B$6:$B$36,0),FALSE)&amp;CHAR(10)&amp;"Local Trend: "&amp;HLOOKUP(MID(AO$3,FIND(".",AO$3)+1,FIND(".",AO$3,FIND(".",AO$3)+1)-FIND(".",AO$3)-1),Gällivare!$B$6:$J$36,MATCH($C32,Gällivare!$B$6:$B$36,0),FALSE)&amp;CHAR(10)&amp;"Local Target: "&amp;HLOOKUP(RIGHT(AO$3,LEN(AO$3)-FIND(".",AO$3,FIND(".",AO$3)+1)),Gällivare!$B$6:$J$36,MATCH($C32,Gällivare!$B$6:$B$36,0),FALSE)))</f>
        <v>High</v>
      </c>
      <c r="AP32" s="177" t="str">
        <f>IF(AND(HLOOKUP(MID(AP$3,FIND(".",AP$3)+1,FIND(".",AP$3,FIND(".",AP$3)+1)-FIND(".",AP$3)-1),Gällivare!$B$6:$J$36,MATCH($C32,Gällivare!$B$6:$B$36,0),FALSE)="No Impact",HLOOKUP(RIGHT(AP$3,LEN(AP$3)-FIND(".",AP$3,FIND(".",AP$3)+1)),Gällivare!$B$6:$J$36,MATCH($C32,Gällivare!$B$6:$B$36,0),FALSE)="No Impact"),HLOOKUP(LEFT(AP$3,4),Global!$B$6:$J$36,MATCH($C32,Global!$B$6:$B$36,0),FALSE),IF(AND(HLOOKUP(MID(AP$3,FIND(".",AP$3)+1,FIND(".",AP$3,FIND(".",AP$3)+1)-FIND(".",AP$3)-1),Gällivare!$B$6:$J$36,MATCH($C32,Gällivare!$B$6:$B$36,0),FALSE)="No Impact",HLOOKUP(LEFT(AP$3,4),Global!$B$6:$J$36,MATCH($C32,Global!$B$6:$B$36,0),FALSE)="No Impact"),HLOOKUP(RIGHT(AP$3,LEN(AP$3)-FIND(".",AP$3,FIND(".",AP$3)+1)),Gällivare!$B$6:$J$36,MATCH($C32,Gällivare!$B$6:$B$36,0),FALSE),"Global: "&amp;HLOOKUP(LEFT(AP$3,4),Global!$B$6:$J$36,MATCH($C32,Global!$B$6:$B$36,0),FALSE)&amp;CHAR(10)&amp;"Local Trend: "&amp;HLOOKUP(MID(AP$3,FIND(".",AP$3)+1,FIND(".",AP$3,FIND(".",AP$3)+1)-FIND(".",AP$3)-1),Gällivare!$B$6:$J$36,MATCH($C32,Gällivare!$B$6:$B$36,0),FALSE)&amp;CHAR(10)&amp;"Local Target: "&amp;HLOOKUP(RIGHT(AP$3,LEN(AP$3)-FIND(".",AP$3,FIND(".",AP$3)+1)),Gällivare!$B$6:$J$36,MATCH($C32,Gällivare!$B$6:$B$36,0),FALSE)))</f>
        <v>High</v>
      </c>
      <c r="AQ32" s="177" t="str">
        <f>IF(AND(HLOOKUP(MID(AQ$3,FIND(".",AQ$3)+1,FIND(".",AQ$3,FIND(".",AQ$3)+1)-FIND(".",AQ$3)-1),Gällivare!$B$6:$J$36,MATCH($C32,Gällivare!$B$6:$B$36,0),FALSE)="No Impact",HLOOKUP(RIGHT(AQ$3,LEN(AQ$3)-FIND(".",AQ$3,FIND(".",AQ$3)+1)),Gällivare!$B$6:$J$36,MATCH($C32,Gällivare!$B$6:$B$36,0),FALSE)="No Impact"),HLOOKUP(LEFT(AQ$3,4),Global!$B$6:$J$36,MATCH($C32,Global!$B$6:$B$36,0),FALSE),IF(AND(HLOOKUP(MID(AQ$3,FIND(".",AQ$3)+1,FIND(".",AQ$3,FIND(".",AQ$3)+1)-FIND(".",AQ$3)-1),Gällivare!$B$6:$J$36,MATCH($C32,Gällivare!$B$6:$B$36,0),FALSE)="No Impact",HLOOKUP(LEFT(AQ$3,4),Global!$B$6:$J$36,MATCH($C32,Global!$B$6:$B$36,0),FALSE)="No Impact"),HLOOKUP(RIGHT(AQ$3,LEN(AQ$3)-FIND(".",AQ$3,FIND(".",AQ$3)+1)),Gällivare!$B$6:$J$36,MATCH($C32,Gällivare!$B$6:$B$36,0),FALSE),"Global: "&amp;HLOOKUP(LEFT(AQ$3,4),Global!$B$6:$J$36,MATCH($C32,Global!$B$6:$B$36,0),FALSE)&amp;CHAR(10)&amp;"Local Trend: "&amp;HLOOKUP(MID(AQ$3,FIND(".",AQ$3)+1,FIND(".",AQ$3,FIND(".",AQ$3)+1)-FIND(".",AQ$3)-1),Gällivare!$B$6:$J$36,MATCH($C32,Gällivare!$B$6:$B$36,0),FALSE)&amp;CHAR(10)&amp;"Local Target: "&amp;HLOOKUP(RIGHT(AQ$3,LEN(AQ$3)-FIND(".",AQ$3,FIND(".",AQ$3)+1)),Gällivare!$B$6:$J$36,MATCH($C32,Gällivare!$B$6:$B$36,0),FALSE)))</f>
        <v>High</v>
      </c>
      <c r="AR32" s="177" t="str">
        <f>IF(AND(HLOOKUP(MID(AR$3,FIND(".",AR$3)+1,FIND(".",AR$3,FIND(".",AR$3)+1)-FIND(".",AR$3)-1),Gällivare!$B$6:$J$36,MATCH($C32,Gällivare!$B$6:$B$36,0),FALSE)="No Impact",HLOOKUP(RIGHT(AR$3,LEN(AR$3)-FIND(".",AR$3,FIND(".",AR$3)+1)),Gällivare!$B$6:$J$36,MATCH($C32,Gällivare!$B$6:$B$36,0),FALSE)="No Impact"),HLOOKUP(LEFT(AR$3,4),Global!$B$6:$J$36,MATCH($C32,Global!$B$6:$B$36,0),FALSE),IF(AND(HLOOKUP(MID(AR$3,FIND(".",AR$3)+1,FIND(".",AR$3,FIND(".",AR$3)+1)-FIND(".",AR$3)-1),Gällivare!$B$6:$J$36,MATCH($C32,Gällivare!$B$6:$B$36,0),FALSE)="No Impact",HLOOKUP(LEFT(AR$3,4),Global!$B$6:$J$36,MATCH($C32,Global!$B$6:$B$36,0),FALSE)="No Impact"),HLOOKUP(RIGHT(AR$3,LEN(AR$3)-FIND(".",AR$3,FIND(".",AR$3)+1)),Gällivare!$B$6:$J$36,MATCH($C32,Gällivare!$B$6:$B$36,0),FALSE),"Global: "&amp;HLOOKUP(LEFT(AR$3,4),Global!$B$6:$J$36,MATCH($C32,Global!$B$6:$B$36,0),FALSE)&amp;CHAR(10)&amp;"Local Trend: "&amp;HLOOKUP(MID(AR$3,FIND(".",AR$3)+1,FIND(".",AR$3,FIND(".",AR$3)+1)-FIND(".",AR$3)-1),Gällivare!$B$6:$J$36,MATCH($C32,Gällivare!$B$6:$B$36,0),FALSE)&amp;CHAR(10)&amp;"Local Target: "&amp;HLOOKUP(RIGHT(AR$3,LEN(AR$3)-FIND(".",AR$3,FIND(".",AR$3)+1)),Gällivare!$B$6:$J$36,MATCH($C32,Gällivare!$B$6:$B$36,0),FALSE)))</f>
        <v>High</v>
      </c>
      <c r="AS32" s="177" t="str">
        <f>IF(AND(HLOOKUP(MID(AS$3,FIND(".",AS$3)+1,FIND(".",AS$3,FIND(".",AS$3)+1)-FIND(".",AS$3)-1),Gällivare!$B$6:$J$36,MATCH($C32,Gällivare!$B$6:$B$36,0),FALSE)="No Impact",HLOOKUP(RIGHT(AS$3,LEN(AS$3)-FIND(".",AS$3,FIND(".",AS$3)+1)),Gällivare!$B$6:$J$36,MATCH($C32,Gällivare!$B$6:$B$36,0),FALSE)="No Impact"),HLOOKUP(LEFT(AS$3,4),Global!$B$6:$J$36,MATCH($C32,Global!$B$6:$B$36,0),FALSE),IF(AND(HLOOKUP(MID(AS$3,FIND(".",AS$3)+1,FIND(".",AS$3,FIND(".",AS$3)+1)-FIND(".",AS$3)-1),Gällivare!$B$6:$J$36,MATCH($C32,Gällivare!$B$6:$B$36,0),FALSE)="No Impact",HLOOKUP(LEFT(AS$3,4),Global!$B$6:$J$36,MATCH($C32,Global!$B$6:$B$36,0),FALSE)="No Impact"),HLOOKUP(RIGHT(AS$3,LEN(AS$3)-FIND(".",AS$3,FIND(".",AS$3)+1)),Gällivare!$B$6:$J$36,MATCH($C32,Gällivare!$B$6:$B$36,0),FALSE),"Global: "&amp;HLOOKUP(LEFT(AS$3,4),Global!$B$6:$J$36,MATCH($C32,Global!$B$6:$B$36,0),FALSE)&amp;CHAR(10)&amp;"Local Trend: "&amp;HLOOKUP(MID(AS$3,FIND(".",AS$3)+1,FIND(".",AS$3,FIND(".",AS$3)+1)-FIND(".",AS$3)-1),Gällivare!$B$6:$J$36,MATCH($C32,Gällivare!$B$6:$B$36,0),FALSE)&amp;CHAR(10)&amp;"Local Target: "&amp;HLOOKUP(RIGHT(AS$3,LEN(AS$3)-FIND(".",AS$3,FIND(".",AS$3)+1)),Gällivare!$B$6:$J$36,MATCH($C32,Gällivare!$B$6:$B$36,0),FALSE)))</f>
        <v>Medium</v>
      </c>
      <c r="AT32" s="177" t="str">
        <f>IF(AND(HLOOKUP(MID(AT$3,FIND(".",AT$3)+1,FIND(".",AT$3,FIND(".",AT$3)+1)-FIND(".",AT$3)-1),Gällivare!$B$6:$J$36,MATCH($C32,Gällivare!$B$6:$B$36,0),FALSE)="No Impact",HLOOKUP(RIGHT(AT$3,LEN(AT$3)-FIND(".",AT$3,FIND(".",AT$3)+1)),Gällivare!$B$6:$J$36,MATCH($C32,Gällivare!$B$6:$B$36,0),FALSE)="No Impact"),HLOOKUP(LEFT(AT$3,4),Global!$B$6:$J$36,MATCH($C32,Global!$B$6:$B$36,0),FALSE),IF(AND(HLOOKUP(MID(AT$3,FIND(".",AT$3)+1,FIND(".",AT$3,FIND(".",AT$3)+1)-FIND(".",AT$3)-1),Gällivare!$B$6:$J$36,MATCH($C32,Gällivare!$B$6:$B$36,0),FALSE)="No Impact",HLOOKUP(LEFT(AT$3,4),Global!$B$6:$J$36,MATCH($C32,Global!$B$6:$B$36,0),FALSE)="No Impact"),HLOOKUP(RIGHT(AT$3,LEN(AT$3)-FIND(".",AT$3,FIND(".",AT$3)+1)),Gällivare!$B$6:$J$36,MATCH($C32,Gällivare!$B$6:$B$36,0),FALSE),"Global: "&amp;HLOOKUP(LEFT(AT$3,4),Global!$B$6:$J$36,MATCH($C32,Global!$B$6:$B$36,0),FALSE)&amp;CHAR(10)&amp;"Local Trend: "&amp;HLOOKUP(MID(AT$3,FIND(".",AT$3)+1,FIND(".",AT$3,FIND(".",AT$3)+1)-FIND(".",AT$3)-1),Gällivare!$B$6:$J$36,MATCH($C32,Gällivare!$B$6:$B$36,0),FALSE)&amp;CHAR(10)&amp;"Local Target: "&amp;HLOOKUP(RIGHT(AT$3,LEN(AT$3)-FIND(".",AT$3,FIND(".",AT$3)+1)),Gällivare!$B$6:$J$36,MATCH($C32,Gällivare!$B$6:$B$36,0),FALSE)))</f>
        <v>Medium</v>
      </c>
      <c r="AU32" s="177" t="str">
        <f>IF(AND(HLOOKUP(MID(AU$3,FIND(".",AU$3)+1,FIND(".",AU$3,FIND(".",AU$3)+1)-FIND(".",AU$3)-1),Gällivare!$B$6:$J$36,MATCH($C32,Gällivare!$B$6:$B$36,0),FALSE)="No Impact",HLOOKUP(RIGHT(AU$3,LEN(AU$3)-FIND(".",AU$3,FIND(".",AU$3)+1)),Gällivare!$B$6:$J$36,MATCH($C32,Gällivare!$B$6:$B$36,0),FALSE)="No Impact"),HLOOKUP(LEFT(AU$3,4),Global!$B$6:$J$36,MATCH($C32,Global!$B$6:$B$36,0),FALSE),IF(AND(HLOOKUP(MID(AU$3,FIND(".",AU$3)+1,FIND(".",AU$3,FIND(".",AU$3)+1)-FIND(".",AU$3)-1),Gällivare!$B$6:$J$36,MATCH($C32,Gällivare!$B$6:$B$36,0),FALSE)="No Impact",HLOOKUP(LEFT(AU$3,4),Global!$B$6:$J$36,MATCH($C32,Global!$B$6:$B$36,0),FALSE)="No Impact"),HLOOKUP(RIGHT(AU$3,LEN(AU$3)-FIND(".",AU$3,FIND(".",AU$3)+1)),Gällivare!$B$6:$J$36,MATCH($C32,Gällivare!$B$6:$B$36,0),FALSE),"Global: "&amp;HLOOKUP(LEFT(AU$3,4),Global!$B$6:$J$36,MATCH($C32,Global!$B$6:$B$36,0),FALSE)&amp;CHAR(10)&amp;"Local Trend: "&amp;HLOOKUP(MID(AU$3,FIND(".",AU$3)+1,FIND(".",AU$3,FIND(".",AU$3)+1)-FIND(".",AU$3)-1),Gällivare!$B$6:$J$36,MATCH($C32,Gällivare!$B$6:$B$36,0),FALSE)&amp;CHAR(10)&amp;"Local Target: "&amp;HLOOKUP(RIGHT(AU$3,LEN(AU$3)-FIND(".",AU$3,FIND(".",AU$3)+1)),Gällivare!$B$6:$J$36,MATCH($C32,Gällivare!$B$6:$B$36,0),FALSE)))</f>
        <v>Medium</v>
      </c>
      <c r="AV32" s="177" t="str">
        <f>IF(AND(HLOOKUP(MID(AV$3,FIND(".",AV$3)+1,FIND(".",AV$3,FIND(".",AV$3)+1)-FIND(".",AV$3)-1),Gällivare!$B$6:$J$36,MATCH($C32,Gällivare!$B$6:$B$36,0),FALSE)="No Impact",HLOOKUP(RIGHT(AV$3,LEN(AV$3)-FIND(".",AV$3,FIND(".",AV$3)+1)),Gällivare!$B$6:$J$36,MATCH($C32,Gällivare!$B$6:$B$36,0),FALSE)="No Impact"),HLOOKUP(LEFT(AV$3,4),Global!$B$6:$J$36,MATCH($C32,Global!$B$6:$B$36,0),FALSE),IF(AND(HLOOKUP(MID(AV$3,FIND(".",AV$3)+1,FIND(".",AV$3,FIND(".",AV$3)+1)-FIND(".",AV$3)-1),Gällivare!$B$6:$J$36,MATCH($C32,Gällivare!$B$6:$B$36,0),FALSE)="No Impact",HLOOKUP(LEFT(AV$3,4),Global!$B$6:$J$36,MATCH($C32,Global!$B$6:$B$36,0),FALSE)="No Impact"),HLOOKUP(RIGHT(AV$3,LEN(AV$3)-FIND(".",AV$3,FIND(".",AV$3)+1)),Gällivare!$B$6:$J$36,MATCH($C32,Gällivare!$B$6:$B$36,0),FALSE),"Global: "&amp;HLOOKUP(LEFT(AV$3,4),Global!$B$6:$J$36,MATCH($C32,Global!$B$6:$B$36,0),FALSE)&amp;CHAR(10)&amp;"Local Trend: "&amp;HLOOKUP(MID(AV$3,FIND(".",AV$3)+1,FIND(".",AV$3,FIND(".",AV$3)+1)-FIND(".",AV$3)-1),Gällivare!$B$6:$J$36,MATCH($C32,Gällivare!$B$6:$B$36,0),FALSE)&amp;CHAR(10)&amp;"Local Target: "&amp;HLOOKUP(RIGHT(AV$3,LEN(AV$3)-FIND(".",AV$3,FIND(".",AV$3)+1)),Gällivare!$B$6:$J$36,MATCH($C32,Gällivare!$B$6:$B$36,0),FALSE)))</f>
        <v>Medium</v>
      </c>
      <c r="AW32" s="177" t="str">
        <f>IF(AND(HLOOKUP(MID(AW$3,FIND(".",AW$3)+1,FIND(".",AW$3,FIND(".",AW$3)+1)-FIND(".",AW$3)-1),Gällivare!$B$6:$J$36,MATCH($C32,Gällivare!$B$6:$B$36,0),FALSE)="No Impact",HLOOKUP(RIGHT(AW$3,LEN(AW$3)-FIND(".",AW$3,FIND(".",AW$3)+1)),Gällivare!$B$6:$J$36,MATCH($C32,Gällivare!$B$6:$B$36,0),FALSE)="No Impact"),HLOOKUP(LEFT(AW$3,4),Global!$B$6:$J$36,MATCH($C32,Global!$B$6:$B$36,0),FALSE),IF(AND(HLOOKUP(MID(AW$3,FIND(".",AW$3)+1,FIND(".",AW$3,FIND(".",AW$3)+1)-FIND(".",AW$3)-1),Gällivare!$B$6:$J$36,MATCH($C32,Gällivare!$B$6:$B$36,0),FALSE)="No Impact",HLOOKUP(LEFT(AW$3,4),Global!$B$6:$J$36,MATCH($C32,Global!$B$6:$B$36,0),FALSE)="No Impact"),HLOOKUP(RIGHT(AW$3,LEN(AW$3)-FIND(".",AW$3,FIND(".",AW$3)+1)),Gällivare!$B$6:$J$36,MATCH($C32,Gällivare!$B$6:$B$36,0),FALSE),"Global: "&amp;HLOOKUP(LEFT(AW$3,4),Global!$B$6:$J$36,MATCH($C32,Global!$B$6:$B$36,0),FALSE)&amp;CHAR(10)&amp;"Local Trend: "&amp;HLOOKUP(MID(AW$3,FIND(".",AW$3)+1,FIND(".",AW$3,FIND(".",AW$3)+1)-FIND(".",AW$3)-1),Gällivare!$B$6:$J$36,MATCH($C32,Gällivare!$B$6:$B$36,0),FALSE)&amp;CHAR(10)&amp;"Local Target: "&amp;HLOOKUP(RIGHT(AW$3,LEN(AW$3)-FIND(".",AW$3,FIND(".",AW$3)+1)),Gällivare!$B$6:$J$36,MATCH($C32,Gällivare!$B$6:$B$36,0),FALSE)))</f>
        <v>Medium</v>
      </c>
      <c r="AX32" s="177" t="str">
        <f>IF(AND(HLOOKUP(MID(AX$3,FIND(".",AX$3)+1,FIND(".",AX$3,FIND(".",AX$3)+1)-FIND(".",AX$3)-1),Gällivare!$B$6:$J$36,MATCH($C32,Gällivare!$B$6:$B$36,0),FALSE)="No Impact",HLOOKUP(RIGHT(AX$3,LEN(AX$3)-FIND(".",AX$3,FIND(".",AX$3)+1)),Gällivare!$B$6:$J$36,MATCH($C32,Gällivare!$B$6:$B$36,0),FALSE)="No Impact"),HLOOKUP(LEFT(AX$3,4),Global!$B$6:$J$36,MATCH($C32,Global!$B$6:$B$36,0),FALSE),IF(AND(HLOOKUP(MID(AX$3,FIND(".",AX$3)+1,FIND(".",AX$3,FIND(".",AX$3)+1)-FIND(".",AX$3)-1),Gällivare!$B$6:$J$36,MATCH($C32,Gällivare!$B$6:$B$36,0),FALSE)="No Impact",HLOOKUP(LEFT(AX$3,4),Global!$B$6:$J$36,MATCH($C32,Global!$B$6:$B$36,0),FALSE)="No Impact"),HLOOKUP(RIGHT(AX$3,LEN(AX$3)-FIND(".",AX$3,FIND(".",AX$3)+1)),Gällivare!$B$6:$J$36,MATCH($C32,Gällivare!$B$6:$B$36,0),FALSE),"Global: "&amp;HLOOKUP(LEFT(AX$3,4),Global!$B$6:$J$36,MATCH($C32,Global!$B$6:$B$36,0),FALSE)&amp;CHAR(10)&amp;"Local Trend: "&amp;HLOOKUP(MID(AX$3,FIND(".",AX$3)+1,FIND(".",AX$3,FIND(".",AX$3)+1)-FIND(".",AX$3)-1),Gällivare!$B$6:$J$36,MATCH($C32,Gällivare!$B$6:$B$36,0),FALSE)&amp;CHAR(10)&amp;"Local Target: "&amp;HLOOKUP(RIGHT(AX$3,LEN(AX$3)-FIND(".",AX$3,FIND(".",AX$3)+1)),Gällivare!$B$6:$J$36,MATCH($C32,Gällivare!$B$6:$B$36,0),FALSE)))</f>
        <v>Medium</v>
      </c>
      <c r="AY32" s="177" t="str">
        <f>IF(AND(HLOOKUP(MID(AY$3,FIND(".",AY$3)+1,FIND(".",AY$3,FIND(".",AY$3)+1)-FIND(".",AY$3)-1),Gällivare!$B$6:$J$36,MATCH($C32,Gällivare!$B$6:$B$36,0),FALSE)="No Impact",HLOOKUP(RIGHT(AY$3,LEN(AY$3)-FIND(".",AY$3,FIND(".",AY$3)+1)),Gällivare!$B$6:$J$36,MATCH($C32,Gällivare!$B$6:$B$36,0),FALSE)="No Impact"),HLOOKUP(LEFT(AY$3,4),Global!$B$6:$J$36,MATCH($C32,Global!$B$6:$B$36,0),FALSE),IF(AND(HLOOKUP(MID(AY$3,FIND(".",AY$3)+1,FIND(".",AY$3,FIND(".",AY$3)+1)-FIND(".",AY$3)-1),Gällivare!$B$6:$J$36,MATCH($C32,Gällivare!$B$6:$B$36,0),FALSE)="No Impact",HLOOKUP(LEFT(AY$3,4),Global!$B$6:$J$36,MATCH($C32,Global!$B$6:$B$36,0),FALSE)="No Impact"),HLOOKUP(RIGHT(AY$3,LEN(AY$3)-FIND(".",AY$3,FIND(".",AY$3)+1)),Gällivare!$B$6:$J$36,MATCH($C32,Gällivare!$B$6:$B$36,0),FALSE),"Global: "&amp;HLOOKUP(LEFT(AY$3,4),Global!$B$6:$J$36,MATCH($C32,Global!$B$6:$B$36,0),FALSE)&amp;CHAR(10)&amp;"Local Trend: "&amp;HLOOKUP(MID(AY$3,FIND(".",AY$3)+1,FIND(".",AY$3,FIND(".",AY$3)+1)-FIND(".",AY$3)-1),Gällivare!$B$6:$J$36,MATCH($C32,Gällivare!$B$6:$B$36,0),FALSE)&amp;CHAR(10)&amp;"Local Target: "&amp;HLOOKUP(RIGHT(AY$3,LEN(AY$3)-FIND(".",AY$3,FIND(".",AY$3)+1)),Gällivare!$B$6:$J$36,MATCH($C32,Gällivare!$B$6:$B$36,0),FALSE)))</f>
        <v>Low</v>
      </c>
      <c r="AZ32" s="177" t="str">
        <f>IF(AND(HLOOKUP(MID(AZ$3,FIND(".",AZ$3)+1,FIND(".",AZ$3,FIND(".",AZ$3)+1)-FIND(".",AZ$3)-1),Gällivare!$B$6:$J$36,MATCH($C32,Gällivare!$B$6:$B$36,0),FALSE)="No Impact",HLOOKUP(RIGHT(AZ$3,LEN(AZ$3)-FIND(".",AZ$3,FIND(".",AZ$3)+1)),Gällivare!$B$6:$J$36,MATCH($C32,Gällivare!$B$6:$B$36,0),FALSE)="No Impact"),HLOOKUP(LEFT(AZ$3,4),Global!$B$6:$J$36,MATCH($C32,Global!$B$6:$B$36,0),FALSE),IF(AND(HLOOKUP(MID(AZ$3,FIND(".",AZ$3)+1,FIND(".",AZ$3,FIND(".",AZ$3)+1)-FIND(".",AZ$3)-1),Gällivare!$B$6:$J$36,MATCH($C32,Gällivare!$B$6:$B$36,0),FALSE)="No Impact",HLOOKUP(LEFT(AZ$3,4),Global!$B$6:$J$36,MATCH($C32,Global!$B$6:$B$36,0),FALSE)="No Impact"),HLOOKUP(RIGHT(AZ$3,LEN(AZ$3)-FIND(".",AZ$3,FIND(".",AZ$3)+1)),Gällivare!$B$6:$J$36,MATCH($C32,Gällivare!$B$6:$B$36,0),FALSE),"Global: "&amp;HLOOKUP(LEFT(AZ$3,4),Global!$B$6:$J$36,MATCH($C32,Global!$B$6:$B$36,0),FALSE)&amp;CHAR(10)&amp;"Local Trend: "&amp;HLOOKUP(MID(AZ$3,FIND(".",AZ$3)+1,FIND(".",AZ$3,FIND(".",AZ$3)+1)-FIND(".",AZ$3)-1),Gällivare!$B$6:$J$36,MATCH($C32,Gällivare!$B$6:$B$36,0),FALSE)&amp;CHAR(10)&amp;"Local Target: "&amp;HLOOKUP(RIGHT(AZ$3,LEN(AZ$3)-FIND(".",AZ$3,FIND(".",AZ$3)+1)),Gällivare!$B$6:$J$36,MATCH($C32,Gällivare!$B$6:$B$36,0),FALSE)))</f>
        <v>Low</v>
      </c>
      <c r="BA32" s="177" t="str">
        <f>IF(AND(HLOOKUP(MID(BA$3,FIND(".",BA$3)+1,FIND(".",BA$3,FIND(".",BA$3)+1)-FIND(".",BA$3)-1),Gällivare!$B$6:$J$36,MATCH($C32,Gällivare!$B$6:$B$36,0),FALSE)="No Impact",HLOOKUP(RIGHT(BA$3,LEN(BA$3)-FIND(".",BA$3,FIND(".",BA$3)+1)),Gällivare!$B$6:$J$36,MATCH($C32,Gällivare!$B$6:$B$36,0),FALSE)="No Impact"),HLOOKUP(LEFT(BA$3,4),Global!$B$6:$J$36,MATCH($C32,Global!$B$6:$B$36,0),FALSE),IF(AND(HLOOKUP(MID(BA$3,FIND(".",BA$3)+1,FIND(".",BA$3,FIND(".",BA$3)+1)-FIND(".",BA$3)-1),Gällivare!$B$6:$J$36,MATCH($C32,Gällivare!$B$6:$B$36,0),FALSE)="No Impact",HLOOKUP(LEFT(BA$3,4),Global!$B$6:$J$36,MATCH($C32,Global!$B$6:$B$36,0),FALSE)="No Impact"),HLOOKUP(RIGHT(BA$3,LEN(BA$3)-FIND(".",BA$3,FIND(".",BA$3)+1)),Gällivare!$B$6:$J$36,MATCH($C32,Gällivare!$B$6:$B$36,0),FALSE),"Global: "&amp;HLOOKUP(LEFT(BA$3,4),Global!$B$6:$J$36,MATCH($C32,Global!$B$6:$B$36,0),FALSE)&amp;CHAR(10)&amp;"Local Trend: "&amp;HLOOKUP(MID(BA$3,FIND(".",BA$3)+1,FIND(".",BA$3,FIND(".",BA$3)+1)-FIND(".",BA$3)-1),Gällivare!$B$6:$J$36,MATCH($C32,Gällivare!$B$6:$B$36,0),FALSE)&amp;CHAR(10)&amp;"Local Target: "&amp;HLOOKUP(RIGHT(BA$3,LEN(BA$3)-FIND(".",BA$3,FIND(".",BA$3)+1)),Gällivare!$B$6:$J$36,MATCH($C32,Gällivare!$B$6:$B$36,0),FALSE)))</f>
        <v>Low</v>
      </c>
      <c r="BB32" s="177" t="str">
        <f>IF(AND(HLOOKUP(MID(BB$3,FIND(".",BB$3)+1,FIND(".",BB$3,FIND(".",BB$3)+1)-FIND(".",BB$3)-1),Gällivare!$B$6:$J$36,MATCH($C32,Gällivare!$B$6:$B$36,0),FALSE)="No Impact",HLOOKUP(RIGHT(BB$3,LEN(BB$3)-FIND(".",BB$3,FIND(".",BB$3)+1)),Gällivare!$B$6:$J$36,MATCH($C32,Gällivare!$B$6:$B$36,0),FALSE)="No Impact"),HLOOKUP(LEFT(BB$3,4),Global!$B$6:$J$36,MATCH($C32,Global!$B$6:$B$36,0),FALSE),IF(AND(HLOOKUP(MID(BB$3,FIND(".",BB$3)+1,FIND(".",BB$3,FIND(".",BB$3)+1)-FIND(".",BB$3)-1),Gällivare!$B$6:$J$36,MATCH($C32,Gällivare!$B$6:$B$36,0),FALSE)="No Impact",HLOOKUP(LEFT(BB$3,4),Global!$B$6:$J$36,MATCH($C32,Global!$B$6:$B$36,0),FALSE)="No Impact"),HLOOKUP(RIGHT(BB$3,LEN(BB$3)-FIND(".",BB$3,FIND(".",BB$3)+1)),Gällivare!$B$6:$J$36,MATCH($C32,Gällivare!$B$6:$B$36,0),FALSE),"Global: "&amp;HLOOKUP(LEFT(BB$3,4),Global!$B$6:$J$36,MATCH($C32,Global!$B$6:$B$36,0),FALSE)&amp;CHAR(10)&amp;"Local Trend: "&amp;HLOOKUP(MID(BB$3,FIND(".",BB$3)+1,FIND(".",BB$3,FIND(".",BB$3)+1)-FIND(".",BB$3)-1),Gällivare!$B$6:$J$36,MATCH($C32,Gällivare!$B$6:$B$36,0),FALSE)&amp;CHAR(10)&amp;"Local Target: "&amp;HLOOKUP(RIGHT(BB$3,LEN(BB$3)-FIND(".",BB$3,FIND(".",BB$3)+1)),Gällivare!$B$6:$J$36,MATCH($C32,Gällivare!$B$6:$B$36,0),FALSE)))</f>
        <v>Low</v>
      </c>
      <c r="BC32" s="177" t="str">
        <f>IF(AND(HLOOKUP(MID(BC$3,FIND(".",BC$3)+1,FIND(".",BC$3,FIND(".",BC$3)+1)-FIND(".",BC$3)-1),Gällivare!$B$6:$J$36,MATCH($C32,Gällivare!$B$6:$B$36,0),FALSE)="No Impact",HLOOKUP(RIGHT(BC$3,LEN(BC$3)-FIND(".",BC$3,FIND(".",BC$3)+1)),Gällivare!$B$6:$J$36,MATCH($C32,Gällivare!$B$6:$B$36,0),FALSE)="No Impact"),HLOOKUP(LEFT(BC$3,4),Global!$B$6:$J$36,MATCH($C32,Global!$B$6:$B$36,0),FALSE),IF(AND(HLOOKUP(MID(BC$3,FIND(".",BC$3)+1,FIND(".",BC$3,FIND(".",BC$3)+1)-FIND(".",BC$3)-1),Gällivare!$B$6:$J$36,MATCH($C32,Gällivare!$B$6:$B$36,0),FALSE)="No Impact",HLOOKUP(LEFT(BC$3,4),Global!$B$6:$J$36,MATCH($C32,Global!$B$6:$B$36,0),FALSE)="No Impact"),HLOOKUP(RIGHT(BC$3,LEN(BC$3)-FIND(".",BC$3,FIND(".",BC$3)+1)),Gällivare!$B$6:$J$36,MATCH($C32,Gällivare!$B$6:$B$36,0),FALSE),"Global: "&amp;HLOOKUP(LEFT(BC$3,4),Global!$B$6:$J$36,MATCH($C32,Global!$B$6:$B$36,0),FALSE)&amp;CHAR(10)&amp;"Local Trend: "&amp;HLOOKUP(MID(BC$3,FIND(".",BC$3)+1,FIND(".",BC$3,FIND(".",BC$3)+1)-FIND(".",BC$3)-1),Gällivare!$B$6:$J$36,MATCH($C32,Gällivare!$B$6:$B$36,0),FALSE)&amp;CHAR(10)&amp;"Local Target: "&amp;HLOOKUP(RIGHT(BC$3,LEN(BC$3)-FIND(".",BC$3,FIND(".",BC$3)+1)),Gällivare!$B$6:$J$36,MATCH($C32,Gällivare!$B$6:$B$36,0),FALSE)))</f>
        <v>Low</v>
      </c>
      <c r="BD32" s="177" t="str">
        <f>IF(AND(HLOOKUP(MID(BD$3,FIND(".",BD$3)+1,FIND(".",BD$3,FIND(".",BD$3)+1)-FIND(".",BD$3)-1),Gällivare!$B$6:$J$36,MATCH($C32,Gällivare!$B$6:$B$36,0),FALSE)="No Impact",HLOOKUP(RIGHT(BD$3,LEN(BD$3)-FIND(".",BD$3,FIND(".",BD$3)+1)),Gällivare!$B$6:$J$36,MATCH($C32,Gällivare!$B$6:$B$36,0),FALSE)="No Impact"),HLOOKUP(LEFT(BD$3,4),Global!$B$6:$J$36,MATCH($C32,Global!$B$6:$B$36,0),FALSE),IF(AND(HLOOKUP(MID(BD$3,FIND(".",BD$3)+1,FIND(".",BD$3,FIND(".",BD$3)+1)-FIND(".",BD$3)-1),Gällivare!$B$6:$J$36,MATCH($C32,Gällivare!$B$6:$B$36,0),FALSE)="No Impact",HLOOKUP(LEFT(BD$3,4),Global!$B$6:$J$36,MATCH($C32,Global!$B$6:$B$36,0),FALSE)="No Impact"),HLOOKUP(RIGHT(BD$3,LEN(BD$3)-FIND(".",BD$3,FIND(".",BD$3)+1)),Gällivare!$B$6:$J$36,MATCH($C32,Gällivare!$B$6:$B$36,0),FALSE),"Global: "&amp;HLOOKUP(LEFT(BD$3,4),Global!$B$6:$J$36,MATCH($C32,Global!$B$6:$B$36,0),FALSE)&amp;CHAR(10)&amp;"Local Trend: "&amp;HLOOKUP(MID(BD$3,FIND(".",BD$3)+1,FIND(".",BD$3,FIND(".",BD$3)+1)-FIND(".",BD$3)-1),Gällivare!$B$6:$J$36,MATCH($C32,Gällivare!$B$6:$B$36,0),FALSE)&amp;CHAR(10)&amp;"Local Target: "&amp;HLOOKUP(RIGHT(BD$3,LEN(BD$3)-FIND(".",BD$3,FIND(".",BD$3)+1)),Gällivare!$B$6:$J$36,MATCH($C32,Gällivare!$B$6:$B$36,0),FALSE)))</f>
        <v>Low</v>
      </c>
      <c r="BE32" s="177" t="str">
        <f>IF(AND(HLOOKUP(MID(BE$3,FIND(".",BE$3)+1,FIND(".",BE$3,FIND(".",BE$3)+1)-FIND(".",BE$3)-1),Gällivare!$B$6:$J$36,MATCH($C32,Gällivare!$B$6:$B$36,0),FALSE)="No Impact",HLOOKUP(RIGHT(BE$3,LEN(BE$3)-FIND(".",BE$3,FIND(".",BE$3)+1)),Gällivare!$B$6:$J$36,MATCH($C32,Gällivare!$B$6:$B$36,0),FALSE)="No Impact"),HLOOKUP(LEFT(BE$3,4),Global!$B$6:$J$36,MATCH($C32,Global!$B$6:$B$36,0),FALSE),IF(AND(HLOOKUP(MID(BE$3,FIND(".",BE$3)+1,FIND(".",BE$3,FIND(".",BE$3)+1)-FIND(".",BE$3)-1),Gällivare!$B$6:$J$36,MATCH($C32,Gällivare!$B$6:$B$36,0),FALSE)="No Impact",HLOOKUP(LEFT(BE$3,4),Global!$B$6:$J$36,MATCH($C32,Global!$B$6:$B$36,0),FALSE)="No Impact"),HLOOKUP(RIGHT(BE$3,LEN(BE$3)-FIND(".",BE$3,FIND(".",BE$3)+1)),Gällivare!$B$6:$J$36,MATCH($C32,Gällivare!$B$6:$B$36,0),FALSE),"Global: "&amp;HLOOKUP(LEFT(BE$3,4),Global!$B$6:$J$36,MATCH($C32,Global!$B$6:$B$36,0),FALSE)&amp;CHAR(10)&amp;"Local Trend: "&amp;HLOOKUP(MID(BE$3,FIND(".",BE$3)+1,FIND(".",BE$3,FIND(".",BE$3)+1)-FIND(".",BE$3)-1),Gällivare!$B$6:$J$36,MATCH($C32,Gällivare!$B$6:$B$36,0),FALSE)&amp;CHAR(10)&amp;"Local Target: "&amp;HLOOKUP(RIGHT(BE$3,LEN(BE$3)-FIND(".",BE$3,FIND(".",BE$3)+1)),Gällivare!$B$6:$J$36,MATCH($C32,Gällivare!$B$6:$B$36,0),FALSE)))</f>
        <v>Medium</v>
      </c>
      <c r="BF32" s="177" t="str">
        <f>IF(AND(HLOOKUP(MID(BF$3,FIND(".",BF$3)+1,FIND(".",BF$3,FIND(".",BF$3)+1)-FIND(".",BF$3)-1),Gällivare!$B$6:$J$36,MATCH($C32,Gällivare!$B$6:$B$36,0),FALSE)="No Impact",HLOOKUP(RIGHT(BF$3,LEN(BF$3)-FIND(".",BF$3,FIND(".",BF$3)+1)),Gällivare!$B$6:$J$36,MATCH($C32,Gällivare!$B$6:$B$36,0),FALSE)="No Impact"),HLOOKUP(LEFT(BF$3,4),Global!$B$6:$J$36,MATCH($C32,Global!$B$6:$B$36,0),FALSE),IF(AND(HLOOKUP(MID(BF$3,FIND(".",BF$3)+1,FIND(".",BF$3,FIND(".",BF$3)+1)-FIND(".",BF$3)-1),Gällivare!$B$6:$J$36,MATCH($C32,Gällivare!$B$6:$B$36,0),FALSE)="No Impact",HLOOKUP(LEFT(BF$3,4),Global!$B$6:$J$36,MATCH($C32,Global!$B$6:$B$36,0),FALSE)="No Impact"),HLOOKUP(RIGHT(BF$3,LEN(BF$3)-FIND(".",BF$3,FIND(".",BF$3)+1)),Gällivare!$B$6:$J$36,MATCH($C32,Gällivare!$B$6:$B$36,0),FALSE),"Global: "&amp;HLOOKUP(LEFT(BF$3,4),Global!$B$6:$J$36,MATCH($C32,Global!$B$6:$B$36,0),FALSE)&amp;CHAR(10)&amp;"Local Trend: "&amp;HLOOKUP(MID(BF$3,FIND(".",BF$3)+1,FIND(".",BF$3,FIND(".",BF$3)+1)-FIND(".",BF$3)-1),Gällivare!$B$6:$J$36,MATCH($C32,Gällivare!$B$6:$B$36,0),FALSE)&amp;CHAR(10)&amp;"Local Target: "&amp;HLOOKUP(RIGHT(BF$3,LEN(BF$3)-FIND(".",BF$3,FIND(".",BF$3)+1)),Gällivare!$B$6:$J$36,MATCH($C32,Gällivare!$B$6:$B$36,0),FALSE)))</f>
        <v>Medium</v>
      </c>
      <c r="BG32" s="177" t="str">
        <f>IF(AND(HLOOKUP(MID(BG$3,FIND(".",BG$3)+1,FIND(".",BG$3,FIND(".",BG$3)+1)-FIND(".",BG$3)-1),Gällivare!$B$6:$J$36,MATCH($C32,Gällivare!$B$6:$B$36,0),FALSE)="No Impact",HLOOKUP(RIGHT(BG$3,LEN(BG$3)-FIND(".",BG$3,FIND(".",BG$3)+1)),Gällivare!$B$6:$J$36,MATCH($C32,Gällivare!$B$6:$B$36,0),FALSE)="No Impact"),HLOOKUP(LEFT(BG$3,4),Global!$B$6:$J$36,MATCH($C32,Global!$B$6:$B$36,0),FALSE),IF(AND(HLOOKUP(MID(BG$3,FIND(".",BG$3)+1,FIND(".",BG$3,FIND(".",BG$3)+1)-FIND(".",BG$3)-1),Gällivare!$B$6:$J$36,MATCH($C32,Gällivare!$B$6:$B$36,0),FALSE)="No Impact",HLOOKUP(LEFT(BG$3,4),Global!$B$6:$J$36,MATCH($C32,Global!$B$6:$B$36,0),FALSE)="No Impact"),HLOOKUP(RIGHT(BG$3,LEN(BG$3)-FIND(".",BG$3,FIND(".",BG$3)+1)),Gällivare!$B$6:$J$36,MATCH($C32,Gällivare!$B$6:$B$36,0),FALSE),"Global: "&amp;HLOOKUP(LEFT(BG$3,4),Global!$B$6:$J$36,MATCH($C32,Global!$B$6:$B$36,0),FALSE)&amp;CHAR(10)&amp;"Local Trend: "&amp;HLOOKUP(MID(BG$3,FIND(".",BG$3)+1,FIND(".",BG$3,FIND(".",BG$3)+1)-FIND(".",BG$3)-1),Gällivare!$B$6:$J$36,MATCH($C32,Gällivare!$B$6:$B$36,0),FALSE)&amp;CHAR(10)&amp;"Local Target: "&amp;HLOOKUP(RIGHT(BG$3,LEN(BG$3)-FIND(".",BG$3,FIND(".",BG$3)+1)),Gällivare!$B$6:$J$36,MATCH($C32,Gällivare!$B$6:$B$36,0),FALSE)))</f>
        <v>Medium</v>
      </c>
      <c r="BH32" s="177" t="str">
        <f>IF(AND(HLOOKUP(MID(BH$3,FIND(".",BH$3)+1,FIND(".",BH$3,FIND(".",BH$3)+1)-FIND(".",BH$3)-1),Gällivare!$B$6:$J$36,MATCH($C32,Gällivare!$B$6:$B$36,0),FALSE)="No Impact",HLOOKUP(RIGHT(BH$3,LEN(BH$3)-FIND(".",BH$3,FIND(".",BH$3)+1)),Gällivare!$B$6:$J$36,MATCH($C32,Gällivare!$B$6:$B$36,0),FALSE)="No Impact"),HLOOKUP(LEFT(BH$3,4),Global!$B$6:$J$36,MATCH($C32,Global!$B$6:$B$36,0),FALSE),IF(AND(HLOOKUP(MID(BH$3,FIND(".",BH$3)+1,FIND(".",BH$3,FIND(".",BH$3)+1)-FIND(".",BH$3)-1),Gällivare!$B$6:$J$36,MATCH($C32,Gällivare!$B$6:$B$36,0),FALSE)="No Impact",HLOOKUP(LEFT(BH$3,4),Global!$B$6:$J$36,MATCH($C32,Global!$B$6:$B$36,0),FALSE)="No Impact"),HLOOKUP(RIGHT(BH$3,LEN(BH$3)-FIND(".",BH$3,FIND(".",BH$3)+1)),Gällivare!$B$6:$J$36,MATCH($C32,Gällivare!$B$6:$B$36,0),FALSE),"Global: "&amp;HLOOKUP(LEFT(BH$3,4),Global!$B$6:$J$36,MATCH($C32,Global!$B$6:$B$36,0),FALSE)&amp;CHAR(10)&amp;"Local Trend: "&amp;HLOOKUP(MID(BH$3,FIND(".",BH$3)+1,FIND(".",BH$3,FIND(".",BH$3)+1)-FIND(".",BH$3)-1),Gällivare!$B$6:$J$36,MATCH($C32,Gällivare!$B$6:$B$36,0),FALSE)&amp;CHAR(10)&amp;"Local Target: "&amp;HLOOKUP(RIGHT(BH$3,LEN(BH$3)-FIND(".",BH$3,FIND(".",BH$3)+1)),Gällivare!$B$6:$J$36,MATCH($C32,Gällivare!$B$6:$B$36,0),FALSE)))</f>
        <v>Medium</v>
      </c>
      <c r="BI32" s="177" t="str">
        <f>IF(AND(HLOOKUP(MID(BI$3,FIND(".",BI$3)+1,FIND(".",BI$3,FIND(".",BI$3)+1)-FIND(".",BI$3)-1),Gällivare!$B$6:$J$36,MATCH($C32,Gällivare!$B$6:$B$36,0),FALSE)="No Impact",HLOOKUP(RIGHT(BI$3,LEN(BI$3)-FIND(".",BI$3,FIND(".",BI$3)+1)),Gällivare!$B$6:$J$36,MATCH($C32,Gällivare!$B$6:$B$36,0),FALSE)="No Impact"),HLOOKUP(LEFT(BI$3,4),Global!$B$6:$J$36,MATCH($C32,Global!$B$6:$B$36,0),FALSE),IF(AND(HLOOKUP(MID(BI$3,FIND(".",BI$3)+1,FIND(".",BI$3,FIND(".",BI$3)+1)-FIND(".",BI$3)-1),Gällivare!$B$6:$J$36,MATCH($C32,Gällivare!$B$6:$B$36,0),FALSE)="No Impact",HLOOKUP(LEFT(BI$3,4),Global!$B$6:$J$36,MATCH($C32,Global!$B$6:$B$36,0),FALSE)="No Impact"),HLOOKUP(RIGHT(BI$3,LEN(BI$3)-FIND(".",BI$3,FIND(".",BI$3)+1)),Gällivare!$B$6:$J$36,MATCH($C32,Gällivare!$B$6:$B$36,0),FALSE),"Global: "&amp;HLOOKUP(LEFT(BI$3,4),Global!$B$6:$J$36,MATCH($C32,Global!$B$6:$B$36,0),FALSE)&amp;CHAR(10)&amp;"Local Trend: "&amp;HLOOKUP(MID(BI$3,FIND(".",BI$3)+1,FIND(".",BI$3,FIND(".",BI$3)+1)-FIND(".",BI$3)-1),Gällivare!$B$6:$J$36,MATCH($C32,Gällivare!$B$6:$B$36,0),FALSE)&amp;CHAR(10)&amp;"Local Target: "&amp;HLOOKUP(RIGHT(BI$3,LEN(BI$3)-FIND(".",BI$3,FIND(".",BI$3)+1)),Gällivare!$B$6:$J$36,MATCH($C32,Gällivare!$B$6:$B$36,0),FALSE)))</f>
        <v>Medium</v>
      </c>
      <c r="BJ32" s="177" t="str">
        <f>IF(AND(HLOOKUP(MID(BJ$3,FIND(".",BJ$3)+1,FIND(".",BJ$3,FIND(".",BJ$3)+1)-FIND(".",BJ$3)-1),Gällivare!$B$6:$J$36,MATCH($C32,Gällivare!$B$6:$B$36,0),FALSE)="No Impact",HLOOKUP(RIGHT(BJ$3,LEN(BJ$3)-FIND(".",BJ$3,FIND(".",BJ$3)+1)),Gällivare!$B$6:$J$36,MATCH($C32,Gällivare!$B$6:$B$36,0),FALSE)="No Impact"),HLOOKUP(LEFT(BJ$3,4),Global!$B$6:$J$36,MATCH($C32,Global!$B$6:$B$36,0),FALSE),IF(AND(HLOOKUP(MID(BJ$3,FIND(".",BJ$3)+1,FIND(".",BJ$3,FIND(".",BJ$3)+1)-FIND(".",BJ$3)-1),Gällivare!$B$6:$J$36,MATCH($C32,Gällivare!$B$6:$B$36,0),FALSE)="No Impact",HLOOKUP(LEFT(BJ$3,4),Global!$B$6:$J$36,MATCH($C32,Global!$B$6:$B$36,0),FALSE)="No Impact"),HLOOKUP(RIGHT(BJ$3,LEN(BJ$3)-FIND(".",BJ$3,FIND(".",BJ$3)+1)),Gällivare!$B$6:$J$36,MATCH($C32,Gällivare!$B$6:$B$36,0),FALSE),"Global: "&amp;HLOOKUP(LEFT(BJ$3,4),Global!$B$6:$J$36,MATCH($C32,Global!$B$6:$B$36,0),FALSE)&amp;CHAR(10)&amp;"Local Trend: "&amp;HLOOKUP(MID(BJ$3,FIND(".",BJ$3)+1,FIND(".",BJ$3,FIND(".",BJ$3)+1)-FIND(".",BJ$3)-1),Gällivare!$B$6:$J$36,MATCH($C32,Gällivare!$B$6:$B$36,0),FALSE)&amp;CHAR(10)&amp;"Local Target: "&amp;HLOOKUP(RIGHT(BJ$3,LEN(BJ$3)-FIND(".",BJ$3,FIND(".",BJ$3)+1)),Gällivare!$B$6:$J$36,MATCH($C32,Gällivare!$B$6:$B$36,0),FALSE)))</f>
        <v>Medium</v>
      </c>
      <c r="BK32" s="177" t="str">
        <f>IF(AND(HLOOKUP(MID(BK$3,FIND(".",BK$3)+1,FIND(".",BK$3,FIND(".",BK$3)+1)-FIND(".",BK$3)-1),Gällivare!$B$6:$J$36,MATCH($C32,Gällivare!$B$6:$B$36,0),FALSE)="No Impact",HLOOKUP(RIGHT(BK$3,LEN(BK$3)-FIND(".",BK$3,FIND(".",BK$3)+1)),Gällivare!$B$6:$J$36,MATCH($C32,Gällivare!$B$6:$B$36,0),FALSE)="No Impact"),HLOOKUP(LEFT(BK$3,4),Global!$B$6:$J$36,MATCH($C32,Global!$B$6:$B$36,0),FALSE),IF(AND(HLOOKUP(MID(BK$3,FIND(".",BK$3)+1,FIND(".",BK$3,FIND(".",BK$3)+1)-FIND(".",BK$3)-1),Gällivare!$B$6:$J$36,MATCH($C32,Gällivare!$B$6:$B$36,0),FALSE)="No Impact",HLOOKUP(LEFT(BK$3,4),Global!$B$6:$J$36,MATCH($C32,Global!$B$6:$B$36,0),FALSE)="No Impact"),HLOOKUP(RIGHT(BK$3,LEN(BK$3)-FIND(".",BK$3,FIND(".",BK$3)+1)),Gällivare!$B$6:$J$36,MATCH($C32,Gällivare!$B$6:$B$36,0),FALSE),"Global: "&amp;HLOOKUP(LEFT(BK$3,4),Global!$B$6:$J$36,MATCH($C32,Global!$B$6:$B$36,0),FALSE)&amp;CHAR(10)&amp;"Local Trend: "&amp;HLOOKUP(MID(BK$3,FIND(".",BK$3)+1,FIND(".",BK$3,FIND(".",BK$3)+1)-FIND(".",BK$3)-1),Gällivare!$B$6:$J$36,MATCH($C32,Gällivare!$B$6:$B$36,0),FALSE)&amp;CHAR(10)&amp;"Local Target: "&amp;HLOOKUP(RIGHT(BK$3,LEN(BK$3)-FIND(".",BK$3,FIND(".",BK$3)+1)),Gällivare!$B$6:$J$36,MATCH($C32,Gällivare!$B$6:$B$36,0),FALSE)))</f>
        <v>Low</v>
      </c>
      <c r="BL32" s="177" t="str">
        <f>IF(AND(HLOOKUP(MID(BL$3,FIND(".",BL$3)+1,FIND(".",BL$3,FIND(".",BL$3)+1)-FIND(".",BL$3)-1),Gällivare!$B$6:$J$36,MATCH($C32,Gällivare!$B$6:$B$36,0),FALSE)="No Impact",HLOOKUP(RIGHT(BL$3,LEN(BL$3)-FIND(".",BL$3,FIND(".",BL$3)+1)),Gällivare!$B$6:$J$36,MATCH($C32,Gällivare!$B$6:$B$36,0),FALSE)="No Impact"),HLOOKUP(LEFT(BL$3,4),Global!$B$6:$J$36,MATCH($C32,Global!$B$6:$B$36,0),FALSE),IF(AND(HLOOKUP(MID(BL$3,FIND(".",BL$3)+1,FIND(".",BL$3,FIND(".",BL$3)+1)-FIND(".",BL$3)-1),Gällivare!$B$6:$J$36,MATCH($C32,Gällivare!$B$6:$B$36,0),FALSE)="No Impact",HLOOKUP(LEFT(BL$3,4),Global!$B$6:$J$36,MATCH($C32,Global!$B$6:$B$36,0),FALSE)="No Impact"),HLOOKUP(RIGHT(BL$3,LEN(BL$3)-FIND(".",BL$3,FIND(".",BL$3)+1)),Gällivare!$B$6:$J$36,MATCH($C32,Gällivare!$B$6:$B$36,0),FALSE),"Global: "&amp;HLOOKUP(LEFT(BL$3,4),Global!$B$6:$J$36,MATCH($C32,Global!$B$6:$B$36,0),FALSE)&amp;CHAR(10)&amp;"Local Trend: "&amp;HLOOKUP(MID(BL$3,FIND(".",BL$3)+1,FIND(".",BL$3,FIND(".",BL$3)+1)-FIND(".",BL$3)-1),Gällivare!$B$6:$J$36,MATCH($C32,Gällivare!$B$6:$B$36,0),FALSE)&amp;CHAR(10)&amp;"Local Target: "&amp;HLOOKUP(RIGHT(BL$3,LEN(BL$3)-FIND(".",BL$3,FIND(".",BL$3)+1)),Gällivare!$B$6:$J$36,MATCH($C32,Gällivare!$B$6:$B$36,0),FALSE)))</f>
        <v>Low</v>
      </c>
      <c r="BM32" s="177" t="str">
        <f>IF(AND(HLOOKUP(MID(BM$3,FIND(".",BM$3)+1,FIND(".",BM$3,FIND(".",BM$3)+1)-FIND(".",BM$3)-1),Gällivare!$B$6:$J$36,MATCH($C32,Gällivare!$B$6:$B$36,0),FALSE)="No Impact",HLOOKUP(RIGHT(BM$3,LEN(BM$3)-FIND(".",BM$3,FIND(".",BM$3)+1)),Gällivare!$B$6:$J$36,MATCH($C32,Gällivare!$B$6:$B$36,0),FALSE)="No Impact"),HLOOKUP(LEFT(BM$3,4),Global!$B$6:$J$36,MATCH($C32,Global!$B$6:$B$36,0),FALSE),IF(AND(HLOOKUP(MID(BM$3,FIND(".",BM$3)+1,FIND(".",BM$3,FIND(".",BM$3)+1)-FIND(".",BM$3)-1),Gällivare!$B$6:$J$36,MATCH($C32,Gällivare!$B$6:$B$36,0),FALSE)="No Impact",HLOOKUP(LEFT(BM$3,4),Global!$B$6:$J$36,MATCH($C32,Global!$B$6:$B$36,0),FALSE)="No Impact"),HLOOKUP(RIGHT(BM$3,LEN(BM$3)-FIND(".",BM$3,FIND(".",BM$3)+1)),Gällivare!$B$6:$J$36,MATCH($C32,Gällivare!$B$6:$B$36,0),FALSE),"Global: "&amp;HLOOKUP(LEFT(BM$3,4),Global!$B$6:$J$36,MATCH($C32,Global!$B$6:$B$36,0),FALSE)&amp;CHAR(10)&amp;"Local Trend: "&amp;HLOOKUP(MID(BM$3,FIND(".",BM$3)+1,FIND(".",BM$3,FIND(".",BM$3)+1)-FIND(".",BM$3)-1),Gällivare!$B$6:$J$36,MATCH($C32,Gällivare!$B$6:$B$36,0),FALSE)&amp;CHAR(10)&amp;"Local Target: "&amp;HLOOKUP(RIGHT(BM$3,LEN(BM$3)-FIND(".",BM$3,FIND(".",BM$3)+1)),Gällivare!$B$6:$J$36,MATCH($C32,Gällivare!$B$6:$B$36,0),FALSE)))</f>
        <v>Low</v>
      </c>
      <c r="BN32" s="177" t="str">
        <f>IF(AND(HLOOKUP(MID(BN$3,FIND(".",BN$3)+1,FIND(".",BN$3,FIND(".",BN$3)+1)-FIND(".",BN$3)-1),Gällivare!$B$6:$J$36,MATCH($C32,Gällivare!$B$6:$B$36,0),FALSE)="No Impact",HLOOKUP(RIGHT(BN$3,LEN(BN$3)-FIND(".",BN$3,FIND(".",BN$3)+1)),Gällivare!$B$6:$J$36,MATCH($C32,Gällivare!$B$6:$B$36,0),FALSE)="No Impact"),HLOOKUP(LEFT(BN$3,4),Global!$B$6:$J$36,MATCH($C32,Global!$B$6:$B$36,0),FALSE),IF(AND(HLOOKUP(MID(BN$3,FIND(".",BN$3)+1,FIND(".",BN$3,FIND(".",BN$3)+1)-FIND(".",BN$3)-1),Gällivare!$B$6:$J$36,MATCH($C32,Gällivare!$B$6:$B$36,0),FALSE)="No Impact",HLOOKUP(LEFT(BN$3,4),Global!$B$6:$J$36,MATCH($C32,Global!$B$6:$B$36,0),FALSE)="No Impact"),HLOOKUP(RIGHT(BN$3,LEN(BN$3)-FIND(".",BN$3,FIND(".",BN$3)+1)),Gällivare!$B$6:$J$36,MATCH($C32,Gällivare!$B$6:$B$36,0),FALSE),"Global: "&amp;HLOOKUP(LEFT(BN$3,4),Global!$B$6:$J$36,MATCH($C32,Global!$B$6:$B$36,0),FALSE)&amp;CHAR(10)&amp;"Local Trend: "&amp;HLOOKUP(MID(BN$3,FIND(".",BN$3)+1,FIND(".",BN$3,FIND(".",BN$3)+1)-FIND(".",BN$3)-1),Gällivare!$B$6:$J$36,MATCH($C32,Gällivare!$B$6:$B$36,0),FALSE)&amp;CHAR(10)&amp;"Local Target: "&amp;HLOOKUP(RIGHT(BN$3,LEN(BN$3)-FIND(".",BN$3,FIND(".",BN$3)+1)),Gällivare!$B$6:$J$36,MATCH($C32,Gällivare!$B$6:$B$36,0),FALSE)))</f>
        <v>Low</v>
      </c>
      <c r="BO32" s="177" t="str">
        <f>IF(AND(HLOOKUP(MID(BO$3,FIND(".",BO$3)+1,FIND(".",BO$3,FIND(".",BO$3)+1)-FIND(".",BO$3)-1),Gällivare!$B$6:$J$36,MATCH($C32,Gällivare!$B$6:$B$36,0),FALSE)="No Impact",HLOOKUP(RIGHT(BO$3,LEN(BO$3)-FIND(".",BO$3,FIND(".",BO$3)+1)),Gällivare!$B$6:$J$36,MATCH($C32,Gällivare!$B$6:$B$36,0),FALSE)="No Impact"),HLOOKUP(LEFT(BO$3,4),Global!$B$6:$J$36,MATCH($C32,Global!$B$6:$B$36,0),FALSE),IF(AND(HLOOKUP(MID(BO$3,FIND(".",BO$3)+1,FIND(".",BO$3,FIND(".",BO$3)+1)-FIND(".",BO$3)-1),Gällivare!$B$6:$J$36,MATCH($C32,Gällivare!$B$6:$B$36,0),FALSE)="No Impact",HLOOKUP(LEFT(BO$3,4),Global!$B$6:$J$36,MATCH($C32,Global!$B$6:$B$36,0),FALSE)="No Impact"),HLOOKUP(RIGHT(BO$3,LEN(BO$3)-FIND(".",BO$3,FIND(".",BO$3)+1)),Gällivare!$B$6:$J$36,MATCH($C32,Gällivare!$B$6:$B$36,0),FALSE),"Global: "&amp;HLOOKUP(LEFT(BO$3,4),Global!$B$6:$J$36,MATCH($C32,Global!$B$6:$B$36,0),FALSE)&amp;CHAR(10)&amp;"Local Trend: "&amp;HLOOKUP(MID(BO$3,FIND(".",BO$3)+1,FIND(".",BO$3,FIND(".",BO$3)+1)-FIND(".",BO$3)-1),Gällivare!$B$6:$J$36,MATCH($C32,Gällivare!$B$6:$B$36,0),FALSE)&amp;CHAR(10)&amp;"Local Target: "&amp;HLOOKUP(RIGHT(BO$3,LEN(BO$3)-FIND(".",BO$3,FIND(".",BO$3)+1)),Gällivare!$B$6:$J$36,MATCH($C32,Gällivare!$B$6:$B$36,0),FALSE)))</f>
        <v>Low</v>
      </c>
      <c r="BP32" s="177" t="str">
        <f>IF(AND(HLOOKUP(MID(BP$3,FIND(".",BP$3)+1,FIND(".",BP$3,FIND(".",BP$3)+1)-FIND(".",BP$3)-1),Gällivare!$B$6:$J$36,MATCH($C32,Gällivare!$B$6:$B$36,0),FALSE)="No Impact",HLOOKUP(RIGHT(BP$3,LEN(BP$3)-FIND(".",BP$3,FIND(".",BP$3)+1)),Gällivare!$B$6:$J$36,MATCH($C32,Gällivare!$B$6:$B$36,0),FALSE)="No Impact"),HLOOKUP(LEFT(BP$3,4),Global!$B$6:$J$36,MATCH($C32,Global!$B$6:$B$36,0),FALSE),IF(AND(HLOOKUP(MID(BP$3,FIND(".",BP$3)+1,FIND(".",BP$3,FIND(".",BP$3)+1)-FIND(".",BP$3)-1),Gällivare!$B$6:$J$36,MATCH($C32,Gällivare!$B$6:$B$36,0),FALSE)="No Impact",HLOOKUP(LEFT(BP$3,4),Global!$B$6:$J$36,MATCH($C32,Global!$B$6:$B$36,0),FALSE)="No Impact"),HLOOKUP(RIGHT(BP$3,LEN(BP$3)-FIND(".",BP$3,FIND(".",BP$3)+1)),Gällivare!$B$6:$J$36,MATCH($C32,Gällivare!$B$6:$B$36,0),FALSE),"Global: "&amp;HLOOKUP(LEFT(BP$3,4),Global!$B$6:$J$36,MATCH($C32,Global!$B$6:$B$36,0),FALSE)&amp;CHAR(10)&amp;"Local Trend: "&amp;HLOOKUP(MID(BP$3,FIND(".",BP$3)+1,FIND(".",BP$3,FIND(".",BP$3)+1)-FIND(".",BP$3)-1),Gällivare!$B$6:$J$36,MATCH($C32,Gällivare!$B$6:$B$36,0),FALSE)&amp;CHAR(10)&amp;"Local Target: "&amp;HLOOKUP(RIGHT(BP$3,LEN(BP$3)-FIND(".",BP$3,FIND(".",BP$3)+1)),Gällivare!$B$6:$J$36,MATCH($C32,Gällivare!$B$6:$B$36,0),FALSE)))</f>
        <v>Low</v>
      </c>
    </row>
    <row r="33" spans="2:68" x14ac:dyDescent="0.3">
      <c r="B33" s="243"/>
      <c r="C33" s="175" t="s">
        <v>221</v>
      </c>
      <c r="D33" s="175" t="s">
        <v>218</v>
      </c>
      <c r="E33" s="175" t="s">
        <v>222</v>
      </c>
      <c r="F33" s="176" t="s">
        <v>165</v>
      </c>
      <c r="G33" s="176"/>
      <c r="H33" s="175" t="str">
        <f t="shared" si="9"/>
        <v>High</v>
      </c>
      <c r="I33" s="175" t="str">
        <f t="shared" si="9"/>
        <v>High</v>
      </c>
      <c r="J33" s="175" t="str">
        <f t="shared" si="9"/>
        <v>High</v>
      </c>
      <c r="K33" s="175" t="str">
        <f t="shared" si="9"/>
        <v>High</v>
      </c>
      <c r="L33" s="175" t="str">
        <f t="shared" si="9"/>
        <v>High</v>
      </c>
      <c r="M33" s="175" t="str">
        <f t="shared" si="9"/>
        <v>High</v>
      </c>
      <c r="N33" s="175" t="str">
        <f t="shared" si="9"/>
        <v>Medium</v>
      </c>
      <c r="O33" s="175" t="str">
        <f t="shared" si="9"/>
        <v>Medium</v>
      </c>
      <c r="P33" s="175" t="str">
        <f t="shared" si="8"/>
        <v>Medium</v>
      </c>
      <c r="Q33" s="175" t="str">
        <f t="shared" si="8"/>
        <v>Medium</v>
      </c>
      <c r="R33" s="175" t="str">
        <f t="shared" si="8"/>
        <v>Medium</v>
      </c>
      <c r="S33" s="175" t="str">
        <f t="shared" si="8"/>
        <v>Medium</v>
      </c>
      <c r="T33" s="175" t="str">
        <f t="shared" si="8"/>
        <v>Low</v>
      </c>
      <c r="U33" s="175" t="str">
        <f t="shared" si="8"/>
        <v>Low</v>
      </c>
      <c r="V33" s="175" t="str">
        <f t="shared" si="8"/>
        <v>Low</v>
      </c>
      <c r="W33" s="175" t="str">
        <f t="shared" si="8"/>
        <v>Low</v>
      </c>
      <c r="X33" s="175" t="str">
        <f t="shared" si="5"/>
        <v>Low</v>
      </c>
      <c r="Y33" s="175" t="str">
        <f t="shared" si="5"/>
        <v>Low</v>
      </c>
      <c r="Z33" s="175" t="str">
        <f t="shared" si="5"/>
        <v>Medium</v>
      </c>
      <c r="AA33" s="175" t="str">
        <f t="shared" si="5"/>
        <v>Medium</v>
      </c>
      <c r="AB33" s="175" t="str">
        <f t="shared" si="5"/>
        <v>Medium</v>
      </c>
      <c r="AC33" s="175" t="str">
        <f t="shared" si="5"/>
        <v>Medium</v>
      </c>
      <c r="AD33" s="175" t="str">
        <f t="shared" si="5"/>
        <v>Medium</v>
      </c>
      <c r="AE33" s="175" t="str">
        <f t="shared" si="5"/>
        <v>Medium</v>
      </c>
      <c r="AF33" s="175" t="str">
        <f t="shared" si="4"/>
        <v>Low</v>
      </c>
      <c r="AG33" s="175" t="str">
        <f t="shared" si="4"/>
        <v>Low</v>
      </c>
      <c r="AH33" s="175" t="str">
        <f t="shared" si="4"/>
        <v>Low</v>
      </c>
      <c r="AI33" s="175" t="str">
        <f t="shared" si="4"/>
        <v>Low</v>
      </c>
      <c r="AJ33" s="175" t="str">
        <f t="shared" si="4"/>
        <v>Low</v>
      </c>
      <c r="AK33" s="175" t="str">
        <f t="shared" si="4"/>
        <v>Low</v>
      </c>
      <c r="AL33" s="176"/>
      <c r="AM33" s="177" t="str">
        <f>IF(AND(HLOOKUP(MID(AM$3,FIND(".",AM$3)+1,FIND(".",AM$3,FIND(".",AM$3)+1)-FIND(".",AM$3)-1),Gällivare!$B$6:$J$36,MATCH($C33,Gällivare!$B$6:$B$36,0),FALSE)="No Impact",HLOOKUP(RIGHT(AM$3,LEN(AM$3)-FIND(".",AM$3,FIND(".",AM$3)+1)),Gällivare!$B$6:$J$36,MATCH($C33,Gällivare!$B$6:$B$36,0),FALSE)="No Impact"),HLOOKUP(LEFT(AM$3,4),Global!$B$6:$J$36,MATCH($C33,Global!$B$6:$B$36,0),FALSE),IF(AND(HLOOKUP(MID(AM$3,FIND(".",AM$3)+1,FIND(".",AM$3,FIND(".",AM$3)+1)-FIND(".",AM$3)-1),Gällivare!$B$6:$J$36,MATCH($C33,Gällivare!$B$6:$B$36,0),FALSE)="No Impact",HLOOKUP(LEFT(AM$3,4),Global!$B$6:$J$36,MATCH($C33,Global!$B$6:$B$36,0),FALSE)="No Impact"),HLOOKUP(RIGHT(AM$3,LEN(AM$3)-FIND(".",AM$3,FIND(".",AM$3)+1)),Gällivare!$B$6:$J$36,MATCH($C33,Gällivare!$B$6:$B$36,0),FALSE),"Global: "&amp;HLOOKUP(LEFT(AM$3,4),Global!$B$6:$J$36,MATCH($C33,Global!$B$6:$B$36,0),FALSE)&amp;CHAR(10)&amp;"Local Trend: "&amp;HLOOKUP(MID(AM$3,FIND(".",AM$3)+1,FIND(".",AM$3,FIND(".",AM$3)+1)-FIND(".",AM$3)-1),Gällivare!$B$6:$J$36,MATCH($C33,Gällivare!$B$6:$B$36,0),FALSE)&amp;CHAR(10)&amp;"Local Target: "&amp;HLOOKUP(RIGHT(AM$3,LEN(AM$3)-FIND(".",AM$3,FIND(".",AM$3)+1)),Gällivare!$B$6:$J$36,MATCH($C33,Gällivare!$B$6:$B$36,0),FALSE)))</f>
        <v>High</v>
      </c>
      <c r="AN33" s="177" t="str">
        <f>IF(AND(HLOOKUP(MID(AN$3,FIND(".",AN$3)+1,FIND(".",AN$3,FIND(".",AN$3)+1)-FIND(".",AN$3)-1),Gällivare!$B$6:$J$36,MATCH($C33,Gällivare!$B$6:$B$36,0),FALSE)="No Impact",HLOOKUP(RIGHT(AN$3,LEN(AN$3)-FIND(".",AN$3,FIND(".",AN$3)+1)),Gällivare!$B$6:$J$36,MATCH($C33,Gällivare!$B$6:$B$36,0),FALSE)="No Impact"),HLOOKUP(LEFT(AN$3,4),Global!$B$6:$J$36,MATCH($C33,Global!$B$6:$B$36,0),FALSE),IF(AND(HLOOKUP(MID(AN$3,FIND(".",AN$3)+1,FIND(".",AN$3,FIND(".",AN$3)+1)-FIND(".",AN$3)-1),Gällivare!$B$6:$J$36,MATCH($C33,Gällivare!$B$6:$B$36,0),FALSE)="No Impact",HLOOKUP(LEFT(AN$3,4),Global!$B$6:$J$36,MATCH($C33,Global!$B$6:$B$36,0),FALSE)="No Impact"),HLOOKUP(RIGHT(AN$3,LEN(AN$3)-FIND(".",AN$3,FIND(".",AN$3)+1)),Gällivare!$B$6:$J$36,MATCH($C33,Gällivare!$B$6:$B$36,0),FALSE),"Global: "&amp;HLOOKUP(LEFT(AN$3,4),Global!$B$6:$J$36,MATCH($C33,Global!$B$6:$B$36,0),FALSE)&amp;CHAR(10)&amp;"Local Trend: "&amp;HLOOKUP(MID(AN$3,FIND(".",AN$3)+1,FIND(".",AN$3,FIND(".",AN$3)+1)-FIND(".",AN$3)-1),Gällivare!$B$6:$J$36,MATCH($C33,Gällivare!$B$6:$B$36,0),FALSE)&amp;CHAR(10)&amp;"Local Target: "&amp;HLOOKUP(RIGHT(AN$3,LEN(AN$3)-FIND(".",AN$3,FIND(".",AN$3)+1)),Gällivare!$B$6:$J$36,MATCH($C33,Gällivare!$B$6:$B$36,0),FALSE)))</f>
        <v>High</v>
      </c>
      <c r="AO33" s="177" t="str">
        <f>IF(AND(HLOOKUP(MID(AO$3,FIND(".",AO$3)+1,FIND(".",AO$3,FIND(".",AO$3)+1)-FIND(".",AO$3)-1),Gällivare!$B$6:$J$36,MATCH($C33,Gällivare!$B$6:$B$36,0),FALSE)="No Impact",HLOOKUP(RIGHT(AO$3,LEN(AO$3)-FIND(".",AO$3,FIND(".",AO$3)+1)),Gällivare!$B$6:$J$36,MATCH($C33,Gällivare!$B$6:$B$36,0),FALSE)="No Impact"),HLOOKUP(LEFT(AO$3,4),Global!$B$6:$J$36,MATCH($C33,Global!$B$6:$B$36,0),FALSE),IF(AND(HLOOKUP(MID(AO$3,FIND(".",AO$3)+1,FIND(".",AO$3,FIND(".",AO$3)+1)-FIND(".",AO$3)-1),Gällivare!$B$6:$J$36,MATCH($C33,Gällivare!$B$6:$B$36,0),FALSE)="No Impact",HLOOKUP(LEFT(AO$3,4),Global!$B$6:$J$36,MATCH($C33,Global!$B$6:$B$36,0),FALSE)="No Impact"),HLOOKUP(RIGHT(AO$3,LEN(AO$3)-FIND(".",AO$3,FIND(".",AO$3)+1)),Gällivare!$B$6:$J$36,MATCH($C33,Gällivare!$B$6:$B$36,0),FALSE),"Global: "&amp;HLOOKUP(LEFT(AO$3,4),Global!$B$6:$J$36,MATCH($C33,Global!$B$6:$B$36,0),FALSE)&amp;CHAR(10)&amp;"Local Trend: "&amp;HLOOKUP(MID(AO$3,FIND(".",AO$3)+1,FIND(".",AO$3,FIND(".",AO$3)+1)-FIND(".",AO$3)-1),Gällivare!$B$6:$J$36,MATCH($C33,Gällivare!$B$6:$B$36,0),FALSE)&amp;CHAR(10)&amp;"Local Target: "&amp;HLOOKUP(RIGHT(AO$3,LEN(AO$3)-FIND(".",AO$3,FIND(".",AO$3)+1)),Gällivare!$B$6:$J$36,MATCH($C33,Gällivare!$B$6:$B$36,0),FALSE)))</f>
        <v>High</v>
      </c>
      <c r="AP33" s="177" t="str">
        <f>IF(AND(HLOOKUP(MID(AP$3,FIND(".",AP$3)+1,FIND(".",AP$3,FIND(".",AP$3)+1)-FIND(".",AP$3)-1),Gällivare!$B$6:$J$36,MATCH($C33,Gällivare!$B$6:$B$36,0),FALSE)="No Impact",HLOOKUP(RIGHT(AP$3,LEN(AP$3)-FIND(".",AP$3,FIND(".",AP$3)+1)),Gällivare!$B$6:$J$36,MATCH($C33,Gällivare!$B$6:$B$36,0),FALSE)="No Impact"),HLOOKUP(LEFT(AP$3,4),Global!$B$6:$J$36,MATCH($C33,Global!$B$6:$B$36,0),FALSE),IF(AND(HLOOKUP(MID(AP$3,FIND(".",AP$3)+1,FIND(".",AP$3,FIND(".",AP$3)+1)-FIND(".",AP$3)-1),Gällivare!$B$6:$J$36,MATCH($C33,Gällivare!$B$6:$B$36,0),FALSE)="No Impact",HLOOKUP(LEFT(AP$3,4),Global!$B$6:$J$36,MATCH($C33,Global!$B$6:$B$36,0),FALSE)="No Impact"),HLOOKUP(RIGHT(AP$3,LEN(AP$3)-FIND(".",AP$3,FIND(".",AP$3)+1)),Gällivare!$B$6:$J$36,MATCH($C33,Gällivare!$B$6:$B$36,0),FALSE),"Global: "&amp;HLOOKUP(LEFT(AP$3,4),Global!$B$6:$J$36,MATCH($C33,Global!$B$6:$B$36,0),FALSE)&amp;CHAR(10)&amp;"Local Trend: "&amp;HLOOKUP(MID(AP$3,FIND(".",AP$3)+1,FIND(".",AP$3,FIND(".",AP$3)+1)-FIND(".",AP$3)-1),Gällivare!$B$6:$J$36,MATCH($C33,Gällivare!$B$6:$B$36,0),FALSE)&amp;CHAR(10)&amp;"Local Target: "&amp;HLOOKUP(RIGHT(AP$3,LEN(AP$3)-FIND(".",AP$3,FIND(".",AP$3)+1)),Gällivare!$B$6:$J$36,MATCH($C33,Gällivare!$B$6:$B$36,0),FALSE)))</f>
        <v>High</v>
      </c>
      <c r="AQ33" s="177" t="str">
        <f>IF(AND(HLOOKUP(MID(AQ$3,FIND(".",AQ$3)+1,FIND(".",AQ$3,FIND(".",AQ$3)+1)-FIND(".",AQ$3)-1),Gällivare!$B$6:$J$36,MATCH($C33,Gällivare!$B$6:$B$36,0),FALSE)="No Impact",HLOOKUP(RIGHT(AQ$3,LEN(AQ$3)-FIND(".",AQ$3,FIND(".",AQ$3)+1)),Gällivare!$B$6:$J$36,MATCH($C33,Gällivare!$B$6:$B$36,0),FALSE)="No Impact"),HLOOKUP(LEFT(AQ$3,4),Global!$B$6:$J$36,MATCH($C33,Global!$B$6:$B$36,0),FALSE),IF(AND(HLOOKUP(MID(AQ$3,FIND(".",AQ$3)+1,FIND(".",AQ$3,FIND(".",AQ$3)+1)-FIND(".",AQ$3)-1),Gällivare!$B$6:$J$36,MATCH($C33,Gällivare!$B$6:$B$36,0),FALSE)="No Impact",HLOOKUP(LEFT(AQ$3,4),Global!$B$6:$J$36,MATCH($C33,Global!$B$6:$B$36,0),FALSE)="No Impact"),HLOOKUP(RIGHT(AQ$3,LEN(AQ$3)-FIND(".",AQ$3,FIND(".",AQ$3)+1)),Gällivare!$B$6:$J$36,MATCH($C33,Gällivare!$B$6:$B$36,0),FALSE),"Global: "&amp;HLOOKUP(LEFT(AQ$3,4),Global!$B$6:$J$36,MATCH($C33,Global!$B$6:$B$36,0),FALSE)&amp;CHAR(10)&amp;"Local Trend: "&amp;HLOOKUP(MID(AQ$3,FIND(".",AQ$3)+1,FIND(".",AQ$3,FIND(".",AQ$3)+1)-FIND(".",AQ$3)-1),Gällivare!$B$6:$J$36,MATCH($C33,Gällivare!$B$6:$B$36,0),FALSE)&amp;CHAR(10)&amp;"Local Target: "&amp;HLOOKUP(RIGHT(AQ$3,LEN(AQ$3)-FIND(".",AQ$3,FIND(".",AQ$3)+1)),Gällivare!$B$6:$J$36,MATCH($C33,Gällivare!$B$6:$B$36,0),FALSE)))</f>
        <v>High</v>
      </c>
      <c r="AR33" s="177" t="str">
        <f>IF(AND(HLOOKUP(MID(AR$3,FIND(".",AR$3)+1,FIND(".",AR$3,FIND(".",AR$3)+1)-FIND(".",AR$3)-1),Gällivare!$B$6:$J$36,MATCH($C33,Gällivare!$B$6:$B$36,0),FALSE)="No Impact",HLOOKUP(RIGHT(AR$3,LEN(AR$3)-FIND(".",AR$3,FIND(".",AR$3)+1)),Gällivare!$B$6:$J$36,MATCH($C33,Gällivare!$B$6:$B$36,0),FALSE)="No Impact"),HLOOKUP(LEFT(AR$3,4),Global!$B$6:$J$36,MATCH($C33,Global!$B$6:$B$36,0),FALSE),IF(AND(HLOOKUP(MID(AR$3,FIND(".",AR$3)+1,FIND(".",AR$3,FIND(".",AR$3)+1)-FIND(".",AR$3)-1),Gällivare!$B$6:$J$36,MATCH($C33,Gällivare!$B$6:$B$36,0),FALSE)="No Impact",HLOOKUP(LEFT(AR$3,4),Global!$B$6:$J$36,MATCH($C33,Global!$B$6:$B$36,0),FALSE)="No Impact"),HLOOKUP(RIGHT(AR$3,LEN(AR$3)-FIND(".",AR$3,FIND(".",AR$3)+1)),Gällivare!$B$6:$J$36,MATCH($C33,Gällivare!$B$6:$B$36,0),FALSE),"Global: "&amp;HLOOKUP(LEFT(AR$3,4),Global!$B$6:$J$36,MATCH($C33,Global!$B$6:$B$36,0),FALSE)&amp;CHAR(10)&amp;"Local Trend: "&amp;HLOOKUP(MID(AR$3,FIND(".",AR$3)+1,FIND(".",AR$3,FIND(".",AR$3)+1)-FIND(".",AR$3)-1),Gällivare!$B$6:$J$36,MATCH($C33,Gällivare!$B$6:$B$36,0),FALSE)&amp;CHAR(10)&amp;"Local Target: "&amp;HLOOKUP(RIGHT(AR$3,LEN(AR$3)-FIND(".",AR$3,FIND(".",AR$3)+1)),Gällivare!$B$6:$J$36,MATCH($C33,Gällivare!$B$6:$B$36,0),FALSE)))</f>
        <v>High</v>
      </c>
      <c r="AS33" s="177" t="str">
        <f>IF(AND(HLOOKUP(MID(AS$3,FIND(".",AS$3)+1,FIND(".",AS$3,FIND(".",AS$3)+1)-FIND(".",AS$3)-1),Gällivare!$B$6:$J$36,MATCH($C33,Gällivare!$B$6:$B$36,0),FALSE)="No Impact",HLOOKUP(RIGHT(AS$3,LEN(AS$3)-FIND(".",AS$3,FIND(".",AS$3)+1)),Gällivare!$B$6:$J$36,MATCH($C33,Gällivare!$B$6:$B$36,0),FALSE)="No Impact"),HLOOKUP(LEFT(AS$3,4),Global!$B$6:$J$36,MATCH($C33,Global!$B$6:$B$36,0),FALSE),IF(AND(HLOOKUP(MID(AS$3,FIND(".",AS$3)+1,FIND(".",AS$3,FIND(".",AS$3)+1)-FIND(".",AS$3)-1),Gällivare!$B$6:$J$36,MATCH($C33,Gällivare!$B$6:$B$36,0),FALSE)="No Impact",HLOOKUP(LEFT(AS$3,4),Global!$B$6:$J$36,MATCH($C33,Global!$B$6:$B$36,0),FALSE)="No Impact"),HLOOKUP(RIGHT(AS$3,LEN(AS$3)-FIND(".",AS$3,FIND(".",AS$3)+1)),Gällivare!$B$6:$J$36,MATCH($C33,Gällivare!$B$6:$B$36,0),FALSE),"Global: "&amp;HLOOKUP(LEFT(AS$3,4),Global!$B$6:$J$36,MATCH($C33,Global!$B$6:$B$36,0),FALSE)&amp;CHAR(10)&amp;"Local Trend: "&amp;HLOOKUP(MID(AS$3,FIND(".",AS$3)+1,FIND(".",AS$3,FIND(".",AS$3)+1)-FIND(".",AS$3)-1),Gällivare!$B$6:$J$36,MATCH($C33,Gällivare!$B$6:$B$36,0),FALSE)&amp;CHAR(10)&amp;"Local Target: "&amp;HLOOKUP(RIGHT(AS$3,LEN(AS$3)-FIND(".",AS$3,FIND(".",AS$3)+1)),Gällivare!$B$6:$J$36,MATCH($C33,Gällivare!$B$6:$B$36,0),FALSE)))</f>
        <v>Medium</v>
      </c>
      <c r="AT33" s="177" t="str">
        <f>IF(AND(HLOOKUP(MID(AT$3,FIND(".",AT$3)+1,FIND(".",AT$3,FIND(".",AT$3)+1)-FIND(".",AT$3)-1),Gällivare!$B$6:$J$36,MATCH($C33,Gällivare!$B$6:$B$36,0),FALSE)="No Impact",HLOOKUP(RIGHT(AT$3,LEN(AT$3)-FIND(".",AT$3,FIND(".",AT$3)+1)),Gällivare!$B$6:$J$36,MATCH($C33,Gällivare!$B$6:$B$36,0),FALSE)="No Impact"),HLOOKUP(LEFT(AT$3,4),Global!$B$6:$J$36,MATCH($C33,Global!$B$6:$B$36,0),FALSE),IF(AND(HLOOKUP(MID(AT$3,FIND(".",AT$3)+1,FIND(".",AT$3,FIND(".",AT$3)+1)-FIND(".",AT$3)-1),Gällivare!$B$6:$J$36,MATCH($C33,Gällivare!$B$6:$B$36,0),FALSE)="No Impact",HLOOKUP(LEFT(AT$3,4),Global!$B$6:$J$36,MATCH($C33,Global!$B$6:$B$36,0),FALSE)="No Impact"),HLOOKUP(RIGHT(AT$3,LEN(AT$3)-FIND(".",AT$3,FIND(".",AT$3)+1)),Gällivare!$B$6:$J$36,MATCH($C33,Gällivare!$B$6:$B$36,0),FALSE),"Global: "&amp;HLOOKUP(LEFT(AT$3,4),Global!$B$6:$J$36,MATCH($C33,Global!$B$6:$B$36,0),FALSE)&amp;CHAR(10)&amp;"Local Trend: "&amp;HLOOKUP(MID(AT$3,FIND(".",AT$3)+1,FIND(".",AT$3,FIND(".",AT$3)+1)-FIND(".",AT$3)-1),Gällivare!$B$6:$J$36,MATCH($C33,Gällivare!$B$6:$B$36,0),FALSE)&amp;CHAR(10)&amp;"Local Target: "&amp;HLOOKUP(RIGHT(AT$3,LEN(AT$3)-FIND(".",AT$3,FIND(".",AT$3)+1)),Gällivare!$B$6:$J$36,MATCH($C33,Gällivare!$B$6:$B$36,0),FALSE)))</f>
        <v>Medium</v>
      </c>
      <c r="AU33" s="177" t="str">
        <f>IF(AND(HLOOKUP(MID(AU$3,FIND(".",AU$3)+1,FIND(".",AU$3,FIND(".",AU$3)+1)-FIND(".",AU$3)-1),Gällivare!$B$6:$J$36,MATCH($C33,Gällivare!$B$6:$B$36,0),FALSE)="No Impact",HLOOKUP(RIGHT(AU$3,LEN(AU$3)-FIND(".",AU$3,FIND(".",AU$3)+1)),Gällivare!$B$6:$J$36,MATCH($C33,Gällivare!$B$6:$B$36,0),FALSE)="No Impact"),HLOOKUP(LEFT(AU$3,4),Global!$B$6:$J$36,MATCH($C33,Global!$B$6:$B$36,0),FALSE),IF(AND(HLOOKUP(MID(AU$3,FIND(".",AU$3)+1,FIND(".",AU$3,FIND(".",AU$3)+1)-FIND(".",AU$3)-1),Gällivare!$B$6:$J$36,MATCH($C33,Gällivare!$B$6:$B$36,0),FALSE)="No Impact",HLOOKUP(LEFT(AU$3,4),Global!$B$6:$J$36,MATCH($C33,Global!$B$6:$B$36,0),FALSE)="No Impact"),HLOOKUP(RIGHT(AU$3,LEN(AU$3)-FIND(".",AU$3,FIND(".",AU$3)+1)),Gällivare!$B$6:$J$36,MATCH($C33,Gällivare!$B$6:$B$36,0),FALSE),"Global: "&amp;HLOOKUP(LEFT(AU$3,4),Global!$B$6:$J$36,MATCH($C33,Global!$B$6:$B$36,0),FALSE)&amp;CHAR(10)&amp;"Local Trend: "&amp;HLOOKUP(MID(AU$3,FIND(".",AU$3)+1,FIND(".",AU$3,FIND(".",AU$3)+1)-FIND(".",AU$3)-1),Gällivare!$B$6:$J$36,MATCH($C33,Gällivare!$B$6:$B$36,0),FALSE)&amp;CHAR(10)&amp;"Local Target: "&amp;HLOOKUP(RIGHT(AU$3,LEN(AU$3)-FIND(".",AU$3,FIND(".",AU$3)+1)),Gällivare!$B$6:$J$36,MATCH($C33,Gällivare!$B$6:$B$36,0),FALSE)))</f>
        <v>Medium</v>
      </c>
      <c r="AV33" s="177" t="str">
        <f>IF(AND(HLOOKUP(MID(AV$3,FIND(".",AV$3)+1,FIND(".",AV$3,FIND(".",AV$3)+1)-FIND(".",AV$3)-1),Gällivare!$B$6:$J$36,MATCH($C33,Gällivare!$B$6:$B$36,0),FALSE)="No Impact",HLOOKUP(RIGHT(AV$3,LEN(AV$3)-FIND(".",AV$3,FIND(".",AV$3)+1)),Gällivare!$B$6:$J$36,MATCH($C33,Gällivare!$B$6:$B$36,0),FALSE)="No Impact"),HLOOKUP(LEFT(AV$3,4),Global!$B$6:$J$36,MATCH($C33,Global!$B$6:$B$36,0),FALSE),IF(AND(HLOOKUP(MID(AV$3,FIND(".",AV$3)+1,FIND(".",AV$3,FIND(".",AV$3)+1)-FIND(".",AV$3)-1),Gällivare!$B$6:$J$36,MATCH($C33,Gällivare!$B$6:$B$36,0),FALSE)="No Impact",HLOOKUP(LEFT(AV$3,4),Global!$B$6:$J$36,MATCH($C33,Global!$B$6:$B$36,0),FALSE)="No Impact"),HLOOKUP(RIGHT(AV$3,LEN(AV$3)-FIND(".",AV$3,FIND(".",AV$3)+1)),Gällivare!$B$6:$J$36,MATCH($C33,Gällivare!$B$6:$B$36,0),FALSE),"Global: "&amp;HLOOKUP(LEFT(AV$3,4),Global!$B$6:$J$36,MATCH($C33,Global!$B$6:$B$36,0),FALSE)&amp;CHAR(10)&amp;"Local Trend: "&amp;HLOOKUP(MID(AV$3,FIND(".",AV$3)+1,FIND(".",AV$3,FIND(".",AV$3)+1)-FIND(".",AV$3)-1),Gällivare!$B$6:$J$36,MATCH($C33,Gällivare!$B$6:$B$36,0),FALSE)&amp;CHAR(10)&amp;"Local Target: "&amp;HLOOKUP(RIGHT(AV$3,LEN(AV$3)-FIND(".",AV$3,FIND(".",AV$3)+1)),Gällivare!$B$6:$J$36,MATCH($C33,Gällivare!$B$6:$B$36,0),FALSE)))</f>
        <v>Medium</v>
      </c>
      <c r="AW33" s="177" t="str">
        <f>IF(AND(HLOOKUP(MID(AW$3,FIND(".",AW$3)+1,FIND(".",AW$3,FIND(".",AW$3)+1)-FIND(".",AW$3)-1),Gällivare!$B$6:$J$36,MATCH($C33,Gällivare!$B$6:$B$36,0),FALSE)="No Impact",HLOOKUP(RIGHT(AW$3,LEN(AW$3)-FIND(".",AW$3,FIND(".",AW$3)+1)),Gällivare!$B$6:$J$36,MATCH($C33,Gällivare!$B$6:$B$36,0),FALSE)="No Impact"),HLOOKUP(LEFT(AW$3,4),Global!$B$6:$J$36,MATCH($C33,Global!$B$6:$B$36,0),FALSE),IF(AND(HLOOKUP(MID(AW$3,FIND(".",AW$3)+1,FIND(".",AW$3,FIND(".",AW$3)+1)-FIND(".",AW$3)-1),Gällivare!$B$6:$J$36,MATCH($C33,Gällivare!$B$6:$B$36,0),FALSE)="No Impact",HLOOKUP(LEFT(AW$3,4),Global!$B$6:$J$36,MATCH($C33,Global!$B$6:$B$36,0),FALSE)="No Impact"),HLOOKUP(RIGHT(AW$3,LEN(AW$3)-FIND(".",AW$3,FIND(".",AW$3)+1)),Gällivare!$B$6:$J$36,MATCH($C33,Gällivare!$B$6:$B$36,0),FALSE),"Global: "&amp;HLOOKUP(LEFT(AW$3,4),Global!$B$6:$J$36,MATCH($C33,Global!$B$6:$B$36,0),FALSE)&amp;CHAR(10)&amp;"Local Trend: "&amp;HLOOKUP(MID(AW$3,FIND(".",AW$3)+1,FIND(".",AW$3,FIND(".",AW$3)+1)-FIND(".",AW$3)-1),Gällivare!$B$6:$J$36,MATCH($C33,Gällivare!$B$6:$B$36,0),FALSE)&amp;CHAR(10)&amp;"Local Target: "&amp;HLOOKUP(RIGHT(AW$3,LEN(AW$3)-FIND(".",AW$3,FIND(".",AW$3)+1)),Gällivare!$B$6:$J$36,MATCH($C33,Gällivare!$B$6:$B$36,0),FALSE)))</f>
        <v>Medium</v>
      </c>
      <c r="AX33" s="177" t="str">
        <f>IF(AND(HLOOKUP(MID(AX$3,FIND(".",AX$3)+1,FIND(".",AX$3,FIND(".",AX$3)+1)-FIND(".",AX$3)-1),Gällivare!$B$6:$J$36,MATCH($C33,Gällivare!$B$6:$B$36,0),FALSE)="No Impact",HLOOKUP(RIGHT(AX$3,LEN(AX$3)-FIND(".",AX$3,FIND(".",AX$3)+1)),Gällivare!$B$6:$J$36,MATCH($C33,Gällivare!$B$6:$B$36,0),FALSE)="No Impact"),HLOOKUP(LEFT(AX$3,4),Global!$B$6:$J$36,MATCH($C33,Global!$B$6:$B$36,0),FALSE),IF(AND(HLOOKUP(MID(AX$3,FIND(".",AX$3)+1,FIND(".",AX$3,FIND(".",AX$3)+1)-FIND(".",AX$3)-1),Gällivare!$B$6:$J$36,MATCH($C33,Gällivare!$B$6:$B$36,0),FALSE)="No Impact",HLOOKUP(LEFT(AX$3,4),Global!$B$6:$J$36,MATCH($C33,Global!$B$6:$B$36,0),FALSE)="No Impact"),HLOOKUP(RIGHT(AX$3,LEN(AX$3)-FIND(".",AX$3,FIND(".",AX$3)+1)),Gällivare!$B$6:$J$36,MATCH($C33,Gällivare!$B$6:$B$36,0),FALSE),"Global: "&amp;HLOOKUP(LEFT(AX$3,4),Global!$B$6:$J$36,MATCH($C33,Global!$B$6:$B$36,0),FALSE)&amp;CHAR(10)&amp;"Local Trend: "&amp;HLOOKUP(MID(AX$3,FIND(".",AX$3)+1,FIND(".",AX$3,FIND(".",AX$3)+1)-FIND(".",AX$3)-1),Gällivare!$B$6:$J$36,MATCH($C33,Gällivare!$B$6:$B$36,0),FALSE)&amp;CHAR(10)&amp;"Local Target: "&amp;HLOOKUP(RIGHT(AX$3,LEN(AX$3)-FIND(".",AX$3,FIND(".",AX$3)+1)),Gällivare!$B$6:$J$36,MATCH($C33,Gällivare!$B$6:$B$36,0),FALSE)))</f>
        <v>Medium</v>
      </c>
      <c r="AY33" s="177" t="str">
        <f>IF(AND(HLOOKUP(MID(AY$3,FIND(".",AY$3)+1,FIND(".",AY$3,FIND(".",AY$3)+1)-FIND(".",AY$3)-1),Gällivare!$B$6:$J$36,MATCH($C33,Gällivare!$B$6:$B$36,0),FALSE)="No Impact",HLOOKUP(RIGHT(AY$3,LEN(AY$3)-FIND(".",AY$3,FIND(".",AY$3)+1)),Gällivare!$B$6:$J$36,MATCH($C33,Gällivare!$B$6:$B$36,0),FALSE)="No Impact"),HLOOKUP(LEFT(AY$3,4),Global!$B$6:$J$36,MATCH($C33,Global!$B$6:$B$36,0),FALSE),IF(AND(HLOOKUP(MID(AY$3,FIND(".",AY$3)+1,FIND(".",AY$3,FIND(".",AY$3)+1)-FIND(".",AY$3)-1),Gällivare!$B$6:$J$36,MATCH($C33,Gällivare!$B$6:$B$36,0),FALSE)="No Impact",HLOOKUP(LEFT(AY$3,4),Global!$B$6:$J$36,MATCH($C33,Global!$B$6:$B$36,0),FALSE)="No Impact"),HLOOKUP(RIGHT(AY$3,LEN(AY$3)-FIND(".",AY$3,FIND(".",AY$3)+1)),Gällivare!$B$6:$J$36,MATCH($C33,Gällivare!$B$6:$B$36,0),FALSE),"Global: "&amp;HLOOKUP(LEFT(AY$3,4),Global!$B$6:$J$36,MATCH($C33,Global!$B$6:$B$36,0),FALSE)&amp;CHAR(10)&amp;"Local Trend: "&amp;HLOOKUP(MID(AY$3,FIND(".",AY$3)+1,FIND(".",AY$3,FIND(".",AY$3)+1)-FIND(".",AY$3)-1),Gällivare!$B$6:$J$36,MATCH($C33,Gällivare!$B$6:$B$36,0),FALSE)&amp;CHAR(10)&amp;"Local Target: "&amp;HLOOKUP(RIGHT(AY$3,LEN(AY$3)-FIND(".",AY$3,FIND(".",AY$3)+1)),Gällivare!$B$6:$J$36,MATCH($C33,Gällivare!$B$6:$B$36,0),FALSE)))</f>
        <v>Low</v>
      </c>
      <c r="AZ33" s="177" t="str">
        <f>IF(AND(HLOOKUP(MID(AZ$3,FIND(".",AZ$3)+1,FIND(".",AZ$3,FIND(".",AZ$3)+1)-FIND(".",AZ$3)-1),Gällivare!$B$6:$J$36,MATCH($C33,Gällivare!$B$6:$B$36,0),FALSE)="No Impact",HLOOKUP(RIGHT(AZ$3,LEN(AZ$3)-FIND(".",AZ$3,FIND(".",AZ$3)+1)),Gällivare!$B$6:$J$36,MATCH($C33,Gällivare!$B$6:$B$36,0),FALSE)="No Impact"),HLOOKUP(LEFT(AZ$3,4),Global!$B$6:$J$36,MATCH($C33,Global!$B$6:$B$36,0),FALSE),IF(AND(HLOOKUP(MID(AZ$3,FIND(".",AZ$3)+1,FIND(".",AZ$3,FIND(".",AZ$3)+1)-FIND(".",AZ$3)-1),Gällivare!$B$6:$J$36,MATCH($C33,Gällivare!$B$6:$B$36,0),FALSE)="No Impact",HLOOKUP(LEFT(AZ$3,4),Global!$B$6:$J$36,MATCH($C33,Global!$B$6:$B$36,0),FALSE)="No Impact"),HLOOKUP(RIGHT(AZ$3,LEN(AZ$3)-FIND(".",AZ$3,FIND(".",AZ$3)+1)),Gällivare!$B$6:$J$36,MATCH($C33,Gällivare!$B$6:$B$36,0),FALSE),"Global: "&amp;HLOOKUP(LEFT(AZ$3,4),Global!$B$6:$J$36,MATCH($C33,Global!$B$6:$B$36,0),FALSE)&amp;CHAR(10)&amp;"Local Trend: "&amp;HLOOKUP(MID(AZ$3,FIND(".",AZ$3)+1,FIND(".",AZ$3,FIND(".",AZ$3)+1)-FIND(".",AZ$3)-1),Gällivare!$B$6:$J$36,MATCH($C33,Gällivare!$B$6:$B$36,0),FALSE)&amp;CHAR(10)&amp;"Local Target: "&amp;HLOOKUP(RIGHT(AZ$3,LEN(AZ$3)-FIND(".",AZ$3,FIND(".",AZ$3)+1)),Gällivare!$B$6:$J$36,MATCH($C33,Gällivare!$B$6:$B$36,0),FALSE)))</f>
        <v>Low</v>
      </c>
      <c r="BA33" s="177" t="str">
        <f>IF(AND(HLOOKUP(MID(BA$3,FIND(".",BA$3)+1,FIND(".",BA$3,FIND(".",BA$3)+1)-FIND(".",BA$3)-1),Gällivare!$B$6:$J$36,MATCH($C33,Gällivare!$B$6:$B$36,0),FALSE)="No Impact",HLOOKUP(RIGHT(BA$3,LEN(BA$3)-FIND(".",BA$3,FIND(".",BA$3)+1)),Gällivare!$B$6:$J$36,MATCH($C33,Gällivare!$B$6:$B$36,0),FALSE)="No Impact"),HLOOKUP(LEFT(BA$3,4),Global!$B$6:$J$36,MATCH($C33,Global!$B$6:$B$36,0),FALSE),IF(AND(HLOOKUP(MID(BA$3,FIND(".",BA$3)+1,FIND(".",BA$3,FIND(".",BA$3)+1)-FIND(".",BA$3)-1),Gällivare!$B$6:$J$36,MATCH($C33,Gällivare!$B$6:$B$36,0),FALSE)="No Impact",HLOOKUP(LEFT(BA$3,4),Global!$B$6:$J$36,MATCH($C33,Global!$B$6:$B$36,0),FALSE)="No Impact"),HLOOKUP(RIGHT(BA$3,LEN(BA$3)-FIND(".",BA$3,FIND(".",BA$3)+1)),Gällivare!$B$6:$J$36,MATCH($C33,Gällivare!$B$6:$B$36,0),FALSE),"Global: "&amp;HLOOKUP(LEFT(BA$3,4),Global!$B$6:$J$36,MATCH($C33,Global!$B$6:$B$36,0),FALSE)&amp;CHAR(10)&amp;"Local Trend: "&amp;HLOOKUP(MID(BA$3,FIND(".",BA$3)+1,FIND(".",BA$3,FIND(".",BA$3)+1)-FIND(".",BA$3)-1),Gällivare!$B$6:$J$36,MATCH($C33,Gällivare!$B$6:$B$36,0),FALSE)&amp;CHAR(10)&amp;"Local Target: "&amp;HLOOKUP(RIGHT(BA$3,LEN(BA$3)-FIND(".",BA$3,FIND(".",BA$3)+1)),Gällivare!$B$6:$J$36,MATCH($C33,Gällivare!$B$6:$B$36,0),FALSE)))</f>
        <v>Low</v>
      </c>
      <c r="BB33" s="177" t="str">
        <f>IF(AND(HLOOKUP(MID(BB$3,FIND(".",BB$3)+1,FIND(".",BB$3,FIND(".",BB$3)+1)-FIND(".",BB$3)-1),Gällivare!$B$6:$J$36,MATCH($C33,Gällivare!$B$6:$B$36,0),FALSE)="No Impact",HLOOKUP(RIGHT(BB$3,LEN(BB$3)-FIND(".",BB$3,FIND(".",BB$3)+1)),Gällivare!$B$6:$J$36,MATCH($C33,Gällivare!$B$6:$B$36,0),FALSE)="No Impact"),HLOOKUP(LEFT(BB$3,4),Global!$B$6:$J$36,MATCH($C33,Global!$B$6:$B$36,0),FALSE),IF(AND(HLOOKUP(MID(BB$3,FIND(".",BB$3)+1,FIND(".",BB$3,FIND(".",BB$3)+1)-FIND(".",BB$3)-1),Gällivare!$B$6:$J$36,MATCH($C33,Gällivare!$B$6:$B$36,0),FALSE)="No Impact",HLOOKUP(LEFT(BB$3,4),Global!$B$6:$J$36,MATCH($C33,Global!$B$6:$B$36,0),FALSE)="No Impact"),HLOOKUP(RIGHT(BB$3,LEN(BB$3)-FIND(".",BB$3,FIND(".",BB$3)+1)),Gällivare!$B$6:$J$36,MATCH($C33,Gällivare!$B$6:$B$36,0),FALSE),"Global: "&amp;HLOOKUP(LEFT(BB$3,4),Global!$B$6:$J$36,MATCH($C33,Global!$B$6:$B$36,0),FALSE)&amp;CHAR(10)&amp;"Local Trend: "&amp;HLOOKUP(MID(BB$3,FIND(".",BB$3)+1,FIND(".",BB$3,FIND(".",BB$3)+1)-FIND(".",BB$3)-1),Gällivare!$B$6:$J$36,MATCH($C33,Gällivare!$B$6:$B$36,0),FALSE)&amp;CHAR(10)&amp;"Local Target: "&amp;HLOOKUP(RIGHT(BB$3,LEN(BB$3)-FIND(".",BB$3,FIND(".",BB$3)+1)),Gällivare!$B$6:$J$36,MATCH($C33,Gällivare!$B$6:$B$36,0),FALSE)))</f>
        <v>Low</v>
      </c>
      <c r="BC33" s="177" t="str">
        <f>IF(AND(HLOOKUP(MID(BC$3,FIND(".",BC$3)+1,FIND(".",BC$3,FIND(".",BC$3)+1)-FIND(".",BC$3)-1),Gällivare!$B$6:$J$36,MATCH($C33,Gällivare!$B$6:$B$36,0),FALSE)="No Impact",HLOOKUP(RIGHT(BC$3,LEN(BC$3)-FIND(".",BC$3,FIND(".",BC$3)+1)),Gällivare!$B$6:$J$36,MATCH($C33,Gällivare!$B$6:$B$36,0),FALSE)="No Impact"),HLOOKUP(LEFT(BC$3,4),Global!$B$6:$J$36,MATCH($C33,Global!$B$6:$B$36,0),FALSE),IF(AND(HLOOKUP(MID(BC$3,FIND(".",BC$3)+1,FIND(".",BC$3,FIND(".",BC$3)+1)-FIND(".",BC$3)-1),Gällivare!$B$6:$J$36,MATCH($C33,Gällivare!$B$6:$B$36,0),FALSE)="No Impact",HLOOKUP(LEFT(BC$3,4),Global!$B$6:$J$36,MATCH($C33,Global!$B$6:$B$36,0),FALSE)="No Impact"),HLOOKUP(RIGHT(BC$3,LEN(BC$3)-FIND(".",BC$3,FIND(".",BC$3)+1)),Gällivare!$B$6:$J$36,MATCH($C33,Gällivare!$B$6:$B$36,0),FALSE),"Global: "&amp;HLOOKUP(LEFT(BC$3,4),Global!$B$6:$J$36,MATCH($C33,Global!$B$6:$B$36,0),FALSE)&amp;CHAR(10)&amp;"Local Trend: "&amp;HLOOKUP(MID(BC$3,FIND(".",BC$3)+1,FIND(".",BC$3,FIND(".",BC$3)+1)-FIND(".",BC$3)-1),Gällivare!$B$6:$J$36,MATCH($C33,Gällivare!$B$6:$B$36,0),FALSE)&amp;CHAR(10)&amp;"Local Target: "&amp;HLOOKUP(RIGHT(BC$3,LEN(BC$3)-FIND(".",BC$3,FIND(".",BC$3)+1)),Gällivare!$B$6:$J$36,MATCH($C33,Gällivare!$B$6:$B$36,0),FALSE)))</f>
        <v>Low</v>
      </c>
      <c r="BD33" s="177" t="str">
        <f>IF(AND(HLOOKUP(MID(BD$3,FIND(".",BD$3)+1,FIND(".",BD$3,FIND(".",BD$3)+1)-FIND(".",BD$3)-1),Gällivare!$B$6:$J$36,MATCH($C33,Gällivare!$B$6:$B$36,0),FALSE)="No Impact",HLOOKUP(RIGHT(BD$3,LEN(BD$3)-FIND(".",BD$3,FIND(".",BD$3)+1)),Gällivare!$B$6:$J$36,MATCH($C33,Gällivare!$B$6:$B$36,0),FALSE)="No Impact"),HLOOKUP(LEFT(BD$3,4),Global!$B$6:$J$36,MATCH($C33,Global!$B$6:$B$36,0),FALSE),IF(AND(HLOOKUP(MID(BD$3,FIND(".",BD$3)+1,FIND(".",BD$3,FIND(".",BD$3)+1)-FIND(".",BD$3)-1),Gällivare!$B$6:$J$36,MATCH($C33,Gällivare!$B$6:$B$36,0),FALSE)="No Impact",HLOOKUP(LEFT(BD$3,4),Global!$B$6:$J$36,MATCH($C33,Global!$B$6:$B$36,0),FALSE)="No Impact"),HLOOKUP(RIGHT(BD$3,LEN(BD$3)-FIND(".",BD$3,FIND(".",BD$3)+1)),Gällivare!$B$6:$J$36,MATCH($C33,Gällivare!$B$6:$B$36,0),FALSE),"Global: "&amp;HLOOKUP(LEFT(BD$3,4),Global!$B$6:$J$36,MATCH($C33,Global!$B$6:$B$36,0),FALSE)&amp;CHAR(10)&amp;"Local Trend: "&amp;HLOOKUP(MID(BD$3,FIND(".",BD$3)+1,FIND(".",BD$3,FIND(".",BD$3)+1)-FIND(".",BD$3)-1),Gällivare!$B$6:$J$36,MATCH($C33,Gällivare!$B$6:$B$36,0),FALSE)&amp;CHAR(10)&amp;"Local Target: "&amp;HLOOKUP(RIGHT(BD$3,LEN(BD$3)-FIND(".",BD$3,FIND(".",BD$3)+1)),Gällivare!$B$6:$J$36,MATCH($C33,Gällivare!$B$6:$B$36,0),FALSE)))</f>
        <v>Low</v>
      </c>
      <c r="BE33" s="177" t="str">
        <f>IF(AND(HLOOKUP(MID(BE$3,FIND(".",BE$3)+1,FIND(".",BE$3,FIND(".",BE$3)+1)-FIND(".",BE$3)-1),Gällivare!$B$6:$J$36,MATCH($C33,Gällivare!$B$6:$B$36,0),FALSE)="No Impact",HLOOKUP(RIGHT(BE$3,LEN(BE$3)-FIND(".",BE$3,FIND(".",BE$3)+1)),Gällivare!$B$6:$J$36,MATCH($C33,Gällivare!$B$6:$B$36,0),FALSE)="No Impact"),HLOOKUP(LEFT(BE$3,4),Global!$B$6:$J$36,MATCH($C33,Global!$B$6:$B$36,0),FALSE),IF(AND(HLOOKUP(MID(BE$3,FIND(".",BE$3)+1,FIND(".",BE$3,FIND(".",BE$3)+1)-FIND(".",BE$3)-1),Gällivare!$B$6:$J$36,MATCH($C33,Gällivare!$B$6:$B$36,0),FALSE)="No Impact",HLOOKUP(LEFT(BE$3,4),Global!$B$6:$J$36,MATCH($C33,Global!$B$6:$B$36,0),FALSE)="No Impact"),HLOOKUP(RIGHT(BE$3,LEN(BE$3)-FIND(".",BE$3,FIND(".",BE$3)+1)),Gällivare!$B$6:$J$36,MATCH($C33,Gällivare!$B$6:$B$36,0),FALSE),"Global: "&amp;HLOOKUP(LEFT(BE$3,4),Global!$B$6:$J$36,MATCH($C33,Global!$B$6:$B$36,0),FALSE)&amp;CHAR(10)&amp;"Local Trend: "&amp;HLOOKUP(MID(BE$3,FIND(".",BE$3)+1,FIND(".",BE$3,FIND(".",BE$3)+1)-FIND(".",BE$3)-1),Gällivare!$B$6:$J$36,MATCH($C33,Gällivare!$B$6:$B$36,0),FALSE)&amp;CHAR(10)&amp;"Local Target: "&amp;HLOOKUP(RIGHT(BE$3,LEN(BE$3)-FIND(".",BE$3,FIND(".",BE$3)+1)),Gällivare!$B$6:$J$36,MATCH($C33,Gällivare!$B$6:$B$36,0),FALSE)))</f>
        <v>Medium</v>
      </c>
      <c r="BF33" s="177" t="str">
        <f>IF(AND(HLOOKUP(MID(BF$3,FIND(".",BF$3)+1,FIND(".",BF$3,FIND(".",BF$3)+1)-FIND(".",BF$3)-1),Gällivare!$B$6:$J$36,MATCH($C33,Gällivare!$B$6:$B$36,0),FALSE)="No Impact",HLOOKUP(RIGHT(BF$3,LEN(BF$3)-FIND(".",BF$3,FIND(".",BF$3)+1)),Gällivare!$B$6:$J$36,MATCH($C33,Gällivare!$B$6:$B$36,0),FALSE)="No Impact"),HLOOKUP(LEFT(BF$3,4),Global!$B$6:$J$36,MATCH($C33,Global!$B$6:$B$36,0),FALSE),IF(AND(HLOOKUP(MID(BF$3,FIND(".",BF$3)+1,FIND(".",BF$3,FIND(".",BF$3)+1)-FIND(".",BF$3)-1),Gällivare!$B$6:$J$36,MATCH($C33,Gällivare!$B$6:$B$36,0),FALSE)="No Impact",HLOOKUP(LEFT(BF$3,4),Global!$B$6:$J$36,MATCH($C33,Global!$B$6:$B$36,0),FALSE)="No Impact"),HLOOKUP(RIGHT(BF$3,LEN(BF$3)-FIND(".",BF$3,FIND(".",BF$3)+1)),Gällivare!$B$6:$J$36,MATCH($C33,Gällivare!$B$6:$B$36,0),FALSE),"Global: "&amp;HLOOKUP(LEFT(BF$3,4),Global!$B$6:$J$36,MATCH($C33,Global!$B$6:$B$36,0),FALSE)&amp;CHAR(10)&amp;"Local Trend: "&amp;HLOOKUP(MID(BF$3,FIND(".",BF$3)+1,FIND(".",BF$3,FIND(".",BF$3)+1)-FIND(".",BF$3)-1),Gällivare!$B$6:$J$36,MATCH($C33,Gällivare!$B$6:$B$36,0),FALSE)&amp;CHAR(10)&amp;"Local Target: "&amp;HLOOKUP(RIGHT(BF$3,LEN(BF$3)-FIND(".",BF$3,FIND(".",BF$3)+1)),Gällivare!$B$6:$J$36,MATCH($C33,Gällivare!$B$6:$B$36,0),FALSE)))</f>
        <v>Medium</v>
      </c>
      <c r="BG33" s="177" t="str">
        <f>IF(AND(HLOOKUP(MID(BG$3,FIND(".",BG$3)+1,FIND(".",BG$3,FIND(".",BG$3)+1)-FIND(".",BG$3)-1),Gällivare!$B$6:$J$36,MATCH($C33,Gällivare!$B$6:$B$36,0),FALSE)="No Impact",HLOOKUP(RIGHT(BG$3,LEN(BG$3)-FIND(".",BG$3,FIND(".",BG$3)+1)),Gällivare!$B$6:$J$36,MATCH($C33,Gällivare!$B$6:$B$36,0),FALSE)="No Impact"),HLOOKUP(LEFT(BG$3,4),Global!$B$6:$J$36,MATCH($C33,Global!$B$6:$B$36,0),FALSE),IF(AND(HLOOKUP(MID(BG$3,FIND(".",BG$3)+1,FIND(".",BG$3,FIND(".",BG$3)+1)-FIND(".",BG$3)-1),Gällivare!$B$6:$J$36,MATCH($C33,Gällivare!$B$6:$B$36,0),FALSE)="No Impact",HLOOKUP(LEFT(BG$3,4),Global!$B$6:$J$36,MATCH($C33,Global!$B$6:$B$36,0),FALSE)="No Impact"),HLOOKUP(RIGHT(BG$3,LEN(BG$3)-FIND(".",BG$3,FIND(".",BG$3)+1)),Gällivare!$B$6:$J$36,MATCH($C33,Gällivare!$B$6:$B$36,0),FALSE),"Global: "&amp;HLOOKUP(LEFT(BG$3,4),Global!$B$6:$J$36,MATCH($C33,Global!$B$6:$B$36,0),FALSE)&amp;CHAR(10)&amp;"Local Trend: "&amp;HLOOKUP(MID(BG$3,FIND(".",BG$3)+1,FIND(".",BG$3,FIND(".",BG$3)+1)-FIND(".",BG$3)-1),Gällivare!$B$6:$J$36,MATCH($C33,Gällivare!$B$6:$B$36,0),FALSE)&amp;CHAR(10)&amp;"Local Target: "&amp;HLOOKUP(RIGHT(BG$3,LEN(BG$3)-FIND(".",BG$3,FIND(".",BG$3)+1)),Gällivare!$B$6:$J$36,MATCH($C33,Gällivare!$B$6:$B$36,0),FALSE)))</f>
        <v>Medium</v>
      </c>
      <c r="BH33" s="177" t="str">
        <f>IF(AND(HLOOKUP(MID(BH$3,FIND(".",BH$3)+1,FIND(".",BH$3,FIND(".",BH$3)+1)-FIND(".",BH$3)-1),Gällivare!$B$6:$J$36,MATCH($C33,Gällivare!$B$6:$B$36,0),FALSE)="No Impact",HLOOKUP(RIGHT(BH$3,LEN(BH$3)-FIND(".",BH$3,FIND(".",BH$3)+1)),Gällivare!$B$6:$J$36,MATCH($C33,Gällivare!$B$6:$B$36,0),FALSE)="No Impact"),HLOOKUP(LEFT(BH$3,4),Global!$B$6:$J$36,MATCH($C33,Global!$B$6:$B$36,0),FALSE),IF(AND(HLOOKUP(MID(BH$3,FIND(".",BH$3)+1,FIND(".",BH$3,FIND(".",BH$3)+1)-FIND(".",BH$3)-1),Gällivare!$B$6:$J$36,MATCH($C33,Gällivare!$B$6:$B$36,0),FALSE)="No Impact",HLOOKUP(LEFT(BH$3,4),Global!$B$6:$J$36,MATCH($C33,Global!$B$6:$B$36,0),FALSE)="No Impact"),HLOOKUP(RIGHT(BH$3,LEN(BH$3)-FIND(".",BH$3,FIND(".",BH$3)+1)),Gällivare!$B$6:$J$36,MATCH($C33,Gällivare!$B$6:$B$36,0),FALSE),"Global: "&amp;HLOOKUP(LEFT(BH$3,4),Global!$B$6:$J$36,MATCH($C33,Global!$B$6:$B$36,0),FALSE)&amp;CHAR(10)&amp;"Local Trend: "&amp;HLOOKUP(MID(BH$3,FIND(".",BH$3)+1,FIND(".",BH$3,FIND(".",BH$3)+1)-FIND(".",BH$3)-1),Gällivare!$B$6:$J$36,MATCH($C33,Gällivare!$B$6:$B$36,0),FALSE)&amp;CHAR(10)&amp;"Local Target: "&amp;HLOOKUP(RIGHT(BH$3,LEN(BH$3)-FIND(".",BH$3,FIND(".",BH$3)+1)),Gällivare!$B$6:$J$36,MATCH($C33,Gällivare!$B$6:$B$36,0),FALSE)))</f>
        <v>Medium</v>
      </c>
      <c r="BI33" s="177" t="str">
        <f>IF(AND(HLOOKUP(MID(BI$3,FIND(".",BI$3)+1,FIND(".",BI$3,FIND(".",BI$3)+1)-FIND(".",BI$3)-1),Gällivare!$B$6:$J$36,MATCH($C33,Gällivare!$B$6:$B$36,0),FALSE)="No Impact",HLOOKUP(RIGHT(BI$3,LEN(BI$3)-FIND(".",BI$3,FIND(".",BI$3)+1)),Gällivare!$B$6:$J$36,MATCH($C33,Gällivare!$B$6:$B$36,0),FALSE)="No Impact"),HLOOKUP(LEFT(BI$3,4),Global!$B$6:$J$36,MATCH($C33,Global!$B$6:$B$36,0),FALSE),IF(AND(HLOOKUP(MID(BI$3,FIND(".",BI$3)+1,FIND(".",BI$3,FIND(".",BI$3)+1)-FIND(".",BI$3)-1),Gällivare!$B$6:$J$36,MATCH($C33,Gällivare!$B$6:$B$36,0),FALSE)="No Impact",HLOOKUP(LEFT(BI$3,4),Global!$B$6:$J$36,MATCH($C33,Global!$B$6:$B$36,0),FALSE)="No Impact"),HLOOKUP(RIGHT(BI$3,LEN(BI$3)-FIND(".",BI$3,FIND(".",BI$3)+1)),Gällivare!$B$6:$J$36,MATCH($C33,Gällivare!$B$6:$B$36,0),FALSE),"Global: "&amp;HLOOKUP(LEFT(BI$3,4),Global!$B$6:$J$36,MATCH($C33,Global!$B$6:$B$36,0),FALSE)&amp;CHAR(10)&amp;"Local Trend: "&amp;HLOOKUP(MID(BI$3,FIND(".",BI$3)+1,FIND(".",BI$3,FIND(".",BI$3)+1)-FIND(".",BI$3)-1),Gällivare!$B$6:$J$36,MATCH($C33,Gällivare!$B$6:$B$36,0),FALSE)&amp;CHAR(10)&amp;"Local Target: "&amp;HLOOKUP(RIGHT(BI$3,LEN(BI$3)-FIND(".",BI$3,FIND(".",BI$3)+1)),Gällivare!$B$6:$J$36,MATCH($C33,Gällivare!$B$6:$B$36,0),FALSE)))</f>
        <v>Medium</v>
      </c>
      <c r="BJ33" s="177" t="str">
        <f>IF(AND(HLOOKUP(MID(BJ$3,FIND(".",BJ$3)+1,FIND(".",BJ$3,FIND(".",BJ$3)+1)-FIND(".",BJ$3)-1),Gällivare!$B$6:$J$36,MATCH($C33,Gällivare!$B$6:$B$36,0),FALSE)="No Impact",HLOOKUP(RIGHT(BJ$3,LEN(BJ$3)-FIND(".",BJ$3,FIND(".",BJ$3)+1)),Gällivare!$B$6:$J$36,MATCH($C33,Gällivare!$B$6:$B$36,0),FALSE)="No Impact"),HLOOKUP(LEFT(BJ$3,4),Global!$B$6:$J$36,MATCH($C33,Global!$B$6:$B$36,0),FALSE),IF(AND(HLOOKUP(MID(BJ$3,FIND(".",BJ$3)+1,FIND(".",BJ$3,FIND(".",BJ$3)+1)-FIND(".",BJ$3)-1),Gällivare!$B$6:$J$36,MATCH($C33,Gällivare!$B$6:$B$36,0),FALSE)="No Impact",HLOOKUP(LEFT(BJ$3,4),Global!$B$6:$J$36,MATCH($C33,Global!$B$6:$B$36,0),FALSE)="No Impact"),HLOOKUP(RIGHT(BJ$3,LEN(BJ$3)-FIND(".",BJ$3,FIND(".",BJ$3)+1)),Gällivare!$B$6:$J$36,MATCH($C33,Gällivare!$B$6:$B$36,0),FALSE),"Global: "&amp;HLOOKUP(LEFT(BJ$3,4),Global!$B$6:$J$36,MATCH($C33,Global!$B$6:$B$36,0),FALSE)&amp;CHAR(10)&amp;"Local Trend: "&amp;HLOOKUP(MID(BJ$3,FIND(".",BJ$3)+1,FIND(".",BJ$3,FIND(".",BJ$3)+1)-FIND(".",BJ$3)-1),Gällivare!$B$6:$J$36,MATCH($C33,Gällivare!$B$6:$B$36,0),FALSE)&amp;CHAR(10)&amp;"Local Target: "&amp;HLOOKUP(RIGHT(BJ$3,LEN(BJ$3)-FIND(".",BJ$3,FIND(".",BJ$3)+1)),Gällivare!$B$6:$J$36,MATCH($C33,Gällivare!$B$6:$B$36,0),FALSE)))</f>
        <v>Medium</v>
      </c>
      <c r="BK33" s="177" t="str">
        <f>IF(AND(HLOOKUP(MID(BK$3,FIND(".",BK$3)+1,FIND(".",BK$3,FIND(".",BK$3)+1)-FIND(".",BK$3)-1),Gällivare!$B$6:$J$36,MATCH($C33,Gällivare!$B$6:$B$36,0),FALSE)="No Impact",HLOOKUP(RIGHT(BK$3,LEN(BK$3)-FIND(".",BK$3,FIND(".",BK$3)+1)),Gällivare!$B$6:$J$36,MATCH($C33,Gällivare!$B$6:$B$36,0),FALSE)="No Impact"),HLOOKUP(LEFT(BK$3,4),Global!$B$6:$J$36,MATCH($C33,Global!$B$6:$B$36,0),FALSE),IF(AND(HLOOKUP(MID(BK$3,FIND(".",BK$3)+1,FIND(".",BK$3,FIND(".",BK$3)+1)-FIND(".",BK$3)-1),Gällivare!$B$6:$J$36,MATCH($C33,Gällivare!$B$6:$B$36,0),FALSE)="No Impact",HLOOKUP(LEFT(BK$3,4),Global!$B$6:$J$36,MATCH($C33,Global!$B$6:$B$36,0),FALSE)="No Impact"),HLOOKUP(RIGHT(BK$3,LEN(BK$3)-FIND(".",BK$3,FIND(".",BK$3)+1)),Gällivare!$B$6:$J$36,MATCH($C33,Gällivare!$B$6:$B$36,0),FALSE),"Global: "&amp;HLOOKUP(LEFT(BK$3,4),Global!$B$6:$J$36,MATCH($C33,Global!$B$6:$B$36,0),FALSE)&amp;CHAR(10)&amp;"Local Trend: "&amp;HLOOKUP(MID(BK$3,FIND(".",BK$3)+1,FIND(".",BK$3,FIND(".",BK$3)+1)-FIND(".",BK$3)-1),Gällivare!$B$6:$J$36,MATCH($C33,Gällivare!$B$6:$B$36,0),FALSE)&amp;CHAR(10)&amp;"Local Target: "&amp;HLOOKUP(RIGHT(BK$3,LEN(BK$3)-FIND(".",BK$3,FIND(".",BK$3)+1)),Gällivare!$B$6:$J$36,MATCH($C33,Gällivare!$B$6:$B$36,0),FALSE)))</f>
        <v>Low</v>
      </c>
      <c r="BL33" s="177" t="str">
        <f>IF(AND(HLOOKUP(MID(BL$3,FIND(".",BL$3)+1,FIND(".",BL$3,FIND(".",BL$3)+1)-FIND(".",BL$3)-1),Gällivare!$B$6:$J$36,MATCH($C33,Gällivare!$B$6:$B$36,0),FALSE)="No Impact",HLOOKUP(RIGHT(BL$3,LEN(BL$3)-FIND(".",BL$3,FIND(".",BL$3)+1)),Gällivare!$B$6:$J$36,MATCH($C33,Gällivare!$B$6:$B$36,0),FALSE)="No Impact"),HLOOKUP(LEFT(BL$3,4),Global!$B$6:$J$36,MATCH($C33,Global!$B$6:$B$36,0),FALSE),IF(AND(HLOOKUP(MID(BL$3,FIND(".",BL$3)+1,FIND(".",BL$3,FIND(".",BL$3)+1)-FIND(".",BL$3)-1),Gällivare!$B$6:$J$36,MATCH($C33,Gällivare!$B$6:$B$36,0),FALSE)="No Impact",HLOOKUP(LEFT(BL$3,4),Global!$B$6:$J$36,MATCH($C33,Global!$B$6:$B$36,0),FALSE)="No Impact"),HLOOKUP(RIGHT(BL$3,LEN(BL$3)-FIND(".",BL$3,FIND(".",BL$3)+1)),Gällivare!$B$6:$J$36,MATCH($C33,Gällivare!$B$6:$B$36,0),FALSE),"Global: "&amp;HLOOKUP(LEFT(BL$3,4),Global!$B$6:$J$36,MATCH($C33,Global!$B$6:$B$36,0),FALSE)&amp;CHAR(10)&amp;"Local Trend: "&amp;HLOOKUP(MID(BL$3,FIND(".",BL$3)+1,FIND(".",BL$3,FIND(".",BL$3)+1)-FIND(".",BL$3)-1),Gällivare!$B$6:$J$36,MATCH($C33,Gällivare!$B$6:$B$36,0),FALSE)&amp;CHAR(10)&amp;"Local Target: "&amp;HLOOKUP(RIGHT(BL$3,LEN(BL$3)-FIND(".",BL$3,FIND(".",BL$3)+1)),Gällivare!$B$6:$J$36,MATCH($C33,Gällivare!$B$6:$B$36,0),FALSE)))</f>
        <v>Low</v>
      </c>
      <c r="BM33" s="177" t="str">
        <f>IF(AND(HLOOKUP(MID(BM$3,FIND(".",BM$3)+1,FIND(".",BM$3,FIND(".",BM$3)+1)-FIND(".",BM$3)-1),Gällivare!$B$6:$J$36,MATCH($C33,Gällivare!$B$6:$B$36,0),FALSE)="No Impact",HLOOKUP(RIGHT(BM$3,LEN(BM$3)-FIND(".",BM$3,FIND(".",BM$3)+1)),Gällivare!$B$6:$J$36,MATCH($C33,Gällivare!$B$6:$B$36,0),FALSE)="No Impact"),HLOOKUP(LEFT(BM$3,4),Global!$B$6:$J$36,MATCH($C33,Global!$B$6:$B$36,0),FALSE),IF(AND(HLOOKUP(MID(BM$3,FIND(".",BM$3)+1,FIND(".",BM$3,FIND(".",BM$3)+1)-FIND(".",BM$3)-1),Gällivare!$B$6:$J$36,MATCH($C33,Gällivare!$B$6:$B$36,0),FALSE)="No Impact",HLOOKUP(LEFT(BM$3,4),Global!$B$6:$J$36,MATCH($C33,Global!$B$6:$B$36,0),FALSE)="No Impact"),HLOOKUP(RIGHT(BM$3,LEN(BM$3)-FIND(".",BM$3,FIND(".",BM$3)+1)),Gällivare!$B$6:$J$36,MATCH($C33,Gällivare!$B$6:$B$36,0),FALSE),"Global: "&amp;HLOOKUP(LEFT(BM$3,4),Global!$B$6:$J$36,MATCH($C33,Global!$B$6:$B$36,0),FALSE)&amp;CHAR(10)&amp;"Local Trend: "&amp;HLOOKUP(MID(BM$3,FIND(".",BM$3)+1,FIND(".",BM$3,FIND(".",BM$3)+1)-FIND(".",BM$3)-1),Gällivare!$B$6:$J$36,MATCH($C33,Gällivare!$B$6:$B$36,0),FALSE)&amp;CHAR(10)&amp;"Local Target: "&amp;HLOOKUP(RIGHT(BM$3,LEN(BM$3)-FIND(".",BM$3,FIND(".",BM$3)+1)),Gällivare!$B$6:$J$36,MATCH($C33,Gällivare!$B$6:$B$36,0),FALSE)))</f>
        <v>Low</v>
      </c>
      <c r="BN33" s="177" t="str">
        <f>IF(AND(HLOOKUP(MID(BN$3,FIND(".",BN$3)+1,FIND(".",BN$3,FIND(".",BN$3)+1)-FIND(".",BN$3)-1),Gällivare!$B$6:$J$36,MATCH($C33,Gällivare!$B$6:$B$36,0),FALSE)="No Impact",HLOOKUP(RIGHT(BN$3,LEN(BN$3)-FIND(".",BN$3,FIND(".",BN$3)+1)),Gällivare!$B$6:$J$36,MATCH($C33,Gällivare!$B$6:$B$36,0),FALSE)="No Impact"),HLOOKUP(LEFT(BN$3,4),Global!$B$6:$J$36,MATCH($C33,Global!$B$6:$B$36,0),FALSE),IF(AND(HLOOKUP(MID(BN$3,FIND(".",BN$3)+1,FIND(".",BN$3,FIND(".",BN$3)+1)-FIND(".",BN$3)-1),Gällivare!$B$6:$J$36,MATCH($C33,Gällivare!$B$6:$B$36,0),FALSE)="No Impact",HLOOKUP(LEFT(BN$3,4),Global!$B$6:$J$36,MATCH($C33,Global!$B$6:$B$36,0),FALSE)="No Impact"),HLOOKUP(RIGHT(BN$3,LEN(BN$3)-FIND(".",BN$3,FIND(".",BN$3)+1)),Gällivare!$B$6:$J$36,MATCH($C33,Gällivare!$B$6:$B$36,0),FALSE),"Global: "&amp;HLOOKUP(LEFT(BN$3,4),Global!$B$6:$J$36,MATCH($C33,Global!$B$6:$B$36,0),FALSE)&amp;CHAR(10)&amp;"Local Trend: "&amp;HLOOKUP(MID(BN$3,FIND(".",BN$3)+1,FIND(".",BN$3,FIND(".",BN$3)+1)-FIND(".",BN$3)-1),Gällivare!$B$6:$J$36,MATCH($C33,Gällivare!$B$6:$B$36,0),FALSE)&amp;CHAR(10)&amp;"Local Target: "&amp;HLOOKUP(RIGHT(BN$3,LEN(BN$3)-FIND(".",BN$3,FIND(".",BN$3)+1)),Gällivare!$B$6:$J$36,MATCH($C33,Gällivare!$B$6:$B$36,0),FALSE)))</f>
        <v>Low</v>
      </c>
      <c r="BO33" s="177" t="str">
        <f>IF(AND(HLOOKUP(MID(BO$3,FIND(".",BO$3)+1,FIND(".",BO$3,FIND(".",BO$3)+1)-FIND(".",BO$3)-1),Gällivare!$B$6:$J$36,MATCH($C33,Gällivare!$B$6:$B$36,0),FALSE)="No Impact",HLOOKUP(RIGHT(BO$3,LEN(BO$3)-FIND(".",BO$3,FIND(".",BO$3)+1)),Gällivare!$B$6:$J$36,MATCH($C33,Gällivare!$B$6:$B$36,0),FALSE)="No Impact"),HLOOKUP(LEFT(BO$3,4),Global!$B$6:$J$36,MATCH($C33,Global!$B$6:$B$36,0),FALSE),IF(AND(HLOOKUP(MID(BO$3,FIND(".",BO$3)+1,FIND(".",BO$3,FIND(".",BO$3)+1)-FIND(".",BO$3)-1),Gällivare!$B$6:$J$36,MATCH($C33,Gällivare!$B$6:$B$36,0),FALSE)="No Impact",HLOOKUP(LEFT(BO$3,4),Global!$B$6:$J$36,MATCH($C33,Global!$B$6:$B$36,0),FALSE)="No Impact"),HLOOKUP(RIGHT(BO$3,LEN(BO$3)-FIND(".",BO$3,FIND(".",BO$3)+1)),Gällivare!$B$6:$J$36,MATCH($C33,Gällivare!$B$6:$B$36,0),FALSE),"Global: "&amp;HLOOKUP(LEFT(BO$3,4),Global!$B$6:$J$36,MATCH($C33,Global!$B$6:$B$36,0),FALSE)&amp;CHAR(10)&amp;"Local Trend: "&amp;HLOOKUP(MID(BO$3,FIND(".",BO$3)+1,FIND(".",BO$3,FIND(".",BO$3)+1)-FIND(".",BO$3)-1),Gällivare!$B$6:$J$36,MATCH($C33,Gällivare!$B$6:$B$36,0),FALSE)&amp;CHAR(10)&amp;"Local Target: "&amp;HLOOKUP(RIGHT(BO$3,LEN(BO$3)-FIND(".",BO$3,FIND(".",BO$3)+1)),Gällivare!$B$6:$J$36,MATCH($C33,Gällivare!$B$6:$B$36,0),FALSE)))</f>
        <v>Low</v>
      </c>
      <c r="BP33" s="177" t="str">
        <f>IF(AND(HLOOKUP(MID(BP$3,FIND(".",BP$3)+1,FIND(".",BP$3,FIND(".",BP$3)+1)-FIND(".",BP$3)-1),Gällivare!$B$6:$J$36,MATCH($C33,Gällivare!$B$6:$B$36,0),FALSE)="No Impact",HLOOKUP(RIGHT(BP$3,LEN(BP$3)-FIND(".",BP$3,FIND(".",BP$3)+1)),Gällivare!$B$6:$J$36,MATCH($C33,Gällivare!$B$6:$B$36,0),FALSE)="No Impact"),HLOOKUP(LEFT(BP$3,4),Global!$B$6:$J$36,MATCH($C33,Global!$B$6:$B$36,0),FALSE),IF(AND(HLOOKUP(MID(BP$3,FIND(".",BP$3)+1,FIND(".",BP$3,FIND(".",BP$3)+1)-FIND(".",BP$3)-1),Gällivare!$B$6:$J$36,MATCH($C33,Gällivare!$B$6:$B$36,0),FALSE)="No Impact",HLOOKUP(LEFT(BP$3,4),Global!$B$6:$J$36,MATCH($C33,Global!$B$6:$B$36,0),FALSE)="No Impact"),HLOOKUP(RIGHT(BP$3,LEN(BP$3)-FIND(".",BP$3,FIND(".",BP$3)+1)),Gällivare!$B$6:$J$36,MATCH($C33,Gällivare!$B$6:$B$36,0),FALSE),"Global: "&amp;HLOOKUP(LEFT(BP$3,4),Global!$B$6:$J$36,MATCH($C33,Global!$B$6:$B$36,0),FALSE)&amp;CHAR(10)&amp;"Local Trend: "&amp;HLOOKUP(MID(BP$3,FIND(".",BP$3)+1,FIND(".",BP$3,FIND(".",BP$3)+1)-FIND(".",BP$3)-1),Gällivare!$B$6:$J$36,MATCH($C33,Gällivare!$B$6:$B$36,0),FALSE)&amp;CHAR(10)&amp;"Local Target: "&amp;HLOOKUP(RIGHT(BP$3,LEN(BP$3)-FIND(".",BP$3,FIND(".",BP$3)+1)),Gällivare!$B$6:$J$36,MATCH($C33,Gällivare!$B$6:$B$36,0),FALSE)))</f>
        <v>Low</v>
      </c>
    </row>
  </sheetData>
  <mergeCells count="7">
    <mergeCell ref="B31:B33"/>
    <mergeCell ref="BT3:BU3"/>
    <mergeCell ref="B4:B11"/>
    <mergeCell ref="B13:B15"/>
    <mergeCell ref="B16:B21"/>
    <mergeCell ref="D16:D21"/>
    <mergeCell ref="B22:B30"/>
  </mergeCells>
  <conditionalFormatting sqref="H68:AK95">
    <cfRule type="containsText" dxfId="0" priority="1" operator="containsText" text="check">
      <formula>NOT(ISERROR(SEARCH("check",H68)))</formula>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78375-E17E-403F-884C-65F23A720276}">
  <dimension ref="A2:P303"/>
  <sheetViews>
    <sheetView zoomScale="60" zoomScaleNormal="60" workbookViewId="0">
      <selection activeCell="G12" sqref="G12"/>
    </sheetView>
  </sheetViews>
  <sheetFormatPr defaultColWidth="35.77734375" defaultRowHeight="14.4" x14ac:dyDescent="0.3"/>
  <cols>
    <col min="1" max="1" width="27.77734375" bestFit="1" customWidth="1"/>
    <col min="2" max="2" width="47.21875" style="8" customWidth="1"/>
    <col min="3" max="3" width="40.21875" style="8" customWidth="1"/>
    <col min="4" max="4" width="44.6640625" style="8" customWidth="1"/>
    <col min="5" max="5" width="34.6640625" customWidth="1"/>
    <col min="6" max="6" width="18.109375" style="9" customWidth="1"/>
    <col min="7" max="7" width="20.21875" style="9" customWidth="1"/>
    <col min="8" max="8" width="19.77734375" style="9" customWidth="1"/>
    <col min="9" max="9" width="13.5546875" style="9" customWidth="1"/>
    <col min="10" max="10" width="20.21875" style="9" customWidth="1"/>
    <col min="11" max="11" width="18.44140625" customWidth="1"/>
    <col min="12" max="12" width="38.109375" customWidth="1"/>
    <col min="15" max="15" width="37.5546875" customWidth="1"/>
  </cols>
  <sheetData>
    <row r="2" spans="1:16" x14ac:dyDescent="0.3">
      <c r="F2" s="10" t="s">
        <v>673</v>
      </c>
      <c r="L2" t="s">
        <v>674</v>
      </c>
    </row>
    <row r="4" spans="1:16" ht="28.8" x14ac:dyDescent="0.55000000000000004">
      <c r="A4" s="134" t="s">
        <v>675</v>
      </c>
      <c r="B4" s="135"/>
      <c r="C4" s="135"/>
      <c r="D4" s="135"/>
      <c r="E4" s="134"/>
    </row>
    <row r="6" spans="1:16" ht="28.8" x14ac:dyDescent="0.55000000000000004">
      <c r="B6" s="141" t="s">
        <v>158</v>
      </c>
      <c r="C6" s="141" t="s">
        <v>159</v>
      </c>
      <c r="D6" s="141" t="s">
        <v>160</v>
      </c>
      <c r="E6" s="141" t="s">
        <v>659</v>
      </c>
      <c r="F6" s="153" t="s">
        <v>607</v>
      </c>
      <c r="G6" s="154" t="s">
        <v>608</v>
      </c>
      <c r="H6" s="155" t="s">
        <v>609</v>
      </c>
      <c r="I6" s="156" t="s">
        <v>676</v>
      </c>
      <c r="J6" s="157" t="s">
        <v>677</v>
      </c>
      <c r="L6" s="153" t="s">
        <v>607</v>
      </c>
      <c r="M6" s="154" t="s">
        <v>608</v>
      </c>
      <c r="N6" s="155" t="s">
        <v>609</v>
      </c>
      <c r="O6" s="156" t="s">
        <v>676</v>
      </c>
      <c r="P6" s="157" t="s">
        <v>677</v>
      </c>
    </row>
    <row r="7" spans="1:16" ht="86.4" x14ac:dyDescent="0.3">
      <c r="A7" s="249" t="s">
        <v>162</v>
      </c>
      <c r="B7" s="148" t="s">
        <v>56</v>
      </c>
      <c r="C7" s="148" t="s">
        <v>163</v>
      </c>
      <c r="D7" s="148" t="s">
        <v>164</v>
      </c>
      <c r="E7" s="149" t="s">
        <v>165</v>
      </c>
      <c r="F7" s="158" t="s">
        <v>52</v>
      </c>
      <c r="G7" s="158" t="s">
        <v>53</v>
      </c>
      <c r="H7" s="158" t="s">
        <v>54</v>
      </c>
      <c r="I7" s="158" t="s">
        <v>53</v>
      </c>
      <c r="J7" s="158" t="s">
        <v>54</v>
      </c>
      <c r="L7" s="148" t="s">
        <v>678</v>
      </c>
      <c r="M7" s="148" t="s">
        <v>679</v>
      </c>
      <c r="N7" s="148" t="s">
        <v>680</v>
      </c>
      <c r="O7" s="148" t="s">
        <v>681</v>
      </c>
      <c r="P7" s="148" t="s">
        <v>682</v>
      </c>
    </row>
    <row r="8" spans="1:16" ht="86.4" x14ac:dyDescent="0.3">
      <c r="A8" s="249"/>
      <c r="B8" s="148" t="s">
        <v>63</v>
      </c>
      <c r="C8" s="148" t="s">
        <v>163</v>
      </c>
      <c r="D8" s="148" t="s">
        <v>166</v>
      </c>
      <c r="E8" s="149" t="s">
        <v>165</v>
      </c>
      <c r="F8" s="158" t="s">
        <v>52</v>
      </c>
      <c r="G8" s="158" t="s">
        <v>53</v>
      </c>
      <c r="H8" s="158" t="s">
        <v>54</v>
      </c>
      <c r="I8" s="158" t="s">
        <v>53</v>
      </c>
      <c r="J8" s="158" t="s">
        <v>54</v>
      </c>
      <c r="L8" s="148" t="s">
        <v>683</v>
      </c>
      <c r="M8" s="148" t="s">
        <v>684</v>
      </c>
      <c r="N8" s="148" t="s">
        <v>685</v>
      </c>
      <c r="O8" s="148" t="s">
        <v>686</v>
      </c>
      <c r="P8" s="148" t="s">
        <v>687</v>
      </c>
    </row>
    <row r="9" spans="1:16" ht="86.4" x14ac:dyDescent="0.3">
      <c r="A9" s="249"/>
      <c r="B9" s="148" t="s">
        <v>69</v>
      </c>
      <c r="C9" s="148" t="s">
        <v>163</v>
      </c>
      <c r="D9" s="148" t="s">
        <v>167</v>
      </c>
      <c r="E9" s="149" t="s">
        <v>165</v>
      </c>
      <c r="F9" s="158" t="s">
        <v>52</v>
      </c>
      <c r="G9" s="158" t="s">
        <v>53</v>
      </c>
      <c r="H9" s="158" t="s">
        <v>54</v>
      </c>
      <c r="I9" s="158" t="s">
        <v>53</v>
      </c>
      <c r="J9" s="158" t="s">
        <v>54</v>
      </c>
      <c r="L9" s="148" t="s">
        <v>688</v>
      </c>
      <c r="M9" s="148" t="s">
        <v>689</v>
      </c>
      <c r="N9" s="148" t="s">
        <v>690</v>
      </c>
      <c r="O9" s="148" t="s">
        <v>691</v>
      </c>
      <c r="P9" s="148" t="s">
        <v>692</v>
      </c>
    </row>
    <row r="10" spans="1:16" ht="86.4" x14ac:dyDescent="0.3">
      <c r="A10" s="249"/>
      <c r="B10" s="148" t="s">
        <v>74</v>
      </c>
      <c r="C10" s="148" t="s">
        <v>168</v>
      </c>
      <c r="D10" s="148" t="s">
        <v>169</v>
      </c>
      <c r="E10" s="149" t="s">
        <v>165</v>
      </c>
      <c r="F10" s="158" t="s">
        <v>52</v>
      </c>
      <c r="G10" s="158" t="s">
        <v>53</v>
      </c>
      <c r="H10" s="158" t="s">
        <v>54</v>
      </c>
      <c r="I10" s="158" t="s">
        <v>53</v>
      </c>
      <c r="J10" s="158" t="s">
        <v>54</v>
      </c>
      <c r="L10" s="148" t="s">
        <v>693</v>
      </c>
      <c r="M10" s="148" t="s">
        <v>694</v>
      </c>
      <c r="N10" s="148" t="s">
        <v>695</v>
      </c>
      <c r="O10" s="148" t="s">
        <v>696</v>
      </c>
      <c r="P10" s="148" t="s">
        <v>697</v>
      </c>
    </row>
    <row r="11" spans="1:16" ht="43.2" x14ac:dyDescent="0.3">
      <c r="A11" s="249"/>
      <c r="B11" s="148" t="s">
        <v>82</v>
      </c>
      <c r="C11" s="148" t="s">
        <v>170</v>
      </c>
      <c r="D11" s="148" t="s">
        <v>171</v>
      </c>
      <c r="E11" s="149" t="s">
        <v>165</v>
      </c>
      <c r="F11" s="158" t="s">
        <v>52</v>
      </c>
      <c r="G11" s="158" t="s">
        <v>53</v>
      </c>
      <c r="H11" s="158" t="s">
        <v>54</v>
      </c>
      <c r="I11" s="158" t="s">
        <v>53</v>
      </c>
      <c r="J11" s="158" t="s">
        <v>54</v>
      </c>
      <c r="L11" s="148" t="s">
        <v>698</v>
      </c>
      <c r="M11" s="148" t="s">
        <v>699</v>
      </c>
      <c r="N11" s="148" t="s">
        <v>700</v>
      </c>
      <c r="O11" s="148" t="s">
        <v>701</v>
      </c>
      <c r="P11" s="148" t="s">
        <v>702</v>
      </c>
    </row>
    <row r="12" spans="1:16" ht="72" x14ac:dyDescent="0.3">
      <c r="A12" s="249"/>
      <c r="B12" s="148" t="s">
        <v>89</v>
      </c>
      <c r="C12" s="148" t="s">
        <v>172</v>
      </c>
      <c r="D12" s="148" t="s">
        <v>173</v>
      </c>
      <c r="E12" s="149" t="s">
        <v>165</v>
      </c>
      <c r="F12" s="158" t="s">
        <v>54</v>
      </c>
      <c r="G12" s="158" t="s">
        <v>53</v>
      </c>
      <c r="H12" s="158" t="s">
        <v>53</v>
      </c>
      <c r="I12" s="158" t="s">
        <v>53</v>
      </c>
      <c r="J12" s="158" t="s">
        <v>52</v>
      </c>
      <c r="L12" s="148" t="s">
        <v>703</v>
      </c>
      <c r="M12" s="148" t="s">
        <v>704</v>
      </c>
      <c r="N12" s="148" t="s">
        <v>705</v>
      </c>
      <c r="O12" s="148" t="s">
        <v>706</v>
      </c>
      <c r="P12" s="148" t="s">
        <v>707</v>
      </c>
    </row>
    <row r="13" spans="1:16" ht="72" x14ac:dyDescent="0.3">
      <c r="A13" s="249"/>
      <c r="B13" s="148" t="s">
        <v>94</v>
      </c>
      <c r="C13" s="148" t="str">
        <f>C12</f>
        <v>Global/ Swedish</v>
      </c>
      <c r="D13" s="148" t="str">
        <f t="shared" ref="D13:P13" si="0">D12</f>
        <v>IMPORT price of all Biofuels commodities</v>
      </c>
      <c r="E13" s="148" t="str">
        <f t="shared" si="0"/>
        <v>Input to model</v>
      </c>
      <c r="F13" s="148" t="str">
        <f t="shared" si="0"/>
        <v>High</v>
      </c>
      <c r="G13" s="148" t="str">
        <f t="shared" si="0"/>
        <v>Medium</v>
      </c>
      <c r="H13" s="148" t="str">
        <f t="shared" si="0"/>
        <v>Medium</v>
      </c>
      <c r="I13" s="148" t="str">
        <f t="shared" si="0"/>
        <v>Medium</v>
      </c>
      <c r="J13" s="148" t="str">
        <f t="shared" si="0"/>
        <v>Low</v>
      </c>
      <c r="K13" s="148"/>
      <c r="L13" s="148" t="str">
        <f t="shared" si="0"/>
        <v>Global: High biofuel Price (SSP1 promotes biofuels use and hence high demand leads to high price )</v>
      </c>
      <c r="M13" s="148" t="str">
        <f t="shared" si="0"/>
        <v>Global: Medium biofuel Price</v>
      </c>
      <c r="N13" s="148" t="str">
        <f t="shared" si="0"/>
        <v>Global: Medium biofuel Price (SSP3 takes no climate action and leading to low prices for biofuels; also in highly nationalist scenario, fuel prices can be increased by producing countries)</v>
      </c>
      <c r="O13" s="148" t="str">
        <f t="shared" si="0"/>
        <v>Global: Medium biofuels Price (SSP4 has low focus on mitigation actions, but has development in low carbon sources hence has medium prices for biofuels)</v>
      </c>
      <c r="P13" s="148" t="str">
        <f t="shared" si="0"/>
        <v>Global: Low biofuels Price (SSP5 has low focus on mitigation actions and hence has low prices for biofuels due to low demand)</v>
      </c>
    </row>
    <row r="14" spans="1:16" ht="72" x14ac:dyDescent="0.3">
      <c r="A14" s="249"/>
      <c r="B14" s="148" t="s">
        <v>98</v>
      </c>
      <c r="C14" s="148" t="s">
        <v>172</v>
      </c>
      <c r="D14" s="148" t="s">
        <v>174</v>
      </c>
      <c r="E14" s="149" t="s">
        <v>165</v>
      </c>
      <c r="F14" s="158" t="s">
        <v>54</v>
      </c>
      <c r="G14" s="158" t="s">
        <v>53</v>
      </c>
      <c r="H14" s="158" t="s">
        <v>53</v>
      </c>
      <c r="I14" s="158" t="s">
        <v>53</v>
      </c>
      <c r="J14" s="158" t="s">
        <v>52</v>
      </c>
      <c r="L14" s="148" t="s">
        <v>708</v>
      </c>
      <c r="M14" s="148" t="s">
        <v>709</v>
      </c>
      <c r="N14" s="148" t="s">
        <v>710</v>
      </c>
      <c r="O14" s="148" t="s">
        <v>711</v>
      </c>
      <c r="P14" s="148" t="s">
        <v>712</v>
      </c>
    </row>
    <row r="15" spans="1:16" ht="72" x14ac:dyDescent="0.3">
      <c r="A15" s="147"/>
      <c r="B15" s="148" t="s">
        <v>100</v>
      </c>
      <c r="C15" s="148" t="str">
        <f>C14</f>
        <v>Global/ Swedish</v>
      </c>
      <c r="D15" s="148" t="str">
        <f t="shared" ref="D15:P15" si="1">D14</f>
        <v>IMPORT price of all Solid biomass commodities</v>
      </c>
      <c r="E15" s="148" t="str">
        <f t="shared" si="1"/>
        <v>Input to model</v>
      </c>
      <c r="F15" s="148" t="str">
        <f t="shared" si="1"/>
        <v>High</v>
      </c>
      <c r="G15" s="148" t="str">
        <f t="shared" si="1"/>
        <v>Medium</v>
      </c>
      <c r="H15" s="148" t="str">
        <f t="shared" si="1"/>
        <v>Medium</v>
      </c>
      <c r="I15" s="148" t="str">
        <f t="shared" si="1"/>
        <v>Medium</v>
      </c>
      <c r="J15" s="148" t="str">
        <f t="shared" si="1"/>
        <v>Low</v>
      </c>
      <c r="K15" s="148"/>
      <c r="L15" s="148" t="str">
        <f t="shared" si="1"/>
        <v>Global: High biomass Price (SSP1 promotes biomasss use and hence high demand leads to high price )</v>
      </c>
      <c r="M15" s="148" t="str">
        <f t="shared" si="1"/>
        <v>Global: Medium biomass Price</v>
      </c>
      <c r="N15" s="148" t="str">
        <f t="shared" si="1"/>
        <v>Global: Medium biomass Price (SSP3 takes no climate action and leading to low prices for biomasss; also in highly nationalist scenario, fuel prices can be increased by producing countries)</v>
      </c>
      <c r="O15" s="148" t="str">
        <f t="shared" si="1"/>
        <v>Global: Medium biomasss Price (SSP4 has low focus on mitigation actions, but has development in low carbon sources hence has medium prices for biomasss)</v>
      </c>
      <c r="P15" s="148" t="str">
        <f t="shared" si="1"/>
        <v>Global: Low biomasss Price (SSP5 has low focus on mitigation actions and hence has low prices for biomasss due to low demand)</v>
      </c>
    </row>
    <row r="16" spans="1:16" ht="93.6" customHeight="1" x14ac:dyDescent="0.3">
      <c r="A16" s="250" t="s">
        <v>175</v>
      </c>
      <c r="B16" s="148" t="s">
        <v>176</v>
      </c>
      <c r="C16" s="148" t="s">
        <v>177</v>
      </c>
      <c r="D16" s="148" t="s">
        <v>178</v>
      </c>
      <c r="E16" s="149" t="s">
        <v>165</v>
      </c>
      <c r="F16" s="158" t="s">
        <v>54</v>
      </c>
      <c r="G16" s="158" t="s">
        <v>53</v>
      </c>
      <c r="H16" s="158" t="s">
        <v>52</v>
      </c>
      <c r="I16" s="158" t="s">
        <v>53</v>
      </c>
      <c r="J16" s="158" t="s">
        <v>52</v>
      </c>
      <c r="L16" s="148" t="s">
        <v>713</v>
      </c>
      <c r="M16" s="148" t="s">
        <v>714</v>
      </c>
      <c r="N16" s="148" t="s">
        <v>715</v>
      </c>
      <c r="O16" s="148" t="s">
        <v>716</v>
      </c>
      <c r="P16" s="148" t="s">
        <v>717</v>
      </c>
    </row>
    <row r="17" spans="1:16" ht="115.2" customHeight="1" x14ac:dyDescent="0.3">
      <c r="A17" s="250"/>
      <c r="B17" s="148" t="s">
        <v>179</v>
      </c>
      <c r="C17" s="148" t="s">
        <v>180</v>
      </c>
      <c r="D17" s="148" t="s">
        <v>181</v>
      </c>
      <c r="E17" s="149" t="s">
        <v>165</v>
      </c>
      <c r="F17" s="158" t="s">
        <v>665</v>
      </c>
      <c r="G17" s="158" t="s">
        <v>665</v>
      </c>
      <c r="H17" s="158" t="s">
        <v>665</v>
      </c>
      <c r="I17" s="158" t="s">
        <v>665</v>
      </c>
      <c r="J17" s="158" t="s">
        <v>665</v>
      </c>
      <c r="L17" s="148" t="s">
        <v>718</v>
      </c>
      <c r="M17" s="148" t="s">
        <v>718</v>
      </c>
      <c r="N17" s="148" t="s">
        <v>718</v>
      </c>
      <c r="O17" s="148" t="s">
        <v>718</v>
      </c>
      <c r="P17" s="148" t="s">
        <v>718</v>
      </c>
    </row>
    <row r="18" spans="1:16" ht="84" customHeight="1" x14ac:dyDescent="0.3">
      <c r="A18" s="250"/>
      <c r="B18" s="148" t="s">
        <v>183</v>
      </c>
      <c r="C18" s="148" t="s">
        <v>184</v>
      </c>
      <c r="D18" s="148" t="s">
        <v>185</v>
      </c>
      <c r="E18" s="149" t="s">
        <v>165</v>
      </c>
      <c r="F18" s="158" t="s">
        <v>665</v>
      </c>
      <c r="G18" s="158" t="s">
        <v>665</v>
      </c>
      <c r="H18" s="158" t="s">
        <v>665</v>
      </c>
      <c r="I18" s="158" t="s">
        <v>665</v>
      </c>
      <c r="J18" s="158" t="s">
        <v>665</v>
      </c>
      <c r="L18" s="148" t="s">
        <v>718</v>
      </c>
      <c r="M18" s="148" t="s">
        <v>718</v>
      </c>
      <c r="N18" s="148" t="s">
        <v>718</v>
      </c>
      <c r="O18" s="148" t="s">
        <v>718</v>
      </c>
      <c r="P18" s="148" t="s">
        <v>718</v>
      </c>
    </row>
    <row r="19" spans="1:16" ht="64.2" customHeight="1" x14ac:dyDescent="0.3">
      <c r="A19" s="251" t="s">
        <v>186</v>
      </c>
      <c r="B19" s="148" t="s">
        <v>125</v>
      </c>
      <c r="C19" s="239" t="s">
        <v>172</v>
      </c>
      <c r="D19" s="148" t="s">
        <v>187</v>
      </c>
      <c r="E19" s="149" t="s">
        <v>165</v>
      </c>
      <c r="F19" s="159" t="s">
        <v>53</v>
      </c>
      <c r="G19" s="159" t="s">
        <v>53</v>
      </c>
      <c r="H19" s="159" t="s">
        <v>52</v>
      </c>
      <c r="I19" s="159" t="s">
        <v>54</v>
      </c>
      <c r="J19" s="159" t="s">
        <v>54</v>
      </c>
      <c r="L19" s="148" t="s">
        <v>719</v>
      </c>
      <c r="M19" s="148" t="s">
        <v>720</v>
      </c>
      <c r="N19" s="148" t="s">
        <v>721</v>
      </c>
      <c r="O19" s="148" t="s">
        <v>722</v>
      </c>
      <c r="P19" s="148" t="s">
        <v>723</v>
      </c>
    </row>
    <row r="20" spans="1:16" ht="64.2" customHeight="1" x14ac:dyDescent="0.3">
      <c r="A20" s="251"/>
      <c r="B20" s="148" t="s">
        <v>129</v>
      </c>
      <c r="C20" s="239"/>
      <c r="D20" s="148" t="s">
        <v>188</v>
      </c>
      <c r="E20" s="149" t="s">
        <v>165</v>
      </c>
      <c r="F20" s="159" t="s">
        <v>53</v>
      </c>
      <c r="G20" s="159" t="s">
        <v>53</v>
      </c>
      <c r="H20" s="159" t="s">
        <v>52</v>
      </c>
      <c r="I20" s="159" t="s">
        <v>54</v>
      </c>
      <c r="J20" s="159" t="s">
        <v>54</v>
      </c>
      <c r="L20" s="148" t="s">
        <v>724</v>
      </c>
      <c r="M20" s="148" t="s">
        <v>720</v>
      </c>
      <c r="N20" s="148" t="s">
        <v>721</v>
      </c>
      <c r="O20" s="148" t="s">
        <v>722</v>
      </c>
      <c r="P20" s="148" t="s">
        <v>723</v>
      </c>
    </row>
    <row r="21" spans="1:16" ht="47.4" customHeight="1" x14ac:dyDescent="0.3">
      <c r="A21" s="251"/>
      <c r="B21" s="148" t="s">
        <v>131</v>
      </c>
      <c r="C21" s="239"/>
      <c r="D21" s="148" t="s">
        <v>189</v>
      </c>
      <c r="E21" s="149" t="s">
        <v>165</v>
      </c>
      <c r="F21" s="159" t="s">
        <v>54</v>
      </c>
      <c r="G21" s="159" t="s">
        <v>53</v>
      </c>
      <c r="H21" s="159" t="s">
        <v>52</v>
      </c>
      <c r="I21" s="159" t="s">
        <v>190</v>
      </c>
      <c r="J21" s="159" t="s">
        <v>52</v>
      </c>
      <c r="L21" s="148" t="s">
        <v>725</v>
      </c>
      <c r="M21" s="148" t="s">
        <v>720</v>
      </c>
      <c r="N21" s="148" t="s">
        <v>721</v>
      </c>
      <c r="O21" s="148" t="s">
        <v>722</v>
      </c>
      <c r="P21" s="148" t="s">
        <v>721</v>
      </c>
    </row>
    <row r="22" spans="1:16" ht="64.2" customHeight="1" x14ac:dyDescent="0.3">
      <c r="A22" s="251"/>
      <c r="B22" s="148" t="s">
        <v>132</v>
      </c>
      <c r="C22" s="239"/>
      <c r="D22" s="148" t="s">
        <v>191</v>
      </c>
      <c r="E22" s="149" t="s">
        <v>165</v>
      </c>
      <c r="F22" s="159" t="s">
        <v>54</v>
      </c>
      <c r="G22" s="159" t="s">
        <v>53</v>
      </c>
      <c r="H22" s="159" t="s">
        <v>52</v>
      </c>
      <c r="I22" s="159" t="s">
        <v>190</v>
      </c>
      <c r="J22" s="159" t="s">
        <v>52</v>
      </c>
      <c r="L22" s="148" t="s">
        <v>725</v>
      </c>
      <c r="M22" s="148" t="s">
        <v>720</v>
      </c>
      <c r="N22" s="148" t="s">
        <v>721</v>
      </c>
      <c r="O22" s="148" t="s">
        <v>722</v>
      </c>
      <c r="P22" s="148" t="s">
        <v>721</v>
      </c>
    </row>
    <row r="23" spans="1:16" ht="64.2" customHeight="1" x14ac:dyDescent="0.3">
      <c r="A23" s="251"/>
      <c r="B23" s="148" t="s">
        <v>133</v>
      </c>
      <c r="C23" s="239"/>
      <c r="D23" s="148" t="s">
        <v>192</v>
      </c>
      <c r="E23" s="149" t="s">
        <v>165</v>
      </c>
      <c r="F23" s="159" t="str">
        <f>F21</f>
        <v>High</v>
      </c>
      <c r="G23" s="159" t="str">
        <f t="shared" ref="G23:P24" si="2">G21</f>
        <v>Medium</v>
      </c>
      <c r="H23" s="159" t="str">
        <f t="shared" si="2"/>
        <v>Low</v>
      </c>
      <c r="I23" s="159" t="str">
        <f t="shared" si="2"/>
        <v>HIgh</v>
      </c>
      <c r="J23" s="159" t="str">
        <f t="shared" si="2"/>
        <v>Low</v>
      </c>
      <c r="K23" s="159"/>
      <c r="L23" s="160" t="str">
        <f t="shared" si="2"/>
        <v>Global: Highly efficient and low cost technologies</v>
      </c>
      <c r="M23" s="160" t="str">
        <f t="shared" si="2"/>
        <v>Global: Medium efficient and medium cost technologies</v>
      </c>
      <c r="N23" s="160" t="str">
        <f t="shared" si="2"/>
        <v>Global: Low efficient and high cost technologies</v>
      </c>
      <c r="O23" s="160" t="str">
        <f t="shared" si="2"/>
        <v>Global: High efficient and high cost technologies (inequalities)</v>
      </c>
      <c r="P23" s="160" t="str">
        <f t="shared" si="2"/>
        <v>Global: Low efficient and high cost technologies</v>
      </c>
    </row>
    <row r="24" spans="1:16" ht="64.2" customHeight="1" x14ac:dyDescent="0.3">
      <c r="A24" s="251"/>
      <c r="B24" s="148" t="s">
        <v>134</v>
      </c>
      <c r="C24" s="239"/>
      <c r="D24" s="148" t="s">
        <v>193</v>
      </c>
      <c r="E24" s="149" t="s">
        <v>165</v>
      </c>
      <c r="F24" s="159" t="str">
        <f>F22</f>
        <v>High</v>
      </c>
      <c r="G24" s="159" t="str">
        <f t="shared" si="2"/>
        <v>Medium</v>
      </c>
      <c r="H24" s="159" t="str">
        <f t="shared" si="2"/>
        <v>Low</v>
      </c>
      <c r="I24" s="159" t="str">
        <f t="shared" si="2"/>
        <v>HIgh</v>
      </c>
      <c r="J24" s="159" t="str">
        <f t="shared" si="2"/>
        <v>Low</v>
      </c>
      <c r="K24" s="159"/>
      <c r="L24" s="160" t="str">
        <f t="shared" si="2"/>
        <v>Global: Highly efficient and low cost technologies</v>
      </c>
      <c r="M24" s="160" t="str">
        <f t="shared" si="2"/>
        <v>Global: Medium efficient and medium cost technologies</v>
      </c>
      <c r="N24" s="160" t="str">
        <f t="shared" si="2"/>
        <v>Global: Low efficient and high cost technologies</v>
      </c>
      <c r="O24" s="160" t="str">
        <f t="shared" si="2"/>
        <v>Global: High efficient and high cost technologies (inequalities)</v>
      </c>
      <c r="P24" s="160" t="str">
        <f t="shared" si="2"/>
        <v>Global: Low efficient and high cost technologies</v>
      </c>
    </row>
    <row r="25" spans="1:16" ht="43.2" x14ac:dyDescent="0.3">
      <c r="A25" s="252" t="s">
        <v>194</v>
      </c>
      <c r="B25" s="148" t="s">
        <v>195</v>
      </c>
      <c r="C25" s="148" t="s">
        <v>196</v>
      </c>
      <c r="D25" s="148" t="s">
        <v>197</v>
      </c>
      <c r="E25" s="148" t="s">
        <v>198</v>
      </c>
      <c r="F25" s="158" t="s">
        <v>54</v>
      </c>
      <c r="G25" s="158" t="s">
        <v>53</v>
      </c>
      <c r="H25" s="158" t="s">
        <v>52</v>
      </c>
      <c r="I25" s="158" t="s">
        <v>53</v>
      </c>
      <c r="J25" s="158" t="s">
        <v>52</v>
      </c>
      <c r="L25" s="148" t="s">
        <v>726</v>
      </c>
      <c r="M25" s="148" t="s">
        <v>714</v>
      </c>
      <c r="N25" s="148" t="s">
        <v>727</v>
      </c>
      <c r="O25" s="148" t="s">
        <v>728</v>
      </c>
      <c r="P25" s="148" t="s">
        <v>729</v>
      </c>
    </row>
    <row r="26" spans="1:16" ht="51.6" customHeight="1" x14ac:dyDescent="0.3">
      <c r="A26" s="252"/>
      <c r="B26" s="148" t="s">
        <v>200</v>
      </c>
      <c r="C26" s="148" t="s">
        <v>201</v>
      </c>
      <c r="D26" s="148" t="s">
        <v>202</v>
      </c>
      <c r="E26" s="148" t="s">
        <v>198</v>
      </c>
      <c r="F26" s="158" t="s">
        <v>54</v>
      </c>
      <c r="G26" s="158" t="s">
        <v>53</v>
      </c>
      <c r="H26" s="158" t="s">
        <v>52</v>
      </c>
      <c r="I26" s="158" t="s">
        <v>53</v>
      </c>
      <c r="J26" s="158" t="s">
        <v>52</v>
      </c>
      <c r="L26" s="148" t="s">
        <v>730</v>
      </c>
      <c r="M26" s="148" t="s">
        <v>731</v>
      </c>
      <c r="N26" s="148" t="s">
        <v>732</v>
      </c>
      <c r="O26" s="148" t="s">
        <v>733</v>
      </c>
      <c r="P26" s="148" t="s">
        <v>734</v>
      </c>
    </row>
    <row r="27" spans="1:16" ht="54" customHeight="1" x14ac:dyDescent="0.3">
      <c r="A27" s="252"/>
      <c r="B27" s="148" t="s">
        <v>203</v>
      </c>
      <c r="C27" s="148" t="s">
        <v>204</v>
      </c>
      <c r="D27" s="148" t="s">
        <v>205</v>
      </c>
      <c r="E27" s="149" t="s">
        <v>165</v>
      </c>
      <c r="F27" s="158" t="s">
        <v>665</v>
      </c>
      <c r="G27" s="158" t="s">
        <v>665</v>
      </c>
      <c r="H27" s="158" t="s">
        <v>665</v>
      </c>
      <c r="I27" s="158" t="s">
        <v>665</v>
      </c>
      <c r="J27" s="158" t="s">
        <v>665</v>
      </c>
      <c r="L27" s="148" t="s">
        <v>735</v>
      </c>
      <c r="M27" s="148" t="s">
        <v>735</v>
      </c>
      <c r="N27" s="148" t="s">
        <v>735</v>
      </c>
      <c r="O27" s="148" t="s">
        <v>735</v>
      </c>
      <c r="P27" s="148" t="s">
        <v>735</v>
      </c>
    </row>
    <row r="28" spans="1:16" ht="37.200000000000003" customHeight="1" x14ac:dyDescent="0.3">
      <c r="A28" s="252"/>
      <c r="B28" s="148" t="s">
        <v>206</v>
      </c>
      <c r="C28" s="148" t="s">
        <v>172</v>
      </c>
      <c r="D28" s="148" t="s">
        <v>207</v>
      </c>
      <c r="E28" s="149" t="s">
        <v>165</v>
      </c>
      <c r="F28" s="158" t="s">
        <v>54</v>
      </c>
      <c r="G28" s="158" t="s">
        <v>53</v>
      </c>
      <c r="H28" s="158" t="s">
        <v>52</v>
      </c>
      <c r="I28" s="158" t="s">
        <v>53</v>
      </c>
      <c r="J28" s="158" t="s">
        <v>52</v>
      </c>
      <c r="L28" s="148" t="s">
        <v>736</v>
      </c>
      <c r="M28" s="148" t="s">
        <v>737</v>
      </c>
      <c r="N28" s="148" t="s">
        <v>738</v>
      </c>
      <c r="O28" s="148" t="s">
        <v>739</v>
      </c>
      <c r="P28" s="148" t="s">
        <v>738</v>
      </c>
    </row>
    <row r="29" spans="1:16" ht="99" customHeight="1" x14ac:dyDescent="0.3">
      <c r="A29" s="252"/>
      <c r="B29" s="148" t="s">
        <v>208</v>
      </c>
      <c r="C29" s="148" t="s">
        <v>201</v>
      </c>
      <c r="D29" s="148" t="s">
        <v>209</v>
      </c>
      <c r="E29" s="148" t="s">
        <v>198</v>
      </c>
      <c r="F29" s="158" t="str">
        <f>F26</f>
        <v>High</v>
      </c>
      <c r="G29" s="158" t="str">
        <f t="shared" ref="G29:J29" si="3">G26</f>
        <v>Medium</v>
      </c>
      <c r="H29" s="158" t="str">
        <f t="shared" si="3"/>
        <v>Low</v>
      </c>
      <c r="I29" s="158" t="str">
        <f t="shared" si="3"/>
        <v>Medium</v>
      </c>
      <c r="J29" s="158" t="str">
        <f t="shared" si="3"/>
        <v>Low</v>
      </c>
      <c r="L29" s="148" t="str">
        <f>L26</f>
        <v>Global: Highly efficient technologies</v>
      </c>
      <c r="M29" s="148" t="str">
        <f t="shared" ref="M29:P29" si="4">M26</f>
        <v>Global: Medium efficient  technologies</v>
      </c>
      <c r="N29" s="148" t="str">
        <f t="shared" si="4"/>
        <v>Global: Low efficient technologies</v>
      </c>
      <c r="O29" s="148" t="str">
        <f t="shared" si="4"/>
        <v xml:space="preserve">Global: Medium efficient technologies </v>
      </c>
      <c r="P29" s="148" t="str">
        <f t="shared" si="4"/>
        <v>Global: Low efficient (wind) technologies</v>
      </c>
    </row>
    <row r="30" spans="1:16" ht="43.2" x14ac:dyDescent="0.3">
      <c r="A30" s="252"/>
      <c r="B30" s="148" t="s">
        <v>210</v>
      </c>
      <c r="C30" s="148" t="s">
        <v>204</v>
      </c>
      <c r="D30" s="148" t="s">
        <v>211</v>
      </c>
      <c r="E30" s="149" t="s">
        <v>165</v>
      </c>
      <c r="F30" s="158" t="str">
        <f t="shared" ref="F30:J31" si="5">F27</f>
        <v>No impact</v>
      </c>
      <c r="G30" s="158" t="str">
        <f t="shared" si="5"/>
        <v>No impact</v>
      </c>
      <c r="H30" s="158" t="str">
        <f t="shared" si="5"/>
        <v>No impact</v>
      </c>
      <c r="I30" s="158" t="str">
        <f t="shared" si="5"/>
        <v>No impact</v>
      </c>
      <c r="J30" s="158" t="str">
        <f t="shared" si="5"/>
        <v>No impact</v>
      </c>
      <c r="L30" s="148" t="str">
        <f t="shared" ref="L30:P31" si="6">L27</f>
        <v>SSPs have No impact on National /local action</v>
      </c>
      <c r="M30" s="148" t="str">
        <f t="shared" si="6"/>
        <v>SSPs have No impact on National /local action</v>
      </c>
      <c r="N30" s="148" t="str">
        <f t="shared" si="6"/>
        <v>SSPs have No impact on National /local action</v>
      </c>
      <c r="O30" s="148" t="str">
        <f t="shared" si="6"/>
        <v>SSPs have No impact on National /local action</v>
      </c>
      <c r="P30" s="148" t="str">
        <f t="shared" si="6"/>
        <v>SSPs have No impact on National /local action</v>
      </c>
    </row>
    <row r="31" spans="1:16" ht="20.399999999999999" customHeight="1" x14ac:dyDescent="0.3">
      <c r="A31" s="252"/>
      <c r="B31" s="148" t="s">
        <v>212</v>
      </c>
      <c r="C31" s="148" t="s">
        <v>172</v>
      </c>
      <c r="D31" s="148" t="s">
        <v>207</v>
      </c>
      <c r="E31" s="149" t="s">
        <v>165</v>
      </c>
      <c r="F31" s="158" t="str">
        <f t="shared" si="5"/>
        <v>High</v>
      </c>
      <c r="G31" s="158" t="str">
        <f t="shared" si="5"/>
        <v>Medium</v>
      </c>
      <c r="H31" s="158" t="str">
        <f t="shared" si="5"/>
        <v>Low</v>
      </c>
      <c r="I31" s="158" t="str">
        <f t="shared" si="5"/>
        <v>Medium</v>
      </c>
      <c r="J31" s="158" t="str">
        <f t="shared" si="5"/>
        <v>Low</v>
      </c>
      <c r="L31" s="148" t="str">
        <f t="shared" si="6"/>
        <v>Global: low cost technologies</v>
      </c>
      <c r="M31" s="148" t="str">
        <f t="shared" si="6"/>
        <v>Global: medium cost technologies</v>
      </c>
      <c r="N31" s="148" t="str">
        <f t="shared" si="6"/>
        <v>Global:  high cost technologies</v>
      </c>
      <c r="O31" s="148" t="str">
        <f t="shared" si="6"/>
        <v>Global:  medium cost technologies</v>
      </c>
      <c r="P31" s="148" t="str">
        <f t="shared" si="6"/>
        <v>Global:  high cost technologies</v>
      </c>
    </row>
    <row r="32" spans="1:16" ht="54.6" customHeight="1" x14ac:dyDescent="0.3">
      <c r="A32" s="252"/>
      <c r="B32" s="148" t="s">
        <v>213</v>
      </c>
      <c r="C32" s="148" t="s">
        <v>172</v>
      </c>
      <c r="D32" s="148" t="s">
        <v>214</v>
      </c>
      <c r="E32" s="149" t="s">
        <v>165</v>
      </c>
      <c r="F32" s="158" t="str">
        <f>F28</f>
        <v>High</v>
      </c>
      <c r="G32" s="158" t="str">
        <f t="shared" ref="G32:J32" si="7">G28</f>
        <v>Medium</v>
      </c>
      <c r="H32" s="158" t="str">
        <f t="shared" si="7"/>
        <v>Low</v>
      </c>
      <c r="I32" s="158" t="str">
        <f t="shared" si="7"/>
        <v>Medium</v>
      </c>
      <c r="J32" s="158" t="str">
        <f t="shared" si="7"/>
        <v>Low</v>
      </c>
      <c r="L32" s="148" t="str">
        <f>L28</f>
        <v>Global: low cost technologies</v>
      </c>
      <c r="M32" s="148" t="str">
        <f t="shared" ref="M32:P33" si="8">M28</f>
        <v>Global: medium cost technologies</v>
      </c>
      <c r="N32" s="148" t="str">
        <f t="shared" si="8"/>
        <v>Global:  high cost technologies</v>
      </c>
      <c r="O32" s="148" t="str">
        <f t="shared" si="8"/>
        <v>Global:  medium cost technologies</v>
      </c>
      <c r="P32" s="148" t="str">
        <f t="shared" si="8"/>
        <v>Global:  high cost technologies</v>
      </c>
    </row>
    <row r="33" spans="1:16" ht="52.2" customHeight="1" x14ac:dyDescent="0.3">
      <c r="A33" s="252"/>
      <c r="B33" s="148" t="s">
        <v>215</v>
      </c>
      <c r="C33" s="148" t="s">
        <v>172</v>
      </c>
      <c r="D33" s="148" t="s">
        <v>216</v>
      </c>
      <c r="E33" s="149" t="s">
        <v>165</v>
      </c>
      <c r="F33" s="158" t="str">
        <f>F26</f>
        <v>High</v>
      </c>
      <c r="G33" s="158" t="str">
        <f t="shared" ref="G33:J33" si="9">G26</f>
        <v>Medium</v>
      </c>
      <c r="H33" s="158" t="str">
        <f t="shared" si="9"/>
        <v>Low</v>
      </c>
      <c r="I33" s="158" t="str">
        <f t="shared" si="9"/>
        <v>Medium</v>
      </c>
      <c r="J33" s="158" t="str">
        <f t="shared" si="9"/>
        <v>Low</v>
      </c>
      <c r="L33" s="148" t="str">
        <f>L29</f>
        <v>Global: Highly efficient technologies</v>
      </c>
      <c r="M33" s="148" t="str">
        <f t="shared" si="8"/>
        <v>Global: Medium efficient  technologies</v>
      </c>
      <c r="N33" s="148" t="str">
        <f t="shared" si="8"/>
        <v>Global: Low efficient technologies</v>
      </c>
      <c r="O33" s="148" t="str">
        <f t="shared" si="8"/>
        <v xml:space="preserve">Global: Medium efficient technologies </v>
      </c>
      <c r="P33" s="148" t="str">
        <f t="shared" si="8"/>
        <v>Global: Low efficient (wind) technologies</v>
      </c>
    </row>
    <row r="34" spans="1:16" ht="38.4" customHeight="1" x14ac:dyDescent="0.3">
      <c r="A34" s="249" t="s">
        <v>217</v>
      </c>
      <c r="B34" s="148" t="s">
        <v>135</v>
      </c>
      <c r="C34" s="148" t="s">
        <v>218</v>
      </c>
      <c r="D34" s="148" t="s">
        <v>219</v>
      </c>
      <c r="E34" s="149" t="s">
        <v>165</v>
      </c>
      <c r="F34" s="158" t="s">
        <v>54</v>
      </c>
      <c r="G34" s="158" t="s">
        <v>53</v>
      </c>
      <c r="H34" s="158" t="s">
        <v>52</v>
      </c>
      <c r="I34" s="158" t="s">
        <v>53</v>
      </c>
      <c r="J34" s="158" t="s">
        <v>52</v>
      </c>
      <c r="L34" s="148" t="s">
        <v>740</v>
      </c>
      <c r="M34" s="148" t="s">
        <v>740</v>
      </c>
      <c r="N34" s="148" t="s">
        <v>740</v>
      </c>
      <c r="O34" s="148" t="s">
        <v>740</v>
      </c>
      <c r="P34" s="148" t="s">
        <v>740</v>
      </c>
    </row>
    <row r="35" spans="1:16" ht="26.4" customHeight="1" x14ac:dyDescent="0.3">
      <c r="A35" s="249"/>
      <c r="B35" s="148" t="s">
        <v>139</v>
      </c>
      <c r="C35" s="148" t="s">
        <v>218</v>
      </c>
      <c r="D35" s="148" t="s">
        <v>220</v>
      </c>
      <c r="E35" s="149" t="s">
        <v>165</v>
      </c>
      <c r="F35" s="158" t="s">
        <v>54</v>
      </c>
      <c r="G35" s="158" t="s">
        <v>53</v>
      </c>
      <c r="H35" s="158" t="s">
        <v>52</v>
      </c>
      <c r="I35" s="158" t="s">
        <v>53</v>
      </c>
      <c r="J35" s="158" t="s">
        <v>52</v>
      </c>
      <c r="L35" s="148" t="s">
        <v>740</v>
      </c>
      <c r="M35" s="148" t="s">
        <v>740</v>
      </c>
      <c r="N35" s="148" t="s">
        <v>740</v>
      </c>
      <c r="O35" s="148" t="s">
        <v>740</v>
      </c>
      <c r="P35" s="148" t="s">
        <v>740</v>
      </c>
    </row>
    <row r="36" spans="1:16" ht="58.2" customHeight="1" x14ac:dyDescent="0.3">
      <c r="A36" s="249"/>
      <c r="B36" s="148" t="s">
        <v>221</v>
      </c>
      <c r="C36" s="148" t="s">
        <v>218</v>
      </c>
      <c r="D36" s="148" t="s">
        <v>222</v>
      </c>
      <c r="E36" s="149" t="s">
        <v>165</v>
      </c>
      <c r="F36" s="158" t="s">
        <v>54</v>
      </c>
      <c r="G36" s="158" t="s">
        <v>53</v>
      </c>
      <c r="H36" s="158" t="s">
        <v>52</v>
      </c>
      <c r="I36" s="158" t="s">
        <v>53</v>
      </c>
      <c r="J36" s="158" t="s">
        <v>52</v>
      </c>
      <c r="L36" s="148" t="s">
        <v>740</v>
      </c>
      <c r="M36" s="148" t="s">
        <v>740</v>
      </c>
      <c r="N36" s="148" t="s">
        <v>740</v>
      </c>
      <c r="O36" s="148" t="s">
        <v>740</v>
      </c>
      <c r="P36" s="148" t="s">
        <v>740</v>
      </c>
    </row>
    <row r="37" spans="1:16" x14ac:dyDescent="0.3">
      <c r="F37" s="161"/>
      <c r="G37" s="161"/>
      <c r="H37" s="161"/>
      <c r="I37" s="161"/>
      <c r="J37" s="161"/>
      <c r="L37" s="8"/>
      <c r="M37" s="8"/>
      <c r="N37" s="8"/>
      <c r="O37" s="8"/>
      <c r="P37" s="8"/>
    </row>
    <row r="38" spans="1:16" x14ac:dyDescent="0.3">
      <c r="F38" s="161"/>
      <c r="G38" s="161"/>
      <c r="H38" s="161"/>
      <c r="I38" s="161"/>
      <c r="J38" s="161"/>
      <c r="L38" s="8"/>
      <c r="M38" s="8"/>
      <c r="N38" s="8"/>
      <c r="O38" s="8"/>
      <c r="P38" s="8"/>
    </row>
    <row r="39" spans="1:16" x14ac:dyDescent="0.3">
      <c r="F39" s="161"/>
      <c r="G39" s="161"/>
      <c r="H39" s="161"/>
      <c r="I39" s="161"/>
      <c r="J39" s="161"/>
      <c r="L39" s="8"/>
      <c r="M39" s="8"/>
      <c r="N39" s="8"/>
      <c r="O39" s="8"/>
      <c r="P39" s="8"/>
    </row>
    <row r="40" spans="1:16" x14ac:dyDescent="0.3">
      <c r="F40" s="161"/>
      <c r="G40" s="161"/>
      <c r="H40" s="161"/>
      <c r="I40" s="161"/>
      <c r="J40" s="161"/>
      <c r="L40" s="8"/>
      <c r="M40" s="8"/>
      <c r="N40" s="8"/>
      <c r="O40" s="8"/>
      <c r="P40" s="8"/>
    </row>
    <row r="41" spans="1:16" x14ac:dyDescent="0.3">
      <c r="F41" s="161"/>
      <c r="G41" s="161"/>
      <c r="H41" s="161"/>
      <c r="I41" s="161"/>
      <c r="J41" s="161"/>
      <c r="L41" s="8"/>
      <c r="M41" s="8"/>
      <c r="N41" s="8"/>
      <c r="O41" s="8"/>
      <c r="P41" s="8"/>
    </row>
    <row r="42" spans="1:16" x14ac:dyDescent="0.3">
      <c r="F42" s="161"/>
      <c r="G42" s="161"/>
      <c r="H42" s="161"/>
      <c r="I42" s="161"/>
      <c r="J42" s="161"/>
      <c r="L42" s="8"/>
      <c r="M42" s="8"/>
      <c r="N42" s="8"/>
      <c r="O42" s="8"/>
      <c r="P42" s="8"/>
    </row>
    <row r="43" spans="1:16" x14ac:dyDescent="0.3">
      <c r="F43" s="161"/>
      <c r="G43" s="161"/>
      <c r="H43" s="161"/>
      <c r="I43" s="161"/>
      <c r="J43" s="161"/>
      <c r="L43" s="8"/>
      <c r="M43" s="8"/>
      <c r="N43" s="8"/>
      <c r="O43" s="8"/>
      <c r="P43" s="8"/>
    </row>
    <row r="44" spans="1:16" x14ac:dyDescent="0.3">
      <c r="F44" s="161"/>
      <c r="G44" s="161"/>
      <c r="H44" s="161"/>
      <c r="I44" s="161"/>
      <c r="J44" s="161"/>
      <c r="L44" s="8"/>
      <c r="M44" s="8"/>
      <c r="N44" s="8"/>
      <c r="O44" s="8"/>
      <c r="P44" s="8"/>
    </row>
    <row r="45" spans="1:16" x14ac:dyDescent="0.3">
      <c r="F45" s="161"/>
      <c r="G45" s="161"/>
      <c r="H45" s="161"/>
      <c r="I45" s="161"/>
      <c r="J45" s="161"/>
      <c r="L45" s="8"/>
      <c r="M45" s="8"/>
      <c r="N45" s="8"/>
      <c r="O45" s="8"/>
      <c r="P45" s="8"/>
    </row>
    <row r="46" spans="1:16" x14ac:dyDescent="0.3">
      <c r="F46" s="161"/>
      <c r="G46" s="161"/>
      <c r="H46" s="161"/>
      <c r="I46" s="161"/>
      <c r="J46" s="161"/>
      <c r="L46" s="8"/>
      <c r="M46" s="8"/>
      <c r="N46" s="8"/>
      <c r="O46" s="8"/>
      <c r="P46" s="8"/>
    </row>
    <row r="47" spans="1:16" x14ac:dyDescent="0.3">
      <c r="F47" s="161"/>
      <c r="G47" s="161"/>
      <c r="H47" s="161"/>
      <c r="I47" s="161"/>
      <c r="J47" s="161"/>
      <c r="L47" s="8"/>
      <c r="M47" s="8"/>
      <c r="N47" s="8"/>
      <c r="O47" s="8"/>
      <c r="P47" s="8"/>
    </row>
    <row r="48" spans="1:16" x14ac:dyDescent="0.3">
      <c r="F48" s="161"/>
      <c r="G48" s="161"/>
      <c r="H48" s="161"/>
      <c r="I48" s="161"/>
      <c r="J48" s="161"/>
      <c r="L48" s="8"/>
      <c r="M48" s="8"/>
      <c r="N48" s="8"/>
      <c r="O48" s="8"/>
      <c r="P48" s="8"/>
    </row>
    <row r="49" spans="6:16" x14ac:dyDescent="0.3">
      <c r="F49" s="161"/>
      <c r="G49" s="161"/>
      <c r="H49" s="161"/>
      <c r="I49" s="161"/>
      <c r="J49" s="161"/>
      <c r="L49" s="8"/>
      <c r="M49" s="8"/>
      <c r="N49" s="8"/>
      <c r="O49" s="8"/>
      <c r="P49" s="8"/>
    </row>
    <row r="50" spans="6:16" x14ac:dyDescent="0.3">
      <c r="F50" s="161"/>
      <c r="G50" s="161"/>
      <c r="H50" s="161"/>
      <c r="I50" s="161"/>
      <c r="J50" s="161"/>
      <c r="L50" s="8"/>
      <c r="M50" s="8"/>
      <c r="N50" s="8"/>
      <c r="O50" s="8"/>
      <c r="P50" s="8"/>
    </row>
    <row r="51" spans="6:16" x14ac:dyDescent="0.3">
      <c r="F51" s="161"/>
      <c r="G51" s="161"/>
      <c r="H51" s="161"/>
      <c r="I51" s="161"/>
      <c r="J51" s="161"/>
      <c r="L51" s="8"/>
      <c r="M51" s="8"/>
      <c r="N51" s="8"/>
      <c r="O51" s="8"/>
      <c r="P51" s="8"/>
    </row>
    <row r="52" spans="6:16" x14ac:dyDescent="0.3">
      <c r="F52" s="161"/>
      <c r="G52" s="161"/>
      <c r="H52" s="161"/>
      <c r="I52" s="161"/>
      <c r="J52" s="161"/>
      <c r="L52" s="8"/>
      <c r="M52" s="8"/>
      <c r="N52" s="8"/>
      <c r="O52" s="8"/>
      <c r="P52" s="8"/>
    </row>
    <row r="53" spans="6:16" x14ac:dyDescent="0.3">
      <c r="F53" s="161"/>
      <c r="G53" s="161"/>
      <c r="H53" s="161"/>
      <c r="I53" s="161"/>
      <c r="J53" s="161"/>
      <c r="L53" s="8"/>
      <c r="M53" s="8"/>
      <c r="N53" s="8"/>
      <c r="O53" s="8"/>
      <c r="P53" s="8"/>
    </row>
    <row r="54" spans="6:16" x14ac:dyDescent="0.3">
      <c r="F54" s="161"/>
      <c r="G54" s="161"/>
      <c r="H54" s="161"/>
      <c r="I54" s="161"/>
      <c r="J54" s="161"/>
      <c r="L54" s="8"/>
      <c r="M54" s="8"/>
      <c r="N54" s="8"/>
      <c r="O54" s="8"/>
      <c r="P54" s="8"/>
    </row>
    <row r="55" spans="6:16" x14ac:dyDescent="0.3">
      <c r="F55" s="161"/>
      <c r="G55" s="161"/>
      <c r="H55" s="161"/>
      <c r="I55" s="161"/>
      <c r="J55" s="161"/>
      <c r="L55" s="8"/>
      <c r="M55" s="8"/>
      <c r="N55" s="8"/>
      <c r="O55" s="8"/>
      <c r="P55" s="8"/>
    </row>
    <row r="56" spans="6:16" x14ac:dyDescent="0.3">
      <c r="F56" s="161"/>
      <c r="G56" s="161"/>
      <c r="H56" s="161"/>
      <c r="I56" s="161"/>
      <c r="J56" s="161"/>
      <c r="L56" s="8"/>
      <c r="M56" s="8"/>
      <c r="N56" s="8"/>
      <c r="O56" s="8"/>
      <c r="P56" s="8"/>
    </row>
    <row r="57" spans="6:16" x14ac:dyDescent="0.3">
      <c r="F57" s="161"/>
      <c r="G57" s="161"/>
      <c r="H57" s="161"/>
      <c r="I57" s="161"/>
      <c r="J57" s="161"/>
      <c r="L57" s="8"/>
      <c r="M57" s="8"/>
      <c r="N57" s="8"/>
      <c r="O57" s="8"/>
      <c r="P57" s="8"/>
    </row>
    <row r="58" spans="6:16" x14ac:dyDescent="0.3">
      <c r="F58" s="161"/>
      <c r="G58" s="161"/>
      <c r="H58" s="161"/>
      <c r="I58" s="161"/>
      <c r="J58" s="161"/>
      <c r="L58" s="8"/>
      <c r="M58" s="8"/>
      <c r="N58" s="8"/>
      <c r="O58" s="8"/>
      <c r="P58" s="8"/>
    </row>
    <row r="59" spans="6:16" x14ac:dyDescent="0.3">
      <c r="F59" s="161"/>
      <c r="G59" s="161"/>
      <c r="H59" s="161"/>
      <c r="I59" s="161"/>
      <c r="J59" s="161"/>
      <c r="L59" s="8"/>
      <c r="M59" s="8"/>
      <c r="N59" s="8"/>
      <c r="O59" s="8"/>
      <c r="P59" s="8"/>
    </row>
    <row r="60" spans="6:16" x14ac:dyDescent="0.3">
      <c r="F60" s="161"/>
      <c r="G60" s="161"/>
      <c r="H60" s="161"/>
      <c r="I60" s="161"/>
      <c r="J60" s="161"/>
      <c r="L60" s="8"/>
      <c r="M60" s="8"/>
      <c r="N60" s="8"/>
      <c r="O60" s="8"/>
      <c r="P60" s="8"/>
    </row>
    <row r="61" spans="6:16" x14ac:dyDescent="0.3">
      <c r="F61" s="161"/>
      <c r="G61" s="161"/>
      <c r="H61" s="161"/>
      <c r="I61" s="161"/>
      <c r="J61" s="161"/>
      <c r="L61" s="8"/>
      <c r="M61" s="8"/>
      <c r="N61" s="8"/>
      <c r="O61" s="8"/>
      <c r="P61" s="8"/>
    </row>
    <row r="62" spans="6:16" x14ac:dyDescent="0.3">
      <c r="F62" s="161"/>
      <c r="G62" s="161"/>
      <c r="H62" s="161"/>
      <c r="I62" s="161"/>
      <c r="J62" s="161"/>
      <c r="L62" s="8"/>
      <c r="M62" s="8"/>
      <c r="N62" s="8"/>
      <c r="O62" s="8"/>
      <c r="P62" s="8"/>
    </row>
    <row r="63" spans="6:16" x14ac:dyDescent="0.3">
      <c r="F63" s="161"/>
      <c r="G63" s="161"/>
      <c r="H63" s="161"/>
      <c r="I63" s="161"/>
      <c r="J63" s="161"/>
      <c r="L63" s="8"/>
      <c r="M63" s="8"/>
      <c r="N63" s="8"/>
      <c r="O63" s="8"/>
      <c r="P63" s="8"/>
    </row>
    <row r="64" spans="6:16" x14ac:dyDescent="0.3">
      <c r="F64" s="161"/>
      <c r="G64" s="161"/>
      <c r="H64" s="161"/>
      <c r="I64" s="161"/>
      <c r="J64" s="161"/>
      <c r="L64" s="8"/>
      <c r="M64" s="8"/>
      <c r="N64" s="8"/>
      <c r="O64" s="8"/>
      <c r="P64" s="8"/>
    </row>
    <row r="65" spans="6:16" x14ac:dyDescent="0.3">
      <c r="F65" s="161"/>
      <c r="G65" s="161"/>
      <c r="H65" s="161"/>
      <c r="I65" s="161"/>
      <c r="J65" s="161"/>
      <c r="L65" s="8"/>
      <c r="M65" s="8"/>
      <c r="N65" s="8"/>
      <c r="O65" s="8"/>
      <c r="P65" s="8"/>
    </row>
    <row r="66" spans="6:16" x14ac:dyDescent="0.3">
      <c r="F66" s="161"/>
      <c r="G66" s="161"/>
      <c r="H66" s="161"/>
      <c r="I66" s="161"/>
      <c r="J66" s="161"/>
      <c r="L66" s="8"/>
      <c r="M66" s="8"/>
      <c r="N66" s="8"/>
      <c r="O66" s="8"/>
      <c r="P66" s="8"/>
    </row>
    <row r="67" spans="6:16" x14ac:dyDescent="0.3">
      <c r="F67" s="161"/>
      <c r="G67" s="161"/>
      <c r="H67" s="161"/>
      <c r="I67" s="161"/>
      <c r="J67" s="161"/>
      <c r="L67" s="8"/>
      <c r="M67" s="8"/>
      <c r="N67" s="8"/>
      <c r="O67" s="8"/>
      <c r="P67" s="8"/>
    </row>
    <row r="68" spans="6:16" x14ac:dyDescent="0.3">
      <c r="F68" s="161"/>
      <c r="G68" s="161"/>
      <c r="H68" s="161"/>
      <c r="I68" s="161"/>
      <c r="J68" s="161"/>
      <c r="L68" s="8"/>
      <c r="M68" s="8"/>
      <c r="N68" s="8"/>
      <c r="O68" s="8"/>
      <c r="P68" s="8"/>
    </row>
    <row r="69" spans="6:16" x14ac:dyDescent="0.3">
      <c r="F69" s="161"/>
      <c r="G69" s="161"/>
      <c r="H69" s="161"/>
      <c r="I69" s="161"/>
      <c r="J69" s="161"/>
      <c r="L69" s="8"/>
      <c r="M69" s="8"/>
      <c r="N69" s="8"/>
      <c r="O69" s="8"/>
      <c r="P69" s="8"/>
    </row>
    <row r="70" spans="6:16" x14ac:dyDescent="0.3">
      <c r="F70" s="161"/>
      <c r="G70" s="161"/>
      <c r="H70" s="161"/>
      <c r="I70" s="161"/>
      <c r="J70" s="161"/>
      <c r="L70" s="8"/>
      <c r="M70" s="8"/>
      <c r="N70" s="8"/>
      <c r="O70" s="8"/>
      <c r="P70" s="8"/>
    </row>
    <row r="71" spans="6:16" x14ac:dyDescent="0.3">
      <c r="F71" s="161"/>
      <c r="G71" s="161"/>
      <c r="H71" s="161"/>
      <c r="I71" s="161"/>
      <c r="J71" s="161"/>
      <c r="L71" s="8"/>
      <c r="M71" s="8"/>
      <c r="N71" s="8"/>
      <c r="O71" s="8"/>
      <c r="P71" s="8"/>
    </row>
    <row r="72" spans="6:16" x14ac:dyDescent="0.3">
      <c r="F72" s="161"/>
      <c r="G72" s="161"/>
      <c r="H72" s="161"/>
      <c r="I72" s="161"/>
      <c r="J72" s="161"/>
      <c r="L72" s="8"/>
      <c r="M72" s="8"/>
      <c r="N72" s="8"/>
      <c r="O72" s="8"/>
      <c r="P72" s="8"/>
    </row>
    <row r="73" spans="6:16" x14ac:dyDescent="0.3">
      <c r="F73" s="161"/>
      <c r="G73" s="161"/>
      <c r="H73" s="161"/>
      <c r="I73" s="161"/>
      <c r="J73" s="161"/>
      <c r="L73" s="8"/>
      <c r="M73" s="8"/>
      <c r="N73" s="8"/>
      <c r="O73" s="8"/>
      <c r="P73" s="8"/>
    </row>
    <row r="74" spans="6:16" x14ac:dyDescent="0.3">
      <c r="F74" s="161"/>
      <c r="G74" s="161"/>
      <c r="H74" s="161"/>
      <c r="I74" s="161"/>
      <c r="J74" s="161"/>
      <c r="L74" s="8"/>
      <c r="M74" s="8"/>
      <c r="N74" s="8"/>
      <c r="O74" s="8"/>
      <c r="P74" s="8"/>
    </row>
    <row r="75" spans="6:16" x14ac:dyDescent="0.3">
      <c r="F75" s="161"/>
      <c r="G75" s="161"/>
      <c r="H75" s="161"/>
      <c r="I75" s="161"/>
      <c r="J75" s="161"/>
      <c r="L75" s="8"/>
      <c r="M75" s="8"/>
      <c r="N75" s="8"/>
      <c r="O75" s="8"/>
      <c r="P75" s="8"/>
    </row>
    <row r="76" spans="6:16" x14ac:dyDescent="0.3">
      <c r="F76" s="161"/>
      <c r="G76" s="161"/>
      <c r="H76" s="161"/>
      <c r="I76" s="161"/>
      <c r="J76" s="161"/>
      <c r="L76" s="8"/>
      <c r="M76" s="8"/>
      <c r="N76" s="8"/>
      <c r="O76" s="8"/>
      <c r="P76" s="8"/>
    </row>
    <row r="77" spans="6:16" x14ac:dyDescent="0.3">
      <c r="F77" s="161"/>
      <c r="G77" s="161"/>
      <c r="H77" s="161"/>
      <c r="I77" s="161"/>
      <c r="J77" s="161"/>
      <c r="L77" s="8"/>
      <c r="M77" s="8"/>
      <c r="N77" s="8"/>
      <c r="O77" s="8"/>
      <c r="P77" s="8"/>
    </row>
    <row r="78" spans="6:16" x14ac:dyDescent="0.3">
      <c r="F78" s="161"/>
      <c r="G78" s="161"/>
      <c r="H78" s="161"/>
      <c r="I78" s="161"/>
      <c r="J78" s="161"/>
      <c r="L78" s="8"/>
      <c r="M78" s="8"/>
      <c r="N78" s="8"/>
      <c r="O78" s="8"/>
      <c r="P78" s="8"/>
    </row>
    <row r="79" spans="6:16" x14ac:dyDescent="0.3">
      <c r="F79" s="161"/>
      <c r="G79" s="161"/>
      <c r="H79" s="161"/>
      <c r="I79" s="161"/>
      <c r="J79" s="161"/>
      <c r="L79" s="8"/>
      <c r="M79" s="8"/>
      <c r="N79" s="8"/>
      <c r="O79" s="8"/>
      <c r="P79" s="8"/>
    </row>
    <row r="80" spans="6:16" x14ac:dyDescent="0.3">
      <c r="F80" s="161"/>
      <c r="G80" s="161"/>
      <c r="H80" s="161"/>
      <c r="I80" s="161"/>
      <c r="J80" s="161"/>
      <c r="L80" s="8"/>
      <c r="M80" s="8"/>
      <c r="N80" s="8"/>
      <c r="O80" s="8"/>
      <c r="P80" s="8"/>
    </row>
    <row r="81" spans="6:16" x14ac:dyDescent="0.3">
      <c r="F81" s="161"/>
      <c r="G81" s="161"/>
      <c r="H81" s="161"/>
      <c r="I81" s="161"/>
      <c r="J81" s="161"/>
      <c r="L81" s="8"/>
      <c r="M81" s="8"/>
      <c r="N81" s="8"/>
      <c r="O81" s="8"/>
      <c r="P81" s="8"/>
    </row>
    <row r="82" spans="6:16" x14ac:dyDescent="0.3">
      <c r="F82" s="161"/>
      <c r="G82" s="161"/>
      <c r="H82" s="161"/>
      <c r="I82" s="161"/>
      <c r="J82" s="161"/>
      <c r="L82" s="8"/>
      <c r="M82" s="8"/>
      <c r="N82" s="8"/>
      <c r="O82" s="8"/>
      <c r="P82" s="8"/>
    </row>
    <row r="83" spans="6:16" x14ac:dyDescent="0.3">
      <c r="F83" s="161"/>
      <c r="G83" s="161"/>
      <c r="H83" s="161"/>
      <c r="I83" s="161"/>
      <c r="J83" s="161"/>
      <c r="L83" s="8"/>
      <c r="M83" s="8"/>
      <c r="N83" s="8"/>
      <c r="O83" s="8"/>
      <c r="P83" s="8"/>
    </row>
    <row r="84" spans="6:16" x14ac:dyDescent="0.3">
      <c r="F84" s="161"/>
      <c r="G84" s="161"/>
      <c r="H84" s="161"/>
      <c r="I84" s="161"/>
      <c r="J84" s="161"/>
      <c r="L84" s="8"/>
      <c r="M84" s="8"/>
      <c r="N84" s="8"/>
      <c r="O84" s="8"/>
      <c r="P84" s="8"/>
    </row>
    <row r="85" spans="6:16" x14ac:dyDescent="0.3">
      <c r="F85" s="161"/>
      <c r="G85" s="161"/>
      <c r="H85" s="161"/>
      <c r="I85" s="161"/>
      <c r="J85" s="161"/>
      <c r="L85" s="8"/>
      <c r="M85" s="8"/>
      <c r="N85" s="8"/>
      <c r="O85" s="8"/>
      <c r="P85" s="8"/>
    </row>
    <row r="86" spans="6:16" x14ac:dyDescent="0.3">
      <c r="F86" s="161"/>
      <c r="G86" s="161"/>
      <c r="H86" s="161"/>
      <c r="I86" s="161"/>
      <c r="J86" s="161"/>
      <c r="L86" s="8"/>
      <c r="M86" s="8"/>
      <c r="N86" s="8"/>
      <c r="O86" s="8"/>
      <c r="P86" s="8"/>
    </row>
    <row r="87" spans="6:16" x14ac:dyDescent="0.3">
      <c r="F87" s="161"/>
      <c r="G87" s="161"/>
      <c r="H87" s="161"/>
      <c r="I87" s="161"/>
      <c r="J87" s="161"/>
      <c r="L87" s="8"/>
      <c r="M87" s="8"/>
      <c r="N87" s="8"/>
      <c r="O87" s="8"/>
      <c r="P87" s="8"/>
    </row>
    <row r="88" spans="6:16" x14ac:dyDescent="0.3">
      <c r="F88" s="161"/>
      <c r="G88" s="161"/>
      <c r="H88" s="161"/>
      <c r="I88" s="161"/>
      <c r="J88" s="161"/>
      <c r="L88" s="8"/>
      <c r="M88" s="8"/>
      <c r="N88" s="8"/>
      <c r="O88" s="8"/>
      <c r="P88" s="8"/>
    </row>
    <row r="89" spans="6:16" x14ac:dyDescent="0.3">
      <c r="F89" s="161"/>
      <c r="G89" s="161"/>
      <c r="H89" s="161"/>
      <c r="I89" s="161"/>
      <c r="J89" s="161"/>
      <c r="L89" s="8"/>
      <c r="M89" s="8"/>
      <c r="N89" s="8"/>
      <c r="O89" s="8"/>
      <c r="P89" s="8"/>
    </row>
    <row r="90" spans="6:16" x14ac:dyDescent="0.3">
      <c r="F90" s="161"/>
      <c r="G90" s="161"/>
      <c r="H90" s="161"/>
      <c r="I90" s="161"/>
      <c r="J90" s="161"/>
      <c r="L90" s="8"/>
      <c r="M90" s="8"/>
      <c r="N90" s="8"/>
      <c r="O90" s="8"/>
      <c r="P90" s="8"/>
    </row>
    <row r="91" spans="6:16" x14ac:dyDescent="0.3">
      <c r="F91" s="161"/>
      <c r="G91" s="161"/>
      <c r="H91" s="161"/>
      <c r="I91" s="161"/>
      <c r="J91" s="161"/>
      <c r="L91" s="8"/>
      <c r="M91" s="8"/>
      <c r="N91" s="8"/>
      <c r="O91" s="8"/>
      <c r="P91" s="8"/>
    </row>
    <row r="92" spans="6:16" x14ac:dyDescent="0.3">
      <c r="F92" s="161"/>
      <c r="G92" s="161"/>
      <c r="H92" s="161"/>
      <c r="I92" s="161"/>
      <c r="J92" s="161"/>
      <c r="L92" s="8"/>
      <c r="M92" s="8"/>
      <c r="N92" s="8"/>
      <c r="O92" s="8"/>
      <c r="P92" s="8"/>
    </row>
    <row r="93" spans="6:16" x14ac:dyDescent="0.3">
      <c r="F93" s="161"/>
      <c r="G93" s="161"/>
      <c r="H93" s="161"/>
      <c r="I93" s="161"/>
      <c r="J93" s="161"/>
      <c r="L93" s="8"/>
      <c r="M93" s="8"/>
      <c r="N93" s="8"/>
      <c r="O93" s="8"/>
      <c r="P93" s="8"/>
    </row>
    <row r="94" spans="6:16" x14ac:dyDescent="0.3">
      <c r="F94" s="161"/>
      <c r="G94" s="161"/>
      <c r="H94" s="161"/>
      <c r="I94" s="161"/>
      <c r="J94" s="161"/>
      <c r="L94" s="8"/>
      <c r="M94" s="8"/>
      <c r="N94" s="8"/>
      <c r="O94" s="8"/>
      <c r="P94" s="8"/>
    </row>
    <row r="95" spans="6:16" x14ac:dyDescent="0.3">
      <c r="F95" s="161"/>
      <c r="G95" s="161"/>
      <c r="H95" s="161"/>
      <c r="I95" s="161"/>
      <c r="J95" s="161"/>
      <c r="L95" s="8"/>
      <c r="M95" s="8"/>
      <c r="N95" s="8"/>
      <c r="O95" s="8"/>
      <c r="P95" s="8"/>
    </row>
    <row r="96" spans="6:16" x14ac:dyDescent="0.3">
      <c r="F96" s="161"/>
      <c r="G96" s="161"/>
      <c r="H96" s="161"/>
      <c r="I96" s="161"/>
      <c r="J96" s="161"/>
      <c r="L96" s="8"/>
      <c r="M96" s="8"/>
      <c r="N96" s="8"/>
      <c r="O96" s="8"/>
      <c r="P96" s="8"/>
    </row>
    <row r="97" spans="6:16" x14ac:dyDescent="0.3">
      <c r="F97" s="161"/>
      <c r="G97" s="161"/>
      <c r="H97" s="161"/>
      <c r="I97" s="161"/>
      <c r="J97" s="161"/>
      <c r="L97" s="8"/>
      <c r="M97" s="8"/>
      <c r="N97" s="8"/>
      <c r="O97" s="8"/>
      <c r="P97" s="8"/>
    </row>
    <row r="98" spans="6:16" x14ac:dyDescent="0.3">
      <c r="F98" s="161"/>
      <c r="G98" s="161"/>
      <c r="H98" s="161"/>
      <c r="I98" s="161"/>
      <c r="J98" s="161"/>
      <c r="L98" s="8"/>
      <c r="M98" s="8"/>
      <c r="N98" s="8"/>
      <c r="O98" s="8"/>
      <c r="P98" s="8"/>
    </row>
    <row r="99" spans="6:16" x14ac:dyDescent="0.3">
      <c r="F99" s="161"/>
      <c r="G99" s="161"/>
      <c r="H99" s="161"/>
      <c r="I99" s="161"/>
      <c r="J99" s="161"/>
      <c r="L99" s="8"/>
      <c r="M99" s="8"/>
      <c r="N99" s="8"/>
      <c r="O99" s="8"/>
      <c r="P99" s="8"/>
    </row>
    <row r="100" spans="6:16" x14ac:dyDescent="0.3">
      <c r="F100" s="161"/>
      <c r="G100" s="161"/>
      <c r="H100" s="161"/>
      <c r="I100" s="161"/>
      <c r="J100" s="161"/>
      <c r="L100" s="8"/>
      <c r="M100" s="8"/>
      <c r="N100" s="8"/>
      <c r="O100" s="8"/>
      <c r="P100" s="8"/>
    </row>
    <row r="101" spans="6:16" x14ac:dyDescent="0.3">
      <c r="F101" s="161"/>
      <c r="G101" s="161"/>
      <c r="H101" s="161"/>
      <c r="I101" s="161"/>
      <c r="J101" s="161"/>
      <c r="L101" s="8"/>
      <c r="M101" s="8"/>
      <c r="N101" s="8"/>
      <c r="O101" s="8"/>
      <c r="P101" s="8"/>
    </row>
    <row r="102" spans="6:16" x14ac:dyDescent="0.3">
      <c r="F102" s="161"/>
      <c r="G102" s="161"/>
      <c r="H102" s="161"/>
      <c r="I102" s="161"/>
      <c r="J102" s="161"/>
      <c r="L102" s="8"/>
      <c r="M102" s="8"/>
      <c r="N102" s="8"/>
      <c r="O102" s="8"/>
      <c r="P102" s="8"/>
    </row>
    <row r="103" spans="6:16" x14ac:dyDescent="0.3">
      <c r="F103" s="161"/>
      <c r="G103" s="161"/>
      <c r="H103" s="161"/>
      <c r="I103" s="161"/>
      <c r="J103" s="161"/>
      <c r="L103" s="8"/>
      <c r="M103" s="8"/>
      <c r="N103" s="8"/>
      <c r="O103" s="8"/>
      <c r="P103" s="8"/>
    </row>
    <row r="104" spans="6:16" x14ac:dyDescent="0.3">
      <c r="F104" s="161"/>
      <c r="G104" s="161"/>
      <c r="H104" s="161"/>
      <c r="I104" s="161"/>
      <c r="J104" s="161"/>
      <c r="L104" s="8"/>
      <c r="M104" s="8"/>
      <c r="N104" s="8"/>
      <c r="O104" s="8"/>
      <c r="P104" s="8"/>
    </row>
    <row r="105" spans="6:16" x14ac:dyDescent="0.3">
      <c r="F105" s="161"/>
      <c r="G105" s="161"/>
      <c r="H105" s="161"/>
      <c r="I105" s="161"/>
      <c r="J105" s="161"/>
      <c r="L105" s="8"/>
      <c r="M105" s="8"/>
      <c r="N105" s="8"/>
      <c r="O105" s="8"/>
      <c r="P105" s="8"/>
    </row>
    <row r="106" spans="6:16" x14ac:dyDescent="0.3">
      <c r="F106" s="161"/>
      <c r="G106" s="161"/>
      <c r="H106" s="161"/>
      <c r="I106" s="161"/>
      <c r="J106" s="161"/>
      <c r="L106" s="8"/>
      <c r="M106" s="8"/>
      <c r="N106" s="8"/>
      <c r="O106" s="8"/>
      <c r="P106" s="8"/>
    </row>
    <row r="107" spans="6:16" x14ac:dyDescent="0.3">
      <c r="F107" s="161"/>
      <c r="G107" s="161"/>
      <c r="H107" s="161"/>
      <c r="I107" s="161"/>
      <c r="J107" s="161"/>
      <c r="L107" s="8"/>
      <c r="M107" s="8"/>
      <c r="N107" s="8"/>
      <c r="O107" s="8"/>
      <c r="P107" s="8"/>
    </row>
    <row r="108" spans="6:16" x14ac:dyDescent="0.3">
      <c r="F108" s="161"/>
      <c r="G108" s="161"/>
      <c r="H108" s="161"/>
      <c r="I108" s="161"/>
      <c r="J108" s="161"/>
      <c r="L108" s="8"/>
      <c r="M108" s="8"/>
      <c r="N108" s="8"/>
      <c r="O108" s="8"/>
      <c r="P108" s="8"/>
    </row>
    <row r="109" spans="6:16" x14ac:dyDescent="0.3">
      <c r="F109" s="161"/>
      <c r="G109" s="161"/>
      <c r="H109" s="161"/>
      <c r="I109" s="161"/>
      <c r="J109" s="161"/>
      <c r="L109" s="8"/>
      <c r="M109" s="8"/>
      <c r="N109" s="8"/>
      <c r="O109" s="8"/>
      <c r="P109" s="8"/>
    </row>
    <row r="110" spans="6:16" x14ac:dyDescent="0.3">
      <c r="F110" s="161"/>
      <c r="G110" s="161"/>
      <c r="H110" s="161"/>
      <c r="I110" s="161"/>
      <c r="J110" s="161"/>
      <c r="L110" s="8"/>
      <c r="M110" s="8"/>
      <c r="N110" s="8"/>
      <c r="O110" s="8"/>
      <c r="P110" s="8"/>
    </row>
    <row r="111" spans="6:16" x14ac:dyDescent="0.3">
      <c r="F111" s="161"/>
      <c r="G111" s="161"/>
      <c r="H111" s="161"/>
      <c r="I111" s="161"/>
      <c r="J111" s="161"/>
      <c r="L111" s="8"/>
      <c r="M111" s="8"/>
      <c r="N111" s="8"/>
      <c r="O111" s="8"/>
      <c r="P111" s="8"/>
    </row>
    <row r="112" spans="6:16" x14ac:dyDescent="0.3">
      <c r="F112" s="161"/>
      <c r="G112" s="161"/>
      <c r="H112" s="161"/>
      <c r="I112" s="161"/>
      <c r="J112" s="161"/>
      <c r="L112" s="8"/>
      <c r="M112" s="8"/>
      <c r="N112" s="8"/>
      <c r="O112" s="8"/>
      <c r="P112" s="8"/>
    </row>
    <row r="113" spans="6:16" x14ac:dyDescent="0.3">
      <c r="F113" s="161"/>
      <c r="G113" s="161"/>
      <c r="H113" s="161"/>
      <c r="I113" s="161"/>
      <c r="J113" s="161"/>
      <c r="L113" s="8"/>
      <c r="M113" s="8"/>
      <c r="N113" s="8"/>
      <c r="O113" s="8"/>
      <c r="P113" s="8"/>
    </row>
    <row r="114" spans="6:16" x14ac:dyDescent="0.3">
      <c r="F114" s="161"/>
      <c r="G114" s="161"/>
      <c r="H114" s="161"/>
      <c r="I114" s="161"/>
      <c r="J114" s="161"/>
      <c r="L114" s="8"/>
      <c r="M114" s="8"/>
      <c r="N114" s="8"/>
      <c r="O114" s="8"/>
      <c r="P114" s="8"/>
    </row>
    <row r="115" spans="6:16" x14ac:dyDescent="0.3">
      <c r="F115" s="161"/>
      <c r="G115" s="161"/>
      <c r="H115" s="161"/>
      <c r="I115" s="161"/>
      <c r="J115" s="161"/>
      <c r="L115" s="8"/>
      <c r="M115" s="8"/>
      <c r="N115" s="8"/>
      <c r="O115" s="8"/>
      <c r="P115" s="8"/>
    </row>
    <row r="116" spans="6:16" x14ac:dyDescent="0.3">
      <c r="F116" s="161"/>
      <c r="G116" s="161"/>
      <c r="H116" s="161"/>
      <c r="I116" s="161"/>
      <c r="J116" s="161"/>
      <c r="L116" s="8"/>
      <c r="M116" s="8"/>
      <c r="N116" s="8"/>
      <c r="O116" s="8"/>
      <c r="P116" s="8"/>
    </row>
    <row r="117" spans="6:16" x14ac:dyDescent="0.3">
      <c r="F117" s="161"/>
      <c r="G117" s="161"/>
      <c r="H117" s="161"/>
      <c r="I117" s="161"/>
      <c r="J117" s="161"/>
      <c r="L117" s="8"/>
      <c r="M117" s="8"/>
      <c r="N117" s="8"/>
      <c r="O117" s="8"/>
      <c r="P117" s="8"/>
    </row>
    <row r="118" spans="6:16" x14ac:dyDescent="0.3">
      <c r="F118" s="161"/>
      <c r="G118" s="161"/>
      <c r="H118" s="161"/>
      <c r="I118" s="161"/>
      <c r="J118" s="161"/>
      <c r="L118" s="8"/>
      <c r="M118" s="8"/>
      <c r="N118" s="8"/>
      <c r="O118" s="8"/>
      <c r="P118" s="8"/>
    </row>
    <row r="119" spans="6:16" x14ac:dyDescent="0.3">
      <c r="F119" s="161"/>
      <c r="G119" s="161"/>
      <c r="H119" s="161"/>
      <c r="I119" s="161"/>
      <c r="J119" s="161"/>
      <c r="L119" s="8"/>
      <c r="M119" s="8"/>
      <c r="N119" s="8"/>
      <c r="O119" s="8"/>
      <c r="P119" s="8"/>
    </row>
    <row r="120" spans="6:16" x14ac:dyDescent="0.3">
      <c r="F120" s="161"/>
      <c r="G120" s="161"/>
      <c r="H120" s="161"/>
      <c r="I120" s="161"/>
      <c r="J120" s="161"/>
      <c r="L120" s="8"/>
      <c r="M120" s="8"/>
      <c r="N120" s="8"/>
      <c r="O120" s="8"/>
      <c r="P120" s="8"/>
    </row>
    <row r="121" spans="6:16" x14ac:dyDescent="0.3">
      <c r="F121" s="161"/>
      <c r="G121" s="161"/>
      <c r="H121" s="161"/>
      <c r="I121" s="161"/>
      <c r="J121" s="161"/>
      <c r="L121" s="8"/>
      <c r="M121" s="8"/>
      <c r="N121" s="8"/>
      <c r="O121" s="8"/>
      <c r="P121" s="8"/>
    </row>
    <row r="122" spans="6:16" x14ac:dyDescent="0.3">
      <c r="F122" s="161"/>
      <c r="G122" s="161"/>
      <c r="H122" s="161"/>
      <c r="I122" s="161"/>
      <c r="J122" s="161"/>
      <c r="L122" s="8"/>
      <c r="M122" s="8"/>
      <c r="N122" s="8"/>
      <c r="O122" s="8"/>
      <c r="P122" s="8"/>
    </row>
    <row r="123" spans="6:16" x14ac:dyDescent="0.3">
      <c r="F123" s="161"/>
      <c r="G123" s="161"/>
      <c r="H123" s="161"/>
      <c r="I123" s="161"/>
      <c r="J123" s="161"/>
      <c r="L123" s="8"/>
      <c r="M123" s="8"/>
      <c r="N123" s="8"/>
      <c r="O123" s="8"/>
      <c r="P123" s="8"/>
    </row>
    <row r="124" spans="6:16" x14ac:dyDescent="0.3">
      <c r="F124" s="161"/>
      <c r="G124" s="161"/>
      <c r="H124" s="161"/>
      <c r="I124" s="161"/>
      <c r="J124" s="161"/>
      <c r="L124" s="8"/>
      <c r="M124" s="8"/>
      <c r="N124" s="8"/>
      <c r="O124" s="8"/>
      <c r="P124" s="8"/>
    </row>
    <row r="125" spans="6:16" x14ac:dyDescent="0.3">
      <c r="F125" s="161"/>
      <c r="G125" s="161"/>
      <c r="H125" s="161"/>
      <c r="I125" s="161"/>
      <c r="J125" s="161"/>
      <c r="L125" s="8"/>
      <c r="M125" s="8"/>
      <c r="N125" s="8"/>
      <c r="O125" s="8"/>
      <c r="P125" s="8"/>
    </row>
    <row r="126" spans="6:16" x14ac:dyDescent="0.3">
      <c r="F126" s="161"/>
      <c r="G126" s="161"/>
      <c r="H126" s="161"/>
      <c r="I126" s="161"/>
      <c r="J126" s="161"/>
      <c r="L126" s="8"/>
      <c r="M126" s="8"/>
      <c r="N126" s="8"/>
      <c r="O126" s="8"/>
      <c r="P126" s="8"/>
    </row>
    <row r="127" spans="6:16" x14ac:dyDescent="0.3">
      <c r="F127" s="161"/>
      <c r="G127" s="161"/>
      <c r="H127" s="161"/>
      <c r="I127" s="161"/>
      <c r="J127" s="161"/>
      <c r="L127" s="8"/>
      <c r="M127" s="8"/>
      <c r="N127" s="8"/>
      <c r="O127" s="8"/>
      <c r="P127" s="8"/>
    </row>
    <row r="128" spans="6:16" x14ac:dyDescent="0.3">
      <c r="F128" s="161"/>
      <c r="G128" s="161"/>
      <c r="H128" s="161"/>
      <c r="I128" s="161"/>
      <c r="J128" s="161"/>
      <c r="L128" s="8"/>
      <c r="M128" s="8"/>
      <c r="N128" s="8"/>
      <c r="O128" s="8"/>
      <c r="P128" s="8"/>
    </row>
    <row r="129" spans="6:16" x14ac:dyDescent="0.3">
      <c r="F129" s="161"/>
      <c r="G129" s="161"/>
      <c r="H129" s="161"/>
      <c r="I129" s="161"/>
      <c r="J129" s="161"/>
      <c r="L129" s="8"/>
      <c r="M129" s="8"/>
      <c r="N129" s="8"/>
      <c r="O129" s="8"/>
      <c r="P129" s="8"/>
    </row>
    <row r="130" spans="6:16" x14ac:dyDescent="0.3">
      <c r="F130" s="161"/>
      <c r="G130" s="161"/>
      <c r="H130" s="161"/>
      <c r="I130" s="161"/>
      <c r="J130" s="161"/>
      <c r="L130" s="8"/>
      <c r="M130" s="8"/>
      <c r="N130" s="8"/>
      <c r="O130" s="8"/>
      <c r="P130" s="8"/>
    </row>
    <row r="131" spans="6:16" x14ac:dyDescent="0.3">
      <c r="F131" s="161"/>
      <c r="G131" s="161"/>
      <c r="H131" s="161"/>
      <c r="I131" s="161"/>
      <c r="J131" s="161"/>
      <c r="L131" s="8"/>
      <c r="M131" s="8"/>
      <c r="N131" s="8"/>
      <c r="O131" s="8"/>
      <c r="P131" s="8"/>
    </row>
    <row r="132" spans="6:16" x14ac:dyDescent="0.3">
      <c r="F132" s="161"/>
      <c r="G132" s="161"/>
      <c r="H132" s="161"/>
      <c r="I132" s="161"/>
      <c r="J132" s="161"/>
      <c r="L132" s="8"/>
      <c r="M132" s="8"/>
      <c r="N132" s="8"/>
      <c r="O132" s="8"/>
      <c r="P132" s="8"/>
    </row>
    <row r="133" spans="6:16" x14ac:dyDescent="0.3">
      <c r="F133" s="161"/>
      <c r="G133" s="161"/>
      <c r="H133" s="161"/>
      <c r="I133" s="161"/>
      <c r="J133" s="161"/>
      <c r="L133" s="8"/>
      <c r="M133" s="8"/>
      <c r="N133" s="8"/>
      <c r="O133" s="8"/>
      <c r="P133" s="8"/>
    </row>
    <row r="134" spans="6:16" x14ac:dyDescent="0.3">
      <c r="F134" s="161"/>
      <c r="G134" s="161"/>
      <c r="H134" s="161"/>
      <c r="I134" s="161"/>
      <c r="J134" s="161"/>
      <c r="L134" s="8"/>
      <c r="M134" s="8"/>
      <c r="N134" s="8"/>
      <c r="O134" s="8"/>
      <c r="P134" s="8"/>
    </row>
    <row r="135" spans="6:16" x14ac:dyDescent="0.3">
      <c r="F135" s="161"/>
      <c r="G135" s="161"/>
      <c r="H135" s="161"/>
      <c r="I135" s="161"/>
      <c r="J135" s="161"/>
      <c r="L135" s="8"/>
      <c r="M135" s="8"/>
      <c r="N135" s="8"/>
      <c r="O135" s="8"/>
      <c r="P135" s="8"/>
    </row>
    <row r="136" spans="6:16" x14ac:dyDescent="0.3">
      <c r="F136" s="161"/>
      <c r="G136" s="161"/>
      <c r="H136" s="161"/>
      <c r="I136" s="161"/>
      <c r="J136" s="161"/>
      <c r="L136" s="8"/>
      <c r="M136" s="8"/>
      <c r="N136" s="8"/>
      <c r="O136" s="8"/>
      <c r="P136" s="8"/>
    </row>
    <row r="137" spans="6:16" x14ac:dyDescent="0.3">
      <c r="F137" s="161"/>
      <c r="G137" s="161"/>
      <c r="H137" s="161"/>
      <c r="I137" s="161"/>
      <c r="J137" s="161"/>
      <c r="L137" s="8"/>
      <c r="M137" s="8"/>
      <c r="N137" s="8"/>
      <c r="O137" s="8"/>
      <c r="P137" s="8"/>
    </row>
    <row r="138" spans="6:16" x14ac:dyDescent="0.3">
      <c r="F138" s="161"/>
      <c r="G138" s="161"/>
      <c r="H138" s="161"/>
      <c r="I138" s="161"/>
      <c r="J138" s="161"/>
      <c r="L138" s="8"/>
      <c r="M138" s="8"/>
      <c r="N138" s="8"/>
      <c r="O138" s="8"/>
      <c r="P138" s="8"/>
    </row>
    <row r="139" spans="6:16" x14ac:dyDescent="0.3">
      <c r="F139" s="161"/>
      <c r="G139" s="161"/>
      <c r="H139" s="161"/>
      <c r="I139" s="161"/>
      <c r="J139" s="161"/>
      <c r="L139" s="8"/>
      <c r="M139" s="8"/>
      <c r="N139" s="8"/>
      <c r="O139" s="8"/>
      <c r="P139" s="8"/>
    </row>
    <row r="140" spans="6:16" x14ac:dyDescent="0.3">
      <c r="F140" s="161"/>
      <c r="G140" s="161"/>
      <c r="H140" s="161"/>
      <c r="I140" s="161"/>
      <c r="J140" s="161"/>
      <c r="L140" s="8"/>
      <c r="M140" s="8"/>
      <c r="N140" s="8"/>
      <c r="O140" s="8"/>
      <c r="P140" s="8"/>
    </row>
    <row r="141" spans="6:16" x14ac:dyDescent="0.3">
      <c r="F141" s="161"/>
      <c r="G141" s="161"/>
      <c r="H141" s="161"/>
      <c r="I141" s="161"/>
      <c r="J141" s="161"/>
      <c r="L141" s="8"/>
      <c r="M141" s="8"/>
      <c r="N141" s="8"/>
      <c r="O141" s="8"/>
      <c r="P141" s="8"/>
    </row>
    <row r="142" spans="6:16" x14ac:dyDescent="0.3">
      <c r="F142" s="161"/>
      <c r="G142" s="161"/>
      <c r="H142" s="161"/>
      <c r="I142" s="161"/>
      <c r="J142" s="161"/>
      <c r="L142" s="8"/>
      <c r="M142" s="8"/>
      <c r="N142" s="8"/>
      <c r="O142" s="8"/>
      <c r="P142" s="8"/>
    </row>
    <row r="143" spans="6:16" x14ac:dyDescent="0.3">
      <c r="F143" s="161"/>
      <c r="G143" s="161"/>
      <c r="H143" s="161"/>
      <c r="I143" s="161"/>
      <c r="J143" s="161"/>
      <c r="L143" s="8"/>
      <c r="M143" s="8"/>
      <c r="N143" s="8"/>
      <c r="O143" s="8"/>
      <c r="P143" s="8"/>
    </row>
    <row r="144" spans="6:16" x14ac:dyDescent="0.3">
      <c r="F144" s="161"/>
      <c r="G144" s="161"/>
      <c r="H144" s="161"/>
      <c r="I144" s="161"/>
      <c r="J144" s="161"/>
      <c r="L144" s="8"/>
      <c r="M144" s="8"/>
      <c r="N144" s="8"/>
      <c r="O144" s="8"/>
      <c r="P144" s="8"/>
    </row>
    <row r="145" spans="6:16" x14ac:dyDescent="0.3">
      <c r="F145" s="161"/>
      <c r="G145" s="161"/>
      <c r="H145" s="161"/>
      <c r="I145" s="161"/>
      <c r="J145" s="161"/>
      <c r="L145" s="8"/>
      <c r="M145" s="8"/>
      <c r="N145" s="8"/>
      <c r="O145" s="8"/>
      <c r="P145" s="8"/>
    </row>
    <row r="146" spans="6:16" x14ac:dyDescent="0.3">
      <c r="F146" s="161"/>
      <c r="G146" s="161"/>
      <c r="H146" s="161"/>
      <c r="I146" s="161"/>
      <c r="J146" s="161"/>
      <c r="L146" s="8"/>
      <c r="M146" s="8"/>
      <c r="N146" s="8"/>
      <c r="O146" s="8"/>
      <c r="P146" s="8"/>
    </row>
    <row r="147" spans="6:16" x14ac:dyDescent="0.3">
      <c r="F147" s="161"/>
      <c r="G147" s="161"/>
      <c r="H147" s="161"/>
      <c r="I147" s="161"/>
      <c r="J147" s="161"/>
      <c r="L147" s="8"/>
      <c r="M147" s="8"/>
      <c r="N147" s="8"/>
      <c r="O147" s="8"/>
      <c r="P147" s="8"/>
    </row>
    <row r="148" spans="6:16" x14ac:dyDescent="0.3">
      <c r="F148" s="161"/>
      <c r="G148" s="161"/>
      <c r="H148" s="161"/>
      <c r="I148" s="161"/>
      <c r="J148" s="161"/>
      <c r="L148" s="8"/>
      <c r="M148" s="8"/>
      <c r="N148" s="8"/>
      <c r="O148" s="8"/>
      <c r="P148" s="8"/>
    </row>
    <row r="149" spans="6:16" x14ac:dyDescent="0.3">
      <c r="F149" s="161"/>
      <c r="G149" s="161"/>
      <c r="H149" s="161"/>
      <c r="I149" s="161"/>
      <c r="J149" s="161"/>
      <c r="L149" s="8"/>
      <c r="M149" s="8"/>
      <c r="N149" s="8"/>
      <c r="O149" s="8"/>
      <c r="P149" s="8"/>
    </row>
    <row r="150" spans="6:16" x14ac:dyDescent="0.3">
      <c r="F150" s="161"/>
      <c r="G150" s="161"/>
      <c r="H150" s="161"/>
      <c r="I150" s="161"/>
      <c r="J150" s="161"/>
      <c r="L150" s="8"/>
      <c r="M150" s="8"/>
      <c r="N150" s="8"/>
      <c r="O150" s="8"/>
      <c r="P150" s="8"/>
    </row>
    <row r="151" spans="6:16" x14ac:dyDescent="0.3">
      <c r="F151" s="161"/>
      <c r="G151" s="161"/>
      <c r="H151" s="161"/>
      <c r="I151" s="161"/>
      <c r="J151" s="161"/>
      <c r="L151" s="8"/>
      <c r="M151" s="8"/>
      <c r="N151" s="8"/>
      <c r="O151" s="8"/>
      <c r="P151" s="8"/>
    </row>
    <row r="152" spans="6:16" x14ac:dyDescent="0.3">
      <c r="F152" s="161"/>
      <c r="G152" s="161"/>
      <c r="H152" s="161"/>
      <c r="I152" s="161"/>
      <c r="J152" s="161"/>
      <c r="L152" s="8"/>
      <c r="M152" s="8"/>
      <c r="N152" s="8"/>
      <c r="O152" s="8"/>
      <c r="P152" s="8"/>
    </row>
    <row r="153" spans="6:16" x14ac:dyDescent="0.3">
      <c r="F153" s="161"/>
      <c r="G153" s="161"/>
      <c r="H153" s="161"/>
      <c r="I153" s="161"/>
      <c r="J153" s="161"/>
      <c r="L153" s="8"/>
      <c r="M153" s="8"/>
      <c r="N153" s="8"/>
      <c r="O153" s="8"/>
      <c r="P153" s="8"/>
    </row>
    <row r="154" spans="6:16" x14ac:dyDescent="0.3">
      <c r="F154" s="161"/>
      <c r="G154" s="161"/>
      <c r="H154" s="161"/>
      <c r="I154" s="161"/>
      <c r="J154" s="161"/>
      <c r="L154" s="8"/>
      <c r="M154" s="8"/>
      <c r="N154" s="8"/>
      <c r="O154" s="8"/>
      <c r="P154" s="8"/>
    </row>
    <row r="155" spans="6:16" x14ac:dyDescent="0.3">
      <c r="F155" s="161"/>
      <c r="G155" s="161"/>
      <c r="H155" s="161"/>
      <c r="I155" s="161"/>
      <c r="J155" s="161"/>
      <c r="L155" s="8"/>
      <c r="M155" s="8"/>
      <c r="N155" s="8"/>
      <c r="O155" s="8"/>
      <c r="P155" s="8"/>
    </row>
    <row r="156" spans="6:16" x14ac:dyDescent="0.3">
      <c r="F156" s="161"/>
      <c r="G156" s="161"/>
      <c r="H156" s="161"/>
      <c r="I156" s="161"/>
      <c r="J156" s="161"/>
      <c r="L156" s="8"/>
      <c r="M156" s="8"/>
      <c r="N156" s="8"/>
      <c r="O156" s="8"/>
      <c r="P156" s="8"/>
    </row>
    <row r="157" spans="6:16" x14ac:dyDescent="0.3">
      <c r="F157" s="161"/>
      <c r="G157" s="161"/>
      <c r="H157" s="161"/>
      <c r="I157" s="161"/>
      <c r="J157" s="161"/>
      <c r="L157" s="8"/>
      <c r="M157" s="8"/>
      <c r="N157" s="8"/>
      <c r="O157" s="8"/>
      <c r="P157" s="8"/>
    </row>
    <row r="158" spans="6:16" x14ac:dyDescent="0.3">
      <c r="F158" s="161"/>
      <c r="G158" s="161"/>
      <c r="H158" s="161"/>
      <c r="I158" s="161"/>
      <c r="J158" s="161"/>
      <c r="L158" s="8"/>
      <c r="M158" s="8"/>
      <c r="N158" s="8"/>
      <c r="O158" s="8"/>
      <c r="P158" s="8"/>
    </row>
    <row r="159" spans="6:16" x14ac:dyDescent="0.3">
      <c r="F159" s="161"/>
      <c r="G159" s="161"/>
      <c r="H159" s="161"/>
      <c r="I159" s="161"/>
      <c r="J159" s="161"/>
      <c r="L159" s="8"/>
      <c r="M159" s="8"/>
      <c r="N159" s="8"/>
      <c r="O159" s="8"/>
      <c r="P159" s="8"/>
    </row>
    <row r="160" spans="6:16" x14ac:dyDescent="0.3">
      <c r="F160" s="161"/>
      <c r="G160" s="161"/>
      <c r="H160" s="161"/>
      <c r="I160" s="161"/>
      <c r="J160" s="161"/>
      <c r="L160" s="8"/>
      <c r="M160" s="8"/>
      <c r="N160" s="8"/>
      <c r="O160" s="8"/>
      <c r="P160" s="8"/>
    </row>
    <row r="161" spans="6:16" x14ac:dyDescent="0.3">
      <c r="F161" s="161"/>
      <c r="G161" s="161"/>
      <c r="H161" s="161"/>
      <c r="I161" s="161"/>
      <c r="J161" s="161"/>
      <c r="L161" s="8"/>
      <c r="M161" s="8"/>
      <c r="N161" s="8"/>
      <c r="O161" s="8"/>
      <c r="P161" s="8"/>
    </row>
    <row r="162" spans="6:16" x14ac:dyDescent="0.3">
      <c r="F162" s="161"/>
      <c r="G162" s="161"/>
      <c r="H162" s="161"/>
      <c r="I162" s="161"/>
      <c r="J162" s="161"/>
      <c r="L162" s="8"/>
      <c r="M162" s="8"/>
      <c r="N162" s="8"/>
      <c r="O162" s="8"/>
      <c r="P162" s="8"/>
    </row>
    <row r="163" spans="6:16" x14ac:dyDescent="0.3">
      <c r="F163" s="161"/>
      <c r="G163" s="161"/>
      <c r="H163" s="161"/>
      <c r="I163" s="161"/>
      <c r="J163" s="161"/>
      <c r="L163" s="8"/>
      <c r="M163" s="8"/>
      <c r="N163" s="8"/>
      <c r="O163" s="8"/>
      <c r="P163" s="8"/>
    </row>
    <row r="164" spans="6:16" x14ac:dyDescent="0.3">
      <c r="F164" s="161"/>
      <c r="G164" s="161"/>
      <c r="H164" s="161"/>
      <c r="I164" s="161"/>
      <c r="J164" s="161"/>
      <c r="L164" s="8"/>
      <c r="M164" s="8"/>
      <c r="N164" s="8"/>
      <c r="O164" s="8"/>
      <c r="P164" s="8"/>
    </row>
    <row r="165" spans="6:16" x14ac:dyDescent="0.3">
      <c r="F165" s="161"/>
      <c r="G165" s="161"/>
      <c r="H165" s="161"/>
      <c r="I165" s="161"/>
      <c r="J165" s="161"/>
      <c r="L165" s="8"/>
      <c r="M165" s="8"/>
      <c r="N165" s="8"/>
      <c r="O165" s="8"/>
      <c r="P165" s="8"/>
    </row>
    <row r="166" spans="6:16" x14ac:dyDescent="0.3">
      <c r="F166" s="161"/>
      <c r="G166" s="161"/>
      <c r="H166" s="161"/>
      <c r="I166" s="161"/>
      <c r="J166" s="161"/>
      <c r="L166" s="8"/>
      <c r="M166" s="8"/>
      <c r="N166" s="8"/>
      <c r="O166" s="8"/>
      <c r="P166" s="8"/>
    </row>
    <row r="167" spans="6:16" x14ac:dyDescent="0.3">
      <c r="F167" s="161"/>
      <c r="G167" s="161"/>
      <c r="H167" s="161"/>
      <c r="I167" s="161"/>
      <c r="J167" s="161"/>
      <c r="L167" s="8"/>
      <c r="M167" s="8"/>
      <c r="N167" s="8"/>
      <c r="O167" s="8"/>
      <c r="P167" s="8"/>
    </row>
    <row r="168" spans="6:16" x14ac:dyDescent="0.3">
      <c r="F168" s="161"/>
      <c r="G168" s="161"/>
      <c r="H168" s="161"/>
      <c r="I168" s="161"/>
      <c r="J168" s="161"/>
      <c r="L168" s="8"/>
      <c r="M168" s="8"/>
      <c r="N168" s="8"/>
      <c r="O168" s="8"/>
      <c r="P168" s="8"/>
    </row>
    <row r="169" spans="6:16" x14ac:dyDescent="0.3">
      <c r="F169" s="161"/>
      <c r="G169" s="161"/>
      <c r="H169" s="161"/>
      <c r="I169" s="161"/>
      <c r="J169" s="161"/>
      <c r="L169" s="8"/>
      <c r="M169" s="8"/>
      <c r="N169" s="8"/>
      <c r="O169" s="8"/>
      <c r="P169" s="8"/>
    </row>
    <row r="170" spans="6:16" x14ac:dyDescent="0.3">
      <c r="F170" s="161"/>
      <c r="G170" s="161"/>
      <c r="H170" s="161"/>
      <c r="I170" s="161"/>
      <c r="J170" s="161"/>
      <c r="L170" s="8"/>
      <c r="M170" s="8"/>
      <c r="N170" s="8"/>
      <c r="O170" s="8"/>
      <c r="P170" s="8"/>
    </row>
    <row r="171" spans="6:16" x14ac:dyDescent="0.3">
      <c r="F171" s="161"/>
      <c r="G171" s="161"/>
      <c r="H171" s="161"/>
      <c r="I171" s="161"/>
      <c r="J171" s="161"/>
      <c r="L171" s="8"/>
      <c r="M171" s="8"/>
      <c r="N171" s="8"/>
      <c r="O171" s="8"/>
      <c r="P171" s="8"/>
    </row>
    <row r="172" spans="6:16" x14ac:dyDescent="0.3">
      <c r="F172" s="161"/>
      <c r="G172" s="161"/>
      <c r="H172" s="161"/>
      <c r="I172" s="161"/>
      <c r="J172" s="161"/>
      <c r="L172" s="8"/>
      <c r="M172" s="8"/>
      <c r="N172" s="8"/>
      <c r="O172" s="8"/>
      <c r="P172" s="8"/>
    </row>
    <row r="173" spans="6:16" x14ac:dyDescent="0.3">
      <c r="F173" s="161"/>
      <c r="G173" s="161"/>
      <c r="H173" s="161"/>
      <c r="I173" s="161"/>
      <c r="J173" s="161"/>
      <c r="L173" s="8"/>
      <c r="M173" s="8"/>
      <c r="N173" s="8"/>
      <c r="O173" s="8"/>
      <c r="P173" s="8"/>
    </row>
    <row r="174" spans="6:16" x14ac:dyDescent="0.3">
      <c r="F174" s="161"/>
      <c r="G174" s="161"/>
      <c r="H174" s="161"/>
      <c r="I174" s="161"/>
      <c r="J174" s="161"/>
      <c r="L174" s="8"/>
      <c r="M174" s="8"/>
      <c r="N174" s="8"/>
      <c r="O174" s="8"/>
      <c r="P174" s="8"/>
    </row>
    <row r="175" spans="6:16" x14ac:dyDescent="0.3">
      <c r="F175" s="161"/>
      <c r="G175" s="161"/>
      <c r="H175" s="161"/>
      <c r="I175" s="161"/>
      <c r="J175" s="161"/>
      <c r="L175" s="8"/>
      <c r="M175" s="8"/>
      <c r="N175" s="8"/>
      <c r="O175" s="8"/>
      <c r="P175" s="8"/>
    </row>
    <row r="176" spans="6:16" x14ac:dyDescent="0.3">
      <c r="F176" s="161"/>
      <c r="G176" s="161"/>
      <c r="H176" s="161"/>
      <c r="I176" s="161"/>
      <c r="J176" s="161"/>
      <c r="L176" s="8"/>
      <c r="M176" s="8"/>
      <c r="N176" s="8"/>
      <c r="O176" s="8"/>
      <c r="P176" s="8"/>
    </row>
    <row r="177" spans="6:16" x14ac:dyDescent="0.3">
      <c r="F177" s="161"/>
      <c r="G177" s="161"/>
      <c r="H177" s="161"/>
      <c r="I177" s="161"/>
      <c r="J177" s="161"/>
      <c r="L177" s="8"/>
      <c r="M177" s="8"/>
      <c r="N177" s="8"/>
      <c r="O177" s="8"/>
      <c r="P177" s="8"/>
    </row>
    <row r="178" spans="6:16" x14ac:dyDescent="0.3">
      <c r="F178" s="161"/>
      <c r="G178" s="161"/>
      <c r="H178" s="161"/>
      <c r="I178" s="161"/>
      <c r="J178" s="161"/>
      <c r="L178" s="8"/>
      <c r="M178" s="8"/>
      <c r="N178" s="8"/>
      <c r="O178" s="8"/>
      <c r="P178" s="8"/>
    </row>
    <row r="179" spans="6:16" x14ac:dyDescent="0.3">
      <c r="F179" s="161"/>
      <c r="G179" s="161"/>
      <c r="H179" s="161"/>
      <c r="I179" s="161"/>
      <c r="J179" s="161"/>
      <c r="L179" s="8"/>
      <c r="M179" s="8"/>
      <c r="N179" s="8"/>
      <c r="O179" s="8"/>
      <c r="P179" s="8"/>
    </row>
    <row r="180" spans="6:16" x14ac:dyDescent="0.3">
      <c r="F180" s="161"/>
      <c r="G180" s="161"/>
      <c r="H180" s="161"/>
      <c r="I180" s="161"/>
      <c r="J180" s="161"/>
      <c r="L180" s="8"/>
      <c r="M180" s="8"/>
      <c r="N180" s="8"/>
      <c r="O180" s="8"/>
      <c r="P180" s="8"/>
    </row>
    <row r="181" spans="6:16" x14ac:dyDescent="0.3">
      <c r="F181" s="161"/>
      <c r="G181" s="161"/>
      <c r="H181" s="161"/>
      <c r="I181" s="161"/>
      <c r="J181" s="161"/>
      <c r="L181" s="8"/>
      <c r="M181" s="8"/>
      <c r="N181" s="8"/>
      <c r="O181" s="8"/>
      <c r="P181" s="8"/>
    </row>
    <row r="182" spans="6:16" x14ac:dyDescent="0.3">
      <c r="F182" s="161"/>
      <c r="G182" s="161"/>
      <c r="H182" s="161"/>
      <c r="I182" s="161"/>
      <c r="J182" s="161"/>
      <c r="L182" s="8"/>
      <c r="M182" s="8"/>
      <c r="N182" s="8"/>
      <c r="O182" s="8"/>
      <c r="P182" s="8"/>
    </row>
    <row r="183" spans="6:16" x14ac:dyDescent="0.3">
      <c r="F183" s="161"/>
      <c r="G183" s="161"/>
      <c r="H183" s="161"/>
      <c r="I183" s="161"/>
      <c r="J183" s="161"/>
      <c r="L183" s="8"/>
      <c r="M183" s="8"/>
      <c r="N183" s="8"/>
      <c r="O183" s="8"/>
      <c r="P183" s="8"/>
    </row>
    <row r="184" spans="6:16" x14ac:dyDescent="0.3">
      <c r="F184" s="161"/>
      <c r="G184" s="161"/>
      <c r="H184" s="161"/>
      <c r="I184" s="161"/>
      <c r="J184" s="161"/>
      <c r="L184" s="8"/>
      <c r="M184" s="8"/>
      <c r="N184" s="8"/>
      <c r="O184" s="8"/>
      <c r="P184" s="8"/>
    </row>
    <row r="185" spans="6:16" x14ac:dyDescent="0.3">
      <c r="F185" s="161"/>
      <c r="G185" s="161"/>
      <c r="H185" s="161"/>
      <c r="I185" s="161"/>
      <c r="J185" s="161"/>
      <c r="L185" s="8"/>
      <c r="M185" s="8"/>
      <c r="N185" s="8"/>
      <c r="O185" s="8"/>
      <c r="P185" s="8"/>
    </row>
    <row r="186" spans="6:16" x14ac:dyDescent="0.3">
      <c r="F186" s="161"/>
      <c r="G186" s="161"/>
      <c r="H186" s="161"/>
      <c r="I186" s="161"/>
      <c r="J186" s="161"/>
      <c r="L186" s="8"/>
      <c r="M186" s="8"/>
      <c r="N186" s="8"/>
      <c r="O186" s="8"/>
      <c r="P186" s="8"/>
    </row>
    <row r="187" spans="6:16" x14ac:dyDescent="0.3">
      <c r="F187" s="161"/>
      <c r="G187" s="161"/>
      <c r="H187" s="161"/>
      <c r="I187" s="161"/>
      <c r="J187" s="161"/>
      <c r="L187" s="8"/>
      <c r="M187" s="8"/>
      <c r="N187" s="8"/>
      <c r="O187" s="8"/>
      <c r="P187" s="8"/>
    </row>
    <row r="188" spans="6:16" x14ac:dyDescent="0.3">
      <c r="F188" s="161"/>
      <c r="G188" s="161"/>
      <c r="H188" s="161"/>
      <c r="I188" s="161"/>
      <c r="J188" s="161"/>
      <c r="L188" s="8"/>
      <c r="M188" s="8"/>
      <c r="N188" s="8"/>
      <c r="O188" s="8"/>
      <c r="P188" s="8"/>
    </row>
    <row r="189" spans="6:16" x14ac:dyDescent="0.3">
      <c r="F189" s="161"/>
      <c r="G189" s="161"/>
      <c r="H189" s="161"/>
      <c r="I189" s="161"/>
      <c r="J189" s="161"/>
      <c r="L189" s="8"/>
      <c r="M189" s="8"/>
      <c r="N189" s="8"/>
      <c r="O189" s="8"/>
      <c r="P189" s="8"/>
    </row>
    <row r="190" spans="6:16" x14ac:dyDescent="0.3">
      <c r="F190" s="161"/>
      <c r="G190" s="161"/>
      <c r="H190" s="161"/>
      <c r="I190" s="161"/>
      <c r="J190" s="161"/>
      <c r="L190" s="8"/>
      <c r="M190" s="8"/>
      <c r="N190" s="8"/>
      <c r="O190" s="8"/>
      <c r="P190" s="8"/>
    </row>
    <row r="191" spans="6:16" x14ac:dyDescent="0.3">
      <c r="F191" s="161"/>
      <c r="G191" s="161"/>
      <c r="H191" s="161"/>
      <c r="I191" s="161"/>
      <c r="J191" s="161"/>
      <c r="L191" s="8"/>
      <c r="M191" s="8"/>
      <c r="N191" s="8"/>
      <c r="O191" s="8"/>
      <c r="P191" s="8"/>
    </row>
    <row r="192" spans="6:16" x14ac:dyDescent="0.3">
      <c r="F192" s="161"/>
      <c r="G192" s="161"/>
      <c r="H192" s="161"/>
      <c r="I192" s="161"/>
      <c r="J192" s="161"/>
      <c r="L192" s="8"/>
      <c r="M192" s="8"/>
      <c r="N192" s="8"/>
      <c r="O192" s="8"/>
      <c r="P192" s="8"/>
    </row>
    <row r="193" spans="6:16" x14ac:dyDescent="0.3">
      <c r="F193" s="161"/>
      <c r="G193" s="161"/>
      <c r="H193" s="161"/>
      <c r="I193" s="161"/>
      <c r="J193" s="161"/>
      <c r="L193" s="8"/>
      <c r="M193" s="8"/>
      <c r="N193" s="8"/>
      <c r="O193" s="8"/>
      <c r="P193" s="8"/>
    </row>
    <row r="194" spans="6:16" x14ac:dyDescent="0.3">
      <c r="F194" s="161"/>
      <c r="G194" s="161"/>
      <c r="H194" s="161"/>
      <c r="I194" s="161"/>
      <c r="J194" s="161"/>
      <c r="L194" s="8"/>
      <c r="M194" s="8"/>
      <c r="N194" s="8"/>
      <c r="O194" s="8"/>
      <c r="P194" s="8"/>
    </row>
    <row r="195" spans="6:16" x14ac:dyDescent="0.3">
      <c r="F195" s="161"/>
      <c r="G195" s="161"/>
      <c r="H195" s="161"/>
      <c r="I195" s="161"/>
      <c r="J195" s="161"/>
      <c r="L195" s="8"/>
      <c r="M195" s="8"/>
      <c r="N195" s="8"/>
      <c r="O195" s="8"/>
      <c r="P195" s="8"/>
    </row>
    <row r="196" spans="6:16" x14ac:dyDescent="0.3">
      <c r="F196" s="161"/>
      <c r="G196" s="161"/>
      <c r="H196" s="161"/>
      <c r="I196" s="161"/>
      <c r="J196" s="161"/>
      <c r="L196" s="8"/>
      <c r="M196" s="8"/>
      <c r="N196" s="8"/>
      <c r="O196" s="8"/>
      <c r="P196" s="8"/>
    </row>
    <row r="197" spans="6:16" x14ac:dyDescent="0.3">
      <c r="F197" s="161"/>
      <c r="G197" s="161"/>
      <c r="H197" s="161"/>
      <c r="I197" s="161"/>
      <c r="J197" s="161"/>
      <c r="L197" s="8"/>
      <c r="M197" s="8"/>
      <c r="N197" s="8"/>
      <c r="O197" s="8"/>
      <c r="P197" s="8"/>
    </row>
    <row r="198" spans="6:16" x14ac:dyDescent="0.3">
      <c r="F198" s="161"/>
      <c r="G198" s="161"/>
      <c r="H198" s="161"/>
      <c r="I198" s="161"/>
      <c r="J198" s="161"/>
      <c r="L198" s="8"/>
      <c r="M198" s="8"/>
      <c r="N198" s="8"/>
      <c r="O198" s="8"/>
      <c r="P198" s="8"/>
    </row>
    <row r="199" spans="6:16" x14ac:dyDescent="0.3">
      <c r="F199" s="161"/>
      <c r="G199" s="161"/>
      <c r="H199" s="161"/>
      <c r="I199" s="161"/>
      <c r="J199" s="161"/>
      <c r="L199" s="8"/>
      <c r="M199" s="8"/>
      <c r="N199" s="8"/>
      <c r="O199" s="8"/>
      <c r="P199" s="8"/>
    </row>
    <row r="200" spans="6:16" x14ac:dyDescent="0.3">
      <c r="F200" s="161"/>
      <c r="G200" s="161"/>
      <c r="H200" s="161"/>
      <c r="I200" s="161"/>
      <c r="J200" s="161"/>
      <c r="L200" s="8"/>
      <c r="M200" s="8"/>
      <c r="N200" s="8"/>
      <c r="O200" s="8"/>
      <c r="P200" s="8"/>
    </row>
    <row r="201" spans="6:16" x14ac:dyDescent="0.3">
      <c r="F201" s="161"/>
      <c r="G201" s="161"/>
      <c r="H201" s="161"/>
      <c r="I201" s="161"/>
      <c r="J201" s="161"/>
      <c r="L201" s="8"/>
      <c r="M201" s="8"/>
      <c r="N201" s="8"/>
      <c r="O201" s="8"/>
      <c r="P201" s="8"/>
    </row>
    <row r="202" spans="6:16" x14ac:dyDescent="0.3">
      <c r="F202" s="161"/>
      <c r="G202" s="161"/>
      <c r="H202" s="161"/>
      <c r="I202" s="161"/>
      <c r="J202" s="161"/>
      <c r="L202" s="8"/>
      <c r="M202" s="8"/>
      <c r="N202" s="8"/>
      <c r="O202" s="8"/>
      <c r="P202" s="8"/>
    </row>
    <row r="203" spans="6:16" x14ac:dyDescent="0.3">
      <c r="F203" s="161"/>
      <c r="G203" s="161"/>
      <c r="H203" s="161"/>
      <c r="I203" s="161"/>
      <c r="J203" s="161"/>
      <c r="L203" s="8"/>
      <c r="M203" s="8"/>
      <c r="N203" s="8"/>
      <c r="O203" s="8"/>
      <c r="P203" s="8"/>
    </row>
    <row r="204" spans="6:16" x14ac:dyDescent="0.3">
      <c r="F204" s="161"/>
      <c r="G204" s="161"/>
      <c r="H204" s="161"/>
      <c r="I204" s="161"/>
      <c r="J204" s="161"/>
      <c r="L204" s="8"/>
      <c r="M204" s="8"/>
      <c r="N204" s="8"/>
      <c r="O204" s="8"/>
      <c r="P204" s="8"/>
    </row>
    <row r="205" spans="6:16" x14ac:dyDescent="0.3">
      <c r="F205" s="161"/>
      <c r="G205" s="161"/>
      <c r="H205" s="161"/>
      <c r="I205" s="161"/>
      <c r="J205" s="161"/>
      <c r="L205" s="8"/>
      <c r="M205" s="8"/>
      <c r="N205" s="8"/>
      <c r="O205" s="8"/>
      <c r="P205" s="8"/>
    </row>
    <row r="206" spans="6:16" x14ac:dyDescent="0.3">
      <c r="F206" s="161"/>
      <c r="G206" s="161"/>
      <c r="H206" s="161"/>
      <c r="I206" s="161"/>
      <c r="J206" s="161"/>
      <c r="L206" s="8"/>
      <c r="M206" s="8"/>
      <c r="N206" s="8"/>
      <c r="O206" s="8"/>
      <c r="P206" s="8"/>
    </row>
    <row r="207" spans="6:16" x14ac:dyDescent="0.3">
      <c r="F207" s="161"/>
      <c r="G207" s="161"/>
      <c r="H207" s="161"/>
      <c r="I207" s="161"/>
      <c r="J207" s="161"/>
      <c r="L207" s="8"/>
      <c r="M207" s="8"/>
      <c r="N207" s="8"/>
      <c r="O207" s="8"/>
      <c r="P207" s="8"/>
    </row>
    <row r="208" spans="6:16" x14ac:dyDescent="0.3">
      <c r="F208" s="161"/>
      <c r="G208" s="161"/>
      <c r="H208" s="161"/>
      <c r="I208" s="161"/>
      <c r="J208" s="161"/>
      <c r="L208" s="8"/>
      <c r="M208" s="8"/>
      <c r="N208" s="8"/>
      <c r="O208" s="8"/>
      <c r="P208" s="8"/>
    </row>
    <row r="209" spans="6:16" x14ac:dyDescent="0.3">
      <c r="F209" s="161"/>
      <c r="G209" s="161"/>
      <c r="H209" s="161"/>
      <c r="I209" s="161"/>
      <c r="J209" s="161"/>
      <c r="L209" s="8"/>
      <c r="M209" s="8"/>
      <c r="N209" s="8"/>
      <c r="O209" s="8"/>
      <c r="P209" s="8"/>
    </row>
    <row r="210" spans="6:16" x14ac:dyDescent="0.3">
      <c r="F210" s="161"/>
      <c r="G210" s="161"/>
      <c r="H210" s="161"/>
      <c r="I210" s="161"/>
      <c r="J210" s="161"/>
      <c r="L210" s="8"/>
      <c r="M210" s="8"/>
      <c r="N210" s="8"/>
      <c r="O210" s="8"/>
      <c r="P210" s="8"/>
    </row>
    <row r="211" spans="6:16" x14ac:dyDescent="0.3">
      <c r="F211" s="161"/>
      <c r="G211" s="161"/>
      <c r="H211" s="161"/>
      <c r="I211" s="161"/>
      <c r="J211" s="161"/>
      <c r="L211" s="8"/>
      <c r="M211" s="8"/>
      <c r="N211" s="8"/>
      <c r="O211" s="8"/>
      <c r="P211" s="8"/>
    </row>
    <row r="212" spans="6:16" x14ac:dyDescent="0.3">
      <c r="F212" s="161"/>
      <c r="G212" s="161"/>
      <c r="H212" s="161"/>
      <c r="I212" s="161"/>
      <c r="J212" s="161"/>
      <c r="L212" s="8"/>
      <c r="M212" s="8"/>
      <c r="N212" s="8"/>
      <c r="O212" s="8"/>
      <c r="P212" s="8"/>
    </row>
    <row r="213" spans="6:16" x14ac:dyDescent="0.3">
      <c r="F213" s="161"/>
      <c r="G213" s="161"/>
      <c r="H213" s="161"/>
      <c r="I213" s="161"/>
      <c r="J213" s="161"/>
      <c r="L213" s="8"/>
      <c r="M213" s="8"/>
      <c r="N213" s="8"/>
      <c r="O213" s="8"/>
      <c r="P213" s="8"/>
    </row>
    <row r="214" spans="6:16" x14ac:dyDescent="0.3">
      <c r="F214" s="161"/>
      <c r="G214" s="161"/>
      <c r="H214" s="161"/>
      <c r="I214" s="161"/>
      <c r="J214" s="161"/>
      <c r="L214" s="8"/>
      <c r="M214" s="8"/>
      <c r="N214" s="8"/>
      <c r="O214" s="8"/>
      <c r="P214" s="8"/>
    </row>
    <row r="215" spans="6:16" x14ac:dyDescent="0.3">
      <c r="F215" s="161"/>
      <c r="G215" s="161"/>
      <c r="H215" s="161"/>
      <c r="I215" s="161"/>
      <c r="J215" s="161"/>
      <c r="L215" s="8"/>
      <c r="M215" s="8"/>
      <c r="N215" s="8"/>
      <c r="O215" s="8"/>
      <c r="P215" s="8"/>
    </row>
    <row r="216" spans="6:16" x14ac:dyDescent="0.3">
      <c r="F216" s="161"/>
      <c r="G216" s="161"/>
      <c r="H216" s="161"/>
      <c r="I216" s="161"/>
      <c r="J216" s="161"/>
      <c r="L216" s="8"/>
      <c r="M216" s="8"/>
      <c r="N216" s="8"/>
      <c r="O216" s="8"/>
      <c r="P216" s="8"/>
    </row>
    <row r="217" spans="6:16" x14ac:dyDescent="0.3">
      <c r="F217" s="161"/>
      <c r="G217" s="161"/>
      <c r="H217" s="161"/>
      <c r="I217" s="161"/>
      <c r="J217" s="161"/>
      <c r="L217" s="8"/>
      <c r="M217" s="8"/>
      <c r="N217" s="8"/>
      <c r="O217" s="8"/>
      <c r="P217" s="8"/>
    </row>
    <row r="218" spans="6:16" x14ac:dyDescent="0.3">
      <c r="F218" s="161"/>
      <c r="G218" s="161"/>
      <c r="H218" s="161"/>
      <c r="I218" s="161"/>
      <c r="J218" s="161"/>
      <c r="L218" s="8"/>
      <c r="M218" s="8"/>
      <c r="N218" s="8"/>
      <c r="O218" s="8"/>
      <c r="P218" s="8"/>
    </row>
    <row r="219" spans="6:16" x14ac:dyDescent="0.3">
      <c r="F219" s="161"/>
      <c r="G219" s="161"/>
      <c r="H219" s="161"/>
      <c r="I219" s="161"/>
      <c r="J219" s="161"/>
      <c r="L219" s="8"/>
      <c r="M219" s="8"/>
      <c r="N219" s="8"/>
      <c r="O219" s="8"/>
      <c r="P219" s="8"/>
    </row>
    <row r="220" spans="6:16" x14ac:dyDescent="0.3">
      <c r="F220" s="161"/>
      <c r="G220" s="161"/>
      <c r="H220" s="161"/>
      <c r="I220" s="161"/>
      <c r="J220" s="161"/>
      <c r="L220" s="8"/>
      <c r="M220" s="8"/>
      <c r="N220" s="8"/>
      <c r="O220" s="8"/>
      <c r="P220" s="8"/>
    </row>
    <row r="221" spans="6:16" x14ac:dyDescent="0.3">
      <c r="F221" s="161"/>
      <c r="G221" s="161"/>
      <c r="H221" s="161"/>
      <c r="I221" s="161"/>
      <c r="J221" s="161"/>
      <c r="L221" s="8"/>
      <c r="M221" s="8"/>
      <c r="N221" s="8"/>
      <c r="O221" s="8"/>
      <c r="P221" s="8"/>
    </row>
    <row r="222" spans="6:16" x14ac:dyDescent="0.3">
      <c r="F222" s="161"/>
      <c r="G222" s="161"/>
      <c r="H222" s="161"/>
      <c r="I222" s="161"/>
      <c r="J222" s="161"/>
      <c r="L222" s="8"/>
      <c r="M222" s="8"/>
      <c r="N222" s="8"/>
      <c r="O222" s="8"/>
      <c r="P222" s="8"/>
    </row>
    <row r="223" spans="6:16" x14ac:dyDescent="0.3">
      <c r="F223" s="161"/>
      <c r="G223" s="161"/>
      <c r="H223" s="161"/>
      <c r="I223" s="161"/>
      <c r="J223" s="161"/>
      <c r="L223" s="8"/>
      <c r="M223" s="8"/>
      <c r="N223" s="8"/>
      <c r="O223" s="8"/>
      <c r="P223" s="8"/>
    </row>
    <row r="224" spans="6:16" x14ac:dyDescent="0.3">
      <c r="F224" s="161"/>
      <c r="G224" s="161"/>
      <c r="H224" s="161"/>
      <c r="I224" s="161"/>
      <c r="J224" s="161"/>
      <c r="L224" s="8"/>
      <c r="M224" s="8"/>
      <c r="N224" s="8"/>
      <c r="O224" s="8"/>
      <c r="P224" s="8"/>
    </row>
    <row r="225" spans="6:16" x14ac:dyDescent="0.3">
      <c r="F225" s="161"/>
      <c r="G225" s="161"/>
      <c r="H225" s="161"/>
      <c r="I225" s="161"/>
      <c r="J225" s="161"/>
      <c r="L225" s="8"/>
      <c r="M225" s="8"/>
      <c r="N225" s="8"/>
      <c r="O225" s="8"/>
      <c r="P225" s="8"/>
    </row>
    <row r="226" spans="6:16" x14ac:dyDescent="0.3">
      <c r="F226" s="161"/>
      <c r="G226" s="161"/>
      <c r="H226" s="161"/>
      <c r="I226" s="161"/>
      <c r="J226" s="161"/>
      <c r="L226" s="8"/>
      <c r="M226" s="8"/>
      <c r="N226" s="8"/>
      <c r="O226" s="8"/>
      <c r="P226" s="8"/>
    </row>
    <row r="227" spans="6:16" x14ac:dyDescent="0.3">
      <c r="F227" s="161"/>
      <c r="G227" s="161"/>
      <c r="H227" s="161"/>
      <c r="I227" s="161"/>
      <c r="J227" s="161"/>
      <c r="L227" s="8"/>
      <c r="M227" s="8"/>
      <c r="N227" s="8"/>
      <c r="O227" s="8"/>
      <c r="P227" s="8"/>
    </row>
    <row r="228" spans="6:16" x14ac:dyDescent="0.3">
      <c r="F228" s="161"/>
      <c r="G228" s="161"/>
      <c r="H228" s="161"/>
      <c r="I228" s="161"/>
      <c r="J228" s="161"/>
      <c r="L228" s="8"/>
      <c r="M228" s="8"/>
      <c r="N228" s="8"/>
      <c r="O228" s="8"/>
      <c r="P228" s="8"/>
    </row>
    <row r="229" spans="6:16" x14ac:dyDescent="0.3">
      <c r="F229" s="161"/>
      <c r="G229" s="161"/>
      <c r="H229" s="161"/>
      <c r="I229" s="161"/>
      <c r="J229" s="161"/>
      <c r="L229" s="8"/>
      <c r="M229" s="8"/>
      <c r="N229" s="8"/>
      <c r="O229" s="8"/>
      <c r="P229" s="8"/>
    </row>
    <row r="230" spans="6:16" x14ac:dyDescent="0.3">
      <c r="F230" s="161"/>
      <c r="G230" s="161"/>
      <c r="H230" s="161"/>
      <c r="I230" s="161"/>
      <c r="J230" s="161"/>
      <c r="L230" s="8"/>
      <c r="M230" s="8"/>
      <c r="N230" s="8"/>
      <c r="O230" s="8"/>
      <c r="P230" s="8"/>
    </row>
    <row r="231" spans="6:16" x14ac:dyDescent="0.3">
      <c r="F231" s="161"/>
      <c r="G231" s="161"/>
      <c r="H231" s="161"/>
      <c r="I231" s="161"/>
      <c r="J231" s="161"/>
      <c r="L231" s="8"/>
      <c r="M231" s="8"/>
      <c r="N231" s="8"/>
      <c r="O231" s="8"/>
      <c r="P231" s="8"/>
    </row>
    <row r="232" spans="6:16" x14ac:dyDescent="0.3">
      <c r="F232" s="161"/>
      <c r="G232" s="161"/>
      <c r="H232" s="161"/>
      <c r="I232" s="161"/>
      <c r="J232" s="161"/>
      <c r="L232" s="8"/>
      <c r="M232" s="8"/>
      <c r="N232" s="8"/>
      <c r="O232" s="8"/>
      <c r="P232" s="8"/>
    </row>
    <row r="233" spans="6:16" x14ac:dyDescent="0.3">
      <c r="F233" s="161"/>
      <c r="G233" s="161"/>
      <c r="H233" s="161"/>
      <c r="I233" s="161"/>
      <c r="J233" s="161"/>
      <c r="L233" s="8"/>
      <c r="M233" s="8"/>
      <c r="N233" s="8"/>
      <c r="O233" s="8"/>
      <c r="P233" s="8"/>
    </row>
    <row r="234" spans="6:16" x14ac:dyDescent="0.3">
      <c r="F234" s="161"/>
      <c r="G234" s="161"/>
      <c r="H234" s="161"/>
      <c r="I234" s="161"/>
      <c r="J234" s="161"/>
      <c r="L234" s="8"/>
      <c r="M234" s="8"/>
      <c r="N234" s="8"/>
      <c r="O234" s="8"/>
      <c r="P234" s="8"/>
    </row>
    <row r="235" spans="6:16" x14ac:dyDescent="0.3">
      <c r="F235" s="161"/>
      <c r="G235" s="161"/>
      <c r="H235" s="161"/>
      <c r="I235" s="161"/>
      <c r="J235" s="161"/>
      <c r="L235" s="8"/>
      <c r="M235" s="8"/>
      <c r="N235" s="8"/>
      <c r="O235" s="8"/>
      <c r="P235" s="8"/>
    </row>
    <row r="236" spans="6:16" x14ac:dyDescent="0.3">
      <c r="F236" s="161"/>
      <c r="G236" s="161"/>
      <c r="H236" s="161"/>
      <c r="I236" s="161"/>
      <c r="J236" s="161"/>
      <c r="L236" s="8"/>
      <c r="M236" s="8"/>
      <c r="N236" s="8"/>
      <c r="O236" s="8"/>
      <c r="P236" s="8"/>
    </row>
    <row r="237" spans="6:16" x14ac:dyDescent="0.3">
      <c r="F237" s="161"/>
      <c r="G237" s="161"/>
      <c r="H237" s="161"/>
      <c r="I237" s="161"/>
      <c r="J237" s="161"/>
      <c r="L237" s="8"/>
      <c r="M237" s="8"/>
      <c r="N237" s="8"/>
      <c r="O237" s="8"/>
      <c r="P237" s="8"/>
    </row>
    <row r="238" spans="6:16" x14ac:dyDescent="0.3">
      <c r="F238" s="161"/>
      <c r="G238" s="161"/>
      <c r="H238" s="161"/>
      <c r="I238" s="161"/>
      <c r="J238" s="161"/>
      <c r="L238" s="8"/>
      <c r="M238" s="8"/>
      <c r="N238" s="8"/>
      <c r="O238" s="8"/>
      <c r="P238" s="8"/>
    </row>
    <row r="239" spans="6:16" x14ac:dyDescent="0.3">
      <c r="F239" s="161"/>
      <c r="G239" s="161"/>
      <c r="H239" s="161"/>
      <c r="I239" s="161"/>
      <c r="J239" s="161"/>
      <c r="L239" s="8"/>
      <c r="M239" s="8"/>
      <c r="N239" s="8"/>
      <c r="O239" s="8"/>
      <c r="P239" s="8"/>
    </row>
    <row r="240" spans="6:16" x14ac:dyDescent="0.3">
      <c r="F240" s="161"/>
      <c r="G240" s="161"/>
      <c r="H240" s="161"/>
      <c r="I240" s="161"/>
      <c r="J240" s="161"/>
      <c r="L240" s="8"/>
      <c r="M240" s="8"/>
      <c r="N240" s="8"/>
      <c r="O240" s="8"/>
      <c r="P240" s="8"/>
    </row>
    <row r="241" spans="6:16" x14ac:dyDescent="0.3">
      <c r="F241" s="161"/>
      <c r="G241" s="161"/>
      <c r="H241" s="161"/>
      <c r="I241" s="161"/>
      <c r="J241" s="161"/>
      <c r="L241" s="8"/>
      <c r="M241" s="8"/>
      <c r="N241" s="8"/>
      <c r="O241" s="8"/>
      <c r="P241" s="8"/>
    </row>
    <row r="242" spans="6:16" x14ac:dyDescent="0.3">
      <c r="F242" s="161"/>
      <c r="G242" s="161"/>
      <c r="H242" s="161"/>
      <c r="I242" s="161"/>
      <c r="J242" s="161"/>
      <c r="L242" s="8"/>
      <c r="M242" s="8"/>
      <c r="N242" s="8"/>
      <c r="O242" s="8"/>
      <c r="P242" s="8"/>
    </row>
    <row r="243" spans="6:16" x14ac:dyDescent="0.3">
      <c r="F243" s="161"/>
      <c r="G243" s="161"/>
      <c r="H243" s="161"/>
      <c r="I243" s="161"/>
      <c r="J243" s="161"/>
      <c r="L243" s="8"/>
      <c r="M243" s="8"/>
      <c r="N243" s="8"/>
      <c r="O243" s="8"/>
      <c r="P243" s="8"/>
    </row>
    <row r="244" spans="6:16" x14ac:dyDescent="0.3">
      <c r="F244" s="161"/>
      <c r="G244" s="161"/>
      <c r="H244" s="161"/>
      <c r="I244" s="161"/>
      <c r="J244" s="161"/>
      <c r="L244" s="8"/>
      <c r="M244" s="8"/>
      <c r="N244" s="8"/>
      <c r="O244" s="8"/>
      <c r="P244" s="8"/>
    </row>
    <row r="245" spans="6:16" x14ac:dyDescent="0.3">
      <c r="F245" s="161"/>
      <c r="G245" s="161"/>
      <c r="H245" s="161"/>
      <c r="I245" s="161"/>
      <c r="J245" s="161"/>
      <c r="L245" s="8"/>
      <c r="M245" s="8"/>
      <c r="N245" s="8"/>
      <c r="O245" s="8"/>
      <c r="P245" s="8"/>
    </row>
    <row r="246" spans="6:16" x14ac:dyDescent="0.3">
      <c r="F246" s="161"/>
      <c r="G246" s="161"/>
      <c r="H246" s="161"/>
      <c r="I246" s="161"/>
      <c r="J246" s="161"/>
      <c r="L246" s="8"/>
      <c r="M246" s="8"/>
      <c r="N246" s="8"/>
      <c r="O246" s="8"/>
      <c r="P246" s="8"/>
    </row>
    <row r="247" spans="6:16" x14ac:dyDescent="0.3">
      <c r="F247" s="161"/>
      <c r="G247" s="161"/>
      <c r="H247" s="161"/>
      <c r="I247" s="161"/>
      <c r="J247" s="161"/>
      <c r="L247" s="8"/>
      <c r="M247" s="8"/>
      <c r="N247" s="8"/>
      <c r="O247" s="8"/>
      <c r="P247" s="8"/>
    </row>
    <row r="248" spans="6:16" x14ac:dyDescent="0.3">
      <c r="F248" s="161"/>
      <c r="G248" s="161"/>
      <c r="H248" s="161"/>
      <c r="I248" s="161"/>
      <c r="J248" s="161"/>
      <c r="L248" s="8"/>
      <c r="M248" s="8"/>
      <c r="N248" s="8"/>
      <c r="O248" s="8"/>
      <c r="P248" s="8"/>
    </row>
    <row r="249" spans="6:16" x14ac:dyDescent="0.3">
      <c r="F249" s="161"/>
      <c r="G249" s="161"/>
      <c r="H249" s="161"/>
      <c r="I249" s="161"/>
      <c r="J249" s="161"/>
      <c r="L249" s="8"/>
      <c r="M249" s="8"/>
      <c r="N249" s="8"/>
      <c r="O249" s="8"/>
      <c r="P249" s="8"/>
    </row>
    <row r="250" spans="6:16" x14ac:dyDescent="0.3">
      <c r="F250" s="161"/>
      <c r="G250" s="161"/>
      <c r="H250" s="161"/>
      <c r="I250" s="161"/>
      <c r="J250" s="161"/>
      <c r="L250" s="8"/>
      <c r="M250" s="8"/>
      <c r="N250" s="8"/>
      <c r="O250" s="8"/>
      <c r="P250" s="8"/>
    </row>
    <row r="251" spans="6:16" x14ac:dyDescent="0.3">
      <c r="F251" s="161"/>
      <c r="G251" s="161"/>
      <c r="H251" s="161"/>
      <c r="I251" s="161"/>
      <c r="J251" s="161"/>
      <c r="L251" s="8"/>
      <c r="M251" s="8"/>
      <c r="N251" s="8"/>
      <c r="O251" s="8"/>
      <c r="P251" s="8"/>
    </row>
    <row r="252" spans="6:16" x14ac:dyDescent="0.3">
      <c r="F252" s="161"/>
      <c r="G252" s="161"/>
      <c r="H252" s="161"/>
      <c r="I252" s="161"/>
      <c r="J252" s="161"/>
      <c r="L252" s="8"/>
      <c r="M252" s="8"/>
      <c r="N252" s="8"/>
      <c r="O252" s="8"/>
      <c r="P252" s="8"/>
    </row>
    <row r="253" spans="6:16" x14ac:dyDescent="0.3">
      <c r="F253" s="161"/>
      <c r="G253" s="161"/>
      <c r="H253" s="161"/>
      <c r="I253" s="161"/>
      <c r="J253" s="161"/>
      <c r="L253" s="8"/>
      <c r="M253" s="8"/>
      <c r="N253" s="8"/>
      <c r="O253" s="8"/>
      <c r="P253" s="8"/>
    </row>
    <row r="254" spans="6:16" x14ac:dyDescent="0.3">
      <c r="F254" s="161"/>
      <c r="G254" s="161"/>
      <c r="H254" s="161"/>
      <c r="I254" s="161"/>
      <c r="J254" s="161"/>
      <c r="L254" s="8"/>
      <c r="M254" s="8"/>
      <c r="N254" s="8"/>
      <c r="O254" s="8"/>
      <c r="P254" s="8"/>
    </row>
    <row r="255" spans="6:16" x14ac:dyDescent="0.3">
      <c r="F255" s="161"/>
      <c r="G255" s="161"/>
      <c r="H255" s="161"/>
      <c r="I255" s="161"/>
      <c r="J255" s="161"/>
      <c r="L255" s="8"/>
      <c r="M255" s="8"/>
      <c r="N255" s="8"/>
      <c r="O255" s="8"/>
      <c r="P255" s="8"/>
    </row>
    <row r="256" spans="6:16" x14ac:dyDescent="0.3">
      <c r="F256" s="161"/>
      <c r="G256" s="161"/>
      <c r="H256" s="161"/>
      <c r="I256" s="161"/>
      <c r="J256" s="161"/>
      <c r="L256" s="8"/>
      <c r="M256" s="8"/>
      <c r="N256" s="8"/>
      <c r="O256" s="8"/>
      <c r="P256" s="8"/>
    </row>
    <row r="257" spans="6:16" x14ac:dyDescent="0.3">
      <c r="F257" s="161"/>
      <c r="G257" s="161"/>
      <c r="H257" s="161"/>
      <c r="I257" s="161"/>
      <c r="J257" s="161"/>
      <c r="L257" s="8"/>
      <c r="M257" s="8"/>
      <c r="N257" s="8"/>
      <c r="O257" s="8"/>
      <c r="P257" s="8"/>
    </row>
    <row r="258" spans="6:16" x14ac:dyDescent="0.3">
      <c r="F258" s="161"/>
      <c r="G258" s="161"/>
      <c r="H258" s="161"/>
      <c r="I258" s="161"/>
      <c r="J258" s="161"/>
      <c r="L258" s="8"/>
      <c r="M258" s="8"/>
      <c r="N258" s="8"/>
      <c r="O258" s="8"/>
      <c r="P258" s="8"/>
    </row>
    <row r="259" spans="6:16" x14ac:dyDescent="0.3">
      <c r="F259" s="161"/>
      <c r="G259" s="161"/>
      <c r="H259" s="161"/>
      <c r="I259" s="161"/>
      <c r="J259" s="161"/>
      <c r="L259" s="8"/>
      <c r="M259" s="8"/>
      <c r="N259" s="8"/>
      <c r="O259" s="8"/>
      <c r="P259" s="8"/>
    </row>
    <row r="260" spans="6:16" x14ac:dyDescent="0.3">
      <c r="F260" s="161"/>
      <c r="G260" s="161"/>
      <c r="H260" s="161"/>
      <c r="I260" s="161"/>
      <c r="J260" s="161"/>
      <c r="L260" s="8"/>
      <c r="M260" s="8"/>
      <c r="N260" s="8"/>
      <c r="O260" s="8"/>
      <c r="P260" s="8"/>
    </row>
    <row r="261" spans="6:16" x14ac:dyDescent="0.3">
      <c r="F261" s="161"/>
      <c r="G261" s="161"/>
      <c r="H261" s="161"/>
      <c r="I261" s="161"/>
      <c r="J261" s="161"/>
      <c r="L261" s="8"/>
      <c r="M261" s="8"/>
      <c r="N261" s="8"/>
      <c r="O261" s="8"/>
      <c r="P261" s="8"/>
    </row>
    <row r="262" spans="6:16" x14ac:dyDescent="0.3">
      <c r="F262" s="161"/>
      <c r="G262" s="161"/>
      <c r="H262" s="161"/>
      <c r="I262" s="161"/>
      <c r="J262" s="161"/>
      <c r="L262" s="8"/>
      <c r="M262" s="8"/>
      <c r="N262" s="8"/>
      <c r="O262" s="8"/>
      <c r="P262" s="8"/>
    </row>
    <row r="263" spans="6:16" x14ac:dyDescent="0.3">
      <c r="F263" s="161"/>
      <c r="G263" s="161"/>
      <c r="H263" s="161"/>
      <c r="I263" s="161"/>
      <c r="J263" s="161"/>
      <c r="L263" s="8"/>
      <c r="M263" s="8"/>
      <c r="N263" s="8"/>
      <c r="O263" s="8"/>
      <c r="P263" s="8"/>
    </row>
    <row r="264" spans="6:16" x14ac:dyDescent="0.3">
      <c r="F264" s="161"/>
      <c r="G264" s="161"/>
      <c r="H264" s="161"/>
      <c r="I264" s="161"/>
      <c r="J264" s="161"/>
      <c r="L264" s="8"/>
      <c r="M264" s="8"/>
      <c r="N264" s="8"/>
      <c r="O264" s="8"/>
      <c r="P264" s="8"/>
    </row>
    <row r="265" spans="6:16" x14ac:dyDescent="0.3">
      <c r="F265" s="161"/>
      <c r="G265" s="161"/>
      <c r="H265" s="161"/>
      <c r="I265" s="161"/>
      <c r="J265" s="161"/>
      <c r="L265" s="8"/>
      <c r="M265" s="8"/>
      <c r="N265" s="8"/>
      <c r="O265" s="8"/>
      <c r="P265" s="8"/>
    </row>
    <row r="266" spans="6:16" x14ac:dyDescent="0.3">
      <c r="F266" s="161"/>
      <c r="G266" s="161"/>
      <c r="H266" s="161"/>
      <c r="I266" s="161"/>
      <c r="J266" s="161"/>
      <c r="L266" s="8"/>
      <c r="M266" s="8"/>
      <c r="N266" s="8"/>
      <c r="O266" s="8"/>
      <c r="P266" s="8"/>
    </row>
    <row r="267" spans="6:16" x14ac:dyDescent="0.3">
      <c r="F267" s="161"/>
      <c r="G267" s="161"/>
      <c r="H267" s="161"/>
      <c r="I267" s="161"/>
      <c r="J267" s="161"/>
      <c r="L267" s="8"/>
      <c r="M267" s="8"/>
      <c r="N267" s="8"/>
      <c r="O267" s="8"/>
      <c r="P267" s="8"/>
    </row>
    <row r="268" spans="6:16" x14ac:dyDescent="0.3">
      <c r="F268" s="161"/>
      <c r="G268" s="161"/>
      <c r="H268" s="161"/>
      <c r="I268" s="161"/>
      <c r="J268" s="161"/>
      <c r="L268" s="8"/>
      <c r="M268" s="8"/>
      <c r="N268" s="8"/>
      <c r="O268" s="8"/>
      <c r="P268" s="8"/>
    </row>
    <row r="269" spans="6:16" x14ac:dyDescent="0.3">
      <c r="F269" s="161"/>
      <c r="G269" s="161"/>
      <c r="H269" s="161"/>
      <c r="I269" s="161"/>
      <c r="J269" s="161"/>
      <c r="L269" s="8"/>
      <c r="M269" s="8"/>
      <c r="N269" s="8"/>
      <c r="O269" s="8"/>
      <c r="P269" s="8"/>
    </row>
    <row r="270" spans="6:16" x14ac:dyDescent="0.3">
      <c r="F270" s="161"/>
      <c r="G270" s="161"/>
      <c r="H270" s="161"/>
      <c r="I270" s="161"/>
      <c r="J270" s="161"/>
      <c r="L270" s="8"/>
      <c r="M270" s="8"/>
      <c r="N270" s="8"/>
      <c r="O270" s="8"/>
      <c r="P270" s="8"/>
    </row>
    <row r="271" spans="6:16" x14ac:dyDescent="0.3">
      <c r="F271" s="161"/>
      <c r="G271" s="161"/>
      <c r="H271" s="161"/>
      <c r="I271" s="161"/>
      <c r="J271" s="161"/>
      <c r="L271" s="8"/>
      <c r="M271" s="8"/>
      <c r="N271" s="8"/>
      <c r="O271" s="8"/>
      <c r="P271" s="8"/>
    </row>
    <row r="272" spans="6:16" x14ac:dyDescent="0.3">
      <c r="F272" s="161"/>
      <c r="G272" s="161"/>
      <c r="H272" s="161"/>
      <c r="I272" s="161"/>
      <c r="J272" s="161"/>
      <c r="L272" s="8"/>
      <c r="M272" s="8"/>
      <c r="N272" s="8"/>
      <c r="O272" s="8"/>
      <c r="P272" s="8"/>
    </row>
    <row r="273" spans="6:16" x14ac:dyDescent="0.3">
      <c r="F273" s="161"/>
      <c r="G273" s="161"/>
      <c r="H273" s="161"/>
      <c r="I273" s="161"/>
      <c r="J273" s="161"/>
      <c r="L273" s="8"/>
      <c r="M273" s="8"/>
      <c r="N273" s="8"/>
      <c r="O273" s="8"/>
      <c r="P273" s="8"/>
    </row>
    <row r="274" spans="6:16" x14ac:dyDescent="0.3">
      <c r="F274" s="161"/>
      <c r="G274" s="161"/>
      <c r="H274" s="161"/>
      <c r="I274" s="161"/>
      <c r="J274" s="161"/>
      <c r="L274" s="8"/>
      <c r="M274" s="8"/>
      <c r="N274" s="8"/>
      <c r="O274" s="8"/>
      <c r="P274" s="8"/>
    </row>
    <row r="275" spans="6:16" x14ac:dyDescent="0.3">
      <c r="F275" s="161"/>
      <c r="G275" s="161"/>
      <c r="H275" s="161"/>
      <c r="I275" s="161"/>
      <c r="J275" s="161"/>
      <c r="L275" s="8"/>
      <c r="M275" s="8"/>
      <c r="N275" s="8"/>
      <c r="O275" s="8"/>
      <c r="P275" s="8"/>
    </row>
    <row r="276" spans="6:16" x14ac:dyDescent="0.3">
      <c r="F276" s="161"/>
      <c r="G276" s="161"/>
      <c r="H276" s="161"/>
      <c r="I276" s="161"/>
      <c r="J276" s="161"/>
      <c r="L276" s="8"/>
      <c r="M276" s="8"/>
      <c r="N276" s="8"/>
      <c r="O276" s="8"/>
      <c r="P276" s="8"/>
    </row>
    <row r="277" spans="6:16" x14ac:dyDescent="0.3">
      <c r="F277" s="161"/>
      <c r="G277" s="161"/>
      <c r="H277" s="161"/>
      <c r="I277" s="161"/>
      <c r="J277" s="161"/>
      <c r="L277" s="8"/>
      <c r="M277" s="8"/>
      <c r="N277" s="8"/>
      <c r="O277" s="8"/>
      <c r="P277" s="8"/>
    </row>
    <row r="278" spans="6:16" x14ac:dyDescent="0.3">
      <c r="F278" s="161"/>
      <c r="G278" s="161"/>
      <c r="H278" s="161"/>
      <c r="I278" s="161"/>
      <c r="J278" s="161"/>
      <c r="L278" s="8"/>
      <c r="M278" s="8"/>
      <c r="N278" s="8"/>
      <c r="O278" s="8"/>
      <c r="P278" s="8"/>
    </row>
    <row r="279" spans="6:16" x14ac:dyDescent="0.3">
      <c r="F279" s="161"/>
      <c r="G279" s="161"/>
      <c r="H279" s="161"/>
      <c r="I279" s="161"/>
      <c r="J279" s="161"/>
      <c r="L279" s="8"/>
      <c r="M279" s="8"/>
      <c r="N279" s="8"/>
      <c r="O279" s="8"/>
      <c r="P279" s="8"/>
    </row>
    <row r="280" spans="6:16" x14ac:dyDescent="0.3">
      <c r="F280" s="161"/>
      <c r="G280" s="161"/>
      <c r="H280" s="161"/>
      <c r="I280" s="161"/>
      <c r="J280" s="161"/>
      <c r="L280" s="8"/>
      <c r="M280" s="8"/>
      <c r="N280" s="8"/>
      <c r="O280" s="8"/>
      <c r="P280" s="8"/>
    </row>
    <row r="281" spans="6:16" x14ac:dyDescent="0.3">
      <c r="F281" s="161"/>
      <c r="G281" s="161"/>
      <c r="H281" s="161"/>
      <c r="I281" s="161"/>
      <c r="J281" s="161"/>
      <c r="L281" s="8"/>
      <c r="M281" s="8"/>
      <c r="N281" s="8"/>
      <c r="O281" s="8"/>
      <c r="P281" s="8"/>
    </row>
    <row r="282" spans="6:16" x14ac:dyDescent="0.3">
      <c r="F282" s="161"/>
      <c r="G282" s="161"/>
      <c r="H282" s="161"/>
      <c r="I282" s="161"/>
      <c r="J282" s="161"/>
      <c r="L282" s="8"/>
      <c r="M282" s="8"/>
      <c r="N282" s="8"/>
      <c r="O282" s="8"/>
      <c r="P282" s="8"/>
    </row>
    <row r="283" spans="6:16" x14ac:dyDescent="0.3">
      <c r="F283" s="161"/>
      <c r="G283" s="161"/>
      <c r="H283" s="161"/>
      <c r="I283" s="161"/>
      <c r="J283" s="161"/>
      <c r="L283" s="8"/>
      <c r="M283" s="8"/>
      <c r="N283" s="8"/>
      <c r="O283" s="8"/>
      <c r="P283" s="8"/>
    </row>
    <row r="284" spans="6:16" x14ac:dyDescent="0.3">
      <c r="F284" s="161"/>
      <c r="G284" s="161"/>
      <c r="H284" s="161"/>
      <c r="I284" s="161"/>
      <c r="J284" s="161"/>
      <c r="L284" s="8"/>
      <c r="M284" s="8"/>
      <c r="N284" s="8"/>
      <c r="O284" s="8"/>
      <c r="P284" s="8"/>
    </row>
    <row r="285" spans="6:16" x14ac:dyDescent="0.3">
      <c r="F285" s="161"/>
      <c r="G285" s="161"/>
      <c r="H285" s="161"/>
      <c r="I285" s="161"/>
      <c r="J285" s="161"/>
      <c r="L285" s="8"/>
      <c r="M285" s="8"/>
      <c r="N285" s="8"/>
      <c r="O285" s="8"/>
      <c r="P285" s="8"/>
    </row>
    <row r="286" spans="6:16" x14ac:dyDescent="0.3">
      <c r="F286" s="161"/>
      <c r="G286" s="161"/>
      <c r="H286" s="161"/>
      <c r="I286" s="161"/>
      <c r="J286" s="161"/>
      <c r="L286" s="8"/>
      <c r="M286" s="8"/>
      <c r="N286" s="8"/>
      <c r="O286" s="8"/>
      <c r="P286" s="8"/>
    </row>
    <row r="287" spans="6:16" x14ac:dyDescent="0.3">
      <c r="F287" s="161"/>
      <c r="G287" s="161"/>
      <c r="H287" s="161"/>
      <c r="I287" s="161"/>
      <c r="J287" s="161"/>
      <c r="L287" s="8"/>
      <c r="M287" s="8"/>
      <c r="N287" s="8"/>
      <c r="O287" s="8"/>
      <c r="P287" s="8"/>
    </row>
    <row r="288" spans="6:16" x14ac:dyDescent="0.3">
      <c r="F288" s="161"/>
      <c r="G288" s="161"/>
      <c r="H288" s="161"/>
      <c r="I288" s="161"/>
      <c r="J288" s="161"/>
      <c r="L288" s="8"/>
      <c r="M288" s="8"/>
      <c r="N288" s="8"/>
      <c r="O288" s="8"/>
      <c r="P288" s="8"/>
    </row>
    <row r="289" spans="6:16" x14ac:dyDescent="0.3">
      <c r="F289" s="161"/>
      <c r="G289" s="161"/>
      <c r="H289" s="161"/>
      <c r="I289" s="161"/>
      <c r="J289" s="161"/>
      <c r="L289" s="8"/>
      <c r="M289" s="8"/>
      <c r="N289" s="8"/>
      <c r="O289" s="8"/>
      <c r="P289" s="8"/>
    </row>
    <row r="290" spans="6:16" x14ac:dyDescent="0.3">
      <c r="F290" s="161"/>
      <c r="G290" s="161"/>
      <c r="H290" s="161"/>
      <c r="I290" s="161"/>
      <c r="J290" s="161"/>
      <c r="L290" s="8"/>
      <c r="M290" s="8"/>
      <c r="N290" s="8"/>
      <c r="O290" s="8"/>
      <c r="P290" s="8"/>
    </row>
    <row r="291" spans="6:16" x14ac:dyDescent="0.3">
      <c r="F291" s="161"/>
      <c r="G291" s="161"/>
      <c r="H291" s="161"/>
      <c r="I291" s="161"/>
      <c r="J291" s="161"/>
      <c r="L291" s="8"/>
      <c r="M291" s="8"/>
      <c r="N291" s="8"/>
      <c r="O291" s="8"/>
      <c r="P291" s="8"/>
    </row>
    <row r="292" spans="6:16" x14ac:dyDescent="0.3">
      <c r="F292" s="161"/>
      <c r="G292" s="161"/>
      <c r="H292" s="161"/>
      <c r="I292" s="161"/>
      <c r="J292" s="161"/>
      <c r="L292" s="8"/>
      <c r="M292" s="8"/>
      <c r="N292" s="8"/>
      <c r="O292" s="8"/>
      <c r="P292" s="8"/>
    </row>
    <row r="293" spans="6:16" x14ac:dyDescent="0.3">
      <c r="F293" s="161"/>
      <c r="G293" s="161"/>
      <c r="H293" s="161"/>
      <c r="I293" s="161"/>
      <c r="J293" s="161"/>
      <c r="L293" s="8"/>
      <c r="M293" s="8"/>
      <c r="N293" s="8"/>
      <c r="O293" s="8"/>
      <c r="P293" s="8"/>
    </row>
    <row r="294" spans="6:16" x14ac:dyDescent="0.3">
      <c r="F294" s="161"/>
      <c r="G294" s="161"/>
      <c r="H294" s="161"/>
      <c r="I294" s="161"/>
      <c r="J294" s="161"/>
      <c r="L294" s="8"/>
      <c r="M294" s="8"/>
      <c r="N294" s="8"/>
      <c r="O294" s="8"/>
      <c r="P294" s="8"/>
    </row>
    <row r="295" spans="6:16" x14ac:dyDescent="0.3">
      <c r="F295" s="161"/>
      <c r="G295" s="161"/>
      <c r="H295" s="161"/>
      <c r="I295" s="161"/>
      <c r="J295" s="161"/>
      <c r="L295" s="8"/>
      <c r="M295" s="8"/>
      <c r="N295" s="8"/>
      <c r="O295" s="8"/>
      <c r="P295" s="8"/>
    </row>
    <row r="296" spans="6:16" x14ac:dyDescent="0.3">
      <c r="F296" s="161"/>
      <c r="G296" s="161"/>
      <c r="H296" s="161"/>
      <c r="I296" s="161"/>
      <c r="J296" s="161"/>
      <c r="L296" s="8"/>
      <c r="M296" s="8"/>
      <c r="N296" s="8"/>
      <c r="O296" s="8"/>
      <c r="P296" s="8"/>
    </row>
    <row r="297" spans="6:16" x14ac:dyDescent="0.3">
      <c r="F297" s="161"/>
      <c r="G297" s="161"/>
      <c r="H297" s="161"/>
      <c r="I297" s="161"/>
      <c r="J297" s="161"/>
      <c r="L297" s="8"/>
      <c r="M297" s="8"/>
      <c r="N297" s="8"/>
      <c r="O297" s="8"/>
      <c r="P297" s="8"/>
    </row>
    <row r="298" spans="6:16" x14ac:dyDescent="0.3">
      <c r="F298" s="161"/>
      <c r="G298" s="161"/>
      <c r="H298" s="161"/>
      <c r="I298" s="161"/>
      <c r="J298" s="161"/>
      <c r="L298" s="8"/>
      <c r="M298" s="8"/>
      <c r="N298" s="8"/>
      <c r="O298" s="8"/>
      <c r="P298" s="8"/>
    </row>
    <row r="299" spans="6:16" x14ac:dyDescent="0.3">
      <c r="F299" s="161"/>
      <c r="G299" s="161"/>
      <c r="H299" s="161"/>
      <c r="I299" s="161"/>
      <c r="J299" s="161"/>
      <c r="L299" s="8"/>
      <c r="M299" s="8"/>
      <c r="N299" s="8"/>
      <c r="O299" s="8"/>
      <c r="P299" s="8"/>
    </row>
    <row r="300" spans="6:16" x14ac:dyDescent="0.3">
      <c r="F300" s="161"/>
      <c r="G300" s="161"/>
      <c r="H300" s="161"/>
      <c r="I300" s="161"/>
      <c r="J300" s="161"/>
      <c r="L300" s="8"/>
      <c r="M300" s="8"/>
      <c r="N300" s="8"/>
      <c r="O300" s="8"/>
      <c r="P300" s="8"/>
    </row>
    <row r="301" spans="6:16" x14ac:dyDescent="0.3">
      <c r="F301" s="161"/>
      <c r="G301" s="161"/>
      <c r="H301" s="161"/>
      <c r="I301" s="161"/>
      <c r="J301" s="161"/>
      <c r="L301" s="8"/>
      <c r="M301" s="8"/>
      <c r="N301" s="8"/>
      <c r="O301" s="8"/>
      <c r="P301" s="8"/>
    </row>
    <row r="302" spans="6:16" x14ac:dyDescent="0.3">
      <c r="F302" s="161"/>
      <c r="G302" s="161"/>
      <c r="H302" s="161"/>
      <c r="I302" s="161"/>
      <c r="J302" s="161"/>
      <c r="L302" s="8"/>
      <c r="M302" s="8"/>
      <c r="N302" s="8"/>
      <c r="O302" s="8"/>
      <c r="P302" s="8"/>
    </row>
    <row r="303" spans="6:16" x14ac:dyDescent="0.3">
      <c r="F303" s="161"/>
      <c r="G303" s="161"/>
      <c r="H303" s="161"/>
      <c r="I303" s="161"/>
      <c r="J303" s="161"/>
      <c r="L303" s="8"/>
      <c r="M303" s="8"/>
      <c r="N303" s="8"/>
      <c r="O303" s="8"/>
      <c r="P303" s="8"/>
    </row>
  </sheetData>
  <mergeCells count="6">
    <mergeCell ref="A34:A36"/>
    <mergeCell ref="A7:A14"/>
    <mergeCell ref="A16:A18"/>
    <mergeCell ref="A19:A24"/>
    <mergeCell ref="C19:C24"/>
    <mergeCell ref="A25:A33"/>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9D360F-C2A1-4BB4-9398-223B3CF0C265}">
  <dimension ref="A1:Q303"/>
  <sheetViews>
    <sheetView workbookViewId="0">
      <selection sqref="A1:XFD1048576"/>
    </sheetView>
  </sheetViews>
  <sheetFormatPr defaultColWidth="35.77734375" defaultRowHeight="14.4" x14ac:dyDescent="0.3"/>
  <cols>
    <col min="1" max="1" width="23.88671875" customWidth="1"/>
    <col min="2" max="2" width="48.5546875" style="8" customWidth="1"/>
    <col min="3" max="3" width="37.21875" style="8" customWidth="1"/>
    <col min="4" max="4" width="44.6640625" style="8" customWidth="1"/>
    <col min="5" max="5" width="33.77734375" customWidth="1"/>
    <col min="6" max="6" width="29.5546875" customWidth="1"/>
    <col min="7" max="7" width="35.109375" customWidth="1"/>
    <col min="8" max="9" width="29.5546875" customWidth="1"/>
    <col min="10" max="10" width="39.5546875" customWidth="1"/>
    <col min="11" max="11" width="13.5546875" customWidth="1"/>
    <col min="12" max="13" width="29.5546875" customWidth="1"/>
    <col min="14" max="14" width="43.21875" customWidth="1"/>
    <col min="15" max="15" width="37.33203125" bestFit="1" customWidth="1"/>
    <col min="16" max="16" width="37.33203125" customWidth="1"/>
  </cols>
  <sheetData>
    <row r="1" spans="1:17" x14ac:dyDescent="0.3">
      <c r="B1"/>
    </row>
    <row r="2" spans="1:17" ht="31.2" x14ac:dyDescent="0.3">
      <c r="B2"/>
      <c r="K2" s="132"/>
      <c r="L2" s="133" t="s">
        <v>649</v>
      </c>
      <c r="M2" s="133" t="s">
        <v>650</v>
      </c>
    </row>
    <row r="3" spans="1:17" ht="12" customHeight="1" x14ac:dyDescent="0.55000000000000004">
      <c r="A3" s="134"/>
      <c r="B3" s="134"/>
      <c r="C3" s="135"/>
      <c r="D3" s="135"/>
      <c r="E3" s="134"/>
      <c r="F3" s="134"/>
      <c r="G3" s="134"/>
      <c r="H3" s="134"/>
      <c r="I3" s="134"/>
      <c r="J3" s="134"/>
      <c r="K3" s="134"/>
      <c r="L3" s="134"/>
      <c r="M3" s="134"/>
    </row>
    <row r="4" spans="1:17" s="134" customFormat="1" ht="26.4" customHeight="1" x14ac:dyDescent="0.55000000000000004">
      <c r="A4" s="136" t="s">
        <v>651</v>
      </c>
      <c r="B4" s="136"/>
      <c r="C4" s="137"/>
      <c r="D4" s="137"/>
      <c r="E4" s="136"/>
      <c r="F4" s="253" t="s">
        <v>652</v>
      </c>
      <c r="G4" s="253"/>
      <c r="H4" s="254" t="s">
        <v>653</v>
      </c>
      <c r="I4" s="254"/>
      <c r="J4" s="254"/>
      <c r="K4" s="138"/>
      <c r="L4" s="138"/>
      <c r="M4" s="138"/>
    </row>
    <row r="5" spans="1:17" ht="15.6" x14ac:dyDescent="0.3">
      <c r="B5"/>
      <c r="F5" s="139" t="s">
        <v>654</v>
      </c>
      <c r="G5" s="139" t="s">
        <v>655</v>
      </c>
      <c r="H5" s="140" t="s">
        <v>656</v>
      </c>
      <c r="I5" s="140" t="s">
        <v>657</v>
      </c>
      <c r="J5" s="140" t="s">
        <v>658</v>
      </c>
      <c r="K5" s="140"/>
      <c r="L5" s="140"/>
      <c r="M5" s="140"/>
    </row>
    <row r="6" spans="1:17" ht="28.8" x14ac:dyDescent="0.3">
      <c r="B6" s="141" t="s">
        <v>158</v>
      </c>
      <c r="C6" s="141" t="s">
        <v>159</v>
      </c>
      <c r="D6" s="141" t="s">
        <v>160</v>
      </c>
      <c r="E6" s="141" t="s">
        <v>659</v>
      </c>
      <c r="F6" s="142" t="s">
        <v>660</v>
      </c>
      <c r="G6" s="143" t="s">
        <v>661</v>
      </c>
      <c r="H6" s="144" t="s">
        <v>662</v>
      </c>
      <c r="I6" s="145" t="s">
        <v>663</v>
      </c>
      <c r="J6" s="146" t="s">
        <v>664</v>
      </c>
      <c r="K6" s="141"/>
      <c r="L6" s="141"/>
      <c r="M6" s="141"/>
    </row>
    <row r="7" spans="1:17" x14ac:dyDescent="0.3">
      <c r="A7" s="249" t="s">
        <v>162</v>
      </c>
      <c r="B7" s="148" t="s">
        <v>56</v>
      </c>
      <c r="C7" s="148" t="s">
        <v>163</v>
      </c>
      <c r="D7" s="148" t="s">
        <v>164</v>
      </c>
      <c r="E7" s="149" t="s">
        <v>165</v>
      </c>
      <c r="F7" s="50" t="s">
        <v>665</v>
      </c>
      <c r="G7" s="50" t="s">
        <v>665</v>
      </c>
      <c r="H7" s="50" t="s">
        <v>665</v>
      </c>
      <c r="I7" s="50" t="s">
        <v>665</v>
      </c>
      <c r="J7" s="50" t="s">
        <v>665</v>
      </c>
      <c r="K7" s="50"/>
      <c r="L7" s="149"/>
      <c r="M7" s="149"/>
      <c r="N7" s="148"/>
      <c r="O7" s="148"/>
      <c r="P7" s="148"/>
      <c r="Q7" s="148"/>
    </row>
    <row r="8" spans="1:17" x14ac:dyDescent="0.3">
      <c r="A8" s="249"/>
      <c r="B8" s="148" t="s">
        <v>63</v>
      </c>
      <c r="C8" s="148" t="s">
        <v>163</v>
      </c>
      <c r="D8" s="148" t="s">
        <v>166</v>
      </c>
      <c r="E8" s="149" t="s">
        <v>165</v>
      </c>
      <c r="F8" s="50" t="s">
        <v>665</v>
      </c>
      <c r="G8" s="50" t="s">
        <v>665</v>
      </c>
      <c r="H8" s="50" t="s">
        <v>665</v>
      </c>
      <c r="I8" s="50" t="s">
        <v>665</v>
      </c>
      <c r="J8" s="50" t="s">
        <v>665</v>
      </c>
      <c r="K8" s="50"/>
      <c r="L8" s="149"/>
      <c r="M8" s="149"/>
      <c r="N8" s="148"/>
      <c r="O8" s="148"/>
      <c r="P8" s="148"/>
      <c r="Q8" s="148"/>
    </row>
    <row r="9" spans="1:17" x14ac:dyDescent="0.3">
      <c r="A9" s="249"/>
      <c r="B9" s="148" t="s">
        <v>69</v>
      </c>
      <c r="C9" s="148" t="s">
        <v>163</v>
      </c>
      <c r="D9" s="148" t="s">
        <v>167</v>
      </c>
      <c r="E9" s="149" t="s">
        <v>165</v>
      </c>
      <c r="F9" s="50" t="s">
        <v>665</v>
      </c>
      <c r="G9" s="50" t="s">
        <v>665</v>
      </c>
      <c r="H9" s="50" t="s">
        <v>665</v>
      </c>
      <c r="I9" s="50" t="s">
        <v>665</v>
      </c>
      <c r="J9" s="50" t="s">
        <v>665</v>
      </c>
      <c r="K9" s="50"/>
      <c r="L9" s="149"/>
      <c r="M9" s="149"/>
      <c r="N9" s="148"/>
      <c r="O9" s="148"/>
      <c r="P9" s="148"/>
      <c r="Q9" s="148"/>
    </row>
    <row r="10" spans="1:17" ht="49.2" customHeight="1" x14ac:dyDescent="0.3">
      <c r="A10" s="249"/>
      <c r="B10" s="148" t="s">
        <v>74</v>
      </c>
      <c r="C10" s="148" t="s">
        <v>168</v>
      </c>
      <c r="D10" s="148" t="s">
        <v>169</v>
      </c>
      <c r="E10" s="149" t="s">
        <v>165</v>
      </c>
      <c r="F10" s="50" t="s">
        <v>665</v>
      </c>
      <c r="G10" s="50" t="s">
        <v>665</v>
      </c>
      <c r="H10" s="50" t="s">
        <v>665</v>
      </c>
      <c r="I10" s="50" t="s">
        <v>665</v>
      </c>
      <c r="J10" s="50" t="s">
        <v>665</v>
      </c>
      <c r="K10" s="50"/>
      <c r="L10" s="149"/>
      <c r="M10" s="149"/>
      <c r="N10" s="150" t="s">
        <v>666</v>
      </c>
      <c r="O10" s="148"/>
      <c r="P10" s="148"/>
      <c r="Q10" s="148"/>
    </row>
    <row r="11" spans="1:17" ht="38.4" customHeight="1" x14ac:dyDescent="0.3">
      <c r="A11" s="249"/>
      <c r="B11" s="148" t="s">
        <v>82</v>
      </c>
      <c r="C11" s="148" t="s">
        <v>170</v>
      </c>
      <c r="D11" s="148" t="s">
        <v>171</v>
      </c>
      <c r="E11" s="149" t="s">
        <v>165</v>
      </c>
      <c r="F11" s="50" t="s">
        <v>665</v>
      </c>
      <c r="G11" s="50" t="s">
        <v>665</v>
      </c>
      <c r="H11" s="50" t="s">
        <v>665</v>
      </c>
      <c r="I11" s="50" t="s">
        <v>665</v>
      </c>
      <c r="J11" s="50" t="s">
        <v>665</v>
      </c>
      <c r="K11" s="50"/>
      <c r="L11" s="149"/>
      <c r="M11" s="149"/>
      <c r="N11" s="148"/>
      <c r="O11" s="148"/>
      <c r="P11" s="148"/>
      <c r="Q11" s="148"/>
    </row>
    <row r="12" spans="1:17" x14ac:dyDescent="0.3">
      <c r="A12" s="249"/>
      <c r="B12" s="148" t="s">
        <v>89</v>
      </c>
      <c r="C12" s="148" t="s">
        <v>172</v>
      </c>
      <c r="D12" s="148" t="s">
        <v>173</v>
      </c>
      <c r="E12" s="149" t="s">
        <v>165</v>
      </c>
      <c r="F12" s="50" t="s">
        <v>665</v>
      </c>
      <c r="G12" s="50" t="s">
        <v>665</v>
      </c>
      <c r="H12" s="50" t="s">
        <v>665</v>
      </c>
      <c r="I12" s="50" t="s">
        <v>665</v>
      </c>
      <c r="J12" s="50" t="s">
        <v>665</v>
      </c>
      <c r="K12" s="50"/>
      <c r="L12" s="149"/>
      <c r="M12" s="149"/>
      <c r="N12" s="148"/>
      <c r="O12" s="148"/>
      <c r="P12" s="148"/>
      <c r="Q12" s="148"/>
    </row>
    <row r="13" spans="1:17" x14ac:dyDescent="0.3">
      <c r="A13" s="249"/>
      <c r="B13" s="148" t="s">
        <v>94</v>
      </c>
      <c r="C13" s="148" t="str">
        <f>C12</f>
        <v>Global/ Swedish</v>
      </c>
      <c r="D13" s="148" t="str">
        <f t="shared" ref="D13:J13" si="0">D12</f>
        <v>IMPORT price of all Biofuels commodities</v>
      </c>
      <c r="E13" s="149" t="str">
        <f t="shared" si="0"/>
        <v>Input to model</v>
      </c>
      <c r="F13" s="50" t="str">
        <f t="shared" si="0"/>
        <v>No impact</v>
      </c>
      <c r="G13" s="50" t="str">
        <f t="shared" si="0"/>
        <v>No impact</v>
      </c>
      <c r="H13" s="50" t="str">
        <f t="shared" si="0"/>
        <v>No impact</v>
      </c>
      <c r="I13" s="50" t="str">
        <f t="shared" si="0"/>
        <v>No impact</v>
      </c>
      <c r="J13" s="50" t="str">
        <f t="shared" si="0"/>
        <v>No impact</v>
      </c>
      <c r="K13" s="50"/>
      <c r="L13" s="149"/>
      <c r="M13" s="149"/>
      <c r="N13" s="148"/>
      <c r="O13" s="148"/>
      <c r="P13" s="148"/>
      <c r="Q13" s="148"/>
    </row>
    <row r="14" spans="1:17" x14ac:dyDescent="0.3">
      <c r="A14" s="249"/>
      <c r="B14" s="148" t="s">
        <v>98</v>
      </c>
      <c r="C14" s="148" t="s">
        <v>172</v>
      </c>
      <c r="D14" s="148" t="s">
        <v>174</v>
      </c>
      <c r="E14" s="149" t="s">
        <v>165</v>
      </c>
      <c r="F14" s="50" t="s">
        <v>665</v>
      </c>
      <c r="G14" s="50" t="s">
        <v>665</v>
      </c>
      <c r="H14" s="50" t="s">
        <v>665</v>
      </c>
      <c r="I14" s="50" t="s">
        <v>665</v>
      </c>
      <c r="J14" s="50" t="s">
        <v>665</v>
      </c>
      <c r="K14" s="50"/>
      <c r="L14" s="149"/>
      <c r="M14" s="149"/>
      <c r="N14" s="148"/>
      <c r="O14" s="148"/>
      <c r="P14" s="148"/>
      <c r="Q14" s="148"/>
    </row>
    <row r="15" spans="1:17" x14ac:dyDescent="0.3">
      <c r="A15" s="147"/>
      <c r="B15" s="148" t="s">
        <v>100</v>
      </c>
      <c r="C15" s="148" t="str">
        <f>C14</f>
        <v>Global/ Swedish</v>
      </c>
      <c r="D15" s="148" t="str">
        <f t="shared" ref="D15:J15" si="1">D14</f>
        <v>IMPORT price of all Solid biomass commodities</v>
      </c>
      <c r="E15" s="149" t="str">
        <f t="shared" si="1"/>
        <v>Input to model</v>
      </c>
      <c r="F15" s="50" t="str">
        <f t="shared" si="1"/>
        <v>No impact</v>
      </c>
      <c r="G15" s="50" t="str">
        <f t="shared" si="1"/>
        <v>No impact</v>
      </c>
      <c r="H15" s="50" t="str">
        <f t="shared" si="1"/>
        <v>No impact</v>
      </c>
      <c r="I15" s="50" t="str">
        <f t="shared" si="1"/>
        <v>No impact</v>
      </c>
      <c r="J15" s="50" t="str">
        <f t="shared" si="1"/>
        <v>No impact</v>
      </c>
      <c r="K15" s="50"/>
      <c r="L15" s="149"/>
      <c r="M15" s="149"/>
      <c r="N15" s="148"/>
      <c r="O15" s="148"/>
      <c r="P15" s="148"/>
      <c r="Q15" s="148"/>
    </row>
    <row r="16" spans="1:17" ht="92.4" customHeight="1" x14ac:dyDescent="0.3">
      <c r="A16" s="250" t="s">
        <v>175</v>
      </c>
      <c r="B16" s="148" t="s">
        <v>176</v>
      </c>
      <c r="C16" s="148" t="s">
        <v>177</v>
      </c>
      <c r="D16" s="148" t="s">
        <v>667</v>
      </c>
      <c r="E16" s="149" t="s">
        <v>165</v>
      </c>
      <c r="F16" s="50" t="s">
        <v>54</v>
      </c>
      <c r="G16" s="50" t="s">
        <v>52</v>
      </c>
      <c r="H16" s="50" t="s">
        <v>665</v>
      </c>
      <c r="I16" s="50" t="s">
        <v>665</v>
      </c>
      <c r="J16" s="50" t="s">
        <v>665</v>
      </c>
      <c r="K16" s="50"/>
      <c r="L16" s="148" t="s">
        <v>668</v>
      </c>
      <c r="M16" s="148"/>
      <c r="N16" s="148"/>
      <c r="O16" s="148"/>
      <c r="P16" s="148"/>
      <c r="Q16" s="148"/>
    </row>
    <row r="17" spans="1:17" ht="75" customHeight="1" x14ac:dyDescent="0.3">
      <c r="A17" s="250"/>
      <c r="B17" s="148" t="s">
        <v>179</v>
      </c>
      <c r="C17" s="148" t="s">
        <v>180</v>
      </c>
      <c r="D17" s="148" t="s">
        <v>669</v>
      </c>
      <c r="E17" s="149" t="s">
        <v>165</v>
      </c>
      <c r="F17" s="50" t="s">
        <v>665</v>
      </c>
      <c r="G17" s="50" t="s">
        <v>665</v>
      </c>
      <c r="H17" s="50" t="s">
        <v>53</v>
      </c>
      <c r="I17" s="50" t="s">
        <v>54</v>
      </c>
      <c r="J17" s="151" t="s">
        <v>182</v>
      </c>
      <c r="K17" s="151"/>
      <c r="L17" s="149"/>
      <c r="M17" s="148" t="s">
        <v>670</v>
      </c>
      <c r="N17" s="148"/>
      <c r="O17" s="148"/>
      <c r="P17" s="148"/>
      <c r="Q17" s="148"/>
    </row>
    <row r="18" spans="1:17" ht="82.2" customHeight="1" x14ac:dyDescent="0.3">
      <c r="A18" s="250"/>
      <c r="B18" s="148" t="s">
        <v>183</v>
      </c>
      <c r="C18" s="148" t="s">
        <v>184</v>
      </c>
      <c r="D18" s="148" t="s">
        <v>185</v>
      </c>
      <c r="E18" s="149" t="s">
        <v>165</v>
      </c>
      <c r="F18" s="50" t="s">
        <v>665</v>
      </c>
      <c r="G18" s="50" t="s">
        <v>665</v>
      </c>
      <c r="H18" s="50" t="s">
        <v>53</v>
      </c>
      <c r="I18" s="50" t="s">
        <v>54</v>
      </c>
      <c r="J18" s="151" t="s">
        <v>182</v>
      </c>
      <c r="K18" s="151"/>
      <c r="L18" s="149"/>
      <c r="M18" s="149"/>
      <c r="N18" s="148"/>
      <c r="O18" s="148"/>
      <c r="P18" s="148"/>
      <c r="Q18" s="148"/>
    </row>
    <row r="19" spans="1:17" ht="47.4" customHeight="1" x14ac:dyDescent="0.3">
      <c r="A19" s="251" t="s">
        <v>186</v>
      </c>
      <c r="B19" s="148" t="s">
        <v>125</v>
      </c>
      <c r="C19" s="148"/>
      <c r="D19" s="148" t="s">
        <v>187</v>
      </c>
      <c r="E19" s="149" t="s">
        <v>165</v>
      </c>
      <c r="F19" s="50" t="s">
        <v>665</v>
      </c>
      <c r="G19" s="50" t="s">
        <v>665</v>
      </c>
      <c r="H19" s="50" t="s">
        <v>665</v>
      </c>
      <c r="I19" s="50" t="s">
        <v>665</v>
      </c>
      <c r="J19" s="50" t="s">
        <v>665</v>
      </c>
      <c r="K19" s="50"/>
      <c r="L19" s="149"/>
      <c r="M19" s="149"/>
      <c r="N19" s="148"/>
      <c r="O19" s="148"/>
      <c r="P19" s="148"/>
      <c r="Q19" s="148"/>
    </row>
    <row r="20" spans="1:17" ht="43.2" customHeight="1" x14ac:dyDescent="0.3">
      <c r="A20" s="251"/>
      <c r="B20" s="148" t="s">
        <v>129</v>
      </c>
      <c r="C20" s="239" t="s">
        <v>172</v>
      </c>
      <c r="D20" s="148" t="s">
        <v>188</v>
      </c>
      <c r="E20" s="149" t="s">
        <v>165</v>
      </c>
      <c r="F20" s="50" t="s">
        <v>665</v>
      </c>
      <c r="G20" s="50" t="s">
        <v>665</v>
      </c>
      <c r="H20" s="50" t="s">
        <v>665</v>
      </c>
      <c r="I20" s="50" t="s">
        <v>665</v>
      </c>
      <c r="J20" s="50" t="s">
        <v>665</v>
      </c>
      <c r="K20" s="50"/>
      <c r="L20" s="149"/>
      <c r="M20" s="149"/>
      <c r="N20" s="148"/>
      <c r="O20" s="148"/>
      <c r="P20" s="148"/>
      <c r="Q20" s="148"/>
    </row>
    <row r="21" spans="1:17" ht="57" customHeight="1" x14ac:dyDescent="0.3">
      <c r="A21" s="251"/>
      <c r="B21" s="148" t="s">
        <v>131</v>
      </c>
      <c r="C21" s="239"/>
      <c r="D21" s="148" t="s">
        <v>189</v>
      </c>
      <c r="E21" s="149" t="s">
        <v>165</v>
      </c>
      <c r="F21" s="50" t="s">
        <v>665</v>
      </c>
      <c r="G21" s="50" t="s">
        <v>665</v>
      </c>
      <c r="H21" s="50" t="s">
        <v>665</v>
      </c>
      <c r="I21" s="50" t="s">
        <v>665</v>
      </c>
      <c r="J21" s="50" t="s">
        <v>665</v>
      </c>
      <c r="K21" s="50"/>
      <c r="L21" s="149"/>
      <c r="M21" s="149"/>
      <c r="N21" s="148"/>
      <c r="O21" s="148"/>
      <c r="P21" s="148"/>
      <c r="Q21" s="148"/>
    </row>
    <row r="22" spans="1:17" ht="43.2" customHeight="1" x14ac:dyDescent="0.3">
      <c r="A22" s="251"/>
      <c r="B22" s="148" t="s">
        <v>132</v>
      </c>
      <c r="C22" s="239" t="s">
        <v>172</v>
      </c>
      <c r="D22" s="148" t="s">
        <v>191</v>
      </c>
      <c r="E22" s="149" t="s">
        <v>165</v>
      </c>
      <c r="F22" s="50" t="s">
        <v>665</v>
      </c>
      <c r="G22" s="50" t="s">
        <v>665</v>
      </c>
      <c r="H22" s="50" t="s">
        <v>665</v>
      </c>
      <c r="I22" s="50" t="s">
        <v>665</v>
      </c>
      <c r="J22" s="50" t="s">
        <v>665</v>
      </c>
      <c r="K22" s="50"/>
      <c r="L22" s="149"/>
      <c r="M22" s="149"/>
      <c r="N22" s="148"/>
      <c r="O22" s="148"/>
      <c r="P22" s="148"/>
      <c r="Q22" s="148"/>
    </row>
    <row r="23" spans="1:17" ht="57" customHeight="1" x14ac:dyDescent="0.3">
      <c r="A23" s="251"/>
      <c r="B23" s="148" t="s">
        <v>133</v>
      </c>
      <c r="C23" s="239"/>
      <c r="D23" s="148" t="s">
        <v>189</v>
      </c>
      <c r="E23" s="149" t="s">
        <v>165</v>
      </c>
      <c r="F23" s="50" t="s">
        <v>665</v>
      </c>
      <c r="G23" s="50" t="s">
        <v>665</v>
      </c>
      <c r="H23" s="50" t="s">
        <v>665</v>
      </c>
      <c r="I23" s="50" t="s">
        <v>665</v>
      </c>
      <c r="J23" s="50" t="s">
        <v>665</v>
      </c>
      <c r="K23" s="50"/>
      <c r="L23" s="149"/>
      <c r="M23" s="149"/>
      <c r="N23" s="148"/>
      <c r="O23" s="148"/>
      <c r="P23" s="148"/>
      <c r="Q23" s="148"/>
    </row>
    <row r="24" spans="1:17" ht="43.2" customHeight="1" x14ac:dyDescent="0.3">
      <c r="A24" s="251"/>
      <c r="B24" s="148" t="s">
        <v>134</v>
      </c>
      <c r="C24" s="239"/>
      <c r="D24" s="148" t="s">
        <v>191</v>
      </c>
      <c r="E24" s="149" t="s">
        <v>165</v>
      </c>
      <c r="F24" s="50" t="s">
        <v>665</v>
      </c>
      <c r="G24" s="50" t="s">
        <v>665</v>
      </c>
      <c r="H24" s="50" t="s">
        <v>665</v>
      </c>
      <c r="I24" s="50" t="s">
        <v>665</v>
      </c>
      <c r="J24" s="50" t="s">
        <v>665</v>
      </c>
      <c r="K24" s="50"/>
      <c r="L24" s="149"/>
      <c r="M24" s="149"/>
      <c r="N24" s="148"/>
      <c r="O24" s="148"/>
      <c r="P24" s="148"/>
      <c r="Q24" s="148"/>
    </row>
    <row r="25" spans="1:17" ht="49.2" customHeight="1" x14ac:dyDescent="0.3">
      <c r="A25" s="252" t="s">
        <v>194</v>
      </c>
      <c r="B25" s="148" t="s">
        <v>195</v>
      </c>
      <c r="C25" s="148" t="s">
        <v>196</v>
      </c>
      <c r="D25" s="148" t="s">
        <v>197</v>
      </c>
      <c r="E25" s="148" t="s">
        <v>198</v>
      </c>
      <c r="F25" s="50" t="s">
        <v>54</v>
      </c>
      <c r="G25" s="50" t="s">
        <v>52</v>
      </c>
      <c r="H25" s="50" t="s">
        <v>53</v>
      </c>
      <c r="I25" s="50" t="s">
        <v>54</v>
      </c>
      <c r="J25" s="151" t="s">
        <v>182</v>
      </c>
      <c r="K25" s="151"/>
      <c r="L25" s="148" t="s">
        <v>671</v>
      </c>
      <c r="M25" s="148" t="s">
        <v>670</v>
      </c>
      <c r="N25" s="148"/>
      <c r="O25" s="148"/>
      <c r="P25" s="148"/>
      <c r="Q25" s="148"/>
    </row>
    <row r="26" spans="1:17" ht="31.2" customHeight="1" x14ac:dyDescent="0.3">
      <c r="A26" s="252"/>
      <c r="B26" s="148" t="s">
        <v>200</v>
      </c>
      <c r="C26" s="148" t="s">
        <v>201</v>
      </c>
      <c r="D26" s="148" t="s">
        <v>202</v>
      </c>
      <c r="E26" s="148" t="s">
        <v>198</v>
      </c>
      <c r="F26" s="50" t="s">
        <v>665</v>
      </c>
      <c r="G26" s="50" t="s">
        <v>665</v>
      </c>
      <c r="H26" s="50" t="s">
        <v>665</v>
      </c>
      <c r="I26" s="50" t="s">
        <v>665</v>
      </c>
      <c r="J26" s="50" t="s">
        <v>665</v>
      </c>
      <c r="K26" s="50"/>
      <c r="L26" s="148"/>
      <c r="M26" s="148"/>
      <c r="N26" s="148"/>
      <c r="O26" s="148"/>
      <c r="P26" s="148"/>
      <c r="Q26" s="148"/>
    </row>
    <row r="27" spans="1:17" ht="43.2" x14ac:dyDescent="0.3">
      <c r="A27" s="252"/>
      <c r="B27" s="148" t="s">
        <v>203</v>
      </c>
      <c r="C27" s="148" t="s">
        <v>204</v>
      </c>
      <c r="D27" s="148" t="s">
        <v>205</v>
      </c>
      <c r="E27" s="149" t="s">
        <v>165</v>
      </c>
      <c r="F27" s="50" t="s">
        <v>665</v>
      </c>
      <c r="G27" s="50" t="s">
        <v>665</v>
      </c>
      <c r="H27" s="50" t="s">
        <v>53</v>
      </c>
      <c r="I27" s="50" t="s">
        <v>54</v>
      </c>
      <c r="J27" s="151" t="s">
        <v>182</v>
      </c>
      <c r="K27" s="151"/>
      <c r="L27" s="149"/>
      <c r="M27" s="149"/>
      <c r="N27" s="148"/>
      <c r="O27" s="148"/>
      <c r="P27" s="148"/>
      <c r="Q27" s="148"/>
    </row>
    <row r="28" spans="1:17" ht="28.8" x14ac:dyDescent="0.3">
      <c r="A28" s="252"/>
      <c r="B28" s="148" t="s">
        <v>206</v>
      </c>
      <c r="C28" s="148" t="s">
        <v>172</v>
      </c>
      <c r="D28" s="148" t="s">
        <v>207</v>
      </c>
      <c r="E28" s="149" t="s">
        <v>165</v>
      </c>
      <c r="F28" s="50" t="s">
        <v>665</v>
      </c>
      <c r="G28" s="50" t="s">
        <v>665</v>
      </c>
      <c r="H28" s="50" t="s">
        <v>665</v>
      </c>
      <c r="I28" s="50" t="s">
        <v>665</v>
      </c>
      <c r="J28" s="50" t="s">
        <v>665</v>
      </c>
      <c r="K28" s="50"/>
      <c r="L28" s="149"/>
      <c r="M28" s="149"/>
      <c r="N28" s="148"/>
      <c r="O28" s="148"/>
      <c r="P28" s="148"/>
      <c r="Q28" s="148"/>
    </row>
    <row r="29" spans="1:17" ht="28.8" x14ac:dyDescent="0.3">
      <c r="A29" s="252"/>
      <c r="B29" s="148" t="s">
        <v>208</v>
      </c>
      <c r="C29" s="148" t="s">
        <v>201</v>
      </c>
      <c r="D29" s="148" t="s">
        <v>209</v>
      </c>
      <c r="E29" s="148" t="s">
        <v>198</v>
      </c>
      <c r="F29" s="50" t="str">
        <f>F26</f>
        <v>No impact</v>
      </c>
      <c r="G29" s="50" t="str">
        <f t="shared" ref="G29:J29" si="2">G26</f>
        <v>No impact</v>
      </c>
      <c r="H29" s="50" t="str">
        <f t="shared" si="2"/>
        <v>No impact</v>
      </c>
      <c r="I29" s="50" t="str">
        <f t="shared" si="2"/>
        <v>No impact</v>
      </c>
      <c r="J29" s="50" t="str">
        <f t="shared" si="2"/>
        <v>No impact</v>
      </c>
      <c r="K29" s="50"/>
      <c r="L29" s="149"/>
      <c r="M29" s="149"/>
      <c r="N29" s="148"/>
      <c r="O29" s="148"/>
      <c r="P29" s="148"/>
      <c r="Q29" s="148"/>
    </row>
    <row r="30" spans="1:17" ht="43.2" x14ac:dyDescent="0.3">
      <c r="A30" s="252"/>
      <c r="B30" s="148" t="s">
        <v>210</v>
      </c>
      <c r="C30" s="148" t="s">
        <v>204</v>
      </c>
      <c r="D30" s="148" t="s">
        <v>211</v>
      </c>
      <c r="E30" s="149" t="s">
        <v>165</v>
      </c>
      <c r="F30" s="50" t="str">
        <f t="shared" ref="F30:J31" si="3">F27</f>
        <v>No impact</v>
      </c>
      <c r="G30" s="50" t="str">
        <f t="shared" si="3"/>
        <v>No impact</v>
      </c>
      <c r="H30" s="50" t="str">
        <f t="shared" si="3"/>
        <v>Medium</v>
      </c>
      <c r="I30" s="50" t="str">
        <f t="shared" si="3"/>
        <v>High</v>
      </c>
      <c r="J30" s="151" t="str">
        <f t="shared" si="3"/>
        <v>Low in begining
High around 2040</v>
      </c>
      <c r="K30" s="50"/>
      <c r="L30" s="149"/>
      <c r="M30" s="148" t="s">
        <v>670</v>
      </c>
      <c r="N30" s="148"/>
      <c r="O30" s="148"/>
      <c r="P30" s="148"/>
      <c r="Q30" s="148"/>
    </row>
    <row r="31" spans="1:17" ht="27" customHeight="1" x14ac:dyDescent="0.3">
      <c r="A31" s="252"/>
      <c r="B31" s="148" t="s">
        <v>212</v>
      </c>
      <c r="C31" s="148" t="s">
        <v>172</v>
      </c>
      <c r="D31" s="148" t="s">
        <v>207</v>
      </c>
      <c r="E31" s="149" t="s">
        <v>165</v>
      </c>
      <c r="F31" s="50" t="str">
        <f t="shared" si="3"/>
        <v>No impact</v>
      </c>
      <c r="G31" s="50" t="str">
        <f t="shared" si="3"/>
        <v>No impact</v>
      </c>
      <c r="H31" s="50" t="str">
        <f t="shared" si="3"/>
        <v>No impact</v>
      </c>
      <c r="I31" s="50" t="str">
        <f t="shared" si="3"/>
        <v>No impact</v>
      </c>
      <c r="J31" s="50" t="str">
        <f t="shared" si="3"/>
        <v>No impact</v>
      </c>
      <c r="K31" s="50"/>
      <c r="L31" s="148"/>
      <c r="M31" s="148"/>
      <c r="N31" s="148"/>
      <c r="O31" s="148"/>
      <c r="P31" s="148"/>
      <c r="Q31" s="148"/>
    </row>
    <row r="32" spans="1:17" ht="60.6" customHeight="1" x14ac:dyDescent="0.3">
      <c r="A32" s="252"/>
      <c r="B32" s="148" t="s">
        <v>213</v>
      </c>
      <c r="C32" s="148" t="s">
        <v>172</v>
      </c>
      <c r="D32" s="148" t="s">
        <v>214</v>
      </c>
      <c r="E32" s="149" t="s">
        <v>165</v>
      </c>
      <c r="F32" s="50" t="s">
        <v>665</v>
      </c>
      <c r="G32" s="50" t="s">
        <v>665</v>
      </c>
      <c r="H32" s="50" t="s">
        <v>665</v>
      </c>
      <c r="I32" s="50" t="s">
        <v>665</v>
      </c>
      <c r="J32" s="50" t="s">
        <v>665</v>
      </c>
      <c r="K32" s="50"/>
      <c r="L32" s="148"/>
      <c r="M32" s="148"/>
      <c r="N32" s="148"/>
      <c r="O32" s="148"/>
      <c r="P32" s="148"/>
      <c r="Q32" s="148"/>
    </row>
    <row r="33" spans="1:17" ht="28.8" x14ac:dyDescent="0.3">
      <c r="A33" s="252"/>
      <c r="B33" s="148" t="s">
        <v>215</v>
      </c>
      <c r="C33" s="148" t="s">
        <v>172</v>
      </c>
      <c r="D33" s="148" t="s">
        <v>216</v>
      </c>
      <c r="E33" s="149" t="s">
        <v>165</v>
      </c>
      <c r="F33" s="50" t="s">
        <v>665</v>
      </c>
      <c r="G33" s="50" t="s">
        <v>665</v>
      </c>
      <c r="H33" s="50" t="s">
        <v>665</v>
      </c>
      <c r="I33" s="50" t="s">
        <v>665</v>
      </c>
      <c r="J33" s="50" t="s">
        <v>665</v>
      </c>
      <c r="K33" s="50"/>
      <c r="L33" s="148"/>
      <c r="M33" s="148"/>
      <c r="N33" s="148"/>
      <c r="O33" s="148"/>
      <c r="P33" s="148"/>
      <c r="Q33" s="148"/>
    </row>
    <row r="34" spans="1:17" ht="21.6" customHeight="1" x14ac:dyDescent="0.3">
      <c r="A34" s="249" t="s">
        <v>217</v>
      </c>
      <c r="B34" s="148" t="s">
        <v>135</v>
      </c>
      <c r="C34" s="148" t="s">
        <v>218</v>
      </c>
      <c r="D34" s="148" t="s">
        <v>219</v>
      </c>
      <c r="E34" s="149" t="s">
        <v>165</v>
      </c>
      <c r="F34" s="50" t="s">
        <v>665</v>
      </c>
      <c r="G34" s="50" t="s">
        <v>665</v>
      </c>
      <c r="H34" s="50" t="s">
        <v>665</v>
      </c>
      <c r="I34" s="50" t="s">
        <v>665</v>
      </c>
      <c r="J34" s="50" t="s">
        <v>665</v>
      </c>
      <c r="K34" s="50"/>
      <c r="L34" s="149"/>
      <c r="M34" s="149"/>
      <c r="N34" s="148"/>
      <c r="O34" s="148"/>
      <c r="P34" s="148"/>
      <c r="Q34" s="148"/>
    </row>
    <row r="35" spans="1:17" ht="27" customHeight="1" x14ac:dyDescent="0.3">
      <c r="A35" s="249"/>
      <c r="B35" s="148" t="s">
        <v>139</v>
      </c>
      <c r="C35" s="148" t="s">
        <v>218</v>
      </c>
      <c r="D35" s="148" t="s">
        <v>672</v>
      </c>
      <c r="E35" s="149" t="s">
        <v>165</v>
      </c>
      <c r="F35" s="50" t="s">
        <v>665</v>
      </c>
      <c r="G35" s="50" t="s">
        <v>665</v>
      </c>
      <c r="H35" s="50" t="s">
        <v>665</v>
      </c>
      <c r="I35" s="50" t="s">
        <v>665</v>
      </c>
      <c r="J35" s="50" t="s">
        <v>665</v>
      </c>
      <c r="K35" s="50"/>
      <c r="L35" s="149"/>
      <c r="M35" s="149"/>
      <c r="N35" s="148"/>
      <c r="O35" s="148"/>
      <c r="P35" s="148"/>
      <c r="Q35" s="148"/>
    </row>
    <row r="36" spans="1:17" x14ac:dyDescent="0.3">
      <c r="A36" s="249"/>
      <c r="B36" s="148" t="s">
        <v>221</v>
      </c>
      <c r="C36" s="148" t="s">
        <v>218</v>
      </c>
      <c r="D36" s="148" t="s">
        <v>222</v>
      </c>
      <c r="E36" s="149" t="s">
        <v>165</v>
      </c>
      <c r="F36" s="50" t="s">
        <v>665</v>
      </c>
      <c r="G36" s="50" t="s">
        <v>665</v>
      </c>
      <c r="H36" s="50" t="s">
        <v>665</v>
      </c>
      <c r="I36" s="50" t="s">
        <v>665</v>
      </c>
      <c r="J36" s="50" t="s">
        <v>665</v>
      </c>
      <c r="K36" s="50"/>
      <c r="L36" s="149"/>
      <c r="M36" s="149"/>
      <c r="N36" s="148"/>
      <c r="O36" s="148"/>
      <c r="P36" s="148"/>
      <c r="Q36" s="148"/>
    </row>
    <row r="37" spans="1:17" x14ac:dyDescent="0.3">
      <c r="F37" s="50"/>
      <c r="G37" s="50"/>
      <c r="N37" s="8"/>
      <c r="O37" s="8"/>
      <c r="P37" s="8"/>
      <c r="Q37" s="8"/>
    </row>
    <row r="38" spans="1:17" x14ac:dyDescent="0.3">
      <c r="N38" s="8"/>
      <c r="O38" s="8"/>
      <c r="P38" s="8"/>
      <c r="Q38" s="8"/>
    </row>
    <row r="39" spans="1:17" x14ac:dyDescent="0.3">
      <c r="N39" s="8"/>
      <c r="O39" s="8"/>
      <c r="P39" s="8"/>
      <c r="Q39" s="8"/>
    </row>
    <row r="40" spans="1:17" x14ac:dyDescent="0.3">
      <c r="N40" s="8"/>
      <c r="O40" s="8"/>
      <c r="P40" s="8"/>
      <c r="Q40" s="8"/>
    </row>
    <row r="41" spans="1:17" x14ac:dyDescent="0.3">
      <c r="N41" s="8"/>
      <c r="O41" s="8"/>
      <c r="P41" s="8"/>
      <c r="Q41" s="8"/>
    </row>
    <row r="42" spans="1:17" x14ac:dyDescent="0.3">
      <c r="N42" s="8"/>
      <c r="O42" s="8"/>
      <c r="P42" s="8"/>
      <c r="Q42" s="8"/>
    </row>
    <row r="43" spans="1:17" x14ac:dyDescent="0.3">
      <c r="N43" s="8"/>
      <c r="O43" s="8"/>
      <c r="P43" s="8"/>
      <c r="Q43" s="8"/>
    </row>
    <row r="44" spans="1:17" x14ac:dyDescent="0.3">
      <c r="N44" s="8"/>
      <c r="O44" s="8"/>
      <c r="P44" s="8"/>
      <c r="Q44" s="8"/>
    </row>
    <row r="45" spans="1:17" x14ac:dyDescent="0.3">
      <c r="N45" s="8"/>
      <c r="O45" s="8"/>
      <c r="P45" s="8"/>
      <c r="Q45" s="8"/>
    </row>
    <row r="46" spans="1:17" x14ac:dyDescent="0.3">
      <c r="N46" s="8"/>
      <c r="O46" s="8"/>
      <c r="P46" s="8"/>
      <c r="Q46" s="8"/>
    </row>
    <row r="47" spans="1:17" x14ac:dyDescent="0.3">
      <c r="N47" s="8"/>
      <c r="O47" s="8"/>
      <c r="P47" s="8"/>
      <c r="Q47" s="8"/>
    </row>
    <row r="48" spans="1:17" x14ac:dyDescent="0.3">
      <c r="N48" s="8"/>
      <c r="O48" s="8"/>
      <c r="P48" s="8"/>
      <c r="Q48" s="8"/>
    </row>
    <row r="49" spans="14:17" x14ac:dyDescent="0.3">
      <c r="N49" s="8"/>
      <c r="O49" s="8"/>
      <c r="P49" s="8"/>
      <c r="Q49" s="8"/>
    </row>
    <row r="50" spans="14:17" x14ac:dyDescent="0.3">
      <c r="N50" s="8"/>
      <c r="O50" s="8"/>
      <c r="P50" s="8"/>
      <c r="Q50" s="8"/>
    </row>
    <row r="51" spans="14:17" x14ac:dyDescent="0.3">
      <c r="N51" s="8"/>
      <c r="O51" s="8"/>
      <c r="P51" s="8"/>
      <c r="Q51" s="8"/>
    </row>
    <row r="52" spans="14:17" x14ac:dyDescent="0.3">
      <c r="N52" s="8"/>
      <c r="O52" s="8"/>
      <c r="P52" s="8"/>
      <c r="Q52" s="8"/>
    </row>
    <row r="53" spans="14:17" x14ac:dyDescent="0.3">
      <c r="N53" s="8"/>
      <c r="O53" s="8"/>
      <c r="P53" s="8"/>
      <c r="Q53" s="8"/>
    </row>
    <row r="54" spans="14:17" x14ac:dyDescent="0.3">
      <c r="N54" s="8"/>
      <c r="O54" s="8"/>
      <c r="P54" s="8"/>
      <c r="Q54" s="8"/>
    </row>
    <row r="55" spans="14:17" x14ac:dyDescent="0.3">
      <c r="N55" s="8"/>
      <c r="O55" s="8"/>
      <c r="P55" s="8"/>
      <c r="Q55" s="8"/>
    </row>
    <row r="56" spans="14:17" x14ac:dyDescent="0.3">
      <c r="N56" s="8"/>
      <c r="O56" s="8"/>
      <c r="P56" s="8"/>
      <c r="Q56" s="8"/>
    </row>
    <row r="57" spans="14:17" x14ac:dyDescent="0.3">
      <c r="N57" s="8"/>
      <c r="O57" s="8"/>
      <c r="P57" s="8"/>
      <c r="Q57" s="8"/>
    </row>
    <row r="58" spans="14:17" x14ac:dyDescent="0.3">
      <c r="N58" s="8"/>
      <c r="O58" s="8"/>
      <c r="P58" s="8"/>
      <c r="Q58" s="8"/>
    </row>
    <row r="59" spans="14:17" x14ac:dyDescent="0.3">
      <c r="N59" s="8"/>
      <c r="O59" s="8"/>
      <c r="P59" s="8"/>
      <c r="Q59" s="8"/>
    </row>
    <row r="60" spans="14:17" x14ac:dyDescent="0.3">
      <c r="N60" s="8"/>
      <c r="O60" s="8"/>
      <c r="P60" s="8"/>
      <c r="Q60" s="8"/>
    </row>
    <row r="61" spans="14:17" x14ac:dyDescent="0.3">
      <c r="N61" s="8"/>
      <c r="O61" s="8"/>
      <c r="P61" s="8"/>
      <c r="Q61" s="8"/>
    </row>
    <row r="62" spans="14:17" x14ac:dyDescent="0.3">
      <c r="N62" s="8"/>
      <c r="O62" s="8"/>
      <c r="P62" s="8"/>
      <c r="Q62" s="8"/>
    </row>
    <row r="63" spans="14:17" x14ac:dyDescent="0.3">
      <c r="N63" s="8"/>
      <c r="O63" s="8"/>
      <c r="P63" s="8"/>
      <c r="Q63" s="8"/>
    </row>
    <row r="64" spans="14:17" x14ac:dyDescent="0.3">
      <c r="N64" s="8"/>
      <c r="O64" s="8"/>
      <c r="P64" s="8"/>
      <c r="Q64" s="8"/>
    </row>
    <row r="65" spans="14:17" x14ac:dyDescent="0.3">
      <c r="N65" s="8"/>
      <c r="O65" s="8"/>
      <c r="P65" s="8"/>
      <c r="Q65" s="8"/>
    </row>
    <row r="66" spans="14:17" x14ac:dyDescent="0.3">
      <c r="N66" s="8"/>
      <c r="O66" s="8"/>
      <c r="P66" s="8"/>
      <c r="Q66" s="8"/>
    </row>
    <row r="67" spans="14:17" x14ac:dyDescent="0.3">
      <c r="N67" s="8"/>
      <c r="O67" s="8"/>
      <c r="P67" s="8"/>
      <c r="Q67" s="8"/>
    </row>
    <row r="68" spans="14:17" x14ac:dyDescent="0.3">
      <c r="N68" s="8"/>
      <c r="O68" s="8"/>
      <c r="P68" s="8"/>
      <c r="Q68" s="8"/>
    </row>
    <row r="69" spans="14:17" x14ac:dyDescent="0.3">
      <c r="N69" s="8"/>
      <c r="O69" s="8"/>
      <c r="P69" s="8"/>
      <c r="Q69" s="8"/>
    </row>
    <row r="70" spans="14:17" x14ac:dyDescent="0.3">
      <c r="N70" s="8"/>
      <c r="O70" s="8"/>
      <c r="P70" s="8"/>
      <c r="Q70" s="8"/>
    </row>
    <row r="71" spans="14:17" x14ac:dyDescent="0.3">
      <c r="N71" s="8"/>
      <c r="O71" s="8"/>
      <c r="P71" s="8"/>
      <c r="Q71" s="8"/>
    </row>
    <row r="72" spans="14:17" x14ac:dyDescent="0.3">
      <c r="N72" s="8"/>
      <c r="O72" s="8"/>
      <c r="P72" s="8"/>
      <c r="Q72" s="8"/>
    </row>
    <row r="73" spans="14:17" x14ac:dyDescent="0.3">
      <c r="N73" s="8"/>
      <c r="O73" s="8"/>
      <c r="P73" s="8"/>
      <c r="Q73" s="8"/>
    </row>
    <row r="74" spans="14:17" x14ac:dyDescent="0.3">
      <c r="N74" s="8"/>
      <c r="O74" s="8"/>
      <c r="P74" s="8"/>
      <c r="Q74" s="8"/>
    </row>
    <row r="75" spans="14:17" x14ac:dyDescent="0.3">
      <c r="N75" s="8"/>
      <c r="O75" s="8"/>
      <c r="P75" s="8"/>
      <c r="Q75" s="8"/>
    </row>
    <row r="76" spans="14:17" x14ac:dyDescent="0.3">
      <c r="N76" s="8"/>
      <c r="O76" s="8"/>
      <c r="P76" s="8"/>
      <c r="Q76" s="8"/>
    </row>
    <row r="77" spans="14:17" x14ac:dyDescent="0.3">
      <c r="N77" s="8"/>
      <c r="O77" s="8"/>
      <c r="P77" s="8"/>
      <c r="Q77" s="8"/>
    </row>
    <row r="78" spans="14:17" x14ac:dyDescent="0.3">
      <c r="N78" s="8"/>
      <c r="O78" s="8"/>
      <c r="P78" s="8"/>
      <c r="Q78" s="8"/>
    </row>
    <row r="79" spans="14:17" x14ac:dyDescent="0.3">
      <c r="N79" s="8"/>
      <c r="O79" s="8"/>
      <c r="P79" s="8"/>
      <c r="Q79" s="8"/>
    </row>
    <row r="80" spans="14:17" x14ac:dyDescent="0.3">
      <c r="N80" s="8"/>
      <c r="O80" s="8"/>
      <c r="P80" s="8"/>
      <c r="Q80" s="8"/>
    </row>
    <row r="81" spans="14:17" x14ac:dyDescent="0.3">
      <c r="N81" s="8"/>
      <c r="O81" s="8"/>
      <c r="P81" s="8"/>
      <c r="Q81" s="8"/>
    </row>
    <row r="82" spans="14:17" x14ac:dyDescent="0.3">
      <c r="N82" s="8"/>
      <c r="O82" s="8"/>
      <c r="P82" s="8"/>
      <c r="Q82" s="8"/>
    </row>
    <row r="83" spans="14:17" x14ac:dyDescent="0.3">
      <c r="N83" s="8"/>
      <c r="O83" s="8"/>
      <c r="P83" s="8"/>
      <c r="Q83" s="8"/>
    </row>
    <row r="84" spans="14:17" x14ac:dyDescent="0.3">
      <c r="N84" s="8"/>
      <c r="O84" s="8"/>
      <c r="P84" s="8"/>
      <c r="Q84" s="8"/>
    </row>
    <row r="85" spans="14:17" x14ac:dyDescent="0.3">
      <c r="N85" s="8"/>
      <c r="O85" s="8"/>
      <c r="P85" s="8"/>
      <c r="Q85" s="8"/>
    </row>
    <row r="86" spans="14:17" x14ac:dyDescent="0.3">
      <c r="N86" s="8"/>
      <c r="O86" s="8"/>
      <c r="P86" s="8"/>
      <c r="Q86" s="8"/>
    </row>
    <row r="87" spans="14:17" x14ac:dyDescent="0.3">
      <c r="N87" s="8"/>
      <c r="O87" s="8"/>
      <c r="P87" s="8"/>
      <c r="Q87" s="8"/>
    </row>
    <row r="88" spans="14:17" x14ac:dyDescent="0.3">
      <c r="N88" s="8"/>
      <c r="O88" s="8"/>
      <c r="P88" s="8"/>
      <c r="Q88" s="8"/>
    </row>
    <row r="89" spans="14:17" x14ac:dyDescent="0.3">
      <c r="N89" s="8"/>
      <c r="O89" s="8"/>
      <c r="P89" s="8"/>
      <c r="Q89" s="8"/>
    </row>
    <row r="90" spans="14:17" x14ac:dyDescent="0.3">
      <c r="N90" s="8"/>
      <c r="O90" s="8"/>
      <c r="P90" s="8"/>
      <c r="Q90" s="8"/>
    </row>
    <row r="91" spans="14:17" x14ac:dyDescent="0.3">
      <c r="N91" s="8"/>
      <c r="O91" s="8"/>
      <c r="P91" s="8"/>
      <c r="Q91" s="8"/>
    </row>
    <row r="92" spans="14:17" x14ac:dyDescent="0.3">
      <c r="N92" s="8"/>
      <c r="O92" s="8"/>
      <c r="P92" s="8"/>
      <c r="Q92" s="8"/>
    </row>
    <row r="93" spans="14:17" x14ac:dyDescent="0.3">
      <c r="N93" s="8"/>
      <c r="O93" s="8"/>
      <c r="P93" s="8"/>
      <c r="Q93" s="8"/>
    </row>
    <row r="94" spans="14:17" x14ac:dyDescent="0.3">
      <c r="N94" s="8"/>
      <c r="O94" s="8"/>
      <c r="P94" s="8"/>
      <c r="Q94" s="8"/>
    </row>
    <row r="95" spans="14:17" x14ac:dyDescent="0.3">
      <c r="N95" s="8"/>
      <c r="O95" s="8"/>
      <c r="P95" s="8"/>
      <c r="Q95" s="8"/>
    </row>
    <row r="96" spans="14:17" x14ac:dyDescent="0.3">
      <c r="N96" s="8"/>
      <c r="O96" s="8"/>
      <c r="P96" s="8"/>
      <c r="Q96" s="8"/>
    </row>
    <row r="97" spans="14:17" x14ac:dyDescent="0.3">
      <c r="N97" s="8"/>
      <c r="O97" s="8"/>
      <c r="P97" s="8"/>
      <c r="Q97" s="8"/>
    </row>
    <row r="98" spans="14:17" x14ac:dyDescent="0.3">
      <c r="N98" s="8"/>
      <c r="O98" s="8"/>
      <c r="P98" s="8"/>
      <c r="Q98" s="8"/>
    </row>
    <row r="99" spans="14:17" x14ac:dyDescent="0.3">
      <c r="N99" s="8"/>
      <c r="O99" s="8"/>
      <c r="P99" s="8"/>
      <c r="Q99" s="8"/>
    </row>
    <row r="100" spans="14:17" x14ac:dyDescent="0.3">
      <c r="N100" s="8"/>
      <c r="O100" s="8"/>
      <c r="P100" s="8"/>
      <c r="Q100" s="8"/>
    </row>
    <row r="101" spans="14:17" x14ac:dyDescent="0.3">
      <c r="N101" s="8"/>
      <c r="O101" s="8"/>
      <c r="P101" s="8"/>
      <c r="Q101" s="8"/>
    </row>
    <row r="102" spans="14:17" x14ac:dyDescent="0.3">
      <c r="N102" s="8"/>
      <c r="O102" s="8"/>
      <c r="P102" s="8"/>
      <c r="Q102" s="8"/>
    </row>
    <row r="103" spans="14:17" x14ac:dyDescent="0.3">
      <c r="N103" s="8"/>
      <c r="O103" s="8"/>
      <c r="P103" s="8"/>
      <c r="Q103" s="8"/>
    </row>
    <row r="104" spans="14:17" x14ac:dyDescent="0.3">
      <c r="N104" s="8"/>
      <c r="O104" s="8"/>
      <c r="P104" s="8"/>
      <c r="Q104" s="8"/>
    </row>
    <row r="105" spans="14:17" x14ac:dyDescent="0.3">
      <c r="N105" s="8"/>
      <c r="O105" s="8"/>
      <c r="P105" s="8"/>
      <c r="Q105" s="8"/>
    </row>
    <row r="106" spans="14:17" x14ac:dyDescent="0.3">
      <c r="N106" s="8"/>
      <c r="O106" s="8"/>
      <c r="P106" s="8"/>
      <c r="Q106" s="8"/>
    </row>
    <row r="107" spans="14:17" x14ac:dyDescent="0.3">
      <c r="N107" s="8"/>
      <c r="O107" s="8"/>
      <c r="P107" s="8"/>
      <c r="Q107" s="8"/>
    </row>
    <row r="108" spans="14:17" x14ac:dyDescent="0.3">
      <c r="N108" s="8"/>
      <c r="O108" s="8"/>
      <c r="P108" s="8"/>
      <c r="Q108" s="8"/>
    </row>
    <row r="109" spans="14:17" x14ac:dyDescent="0.3">
      <c r="N109" s="8"/>
      <c r="O109" s="8"/>
      <c r="P109" s="8"/>
      <c r="Q109" s="8"/>
    </row>
    <row r="110" spans="14:17" x14ac:dyDescent="0.3">
      <c r="N110" s="8"/>
      <c r="O110" s="8"/>
      <c r="P110" s="8"/>
      <c r="Q110" s="8"/>
    </row>
    <row r="111" spans="14:17" x14ac:dyDescent="0.3">
      <c r="N111" s="8"/>
      <c r="O111" s="8"/>
      <c r="P111" s="8"/>
      <c r="Q111" s="8"/>
    </row>
    <row r="112" spans="14:17" x14ac:dyDescent="0.3">
      <c r="N112" s="8"/>
      <c r="O112" s="8"/>
      <c r="P112" s="8"/>
      <c r="Q112" s="8"/>
    </row>
    <row r="113" spans="14:17" x14ac:dyDescent="0.3">
      <c r="N113" s="8"/>
      <c r="O113" s="8"/>
      <c r="P113" s="8"/>
      <c r="Q113" s="8"/>
    </row>
    <row r="114" spans="14:17" x14ac:dyDescent="0.3">
      <c r="N114" s="8"/>
      <c r="O114" s="8"/>
      <c r="P114" s="8"/>
      <c r="Q114" s="8"/>
    </row>
    <row r="115" spans="14:17" x14ac:dyDescent="0.3">
      <c r="N115" s="8"/>
      <c r="O115" s="8"/>
      <c r="P115" s="8"/>
      <c r="Q115" s="8"/>
    </row>
    <row r="116" spans="14:17" x14ac:dyDescent="0.3">
      <c r="N116" s="8"/>
      <c r="O116" s="8"/>
      <c r="P116" s="8"/>
      <c r="Q116" s="8"/>
    </row>
    <row r="117" spans="14:17" x14ac:dyDescent="0.3">
      <c r="N117" s="8"/>
      <c r="O117" s="8"/>
      <c r="P117" s="8"/>
      <c r="Q117" s="8"/>
    </row>
    <row r="118" spans="14:17" x14ac:dyDescent="0.3">
      <c r="N118" s="8"/>
      <c r="O118" s="8"/>
      <c r="P118" s="8"/>
      <c r="Q118" s="8"/>
    </row>
    <row r="119" spans="14:17" x14ac:dyDescent="0.3">
      <c r="N119" s="8"/>
      <c r="O119" s="8"/>
      <c r="P119" s="8"/>
      <c r="Q119" s="8"/>
    </row>
    <row r="120" spans="14:17" x14ac:dyDescent="0.3">
      <c r="N120" s="8"/>
      <c r="O120" s="8"/>
      <c r="P120" s="8"/>
      <c r="Q120" s="8"/>
    </row>
    <row r="121" spans="14:17" x14ac:dyDescent="0.3">
      <c r="N121" s="8"/>
      <c r="O121" s="8"/>
      <c r="P121" s="8"/>
      <c r="Q121" s="8"/>
    </row>
    <row r="122" spans="14:17" x14ac:dyDescent="0.3">
      <c r="N122" s="8"/>
      <c r="O122" s="8"/>
      <c r="P122" s="8"/>
      <c r="Q122" s="8"/>
    </row>
    <row r="123" spans="14:17" x14ac:dyDescent="0.3">
      <c r="N123" s="8"/>
      <c r="O123" s="8"/>
      <c r="P123" s="8"/>
      <c r="Q123" s="8"/>
    </row>
    <row r="124" spans="14:17" x14ac:dyDescent="0.3">
      <c r="N124" s="8"/>
      <c r="O124" s="8"/>
      <c r="P124" s="8"/>
      <c r="Q124" s="8"/>
    </row>
    <row r="125" spans="14:17" x14ac:dyDescent="0.3">
      <c r="N125" s="8"/>
      <c r="O125" s="8"/>
      <c r="P125" s="8"/>
      <c r="Q125" s="8"/>
    </row>
    <row r="126" spans="14:17" x14ac:dyDescent="0.3">
      <c r="N126" s="8"/>
      <c r="O126" s="8"/>
      <c r="P126" s="8"/>
      <c r="Q126" s="8"/>
    </row>
    <row r="127" spans="14:17" x14ac:dyDescent="0.3">
      <c r="N127" s="8"/>
      <c r="O127" s="8"/>
      <c r="P127" s="8"/>
      <c r="Q127" s="8"/>
    </row>
    <row r="128" spans="14:17" x14ac:dyDescent="0.3">
      <c r="N128" s="8"/>
      <c r="O128" s="8"/>
      <c r="P128" s="8"/>
      <c r="Q128" s="8"/>
    </row>
    <row r="129" spans="14:17" x14ac:dyDescent="0.3">
      <c r="N129" s="8"/>
      <c r="O129" s="8"/>
      <c r="P129" s="8"/>
      <c r="Q129" s="8"/>
    </row>
    <row r="130" spans="14:17" x14ac:dyDescent="0.3">
      <c r="N130" s="8"/>
      <c r="O130" s="8"/>
      <c r="P130" s="8"/>
      <c r="Q130" s="8"/>
    </row>
    <row r="131" spans="14:17" x14ac:dyDescent="0.3">
      <c r="N131" s="8"/>
      <c r="O131" s="8"/>
      <c r="P131" s="8"/>
      <c r="Q131" s="8"/>
    </row>
    <row r="132" spans="14:17" x14ac:dyDescent="0.3">
      <c r="N132" s="8"/>
      <c r="O132" s="8"/>
      <c r="P132" s="8"/>
      <c r="Q132" s="8"/>
    </row>
    <row r="133" spans="14:17" x14ac:dyDescent="0.3">
      <c r="N133" s="8"/>
      <c r="O133" s="8"/>
      <c r="P133" s="8"/>
      <c r="Q133" s="8"/>
    </row>
    <row r="134" spans="14:17" x14ac:dyDescent="0.3">
      <c r="N134" s="8"/>
      <c r="O134" s="8"/>
      <c r="P134" s="8"/>
      <c r="Q134" s="8"/>
    </row>
    <row r="135" spans="14:17" x14ac:dyDescent="0.3">
      <c r="N135" s="8"/>
      <c r="O135" s="8"/>
      <c r="P135" s="8"/>
      <c r="Q135" s="8"/>
    </row>
    <row r="136" spans="14:17" x14ac:dyDescent="0.3">
      <c r="N136" s="8"/>
      <c r="O136" s="8"/>
      <c r="P136" s="8"/>
      <c r="Q136" s="8"/>
    </row>
    <row r="137" spans="14:17" x14ac:dyDescent="0.3">
      <c r="N137" s="8"/>
      <c r="O137" s="8"/>
      <c r="P137" s="8"/>
      <c r="Q137" s="8"/>
    </row>
    <row r="138" spans="14:17" x14ac:dyDescent="0.3">
      <c r="N138" s="8"/>
      <c r="O138" s="8"/>
      <c r="P138" s="8"/>
      <c r="Q138" s="8"/>
    </row>
    <row r="139" spans="14:17" x14ac:dyDescent="0.3">
      <c r="N139" s="8"/>
      <c r="O139" s="8"/>
      <c r="P139" s="8"/>
      <c r="Q139" s="8"/>
    </row>
    <row r="140" spans="14:17" x14ac:dyDescent="0.3">
      <c r="N140" s="8"/>
      <c r="O140" s="8"/>
      <c r="P140" s="8"/>
      <c r="Q140" s="8"/>
    </row>
    <row r="141" spans="14:17" x14ac:dyDescent="0.3">
      <c r="N141" s="8"/>
      <c r="O141" s="8"/>
      <c r="P141" s="8"/>
      <c r="Q141" s="8"/>
    </row>
    <row r="142" spans="14:17" x14ac:dyDescent="0.3">
      <c r="N142" s="8"/>
      <c r="O142" s="8"/>
      <c r="P142" s="8"/>
      <c r="Q142" s="8"/>
    </row>
    <row r="143" spans="14:17" x14ac:dyDescent="0.3">
      <c r="N143" s="8"/>
      <c r="O143" s="8"/>
      <c r="P143" s="8"/>
      <c r="Q143" s="8"/>
    </row>
    <row r="144" spans="14:17" x14ac:dyDescent="0.3">
      <c r="N144" s="8"/>
      <c r="O144" s="8"/>
      <c r="P144" s="8"/>
      <c r="Q144" s="8"/>
    </row>
    <row r="145" spans="14:17" x14ac:dyDescent="0.3">
      <c r="N145" s="8"/>
      <c r="O145" s="8"/>
      <c r="P145" s="8"/>
      <c r="Q145" s="8"/>
    </row>
    <row r="146" spans="14:17" x14ac:dyDescent="0.3">
      <c r="N146" s="8"/>
      <c r="O146" s="8"/>
      <c r="P146" s="8"/>
      <c r="Q146" s="8"/>
    </row>
    <row r="147" spans="14:17" x14ac:dyDescent="0.3">
      <c r="N147" s="8"/>
      <c r="O147" s="8"/>
      <c r="P147" s="8"/>
      <c r="Q147" s="8"/>
    </row>
    <row r="148" spans="14:17" x14ac:dyDescent="0.3">
      <c r="N148" s="8"/>
      <c r="O148" s="8"/>
      <c r="P148" s="8"/>
      <c r="Q148" s="8"/>
    </row>
    <row r="149" spans="14:17" x14ac:dyDescent="0.3">
      <c r="N149" s="8"/>
      <c r="O149" s="8"/>
      <c r="P149" s="8"/>
      <c r="Q149" s="8"/>
    </row>
    <row r="150" spans="14:17" x14ac:dyDescent="0.3">
      <c r="N150" s="8"/>
      <c r="O150" s="8"/>
      <c r="P150" s="8"/>
      <c r="Q150" s="8"/>
    </row>
    <row r="151" spans="14:17" x14ac:dyDescent="0.3">
      <c r="N151" s="8"/>
      <c r="O151" s="8"/>
      <c r="P151" s="8"/>
      <c r="Q151" s="8"/>
    </row>
    <row r="152" spans="14:17" x14ac:dyDescent="0.3">
      <c r="N152" s="8"/>
      <c r="O152" s="8"/>
      <c r="P152" s="8"/>
      <c r="Q152" s="8"/>
    </row>
    <row r="153" spans="14:17" x14ac:dyDescent="0.3">
      <c r="N153" s="8"/>
      <c r="O153" s="8"/>
      <c r="P153" s="8"/>
      <c r="Q153" s="8"/>
    </row>
    <row r="154" spans="14:17" x14ac:dyDescent="0.3">
      <c r="N154" s="8"/>
      <c r="O154" s="8"/>
      <c r="P154" s="8"/>
      <c r="Q154" s="8"/>
    </row>
    <row r="155" spans="14:17" x14ac:dyDescent="0.3">
      <c r="N155" s="8"/>
      <c r="O155" s="8"/>
      <c r="P155" s="8"/>
      <c r="Q155" s="8"/>
    </row>
    <row r="156" spans="14:17" x14ac:dyDescent="0.3">
      <c r="N156" s="8"/>
      <c r="O156" s="8"/>
      <c r="P156" s="8"/>
      <c r="Q156" s="8"/>
    </row>
    <row r="157" spans="14:17" x14ac:dyDescent="0.3">
      <c r="N157" s="8"/>
      <c r="O157" s="8"/>
      <c r="P157" s="8"/>
      <c r="Q157" s="8"/>
    </row>
    <row r="158" spans="14:17" x14ac:dyDescent="0.3">
      <c r="N158" s="8"/>
      <c r="O158" s="8"/>
      <c r="P158" s="8"/>
      <c r="Q158" s="8"/>
    </row>
    <row r="159" spans="14:17" x14ac:dyDescent="0.3">
      <c r="N159" s="8"/>
      <c r="O159" s="8"/>
      <c r="P159" s="8"/>
      <c r="Q159" s="8"/>
    </row>
    <row r="160" spans="14:17" x14ac:dyDescent="0.3">
      <c r="N160" s="8"/>
      <c r="O160" s="8"/>
      <c r="P160" s="8"/>
      <c r="Q160" s="8"/>
    </row>
    <row r="161" spans="14:17" x14ac:dyDescent="0.3">
      <c r="N161" s="8"/>
      <c r="O161" s="8"/>
      <c r="P161" s="8"/>
      <c r="Q161" s="8"/>
    </row>
    <row r="162" spans="14:17" x14ac:dyDescent="0.3">
      <c r="N162" s="8"/>
      <c r="O162" s="8"/>
      <c r="P162" s="8"/>
      <c r="Q162" s="8"/>
    </row>
    <row r="163" spans="14:17" x14ac:dyDescent="0.3">
      <c r="N163" s="8"/>
      <c r="O163" s="8"/>
      <c r="P163" s="8"/>
      <c r="Q163" s="8"/>
    </row>
    <row r="164" spans="14:17" x14ac:dyDescent="0.3">
      <c r="N164" s="8"/>
      <c r="O164" s="8"/>
      <c r="P164" s="8"/>
      <c r="Q164" s="8"/>
    </row>
    <row r="165" spans="14:17" x14ac:dyDescent="0.3">
      <c r="N165" s="8"/>
      <c r="O165" s="8"/>
      <c r="P165" s="8"/>
      <c r="Q165" s="8"/>
    </row>
    <row r="166" spans="14:17" x14ac:dyDescent="0.3">
      <c r="N166" s="8"/>
      <c r="O166" s="8"/>
      <c r="P166" s="8"/>
      <c r="Q166" s="8"/>
    </row>
    <row r="167" spans="14:17" x14ac:dyDescent="0.3">
      <c r="N167" s="8"/>
      <c r="O167" s="8"/>
      <c r="P167" s="8"/>
      <c r="Q167" s="8"/>
    </row>
    <row r="168" spans="14:17" x14ac:dyDescent="0.3">
      <c r="N168" s="8"/>
      <c r="O168" s="8"/>
      <c r="P168" s="8"/>
      <c r="Q168" s="8"/>
    </row>
    <row r="169" spans="14:17" x14ac:dyDescent="0.3">
      <c r="N169" s="8"/>
      <c r="O169" s="8"/>
      <c r="P169" s="8"/>
      <c r="Q169" s="8"/>
    </row>
    <row r="170" spans="14:17" x14ac:dyDescent="0.3">
      <c r="N170" s="8"/>
      <c r="O170" s="8"/>
      <c r="P170" s="8"/>
      <c r="Q170" s="8"/>
    </row>
    <row r="171" spans="14:17" x14ac:dyDescent="0.3">
      <c r="N171" s="8"/>
      <c r="O171" s="8"/>
      <c r="P171" s="8"/>
      <c r="Q171" s="8"/>
    </row>
    <row r="172" spans="14:17" x14ac:dyDescent="0.3">
      <c r="N172" s="8"/>
      <c r="O172" s="8"/>
      <c r="P172" s="8"/>
      <c r="Q172" s="8"/>
    </row>
    <row r="173" spans="14:17" x14ac:dyDescent="0.3">
      <c r="N173" s="8"/>
      <c r="O173" s="8"/>
      <c r="P173" s="8"/>
      <c r="Q173" s="8"/>
    </row>
    <row r="174" spans="14:17" x14ac:dyDescent="0.3">
      <c r="N174" s="8"/>
      <c r="O174" s="8"/>
      <c r="P174" s="8"/>
      <c r="Q174" s="8"/>
    </row>
    <row r="175" spans="14:17" x14ac:dyDescent="0.3">
      <c r="N175" s="8"/>
      <c r="O175" s="8"/>
      <c r="P175" s="8"/>
      <c r="Q175" s="8"/>
    </row>
    <row r="176" spans="14:17" x14ac:dyDescent="0.3">
      <c r="N176" s="8"/>
      <c r="O176" s="8"/>
      <c r="P176" s="8"/>
      <c r="Q176" s="8"/>
    </row>
    <row r="177" spans="14:17" x14ac:dyDescent="0.3">
      <c r="N177" s="8"/>
      <c r="O177" s="8"/>
      <c r="P177" s="8"/>
      <c r="Q177" s="8"/>
    </row>
    <row r="178" spans="14:17" x14ac:dyDescent="0.3">
      <c r="N178" s="8"/>
      <c r="O178" s="8"/>
      <c r="P178" s="8"/>
      <c r="Q178" s="8"/>
    </row>
    <row r="179" spans="14:17" x14ac:dyDescent="0.3">
      <c r="N179" s="8"/>
      <c r="O179" s="8"/>
      <c r="P179" s="8"/>
      <c r="Q179" s="8"/>
    </row>
    <row r="180" spans="14:17" x14ac:dyDescent="0.3">
      <c r="N180" s="8"/>
      <c r="O180" s="8"/>
      <c r="P180" s="8"/>
      <c r="Q180" s="8"/>
    </row>
    <row r="181" spans="14:17" x14ac:dyDescent="0.3">
      <c r="N181" s="8"/>
      <c r="O181" s="8"/>
      <c r="P181" s="8"/>
      <c r="Q181" s="8"/>
    </row>
    <row r="182" spans="14:17" x14ac:dyDescent="0.3">
      <c r="N182" s="8"/>
      <c r="O182" s="8"/>
      <c r="P182" s="8"/>
      <c r="Q182" s="8"/>
    </row>
    <row r="183" spans="14:17" x14ac:dyDescent="0.3">
      <c r="N183" s="8"/>
      <c r="O183" s="8"/>
      <c r="P183" s="8"/>
      <c r="Q183" s="8"/>
    </row>
    <row r="184" spans="14:17" x14ac:dyDescent="0.3">
      <c r="N184" s="8"/>
      <c r="O184" s="8"/>
      <c r="P184" s="8"/>
      <c r="Q184" s="8"/>
    </row>
    <row r="185" spans="14:17" x14ac:dyDescent="0.3">
      <c r="N185" s="8"/>
      <c r="O185" s="8"/>
      <c r="P185" s="8"/>
      <c r="Q185" s="8"/>
    </row>
    <row r="186" spans="14:17" x14ac:dyDescent="0.3">
      <c r="N186" s="8"/>
      <c r="O186" s="8"/>
      <c r="P186" s="8"/>
      <c r="Q186" s="8"/>
    </row>
    <row r="187" spans="14:17" x14ac:dyDescent="0.3">
      <c r="N187" s="8"/>
      <c r="O187" s="8"/>
      <c r="P187" s="8"/>
      <c r="Q187" s="8"/>
    </row>
    <row r="188" spans="14:17" x14ac:dyDescent="0.3">
      <c r="N188" s="8"/>
      <c r="O188" s="8"/>
      <c r="P188" s="8"/>
      <c r="Q188" s="8"/>
    </row>
    <row r="189" spans="14:17" x14ac:dyDescent="0.3">
      <c r="N189" s="8"/>
      <c r="O189" s="8"/>
      <c r="P189" s="8"/>
      <c r="Q189" s="8"/>
    </row>
    <row r="190" spans="14:17" x14ac:dyDescent="0.3">
      <c r="N190" s="8"/>
      <c r="O190" s="8"/>
      <c r="P190" s="8"/>
      <c r="Q190" s="8"/>
    </row>
    <row r="191" spans="14:17" x14ac:dyDescent="0.3">
      <c r="N191" s="8"/>
      <c r="O191" s="8"/>
      <c r="P191" s="8"/>
      <c r="Q191" s="8"/>
    </row>
    <row r="192" spans="14:17" x14ac:dyDescent="0.3">
      <c r="N192" s="8"/>
      <c r="O192" s="8"/>
      <c r="P192" s="8"/>
      <c r="Q192" s="8"/>
    </row>
    <row r="193" spans="14:17" x14ac:dyDescent="0.3">
      <c r="N193" s="8"/>
      <c r="O193" s="8"/>
      <c r="P193" s="8"/>
      <c r="Q193" s="8"/>
    </row>
    <row r="194" spans="14:17" x14ac:dyDescent="0.3">
      <c r="N194" s="8"/>
      <c r="O194" s="8"/>
      <c r="P194" s="8"/>
      <c r="Q194" s="8"/>
    </row>
    <row r="195" spans="14:17" x14ac:dyDescent="0.3">
      <c r="N195" s="8"/>
      <c r="O195" s="8"/>
      <c r="P195" s="8"/>
      <c r="Q195" s="8"/>
    </row>
    <row r="196" spans="14:17" x14ac:dyDescent="0.3">
      <c r="N196" s="8"/>
      <c r="O196" s="8"/>
      <c r="P196" s="8"/>
      <c r="Q196" s="8"/>
    </row>
    <row r="197" spans="14:17" x14ac:dyDescent="0.3">
      <c r="N197" s="8"/>
      <c r="O197" s="8"/>
      <c r="P197" s="8"/>
      <c r="Q197" s="8"/>
    </row>
    <row r="198" spans="14:17" x14ac:dyDescent="0.3">
      <c r="N198" s="8"/>
      <c r="O198" s="8"/>
      <c r="P198" s="8"/>
      <c r="Q198" s="8"/>
    </row>
    <row r="199" spans="14:17" x14ac:dyDescent="0.3">
      <c r="N199" s="8"/>
      <c r="O199" s="8"/>
      <c r="P199" s="8"/>
      <c r="Q199" s="8"/>
    </row>
    <row r="200" spans="14:17" x14ac:dyDescent="0.3">
      <c r="N200" s="8"/>
      <c r="O200" s="8"/>
      <c r="P200" s="8"/>
      <c r="Q200" s="8"/>
    </row>
    <row r="201" spans="14:17" x14ac:dyDescent="0.3">
      <c r="N201" s="8"/>
      <c r="O201" s="8"/>
      <c r="P201" s="8"/>
      <c r="Q201" s="8"/>
    </row>
    <row r="202" spans="14:17" x14ac:dyDescent="0.3">
      <c r="N202" s="8"/>
      <c r="O202" s="8"/>
      <c r="P202" s="8"/>
      <c r="Q202" s="8"/>
    </row>
    <row r="203" spans="14:17" x14ac:dyDescent="0.3">
      <c r="N203" s="8"/>
      <c r="O203" s="8"/>
      <c r="P203" s="8"/>
      <c r="Q203" s="8"/>
    </row>
    <row r="204" spans="14:17" x14ac:dyDescent="0.3">
      <c r="N204" s="8"/>
      <c r="O204" s="8"/>
      <c r="P204" s="8"/>
      <c r="Q204" s="8"/>
    </row>
    <row r="205" spans="14:17" x14ac:dyDescent="0.3">
      <c r="N205" s="8"/>
      <c r="O205" s="8"/>
      <c r="P205" s="8"/>
      <c r="Q205" s="8"/>
    </row>
    <row r="206" spans="14:17" x14ac:dyDescent="0.3">
      <c r="N206" s="8"/>
      <c r="O206" s="8"/>
      <c r="P206" s="8"/>
      <c r="Q206" s="8"/>
    </row>
    <row r="207" spans="14:17" x14ac:dyDescent="0.3">
      <c r="N207" s="8"/>
      <c r="O207" s="8"/>
      <c r="P207" s="8"/>
      <c r="Q207" s="8"/>
    </row>
    <row r="208" spans="14:17" x14ac:dyDescent="0.3">
      <c r="N208" s="8"/>
      <c r="O208" s="8"/>
      <c r="P208" s="8"/>
      <c r="Q208" s="8"/>
    </row>
    <row r="209" spans="14:17" x14ac:dyDescent="0.3">
      <c r="N209" s="8"/>
      <c r="O209" s="8"/>
      <c r="P209" s="8"/>
      <c r="Q209" s="8"/>
    </row>
    <row r="210" spans="14:17" x14ac:dyDescent="0.3">
      <c r="N210" s="8"/>
      <c r="O210" s="8"/>
      <c r="P210" s="8"/>
      <c r="Q210" s="8"/>
    </row>
    <row r="211" spans="14:17" x14ac:dyDescent="0.3">
      <c r="N211" s="8"/>
      <c r="O211" s="8"/>
      <c r="P211" s="8"/>
      <c r="Q211" s="8"/>
    </row>
    <row r="212" spans="14:17" x14ac:dyDescent="0.3">
      <c r="N212" s="8"/>
      <c r="O212" s="8"/>
      <c r="P212" s="8"/>
      <c r="Q212" s="8"/>
    </row>
    <row r="213" spans="14:17" x14ac:dyDescent="0.3">
      <c r="N213" s="8"/>
      <c r="O213" s="8"/>
      <c r="P213" s="8"/>
      <c r="Q213" s="8"/>
    </row>
    <row r="214" spans="14:17" x14ac:dyDescent="0.3">
      <c r="N214" s="8"/>
      <c r="O214" s="8"/>
      <c r="P214" s="8"/>
      <c r="Q214" s="8"/>
    </row>
    <row r="215" spans="14:17" x14ac:dyDescent="0.3">
      <c r="N215" s="8"/>
      <c r="O215" s="8"/>
      <c r="P215" s="8"/>
      <c r="Q215" s="8"/>
    </row>
    <row r="216" spans="14:17" x14ac:dyDescent="0.3">
      <c r="N216" s="8"/>
      <c r="O216" s="8"/>
      <c r="P216" s="8"/>
      <c r="Q216" s="8"/>
    </row>
    <row r="217" spans="14:17" x14ac:dyDescent="0.3">
      <c r="N217" s="8"/>
      <c r="O217" s="8"/>
      <c r="P217" s="8"/>
      <c r="Q217" s="8"/>
    </row>
    <row r="218" spans="14:17" x14ac:dyDescent="0.3">
      <c r="N218" s="8"/>
      <c r="O218" s="8"/>
      <c r="P218" s="8"/>
      <c r="Q218" s="8"/>
    </row>
    <row r="219" spans="14:17" x14ac:dyDescent="0.3">
      <c r="N219" s="8"/>
      <c r="O219" s="8"/>
      <c r="P219" s="8"/>
      <c r="Q219" s="8"/>
    </row>
    <row r="220" spans="14:17" x14ac:dyDescent="0.3">
      <c r="N220" s="8"/>
      <c r="O220" s="8"/>
      <c r="P220" s="8"/>
      <c r="Q220" s="8"/>
    </row>
    <row r="221" spans="14:17" x14ac:dyDescent="0.3">
      <c r="N221" s="8"/>
      <c r="O221" s="8"/>
      <c r="P221" s="8"/>
      <c r="Q221" s="8"/>
    </row>
    <row r="222" spans="14:17" x14ac:dyDescent="0.3">
      <c r="N222" s="8"/>
      <c r="O222" s="8"/>
      <c r="P222" s="8"/>
      <c r="Q222" s="8"/>
    </row>
    <row r="223" spans="14:17" x14ac:dyDescent="0.3">
      <c r="N223" s="8"/>
      <c r="O223" s="8"/>
      <c r="P223" s="8"/>
      <c r="Q223" s="8"/>
    </row>
    <row r="224" spans="14:17" x14ac:dyDescent="0.3">
      <c r="N224" s="8"/>
      <c r="O224" s="8"/>
      <c r="P224" s="8"/>
      <c r="Q224" s="8"/>
    </row>
    <row r="225" spans="14:17" x14ac:dyDescent="0.3">
      <c r="N225" s="8"/>
      <c r="O225" s="8"/>
      <c r="P225" s="8"/>
      <c r="Q225" s="8"/>
    </row>
    <row r="226" spans="14:17" x14ac:dyDescent="0.3">
      <c r="N226" s="8"/>
      <c r="O226" s="8"/>
      <c r="P226" s="8"/>
      <c r="Q226" s="8"/>
    </row>
    <row r="227" spans="14:17" x14ac:dyDescent="0.3">
      <c r="N227" s="8"/>
      <c r="O227" s="8"/>
      <c r="P227" s="8"/>
      <c r="Q227" s="8"/>
    </row>
    <row r="228" spans="14:17" x14ac:dyDescent="0.3">
      <c r="N228" s="8"/>
      <c r="O228" s="8"/>
      <c r="P228" s="8"/>
      <c r="Q228" s="8"/>
    </row>
    <row r="229" spans="14:17" x14ac:dyDescent="0.3">
      <c r="N229" s="8"/>
      <c r="O229" s="8"/>
      <c r="P229" s="8"/>
      <c r="Q229" s="8"/>
    </row>
    <row r="230" spans="14:17" x14ac:dyDescent="0.3">
      <c r="N230" s="8"/>
      <c r="O230" s="8"/>
      <c r="P230" s="8"/>
      <c r="Q230" s="8"/>
    </row>
    <row r="231" spans="14:17" x14ac:dyDescent="0.3">
      <c r="N231" s="8"/>
      <c r="O231" s="8"/>
      <c r="P231" s="8"/>
      <c r="Q231" s="8"/>
    </row>
    <row r="232" spans="14:17" x14ac:dyDescent="0.3">
      <c r="N232" s="8"/>
      <c r="O232" s="8"/>
      <c r="P232" s="8"/>
      <c r="Q232" s="8"/>
    </row>
    <row r="233" spans="14:17" x14ac:dyDescent="0.3">
      <c r="N233" s="8"/>
      <c r="O233" s="8"/>
      <c r="P233" s="8"/>
      <c r="Q233" s="8"/>
    </row>
    <row r="234" spans="14:17" x14ac:dyDescent="0.3">
      <c r="N234" s="8"/>
      <c r="O234" s="8"/>
      <c r="P234" s="8"/>
      <c r="Q234" s="8"/>
    </row>
    <row r="235" spans="14:17" x14ac:dyDescent="0.3">
      <c r="N235" s="8"/>
      <c r="O235" s="8"/>
      <c r="P235" s="8"/>
      <c r="Q235" s="8"/>
    </row>
    <row r="236" spans="14:17" x14ac:dyDescent="0.3">
      <c r="N236" s="8"/>
      <c r="O236" s="8"/>
      <c r="P236" s="8"/>
      <c r="Q236" s="8"/>
    </row>
    <row r="237" spans="14:17" x14ac:dyDescent="0.3">
      <c r="N237" s="8"/>
      <c r="O237" s="8"/>
      <c r="P237" s="8"/>
      <c r="Q237" s="8"/>
    </row>
    <row r="238" spans="14:17" x14ac:dyDescent="0.3">
      <c r="N238" s="8"/>
      <c r="O238" s="8"/>
      <c r="P238" s="8"/>
      <c r="Q238" s="8"/>
    </row>
    <row r="239" spans="14:17" x14ac:dyDescent="0.3">
      <c r="N239" s="8"/>
      <c r="O239" s="8"/>
      <c r="P239" s="8"/>
      <c r="Q239" s="8"/>
    </row>
    <row r="240" spans="14:17" x14ac:dyDescent="0.3">
      <c r="N240" s="8"/>
      <c r="O240" s="8"/>
      <c r="P240" s="8"/>
      <c r="Q240" s="8"/>
    </row>
    <row r="241" spans="14:17" x14ac:dyDescent="0.3">
      <c r="N241" s="8"/>
      <c r="O241" s="8"/>
      <c r="P241" s="8"/>
      <c r="Q241" s="8"/>
    </row>
    <row r="242" spans="14:17" x14ac:dyDescent="0.3">
      <c r="N242" s="8"/>
      <c r="O242" s="8"/>
      <c r="P242" s="8"/>
      <c r="Q242" s="8"/>
    </row>
    <row r="243" spans="14:17" x14ac:dyDescent="0.3">
      <c r="N243" s="8"/>
      <c r="O243" s="8"/>
      <c r="P243" s="8"/>
      <c r="Q243" s="8"/>
    </row>
    <row r="244" spans="14:17" x14ac:dyDescent="0.3">
      <c r="N244" s="8"/>
      <c r="O244" s="8"/>
      <c r="P244" s="8"/>
      <c r="Q244" s="8"/>
    </row>
    <row r="245" spans="14:17" x14ac:dyDescent="0.3">
      <c r="N245" s="8"/>
      <c r="O245" s="8"/>
      <c r="P245" s="8"/>
      <c r="Q245" s="8"/>
    </row>
    <row r="246" spans="14:17" x14ac:dyDescent="0.3">
      <c r="N246" s="8"/>
      <c r="O246" s="8"/>
      <c r="P246" s="8"/>
      <c r="Q246" s="8"/>
    </row>
    <row r="247" spans="14:17" x14ac:dyDescent="0.3">
      <c r="N247" s="8"/>
      <c r="O247" s="8"/>
      <c r="P247" s="8"/>
      <c r="Q247" s="8"/>
    </row>
    <row r="248" spans="14:17" x14ac:dyDescent="0.3">
      <c r="N248" s="8"/>
      <c r="O248" s="8"/>
      <c r="P248" s="8"/>
      <c r="Q248" s="8"/>
    </row>
    <row r="249" spans="14:17" x14ac:dyDescent="0.3">
      <c r="N249" s="8"/>
      <c r="O249" s="8"/>
      <c r="P249" s="8"/>
      <c r="Q249" s="8"/>
    </row>
    <row r="250" spans="14:17" x14ac:dyDescent="0.3">
      <c r="N250" s="8"/>
      <c r="O250" s="8"/>
      <c r="P250" s="8"/>
      <c r="Q250" s="8"/>
    </row>
    <row r="251" spans="14:17" x14ac:dyDescent="0.3">
      <c r="N251" s="8"/>
      <c r="O251" s="8"/>
      <c r="P251" s="8"/>
      <c r="Q251" s="8"/>
    </row>
    <row r="252" spans="14:17" x14ac:dyDescent="0.3">
      <c r="N252" s="8"/>
      <c r="O252" s="8"/>
      <c r="P252" s="8"/>
      <c r="Q252" s="8"/>
    </row>
    <row r="253" spans="14:17" x14ac:dyDescent="0.3">
      <c r="N253" s="8"/>
      <c r="O253" s="8"/>
      <c r="P253" s="8"/>
      <c r="Q253" s="8"/>
    </row>
    <row r="254" spans="14:17" x14ac:dyDescent="0.3">
      <c r="N254" s="8"/>
      <c r="O254" s="8"/>
      <c r="P254" s="8"/>
      <c r="Q254" s="8"/>
    </row>
    <row r="255" spans="14:17" x14ac:dyDescent="0.3">
      <c r="N255" s="8"/>
      <c r="O255" s="8"/>
      <c r="P255" s="8"/>
      <c r="Q255" s="8"/>
    </row>
    <row r="256" spans="14:17" x14ac:dyDescent="0.3">
      <c r="N256" s="8"/>
      <c r="O256" s="8"/>
      <c r="P256" s="8"/>
      <c r="Q256" s="8"/>
    </row>
    <row r="257" spans="14:17" x14ac:dyDescent="0.3">
      <c r="N257" s="8"/>
      <c r="O257" s="8"/>
      <c r="P257" s="8"/>
      <c r="Q257" s="8"/>
    </row>
    <row r="258" spans="14:17" x14ac:dyDescent="0.3">
      <c r="N258" s="8"/>
      <c r="O258" s="8"/>
      <c r="P258" s="8"/>
      <c r="Q258" s="8"/>
    </row>
    <row r="259" spans="14:17" x14ac:dyDescent="0.3">
      <c r="N259" s="8"/>
      <c r="O259" s="8"/>
      <c r="P259" s="8"/>
      <c r="Q259" s="8"/>
    </row>
    <row r="260" spans="14:17" x14ac:dyDescent="0.3">
      <c r="N260" s="8"/>
      <c r="O260" s="8"/>
      <c r="P260" s="8"/>
      <c r="Q260" s="8"/>
    </row>
    <row r="261" spans="14:17" x14ac:dyDescent="0.3">
      <c r="N261" s="8"/>
      <c r="O261" s="8"/>
      <c r="P261" s="8"/>
      <c r="Q261" s="8"/>
    </row>
    <row r="262" spans="14:17" x14ac:dyDescent="0.3">
      <c r="N262" s="8"/>
      <c r="O262" s="8"/>
      <c r="P262" s="8"/>
      <c r="Q262" s="8"/>
    </row>
    <row r="263" spans="14:17" x14ac:dyDescent="0.3">
      <c r="N263" s="8"/>
      <c r="O263" s="8"/>
      <c r="P263" s="8"/>
      <c r="Q263" s="8"/>
    </row>
    <row r="264" spans="14:17" x14ac:dyDescent="0.3">
      <c r="N264" s="8"/>
      <c r="O264" s="8"/>
      <c r="P264" s="8"/>
      <c r="Q264" s="8"/>
    </row>
    <row r="265" spans="14:17" x14ac:dyDescent="0.3">
      <c r="N265" s="8"/>
      <c r="O265" s="8"/>
      <c r="P265" s="8"/>
      <c r="Q265" s="8"/>
    </row>
    <row r="266" spans="14:17" x14ac:dyDescent="0.3">
      <c r="N266" s="8"/>
      <c r="O266" s="8"/>
      <c r="P266" s="8"/>
      <c r="Q266" s="8"/>
    </row>
    <row r="267" spans="14:17" x14ac:dyDescent="0.3">
      <c r="N267" s="8"/>
      <c r="O267" s="8"/>
      <c r="P267" s="8"/>
      <c r="Q267" s="8"/>
    </row>
    <row r="268" spans="14:17" x14ac:dyDescent="0.3">
      <c r="N268" s="8"/>
      <c r="O268" s="8"/>
      <c r="P268" s="8"/>
      <c r="Q268" s="8"/>
    </row>
    <row r="269" spans="14:17" x14ac:dyDescent="0.3">
      <c r="N269" s="8"/>
      <c r="O269" s="8"/>
      <c r="P269" s="8"/>
      <c r="Q269" s="8"/>
    </row>
    <row r="270" spans="14:17" x14ac:dyDescent="0.3">
      <c r="N270" s="8"/>
      <c r="O270" s="8"/>
      <c r="P270" s="8"/>
      <c r="Q270" s="8"/>
    </row>
    <row r="271" spans="14:17" x14ac:dyDescent="0.3">
      <c r="N271" s="8"/>
      <c r="O271" s="8"/>
      <c r="P271" s="8"/>
      <c r="Q271" s="8"/>
    </row>
    <row r="272" spans="14:17" x14ac:dyDescent="0.3">
      <c r="N272" s="8"/>
      <c r="O272" s="8"/>
      <c r="P272" s="8"/>
      <c r="Q272" s="8"/>
    </row>
    <row r="273" spans="14:17" x14ac:dyDescent="0.3">
      <c r="N273" s="8"/>
      <c r="O273" s="8"/>
      <c r="P273" s="8"/>
      <c r="Q273" s="8"/>
    </row>
    <row r="274" spans="14:17" x14ac:dyDescent="0.3">
      <c r="N274" s="8"/>
      <c r="O274" s="8"/>
      <c r="P274" s="8"/>
      <c r="Q274" s="8"/>
    </row>
    <row r="275" spans="14:17" x14ac:dyDescent="0.3">
      <c r="N275" s="8"/>
      <c r="O275" s="8"/>
      <c r="P275" s="8"/>
      <c r="Q275" s="8"/>
    </row>
    <row r="276" spans="14:17" x14ac:dyDescent="0.3">
      <c r="N276" s="8"/>
      <c r="O276" s="8"/>
      <c r="P276" s="8"/>
      <c r="Q276" s="8"/>
    </row>
    <row r="277" spans="14:17" x14ac:dyDescent="0.3">
      <c r="N277" s="8"/>
      <c r="O277" s="8"/>
      <c r="P277" s="8"/>
      <c r="Q277" s="8"/>
    </row>
    <row r="278" spans="14:17" x14ac:dyDescent="0.3">
      <c r="N278" s="8"/>
      <c r="O278" s="8"/>
      <c r="P278" s="8"/>
      <c r="Q278" s="8"/>
    </row>
    <row r="279" spans="14:17" x14ac:dyDescent="0.3">
      <c r="N279" s="8"/>
      <c r="O279" s="8"/>
      <c r="P279" s="8"/>
      <c r="Q279" s="8"/>
    </row>
    <row r="280" spans="14:17" x14ac:dyDescent="0.3">
      <c r="N280" s="8"/>
      <c r="O280" s="8"/>
      <c r="P280" s="8"/>
      <c r="Q280" s="8"/>
    </row>
    <row r="281" spans="14:17" x14ac:dyDescent="0.3">
      <c r="N281" s="8"/>
      <c r="O281" s="8"/>
      <c r="P281" s="8"/>
      <c r="Q281" s="8"/>
    </row>
    <row r="282" spans="14:17" x14ac:dyDescent="0.3">
      <c r="N282" s="8"/>
      <c r="O282" s="8"/>
      <c r="P282" s="8"/>
      <c r="Q282" s="8"/>
    </row>
    <row r="283" spans="14:17" x14ac:dyDescent="0.3">
      <c r="N283" s="8"/>
      <c r="O283" s="8"/>
      <c r="P283" s="8"/>
      <c r="Q283" s="8"/>
    </row>
    <row r="284" spans="14:17" x14ac:dyDescent="0.3">
      <c r="N284" s="8"/>
      <c r="O284" s="8"/>
      <c r="P284" s="8"/>
      <c r="Q284" s="8"/>
    </row>
    <row r="285" spans="14:17" x14ac:dyDescent="0.3">
      <c r="N285" s="8"/>
      <c r="O285" s="8"/>
      <c r="P285" s="8"/>
      <c r="Q285" s="8"/>
    </row>
    <row r="286" spans="14:17" x14ac:dyDescent="0.3">
      <c r="N286" s="8"/>
      <c r="O286" s="8"/>
      <c r="P286" s="8"/>
      <c r="Q286" s="8"/>
    </row>
    <row r="287" spans="14:17" x14ac:dyDescent="0.3">
      <c r="N287" s="8"/>
      <c r="O287" s="8"/>
      <c r="P287" s="8"/>
      <c r="Q287" s="8"/>
    </row>
    <row r="288" spans="14:17" x14ac:dyDescent="0.3">
      <c r="N288" s="8"/>
      <c r="O288" s="8"/>
      <c r="P288" s="8"/>
      <c r="Q288" s="8"/>
    </row>
    <row r="289" spans="14:17" x14ac:dyDescent="0.3">
      <c r="N289" s="8"/>
      <c r="O289" s="8"/>
      <c r="P289" s="8"/>
      <c r="Q289" s="8"/>
    </row>
    <row r="290" spans="14:17" x14ac:dyDescent="0.3">
      <c r="N290" s="8"/>
      <c r="O290" s="8"/>
      <c r="P290" s="8"/>
      <c r="Q290" s="8"/>
    </row>
    <row r="291" spans="14:17" x14ac:dyDescent="0.3">
      <c r="N291" s="8"/>
      <c r="O291" s="8"/>
      <c r="P291" s="8"/>
      <c r="Q291" s="8"/>
    </row>
    <row r="292" spans="14:17" x14ac:dyDescent="0.3">
      <c r="N292" s="8"/>
      <c r="O292" s="8"/>
      <c r="P292" s="8"/>
      <c r="Q292" s="8"/>
    </row>
    <row r="293" spans="14:17" x14ac:dyDescent="0.3">
      <c r="N293" s="8"/>
      <c r="O293" s="8"/>
      <c r="P293" s="8"/>
      <c r="Q293" s="8"/>
    </row>
    <row r="294" spans="14:17" x14ac:dyDescent="0.3">
      <c r="N294" s="8"/>
      <c r="O294" s="8"/>
      <c r="P294" s="8"/>
      <c r="Q294" s="8"/>
    </row>
    <row r="295" spans="14:17" x14ac:dyDescent="0.3">
      <c r="N295" s="8"/>
      <c r="O295" s="8"/>
      <c r="P295" s="8"/>
      <c r="Q295" s="8"/>
    </row>
    <row r="296" spans="14:17" x14ac:dyDescent="0.3">
      <c r="N296" s="8"/>
      <c r="O296" s="8"/>
      <c r="P296" s="8"/>
      <c r="Q296" s="8"/>
    </row>
    <row r="297" spans="14:17" x14ac:dyDescent="0.3">
      <c r="N297" s="8"/>
      <c r="O297" s="8"/>
      <c r="P297" s="8"/>
      <c r="Q297" s="8"/>
    </row>
    <row r="298" spans="14:17" x14ac:dyDescent="0.3">
      <c r="N298" s="8"/>
      <c r="O298" s="8"/>
      <c r="P298" s="8"/>
      <c r="Q298" s="8"/>
    </row>
    <row r="299" spans="14:17" x14ac:dyDescent="0.3">
      <c r="N299" s="8"/>
      <c r="O299" s="8"/>
      <c r="P299" s="8"/>
      <c r="Q299" s="8"/>
    </row>
    <row r="300" spans="14:17" x14ac:dyDescent="0.3">
      <c r="N300" s="8"/>
      <c r="O300" s="8"/>
      <c r="P300" s="8"/>
      <c r="Q300" s="8"/>
    </row>
    <row r="301" spans="14:17" x14ac:dyDescent="0.3">
      <c r="N301" s="8"/>
      <c r="O301" s="8"/>
      <c r="P301" s="8"/>
      <c r="Q301" s="8"/>
    </row>
    <row r="302" spans="14:17" x14ac:dyDescent="0.3">
      <c r="N302" s="8"/>
      <c r="O302" s="8"/>
      <c r="P302" s="8"/>
      <c r="Q302" s="8"/>
    </row>
    <row r="303" spans="14:17" x14ac:dyDescent="0.3">
      <c r="N303" s="8"/>
      <c r="O303" s="8"/>
      <c r="P303" s="8"/>
      <c r="Q303" s="8"/>
    </row>
  </sheetData>
  <mergeCells count="9">
    <mergeCell ref="A25:A33"/>
    <mergeCell ref="A34:A36"/>
    <mergeCell ref="F4:G4"/>
    <mergeCell ref="H4:J4"/>
    <mergeCell ref="A7:A14"/>
    <mergeCell ref="A16:A18"/>
    <mergeCell ref="A19:A24"/>
    <mergeCell ref="C20:C21"/>
    <mergeCell ref="C22:C24"/>
  </mergeCells>
  <hyperlinks>
    <hyperlink ref="N10" r:id="rId1" xr:uid="{F5064D0A-2732-4D23-B3A0-7DF985F3BDDB}"/>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E56"/>
  <sheetViews>
    <sheetView workbookViewId="0">
      <selection activeCell="B9" sqref="B9"/>
    </sheetView>
  </sheetViews>
  <sheetFormatPr defaultRowHeight="14.4" x14ac:dyDescent="0.3"/>
  <cols>
    <col min="2" max="2" width="21.6640625" style="9" customWidth="1"/>
    <col min="3" max="3" width="9.6640625" style="9" customWidth="1"/>
    <col min="4" max="4" width="8.21875" style="9" bestFit="1" customWidth="1"/>
    <col min="5" max="5" width="7.6640625" style="9" customWidth="1"/>
    <col min="6" max="6" width="8.77734375" style="9" customWidth="1"/>
    <col min="7" max="7" width="11" style="9" customWidth="1"/>
    <col min="10" max="10" width="12.21875" style="9" customWidth="1"/>
    <col min="11" max="11" width="10.109375" style="112" customWidth="1"/>
    <col min="12" max="12" width="6.88671875" bestFit="1" customWidth="1"/>
    <col min="25" max="25" width="21.33203125" bestFit="1" customWidth="1"/>
  </cols>
  <sheetData>
    <row r="1" spans="1:31" x14ac:dyDescent="0.3">
      <c r="A1" s="111" t="s">
        <v>78</v>
      </c>
      <c r="Z1" s="34" t="s">
        <v>250</v>
      </c>
    </row>
    <row r="2" spans="1:31" x14ac:dyDescent="0.3">
      <c r="B2" s="113"/>
      <c r="C2" s="255" t="s">
        <v>251</v>
      </c>
      <c r="D2" s="255"/>
      <c r="E2" s="255"/>
      <c r="F2" s="113"/>
      <c r="G2" s="255" t="s">
        <v>252</v>
      </c>
      <c r="H2" s="255"/>
      <c r="I2" s="255"/>
      <c r="L2" s="256" t="s">
        <v>253</v>
      </c>
      <c r="M2" s="256"/>
      <c r="N2" s="256"/>
      <c r="O2" s="256"/>
      <c r="P2" s="256" t="s">
        <v>254</v>
      </c>
      <c r="Q2" s="256"/>
      <c r="R2" s="256"/>
      <c r="S2" s="256"/>
      <c r="T2" s="256" t="s">
        <v>255</v>
      </c>
      <c r="U2" s="256"/>
      <c r="V2" s="256"/>
      <c r="W2" s="256"/>
      <c r="X2" s="114"/>
      <c r="Y2" s="115" t="s">
        <v>54</v>
      </c>
      <c r="Z2" s="9"/>
      <c r="AA2" s="114"/>
      <c r="AB2" s="114"/>
      <c r="AC2" s="114"/>
      <c r="AD2" s="114"/>
      <c r="AE2" s="114"/>
    </row>
    <row r="3" spans="1:31" x14ac:dyDescent="0.3">
      <c r="B3" s="116" t="s">
        <v>256</v>
      </c>
      <c r="C3" s="9" t="s">
        <v>54</v>
      </c>
      <c r="D3" s="9" t="s">
        <v>53</v>
      </c>
      <c r="E3" s="9" t="s">
        <v>52</v>
      </c>
      <c r="F3" s="113"/>
      <c r="G3" s="9" t="s">
        <v>257</v>
      </c>
      <c r="H3" s="9" t="s">
        <v>53</v>
      </c>
      <c r="I3" s="9" t="s">
        <v>52</v>
      </c>
      <c r="L3" s="117" t="s">
        <v>258</v>
      </c>
      <c r="M3" s="118" t="s">
        <v>259</v>
      </c>
      <c r="N3" s="118" t="s">
        <v>260</v>
      </c>
      <c r="O3" s="118" t="s">
        <v>261</v>
      </c>
      <c r="P3" s="119" t="s">
        <v>258</v>
      </c>
      <c r="Q3" s="119" t="s">
        <v>259</v>
      </c>
      <c r="R3" s="119" t="s">
        <v>260</v>
      </c>
      <c r="S3" s="119" t="s">
        <v>261</v>
      </c>
      <c r="T3" s="117" t="s">
        <v>258</v>
      </c>
      <c r="U3" s="118" t="s">
        <v>259</v>
      </c>
      <c r="V3" s="118" t="s">
        <v>260</v>
      </c>
      <c r="W3" s="118" t="s">
        <v>261</v>
      </c>
      <c r="X3" s="114"/>
      <c r="Y3" s="10" t="s">
        <v>262</v>
      </c>
      <c r="AA3" s="114"/>
      <c r="AB3" s="114"/>
      <c r="AC3" s="114"/>
      <c r="AD3" s="114"/>
      <c r="AE3" s="114"/>
    </row>
    <row r="4" spans="1:31" x14ac:dyDescent="0.3">
      <c r="B4" s="9" t="s">
        <v>236</v>
      </c>
      <c r="C4" s="52">
        <f>G4*0.277</f>
        <v>33.364694677419351</v>
      </c>
      <c r="D4" s="52">
        <f t="shared" ref="D4:E15" si="0">H4*0.277</f>
        <v>17.019728870967739</v>
      </c>
      <c r="E4" s="52">
        <f t="shared" si="0"/>
        <v>6.3317732258064536</v>
      </c>
      <c r="G4" s="120">
        <f>L21</f>
        <v>120.45016129032255</v>
      </c>
      <c r="H4" s="120">
        <f>P21</f>
        <v>61.44306451612902</v>
      </c>
      <c r="I4" s="120">
        <f>T20</f>
        <v>22.858387096774198</v>
      </c>
      <c r="J4" s="52"/>
      <c r="K4" s="34" t="s">
        <v>263</v>
      </c>
      <c r="L4" s="121">
        <v>95.152580645161294</v>
      </c>
      <c r="M4" s="121">
        <v>29.317166666666662</v>
      </c>
      <c r="N4" s="121">
        <v>18.705543478260878</v>
      </c>
      <c r="O4" s="121">
        <v>60.542527472527475</v>
      </c>
      <c r="P4" s="52">
        <v>46.129677419354856</v>
      </c>
      <c r="Q4" s="52">
        <v>28.78266666666666</v>
      </c>
      <c r="R4" s="52">
        <v>43.78478260869565</v>
      </c>
      <c r="S4" s="52">
        <v>34.719670329670336</v>
      </c>
      <c r="T4" s="114">
        <v>18.861129032258063</v>
      </c>
      <c r="U4" s="114">
        <v>8.6433884297520631</v>
      </c>
      <c r="V4" s="114">
        <v>9.4633695652173913</v>
      </c>
      <c r="W4" s="114">
        <v>13.445494505494505</v>
      </c>
      <c r="X4" s="114"/>
      <c r="Y4" s="10" t="s">
        <v>264</v>
      </c>
      <c r="Z4" s="122" t="s">
        <v>265</v>
      </c>
      <c r="AA4" s="114"/>
      <c r="AB4" s="114"/>
      <c r="AC4" s="114"/>
      <c r="AD4" s="114"/>
      <c r="AE4" s="114"/>
    </row>
    <row r="5" spans="1:31" x14ac:dyDescent="0.3">
      <c r="B5" s="9" t="s">
        <v>239</v>
      </c>
      <c r="C5" s="52">
        <f t="shared" ref="C5:C15" si="1">G5*0.277</f>
        <v>33.059614919354843</v>
      </c>
      <c r="D5" s="52">
        <f t="shared" si="0"/>
        <v>17.105219112903228</v>
      </c>
      <c r="E5" s="52">
        <f t="shared" si="0"/>
        <v>6.0782344556451617</v>
      </c>
      <c r="G5" s="52">
        <f>AVERAGE(L12:L19)</f>
        <v>119.34879032258064</v>
      </c>
      <c r="H5" s="52">
        <f>AVERAGE(P12:P19)</f>
        <v>61.751693548387095</v>
      </c>
      <c r="I5" s="52">
        <f>AVERAGE(T12:T19)</f>
        <v>21.943084677419353</v>
      </c>
      <c r="J5" s="52"/>
      <c r="K5" s="34" t="s">
        <v>266</v>
      </c>
      <c r="L5" s="52">
        <v>89.646451612903235</v>
      </c>
      <c r="M5" s="52">
        <v>27.57616666666668</v>
      </c>
      <c r="N5" s="52">
        <v>17.101086956521737</v>
      </c>
      <c r="O5" s="52">
        <v>59.820000000000022</v>
      </c>
      <c r="P5" s="52">
        <v>44.79870967741936</v>
      </c>
      <c r="Q5" s="52">
        <v>27.591500000000003</v>
      </c>
      <c r="R5" s="52">
        <v>42.397499999999994</v>
      </c>
      <c r="S5" s="52">
        <v>33.300109890109894</v>
      </c>
      <c r="T5" s="114">
        <v>17.640161290322578</v>
      </c>
      <c r="U5" s="114">
        <v>8.2009090909090894</v>
      </c>
      <c r="V5" s="114">
        <v>8.7318478260869536</v>
      </c>
      <c r="W5" s="114">
        <v>12.728351648351646</v>
      </c>
      <c r="X5" s="114"/>
      <c r="Y5" s="10" t="s">
        <v>267</v>
      </c>
      <c r="Z5" s="122" t="s">
        <v>648</v>
      </c>
      <c r="AA5" s="114"/>
      <c r="AB5" s="114"/>
      <c r="AC5" s="114"/>
      <c r="AD5" s="114"/>
      <c r="AE5" s="114"/>
    </row>
    <row r="6" spans="1:31" x14ac:dyDescent="0.3">
      <c r="B6" s="9" t="s">
        <v>240</v>
      </c>
      <c r="C6" s="52">
        <f t="shared" si="1"/>
        <v>28.081256247311831</v>
      </c>
      <c r="D6" s="52">
        <f t="shared" si="0"/>
        <v>14.007717247311827</v>
      </c>
      <c r="E6" s="52">
        <f t="shared" si="0"/>
        <v>5.5000315806451612</v>
      </c>
      <c r="G6" s="52">
        <f>AVERAGE(L4:L11,L22:L27,L20)</f>
        <v>101.37637634408603</v>
      </c>
      <c r="H6" s="52">
        <f>AVERAGE(P4:P11,P22:P27,P20)</f>
        <v>50.569376344086017</v>
      </c>
      <c r="I6" s="52">
        <f>AVERAGE(T4:T11,T21:T27)</f>
        <v>19.855709677419352</v>
      </c>
      <c r="J6" s="52"/>
      <c r="K6" s="34" t="s">
        <v>268</v>
      </c>
      <c r="L6" s="52">
        <v>87.481290322580605</v>
      </c>
      <c r="M6" s="52">
        <v>26.961596638655458</v>
      </c>
      <c r="N6" s="52">
        <v>16.021304347826092</v>
      </c>
      <c r="O6" s="52">
        <v>57.055652173913053</v>
      </c>
      <c r="P6" s="52">
        <v>43.572741935483876</v>
      </c>
      <c r="Q6" s="52">
        <v>26.90386554621848</v>
      </c>
      <c r="R6" s="52">
        <v>40.907499999999999</v>
      </c>
      <c r="S6" s="52">
        <v>32.481086956521729</v>
      </c>
      <c r="T6" s="114">
        <v>17.069838709677416</v>
      </c>
      <c r="U6" s="114">
        <v>8.0600833333333348</v>
      </c>
      <c r="V6" s="114">
        <v>8.2816304347826115</v>
      </c>
      <c r="W6" s="114">
        <v>12.505326086956524</v>
      </c>
      <c r="X6" s="114"/>
      <c r="Y6" s="10" t="s">
        <v>269</v>
      </c>
      <c r="Z6" s="122" t="s">
        <v>648</v>
      </c>
      <c r="AA6" s="114"/>
      <c r="AB6" s="114"/>
      <c r="AC6" s="114"/>
      <c r="AD6" s="114"/>
      <c r="AE6" s="114"/>
    </row>
    <row r="7" spans="1:31" x14ac:dyDescent="0.3">
      <c r="B7" s="9" t="s">
        <v>241</v>
      </c>
      <c r="C7" s="52">
        <f t="shared" si="1"/>
        <v>16.213617916666667</v>
      </c>
      <c r="D7" s="52">
        <f t="shared" si="0"/>
        <v>11.348159083333332</v>
      </c>
      <c r="E7" s="52">
        <f t="shared" si="0"/>
        <v>3.0360802479338833</v>
      </c>
      <c r="G7" s="120">
        <f>M12</f>
        <v>58.532916666666665</v>
      </c>
      <c r="H7" s="120">
        <f>Q12</f>
        <v>40.968083333333325</v>
      </c>
      <c r="I7" s="120">
        <f>U12</f>
        <v>10.96057851239669</v>
      </c>
      <c r="J7" s="52"/>
      <c r="K7" s="34" t="s">
        <v>270</v>
      </c>
      <c r="L7" s="52">
        <v>85.762903225806454</v>
      </c>
      <c r="M7" s="52">
        <v>27.356083333333334</v>
      </c>
      <c r="N7" s="52">
        <v>15.661086956521741</v>
      </c>
      <c r="O7" s="52">
        <v>56.149780219780205</v>
      </c>
      <c r="P7" s="52">
        <v>43.369677419354851</v>
      </c>
      <c r="Q7" s="52">
        <v>26.752333333333336</v>
      </c>
      <c r="R7" s="52">
        <v>40.267173913043464</v>
      </c>
      <c r="S7" s="52">
        <v>32.677582417582414</v>
      </c>
      <c r="T7" s="114">
        <v>16.955161290322582</v>
      </c>
      <c r="U7" s="114">
        <v>7.9876859504132236</v>
      </c>
      <c r="V7" s="114">
        <v>8.1389130434782597</v>
      </c>
      <c r="W7" s="114">
        <v>12.677582417582416</v>
      </c>
      <c r="X7" s="114"/>
      <c r="Y7" s="10" t="s">
        <v>271</v>
      </c>
      <c r="Z7" s="122" t="s">
        <v>648</v>
      </c>
      <c r="AA7" s="114"/>
      <c r="AB7" s="114"/>
      <c r="AC7" s="114"/>
      <c r="AD7" s="114"/>
      <c r="AE7" s="114"/>
    </row>
    <row r="8" spans="1:31" x14ac:dyDescent="0.3">
      <c r="B8" s="9" t="s">
        <v>242</v>
      </c>
      <c r="C8" s="52">
        <f t="shared" si="1"/>
        <v>11.973263444444445</v>
      </c>
      <c r="D8" s="52">
        <f t="shared" si="0"/>
        <v>9.6655456666666684</v>
      </c>
      <c r="E8" s="52">
        <f t="shared" si="0"/>
        <v>2.7556158402203859</v>
      </c>
      <c r="G8" s="52">
        <f>AVERAGE(M10:M11,M13:M22)</f>
        <v>43.224777777777774</v>
      </c>
      <c r="H8" s="52">
        <f>AVERAGE(Q10:Q11,Q13:Q22)</f>
        <v>34.893666666666668</v>
      </c>
      <c r="I8" s="52">
        <f>AVERAGE(U10:U11,U13:U22)</f>
        <v>9.9480716253443529</v>
      </c>
      <c r="J8" s="52"/>
      <c r="K8" s="34" t="s">
        <v>272</v>
      </c>
      <c r="L8" s="52">
        <v>87.717419354838711</v>
      </c>
      <c r="M8" s="52">
        <v>28.178500000000007</v>
      </c>
      <c r="N8" s="123">
        <v>16.631630434782608</v>
      </c>
      <c r="O8" s="52">
        <v>59.552417582417576</v>
      </c>
      <c r="P8" s="52">
        <v>44.705322580645152</v>
      </c>
      <c r="Q8" s="52">
        <v>27.513333333333332</v>
      </c>
      <c r="R8" s="123">
        <v>40.653913043478248</v>
      </c>
      <c r="S8" s="52">
        <v>34.193956043956049</v>
      </c>
      <c r="T8" s="52">
        <v>17.718387096774194</v>
      </c>
      <c r="U8" s="52">
        <v>8.1070247933884296</v>
      </c>
      <c r="V8" s="123">
        <v>8.3767391304347818</v>
      </c>
      <c r="W8" s="52">
        <v>13.634175824175825</v>
      </c>
      <c r="Y8" s="115" t="s">
        <v>53</v>
      </c>
      <c r="Z8" s="122"/>
    </row>
    <row r="9" spans="1:31" x14ac:dyDescent="0.3">
      <c r="B9" s="9" t="s">
        <v>243</v>
      </c>
      <c r="C9" s="52">
        <f t="shared" si="1"/>
        <v>8.6732123880825061</v>
      </c>
      <c r="D9" s="52">
        <f t="shared" si="0"/>
        <v>8.4192647202699273</v>
      </c>
      <c r="E9" s="52">
        <f t="shared" si="0"/>
        <v>2.4358331277861258</v>
      </c>
      <c r="G9" s="52">
        <f>AVERAGE(M4:M9,M23:M27)</f>
        <v>31.311236058059588</v>
      </c>
      <c r="H9" s="52">
        <f>AVERAGE(Q4:Q9,Q23:Q27)</f>
        <v>30.394457473898651</v>
      </c>
      <c r="I9" s="52">
        <f>AVERAGE(U4:U9,U23:U27)</f>
        <v>8.7936213999499113</v>
      </c>
      <c r="J9" s="52"/>
      <c r="K9" s="34" t="s">
        <v>273</v>
      </c>
      <c r="L9" s="52">
        <v>94.74435483870964</v>
      </c>
      <c r="M9" s="52">
        <v>31.774250000000002</v>
      </c>
      <c r="N9" s="123">
        <v>20.796195652173925</v>
      </c>
      <c r="O9" s="52">
        <v>66.279010989011013</v>
      </c>
      <c r="P9" s="52">
        <v>47.810645161290317</v>
      </c>
      <c r="Q9" s="52">
        <v>29.625166666666669</v>
      </c>
      <c r="R9" s="123">
        <v>42.993586956521725</v>
      </c>
      <c r="S9" s="52">
        <v>37.152417582417591</v>
      </c>
      <c r="T9" s="52">
        <v>19.219677419354831</v>
      </c>
      <c r="U9" s="52">
        <v>8.7033884297520707</v>
      </c>
      <c r="V9" s="123">
        <v>9.7091304347826117</v>
      </c>
      <c r="W9" s="52">
        <v>15.792747252747249</v>
      </c>
      <c r="Y9" s="10" t="s">
        <v>274</v>
      </c>
      <c r="Z9" s="122"/>
    </row>
    <row r="10" spans="1:31" x14ac:dyDescent="0.3">
      <c r="B10" s="9" t="s">
        <v>244</v>
      </c>
      <c r="C10" s="52">
        <f t="shared" si="1"/>
        <v>11.303195760869565</v>
      </c>
      <c r="D10" s="52">
        <f t="shared" si="0"/>
        <v>14.76440108695652</v>
      </c>
      <c r="E10" s="52">
        <f t="shared" si="0"/>
        <v>4.233403043478261</v>
      </c>
      <c r="G10" s="120">
        <f>N12</f>
        <v>40.805760869565212</v>
      </c>
      <c r="H10" s="120">
        <f>R12</f>
        <v>53.301086956521729</v>
      </c>
      <c r="I10" s="120">
        <f>V12</f>
        <v>15.283043478260868</v>
      </c>
      <c r="J10" s="52"/>
      <c r="K10" s="34" t="s">
        <v>275</v>
      </c>
      <c r="L10" s="52">
        <v>99.599032258064497</v>
      </c>
      <c r="M10" s="123">
        <v>39.509833333333361</v>
      </c>
      <c r="N10" s="123">
        <v>25.891086956521736</v>
      </c>
      <c r="O10" s="123">
        <v>80.358131868131878</v>
      </c>
      <c r="P10" s="52">
        <v>50.635967741935502</v>
      </c>
      <c r="Q10" s="123">
        <v>33.149000000000008</v>
      </c>
      <c r="R10" s="123">
        <v>46.473260869565216</v>
      </c>
      <c r="S10" s="123">
        <v>39.506813186813197</v>
      </c>
      <c r="T10" s="52">
        <v>19.848870967741938</v>
      </c>
      <c r="U10" s="123">
        <v>9.3038016528925596</v>
      </c>
      <c r="V10" s="123">
        <v>11.215543478260866</v>
      </c>
      <c r="W10" s="123">
        <v>18.4178021978022</v>
      </c>
      <c r="Y10" s="10" t="s">
        <v>276</v>
      </c>
      <c r="Z10" s="122" t="s">
        <v>265</v>
      </c>
    </row>
    <row r="11" spans="1:31" x14ac:dyDescent="0.3">
      <c r="B11" s="9" t="s">
        <v>245</v>
      </c>
      <c r="C11" s="52">
        <f t="shared" si="1"/>
        <v>8.8005835597826092</v>
      </c>
      <c r="D11" s="52">
        <f t="shared" si="0"/>
        <v>13.623885577445652</v>
      </c>
      <c r="E11" s="52">
        <f t="shared" si="0"/>
        <v>3.5390701766304349</v>
      </c>
      <c r="G11" s="52">
        <f>AVERAGE(N8:N11,N13:N24)</f>
        <v>31.771059782608695</v>
      </c>
      <c r="H11" s="52">
        <f>AVERAGE(R8:R11,R13:R24)</f>
        <v>49.183702445652166</v>
      </c>
      <c r="I11" s="52">
        <f>AVERAGE(V8:V11,V13:V24)</f>
        <v>12.776426630434782</v>
      </c>
      <c r="J11" s="52"/>
      <c r="K11" s="34" t="s">
        <v>277</v>
      </c>
      <c r="L11" s="124">
        <v>115.15919354838709</v>
      </c>
      <c r="M11" s="125">
        <v>50.621416666666669</v>
      </c>
      <c r="N11" s="125">
        <v>34.232391304347829</v>
      </c>
      <c r="O11" s="125">
        <v>96.791758241758217</v>
      </c>
      <c r="P11" s="124">
        <v>56.21612903225806</v>
      </c>
      <c r="Q11" s="125">
        <v>37.211333333333322</v>
      </c>
      <c r="R11" s="125">
        <v>50.373152173913063</v>
      </c>
      <c r="S11" s="125">
        <v>41.766373626373621</v>
      </c>
      <c r="T11" s="124">
        <v>20.910645161290315</v>
      </c>
      <c r="U11" s="125">
        <v>10.562975206611569</v>
      </c>
      <c r="V11" s="125">
        <v>13.095760869565222</v>
      </c>
      <c r="W11" s="125">
        <v>21.909230769230764</v>
      </c>
      <c r="Y11" s="10" t="s">
        <v>278</v>
      </c>
      <c r="Z11" s="122" t="s">
        <v>648</v>
      </c>
    </row>
    <row r="12" spans="1:31" x14ac:dyDescent="0.3">
      <c r="B12" s="9" t="s">
        <v>246</v>
      </c>
      <c r="C12" s="52">
        <f t="shared" si="1"/>
        <v>5.6250914751552816</v>
      </c>
      <c r="D12" s="52">
        <f t="shared" si="0"/>
        <v>12.125068524844719</v>
      </c>
      <c r="E12" s="52">
        <f t="shared" si="0"/>
        <v>2.6814202173913051</v>
      </c>
      <c r="G12" s="52">
        <f>AVERAGE(N4:N7,N25:N27)</f>
        <v>20.307189440993795</v>
      </c>
      <c r="H12" s="52">
        <f>AVERAGE(R4:R7,R25:R27)</f>
        <v>43.772810559006203</v>
      </c>
      <c r="I12" s="52">
        <f>AVERAGE(V4:V7,V25:V27)</f>
        <v>9.6802173913043497</v>
      </c>
      <c r="J12" s="52"/>
      <c r="K12" s="34" t="s">
        <v>279</v>
      </c>
      <c r="L12" s="125">
        <v>121.06032258064516</v>
      </c>
      <c r="M12" s="126">
        <v>58.532916666666665</v>
      </c>
      <c r="N12" s="126">
        <v>40.805760869565212</v>
      </c>
      <c r="O12" s="126">
        <v>103.16021978021973</v>
      </c>
      <c r="P12" s="125">
        <v>64.214677419354842</v>
      </c>
      <c r="Q12" s="126">
        <v>40.968083333333325</v>
      </c>
      <c r="R12" s="126">
        <v>53.301086956521729</v>
      </c>
      <c r="S12" s="125">
        <v>44.319560439560426</v>
      </c>
      <c r="T12" s="125">
        <v>21.882258064516133</v>
      </c>
      <c r="U12" s="126">
        <v>10.96057851239669</v>
      </c>
      <c r="V12" s="126">
        <v>15.283043478260868</v>
      </c>
      <c r="W12" s="126">
        <v>24.258461538461539</v>
      </c>
      <c r="Y12" s="10" t="s">
        <v>280</v>
      </c>
      <c r="Z12" s="122" t="s">
        <v>648</v>
      </c>
    </row>
    <row r="13" spans="1:31" x14ac:dyDescent="0.3">
      <c r="B13" s="9" t="s">
        <v>247</v>
      </c>
      <c r="C13" s="52">
        <f t="shared" si="1"/>
        <v>28.575380879120868</v>
      </c>
      <c r="D13" s="52">
        <f t="shared" si="0"/>
        <v>12.633330769230765</v>
      </c>
      <c r="E13" s="52">
        <f t="shared" si="0"/>
        <v>6.7195938461538471</v>
      </c>
      <c r="G13" s="120">
        <f>O12</f>
        <v>103.16021978021973</v>
      </c>
      <c r="H13" s="120">
        <f>S22</f>
        <v>45.60769230769229</v>
      </c>
      <c r="I13" s="120">
        <f>W12</f>
        <v>24.258461538461539</v>
      </c>
      <c r="J13" s="52"/>
      <c r="K13" s="34" t="s">
        <v>281</v>
      </c>
      <c r="L13" s="125">
        <v>121.97854838709678</v>
      </c>
      <c r="M13" s="125">
        <v>57.293666666666688</v>
      </c>
      <c r="N13" s="125">
        <v>43.749130434782607</v>
      </c>
      <c r="O13" s="125">
        <v>108.30384615384611</v>
      </c>
      <c r="P13" s="125">
        <v>64.56774193548388</v>
      </c>
      <c r="Q13" s="125">
        <v>38.736333333333363</v>
      </c>
      <c r="R13" s="125">
        <v>53.602173913043472</v>
      </c>
      <c r="S13" s="125">
        <v>44.819670329670345</v>
      </c>
      <c r="T13" s="125">
        <v>21.897580645161288</v>
      </c>
      <c r="U13" s="125">
        <v>10.820413223140498</v>
      </c>
      <c r="V13" s="125">
        <v>15.228152173913042</v>
      </c>
      <c r="W13" s="125">
        <v>24.413736263736268</v>
      </c>
      <c r="Y13" s="10" t="s">
        <v>282</v>
      </c>
      <c r="Z13" s="122" t="s">
        <v>283</v>
      </c>
    </row>
    <row r="14" spans="1:31" x14ac:dyDescent="0.3">
      <c r="B14" s="9" t="s">
        <v>248</v>
      </c>
      <c r="C14" s="52">
        <f t="shared" si="1"/>
        <v>26.449350073260074</v>
      </c>
      <c r="D14" s="52">
        <f t="shared" si="0"/>
        <v>12.343754157509158</v>
      </c>
      <c r="E14" s="52">
        <f t="shared" si="0"/>
        <v>6.0075643315018334</v>
      </c>
      <c r="G14" s="52">
        <f>AVERAGE(O10:O11,O13:O22)</f>
        <v>95.485018315018308</v>
      </c>
      <c r="H14" s="52">
        <f>AVERAGE(S10:S21)</f>
        <v>44.562289377289375</v>
      </c>
      <c r="I14" s="52">
        <f>AVERAGE(W10:W11,W13:W22)</f>
        <v>21.687957875457879</v>
      </c>
      <c r="J14" s="52"/>
      <c r="K14" s="34" t="s">
        <v>284</v>
      </c>
      <c r="L14" s="125">
        <v>121.44193548387099</v>
      </c>
      <c r="M14" s="125">
        <v>52.927166666666679</v>
      </c>
      <c r="N14" s="125">
        <v>41.680217391304346</v>
      </c>
      <c r="O14" s="125">
        <v>106.32065934065929</v>
      </c>
      <c r="P14" s="125">
        <v>62.761935483870957</v>
      </c>
      <c r="Q14" s="125">
        <v>37.27024999999999</v>
      </c>
      <c r="R14" s="125">
        <v>52.6782608695652</v>
      </c>
      <c r="S14" s="125">
        <v>44.950439560439555</v>
      </c>
      <c r="T14" s="125">
        <v>21.945967741935473</v>
      </c>
      <c r="U14" s="125">
        <v>10.651322314049583</v>
      </c>
      <c r="V14" s="125">
        <v>14.7075</v>
      </c>
      <c r="W14" s="125">
        <v>23.392087912087906</v>
      </c>
      <c r="Y14" s="115" t="s">
        <v>52</v>
      </c>
      <c r="Z14" s="122"/>
    </row>
    <row r="15" spans="1:31" x14ac:dyDescent="0.3">
      <c r="B15" s="9" t="s">
        <v>249</v>
      </c>
      <c r="C15" s="52">
        <f t="shared" si="1"/>
        <v>18.960684409937887</v>
      </c>
      <c r="D15" s="52">
        <f t="shared" si="0"/>
        <v>10.285980997915132</v>
      </c>
      <c r="E15" s="52">
        <f t="shared" si="0"/>
        <v>4.3660332314424712</v>
      </c>
      <c r="G15" s="52">
        <f>AVERAGE(O4:O9,O23:O27)</f>
        <v>68.450124223602472</v>
      </c>
      <c r="H15" s="52">
        <f>AVERAGE(S4:S9,S23:S27)</f>
        <v>37.133505407635852</v>
      </c>
      <c r="I15" s="52">
        <f>AVERAGE(W4:W9,W23:W27)</f>
        <v>15.761852821091951</v>
      </c>
      <c r="J15" s="52"/>
      <c r="K15" s="34" t="s">
        <v>285</v>
      </c>
      <c r="L15" s="125">
        <v>120.1595161290323</v>
      </c>
      <c r="M15" s="125">
        <v>47.474083333333347</v>
      </c>
      <c r="N15" s="125">
        <v>37.53608695652175</v>
      </c>
      <c r="O15" s="125">
        <v>99.853406593406575</v>
      </c>
      <c r="P15" s="125">
        <v>60.211290322580645</v>
      </c>
      <c r="Q15" s="125">
        <v>35.57716666666667</v>
      </c>
      <c r="R15" s="125">
        <v>51.759565217391298</v>
      </c>
      <c r="S15" s="125">
        <v>44.502967032967035</v>
      </c>
      <c r="T15" s="125">
        <v>21.927419354838708</v>
      </c>
      <c r="U15" s="125">
        <v>10.274297520661158</v>
      </c>
      <c r="V15" s="125">
        <v>14.226413043478267</v>
      </c>
      <c r="W15" s="125">
        <v>22.662637362637369</v>
      </c>
      <c r="Y15" s="10" t="s">
        <v>286</v>
      </c>
      <c r="Z15" s="122" t="s">
        <v>287</v>
      </c>
    </row>
    <row r="16" spans="1:31" x14ac:dyDescent="0.3">
      <c r="K16" s="34" t="s">
        <v>288</v>
      </c>
      <c r="L16" s="123">
        <v>117.36016129032258</v>
      </c>
      <c r="M16" s="123">
        <v>43.225000000000009</v>
      </c>
      <c r="N16" s="123">
        <v>34.463260869565232</v>
      </c>
      <c r="O16" s="123">
        <v>91.197032967032953</v>
      </c>
      <c r="P16" s="123">
        <v>59.380806451612891</v>
      </c>
      <c r="Q16" s="123">
        <v>34.703083333333332</v>
      </c>
      <c r="R16" s="123">
        <v>50.685978260869561</v>
      </c>
      <c r="S16" s="123">
        <v>44.667802197802196</v>
      </c>
      <c r="T16" s="123">
        <v>21.738225806451617</v>
      </c>
      <c r="U16" s="123">
        <v>9.9853719008264417</v>
      </c>
      <c r="V16" s="123">
        <v>14.549347826086962</v>
      </c>
      <c r="W16" s="123">
        <v>21.838131868131875</v>
      </c>
      <c r="Y16" s="10" t="s">
        <v>289</v>
      </c>
      <c r="Z16" s="122" t="s">
        <v>648</v>
      </c>
    </row>
    <row r="17" spans="1:26" x14ac:dyDescent="0.3">
      <c r="K17" s="34" t="s">
        <v>290</v>
      </c>
      <c r="L17" s="123">
        <v>116.42532258064516</v>
      </c>
      <c r="M17" s="123">
        <v>40.356416666666668</v>
      </c>
      <c r="N17" s="123">
        <v>32.17271739130436</v>
      </c>
      <c r="O17" s="123">
        <v>89.198791208791221</v>
      </c>
      <c r="P17" s="123">
        <v>60.442419354838698</v>
      </c>
      <c r="Q17" s="123">
        <v>33.323416666666645</v>
      </c>
      <c r="R17" s="123">
        <v>49.314130434782584</v>
      </c>
      <c r="S17" s="123">
        <v>44.826703296703293</v>
      </c>
      <c r="T17" s="123">
        <v>21.690161290322582</v>
      </c>
      <c r="U17" s="123">
        <v>9.5917355371900896</v>
      </c>
      <c r="V17" s="123">
        <v>14.360108695652178</v>
      </c>
      <c r="W17" s="123">
        <v>20.808901098901107</v>
      </c>
      <c r="Y17" s="10" t="s">
        <v>291</v>
      </c>
      <c r="Z17" s="122" t="s">
        <v>648</v>
      </c>
    </row>
    <row r="18" spans="1:26" x14ac:dyDescent="0.3">
      <c r="K18" s="34" t="s">
        <v>292</v>
      </c>
      <c r="L18" s="123">
        <v>117.08983870967742</v>
      </c>
      <c r="M18" s="123">
        <v>37.651166666666668</v>
      </c>
      <c r="N18" s="123">
        <v>30.86228260869564</v>
      </c>
      <c r="O18" s="123">
        <v>88.921318681318667</v>
      </c>
      <c r="P18" s="123">
        <v>60.439354838709647</v>
      </c>
      <c r="Q18" s="123">
        <v>31.818666666666683</v>
      </c>
      <c r="R18" s="123">
        <v>48.519673913043462</v>
      </c>
      <c r="S18" s="123">
        <v>45.086923076923085</v>
      </c>
      <c r="T18" s="123">
        <v>21.891290322580641</v>
      </c>
      <c r="U18" s="123">
        <v>9.351239669421485</v>
      </c>
      <c r="V18" s="123">
        <v>13.47902173913044</v>
      </c>
      <c r="W18" s="123">
        <v>19.71384615384617</v>
      </c>
      <c r="Y18" s="10" t="s">
        <v>293</v>
      </c>
      <c r="Z18" s="122" t="s">
        <v>648</v>
      </c>
    </row>
    <row r="19" spans="1:26" x14ac:dyDescent="0.3">
      <c r="K19" s="34" t="s">
        <v>294</v>
      </c>
      <c r="L19" s="123">
        <v>119.27467741935482</v>
      </c>
      <c r="M19" s="123">
        <v>35.076416666666674</v>
      </c>
      <c r="N19" s="123">
        <v>30.516304347826086</v>
      </c>
      <c r="O19" s="123">
        <v>90.833956043956036</v>
      </c>
      <c r="P19" s="123">
        <v>61.995322580645151</v>
      </c>
      <c r="Q19" s="123">
        <v>31.952833333333338</v>
      </c>
      <c r="R19" s="123">
        <v>48.26141304347825</v>
      </c>
      <c r="S19" s="123">
        <v>46.271758241758228</v>
      </c>
      <c r="T19" s="123">
        <v>22.571774193548396</v>
      </c>
      <c r="U19" s="123">
        <v>9.3213223140495831</v>
      </c>
      <c r="V19" s="123">
        <v>13.009021739130439</v>
      </c>
      <c r="W19" s="123">
        <v>19.854065934065932</v>
      </c>
    </row>
    <row r="20" spans="1:26" x14ac:dyDescent="0.3">
      <c r="K20" s="34" t="s">
        <v>295</v>
      </c>
      <c r="L20" s="52">
        <v>119.60161290322579</v>
      </c>
      <c r="M20" s="123">
        <v>35.091083333333323</v>
      </c>
      <c r="N20" s="123">
        <v>29.887826086956519</v>
      </c>
      <c r="O20" s="123">
        <v>96.049780219780232</v>
      </c>
      <c r="P20" s="52">
        <v>62.501451612903239</v>
      </c>
      <c r="Q20" s="123">
        <v>33.103166666666674</v>
      </c>
      <c r="R20" s="123">
        <v>48.57315217391303</v>
      </c>
      <c r="S20" s="123">
        <v>46.729890109890114</v>
      </c>
      <c r="T20" s="127">
        <v>22.858387096774198</v>
      </c>
      <c r="U20" s="123">
        <v>9.4026446280991731</v>
      </c>
      <c r="V20" s="123">
        <v>12.539782608695651</v>
      </c>
      <c r="W20" s="123">
        <v>20.785054945054956</v>
      </c>
    </row>
    <row r="21" spans="1:26" x14ac:dyDescent="0.3">
      <c r="K21" s="34" t="s">
        <v>296</v>
      </c>
      <c r="L21" s="127">
        <v>120.45016129032255</v>
      </c>
      <c r="M21" s="123">
        <v>39.924499999999981</v>
      </c>
      <c r="N21" s="123">
        <v>32.215543478260876</v>
      </c>
      <c r="O21" s="123">
        <v>100.76659340659342</v>
      </c>
      <c r="P21" s="127">
        <v>61.44306451612902</v>
      </c>
      <c r="Q21" s="123">
        <v>35.719666666666669</v>
      </c>
      <c r="R21" s="123">
        <v>50.309891304347836</v>
      </c>
      <c r="S21" s="123">
        <v>47.298571428571421</v>
      </c>
      <c r="T21" s="52">
        <v>22.853709677419367</v>
      </c>
      <c r="U21" s="123">
        <v>9.9514049586776832</v>
      </c>
      <c r="V21" s="123">
        <v>12.794673913043484</v>
      </c>
      <c r="W21" s="123">
        <v>22.846043956043953</v>
      </c>
    </row>
    <row r="22" spans="1:26" x14ac:dyDescent="0.3">
      <c r="K22" s="34" t="s">
        <v>297</v>
      </c>
      <c r="L22" s="52">
        <v>117.47419354838711</v>
      </c>
      <c r="M22" s="123">
        <v>39.546583333333317</v>
      </c>
      <c r="N22" s="123">
        <v>32.811847826086947</v>
      </c>
      <c r="O22" s="123">
        <v>97.224945054945067</v>
      </c>
      <c r="P22" s="52">
        <v>59.408709677419374</v>
      </c>
      <c r="Q22" s="123">
        <v>36.159083333333342</v>
      </c>
      <c r="R22" s="123">
        <v>51.771195652173908</v>
      </c>
      <c r="S22" s="126">
        <v>45.60769230769229</v>
      </c>
      <c r="T22" s="52">
        <v>22.239032258064515</v>
      </c>
      <c r="U22" s="123">
        <v>10.160330578512397</v>
      </c>
      <c r="V22" s="123">
        <v>12.649782608695649</v>
      </c>
      <c r="W22" s="123">
        <v>23.613956043956048</v>
      </c>
    </row>
    <row r="23" spans="1:26" x14ac:dyDescent="0.3">
      <c r="K23" s="34" t="s">
        <v>298</v>
      </c>
      <c r="L23" s="52">
        <v>115.12048387096772</v>
      </c>
      <c r="M23" s="52">
        <v>39.394833333333331</v>
      </c>
      <c r="N23" s="123">
        <v>33.305652173913039</v>
      </c>
      <c r="O23" s="52">
        <v>92.040549450549463</v>
      </c>
      <c r="P23" s="52">
        <v>59.131774193548395</v>
      </c>
      <c r="Q23" s="52">
        <v>36.621166666666653</v>
      </c>
      <c r="R23" s="123">
        <v>51.786413043478248</v>
      </c>
      <c r="S23" s="52">
        <v>43.972087912087936</v>
      </c>
      <c r="T23" s="52">
        <v>21.885322580645163</v>
      </c>
      <c r="U23" s="52">
        <v>9.9699173553718996</v>
      </c>
      <c r="V23" s="123">
        <v>12.529456521739128</v>
      </c>
      <c r="W23" s="52">
        <v>24.292857142857148</v>
      </c>
    </row>
    <row r="24" spans="1:26" x14ac:dyDescent="0.3">
      <c r="K24" s="34" t="s">
        <v>299</v>
      </c>
      <c r="L24" s="52">
        <v>112.10983870967739</v>
      </c>
      <c r="M24" s="52">
        <v>37.531499999999987</v>
      </c>
      <c r="N24" s="123">
        <v>31.584782608695651</v>
      </c>
      <c r="O24" s="52">
        <v>85.669780219780222</v>
      </c>
      <c r="P24" s="52">
        <v>54.445161290322595</v>
      </c>
      <c r="Q24" s="52">
        <v>34.953083333333332</v>
      </c>
      <c r="R24" s="123">
        <v>49.183478260869556</v>
      </c>
      <c r="S24" s="52">
        <v>42.458901098901109</v>
      </c>
      <c r="T24" s="52">
        <v>21.275806451612898</v>
      </c>
      <c r="U24" s="52">
        <v>9.6618181818181785</v>
      </c>
      <c r="V24" s="123">
        <v>11.952391304347826</v>
      </c>
      <c r="W24" s="52">
        <v>19.849780219780218</v>
      </c>
    </row>
    <row r="25" spans="1:26" x14ac:dyDescent="0.3">
      <c r="K25" s="34" t="s">
        <v>300</v>
      </c>
      <c r="L25" s="52">
        <v>105.44870967741937</v>
      </c>
      <c r="M25" s="52">
        <v>35.904333333333327</v>
      </c>
      <c r="N25" s="52">
        <v>28.462826086956539</v>
      </c>
      <c r="O25" s="52">
        <v>80.063516483516466</v>
      </c>
      <c r="P25" s="52">
        <v>51.508387096774193</v>
      </c>
      <c r="Q25" s="52">
        <v>33.788000000000004</v>
      </c>
      <c r="R25" s="52">
        <v>48.296086956521734</v>
      </c>
      <c r="S25" s="52">
        <v>41.772417582417582</v>
      </c>
      <c r="T25" s="114">
        <v>21.125000000000004</v>
      </c>
      <c r="U25" s="114">
        <v>9.4770247933884324</v>
      </c>
      <c r="V25" s="114">
        <v>11.762934782608694</v>
      </c>
      <c r="W25" s="114">
        <v>18.13461538461539</v>
      </c>
    </row>
    <row r="26" spans="1:26" x14ac:dyDescent="0.3">
      <c r="K26" s="34" t="s">
        <v>301</v>
      </c>
      <c r="L26" s="52">
        <v>101.97387096774193</v>
      </c>
      <c r="M26" s="52">
        <v>32.219250000000002</v>
      </c>
      <c r="N26" s="52">
        <v>24.844347826086956</v>
      </c>
      <c r="O26" s="52">
        <v>73.236373626373648</v>
      </c>
      <c r="P26" s="52">
        <v>48.878548387096764</v>
      </c>
      <c r="Q26" s="52">
        <v>32.286333333333346</v>
      </c>
      <c r="R26" s="52">
        <v>46.85967391304348</v>
      </c>
      <c r="S26" s="52">
        <v>39.819999999999979</v>
      </c>
      <c r="T26" s="114">
        <v>20.705967741935481</v>
      </c>
      <c r="U26" s="114">
        <v>9.3686776859504128</v>
      </c>
      <c r="V26" s="114">
        <v>11.352826086956521</v>
      </c>
      <c r="W26" s="114">
        <v>16.487032967032963</v>
      </c>
    </row>
    <row r="27" spans="1:26" x14ac:dyDescent="0.3">
      <c r="K27" s="34" t="s">
        <v>302</v>
      </c>
      <c r="L27" s="52">
        <v>93.653709677419343</v>
      </c>
      <c r="M27" s="52">
        <v>28.209916666666665</v>
      </c>
      <c r="N27" s="52">
        <v>21.354130434782618</v>
      </c>
      <c r="O27" s="52">
        <v>62.541758241758224</v>
      </c>
      <c r="P27" s="52">
        <v>45.427741935483873</v>
      </c>
      <c r="Q27" s="52">
        <v>29.521583333333332</v>
      </c>
      <c r="R27" s="52">
        <v>43.896956521739135</v>
      </c>
      <c r="S27" s="52">
        <v>35.920329670329679</v>
      </c>
      <c r="T27" s="114">
        <v>19.526935483870965</v>
      </c>
      <c r="U27" s="114">
        <v>8.5499173553718961</v>
      </c>
      <c r="V27" s="114">
        <v>10.030000000000001</v>
      </c>
      <c r="W27" s="114">
        <v>13.832417582417587</v>
      </c>
    </row>
    <row r="28" spans="1:26" x14ac:dyDescent="0.3">
      <c r="K28" s="34"/>
      <c r="L28" s="52"/>
      <c r="M28" s="52"/>
      <c r="N28" s="52"/>
      <c r="O28" s="52"/>
      <c r="P28" s="52"/>
      <c r="Q28" s="52"/>
      <c r="R28" s="52"/>
      <c r="S28" s="52"/>
      <c r="T28" s="114"/>
      <c r="U28" s="114"/>
      <c r="V28" s="114"/>
      <c r="W28" s="114"/>
    </row>
    <row r="29" spans="1:26" s="128" customFormat="1" x14ac:dyDescent="0.3">
      <c r="B29" s="129"/>
      <c r="C29" s="129"/>
      <c r="D29" s="129"/>
      <c r="E29" s="129"/>
      <c r="F29" s="129"/>
      <c r="G29" s="129"/>
      <c r="J29" s="129"/>
      <c r="K29" s="130"/>
    </row>
    <row r="31" spans="1:26" x14ac:dyDescent="0.3">
      <c r="A31" s="111" t="s">
        <v>78</v>
      </c>
      <c r="B31" s="113"/>
      <c r="C31" s="255" t="s">
        <v>251</v>
      </c>
      <c r="D31" s="255"/>
      <c r="E31" s="255"/>
      <c r="F31" s="113"/>
      <c r="G31" s="255" t="s">
        <v>252</v>
      </c>
      <c r="H31" s="255"/>
      <c r="I31" s="255"/>
      <c r="L31" s="256" t="s">
        <v>253</v>
      </c>
      <c r="M31" s="256"/>
      <c r="N31" s="256"/>
      <c r="O31" s="256"/>
      <c r="P31" s="256" t="s">
        <v>254</v>
      </c>
      <c r="Q31" s="256"/>
      <c r="R31" s="256"/>
      <c r="S31" s="256"/>
      <c r="T31" s="256" t="s">
        <v>255</v>
      </c>
      <c r="U31" s="256"/>
      <c r="V31" s="256"/>
      <c r="W31" s="256"/>
    </row>
    <row r="32" spans="1:26" x14ac:dyDescent="0.3">
      <c r="B32" s="116" t="s">
        <v>256</v>
      </c>
      <c r="C32" s="9" t="s">
        <v>257</v>
      </c>
      <c r="D32" s="9" t="s">
        <v>53</v>
      </c>
      <c r="E32" s="9" t="s">
        <v>52</v>
      </c>
      <c r="F32" s="113"/>
      <c r="G32" s="9" t="s">
        <v>257</v>
      </c>
      <c r="H32" s="9" t="s">
        <v>53</v>
      </c>
      <c r="I32" s="9" t="s">
        <v>52</v>
      </c>
      <c r="L32" s="117" t="s">
        <v>258</v>
      </c>
      <c r="M32" s="118" t="s">
        <v>259</v>
      </c>
      <c r="N32" s="118" t="s">
        <v>260</v>
      </c>
      <c r="O32" s="118" t="s">
        <v>261</v>
      </c>
      <c r="P32" s="119" t="s">
        <v>258</v>
      </c>
      <c r="Q32" s="119" t="s">
        <v>259</v>
      </c>
      <c r="R32" s="119" t="s">
        <v>260</v>
      </c>
      <c r="S32" s="119" t="s">
        <v>261</v>
      </c>
      <c r="T32" s="117" t="s">
        <v>258</v>
      </c>
      <c r="U32" s="118" t="s">
        <v>259</v>
      </c>
      <c r="V32" s="118" t="s">
        <v>260</v>
      </c>
      <c r="W32" s="118" t="s">
        <v>261</v>
      </c>
    </row>
    <row r="33" spans="2:23" x14ac:dyDescent="0.3">
      <c r="B33" s="9" t="s">
        <v>236</v>
      </c>
      <c r="C33" s="52">
        <f>G33*0.277</f>
        <v>33.788057903225813</v>
      </c>
      <c r="D33" s="52">
        <f t="shared" ref="D33:E44" si="2">H33*0.277</f>
        <v>17.885264516129038</v>
      </c>
      <c r="E33" s="52">
        <f t="shared" si="2"/>
        <v>6.0656298387096772</v>
      </c>
      <c r="G33" s="120">
        <f>L42</f>
        <v>121.97854838709678</v>
      </c>
      <c r="H33" s="120">
        <f>P42</f>
        <v>64.56774193548388</v>
      </c>
      <c r="I33" s="120">
        <f>T42</f>
        <v>21.897580645161288</v>
      </c>
      <c r="J33" s="52"/>
      <c r="K33" s="34" t="s">
        <v>263</v>
      </c>
      <c r="L33" s="121">
        <v>95.152580645161294</v>
      </c>
      <c r="M33" s="121">
        <v>29.317166666666662</v>
      </c>
      <c r="N33" s="121">
        <v>18.705543478260878</v>
      </c>
      <c r="O33" s="121">
        <v>60.542527472527475</v>
      </c>
      <c r="P33" s="52">
        <v>46.129677419354856</v>
      </c>
      <c r="Q33" s="52">
        <v>28.78266666666666</v>
      </c>
      <c r="R33" s="52">
        <v>43.78478260869565</v>
      </c>
      <c r="S33" s="52">
        <v>34.719670329670336</v>
      </c>
      <c r="T33" s="114">
        <v>18.861129032258063</v>
      </c>
      <c r="U33" s="114">
        <v>8.6433884297520631</v>
      </c>
      <c r="V33" s="114">
        <v>9.4633695652173913</v>
      </c>
      <c r="W33" s="114">
        <v>13.445494505494505</v>
      </c>
    </row>
    <row r="34" spans="2:23" x14ac:dyDescent="0.3">
      <c r="B34" s="9" t="s">
        <v>239</v>
      </c>
      <c r="C34" s="52">
        <f t="shared" ref="C34:C44" si="3">G34*0.277</f>
        <v>32.955551635944708</v>
      </c>
      <c r="D34" s="52">
        <f t="shared" si="2"/>
        <v>16.993784055299539</v>
      </c>
      <c r="E34" s="52">
        <f t="shared" si="2"/>
        <v>6.0800351152073748</v>
      </c>
      <c r="G34" s="52">
        <f>AVERAGE(L41,L43:L48)</f>
        <v>118.97311059907835</v>
      </c>
      <c r="H34" s="52">
        <f>AVERAGE(P41,P43:P48)</f>
        <v>61.349400921658976</v>
      </c>
      <c r="I34" s="52">
        <f>AVERAGE(T41,T43:T48)</f>
        <v>21.949585253456224</v>
      </c>
      <c r="J34" s="52"/>
      <c r="K34" s="34" t="s">
        <v>266</v>
      </c>
      <c r="L34" s="52">
        <v>89.646451612903235</v>
      </c>
      <c r="M34" s="52">
        <v>27.57616666666668</v>
      </c>
      <c r="N34" s="52">
        <v>17.101086956521737</v>
      </c>
      <c r="O34" s="52">
        <v>59.820000000000022</v>
      </c>
      <c r="P34" s="52">
        <v>44.79870967741936</v>
      </c>
      <c r="Q34" s="52">
        <v>27.591500000000003</v>
      </c>
      <c r="R34" s="52">
        <v>42.397499999999994</v>
      </c>
      <c r="S34" s="52">
        <v>33.300109890109894</v>
      </c>
      <c r="T34" s="114">
        <v>17.640161290322578</v>
      </c>
      <c r="U34" s="114">
        <v>8.2009090909090894</v>
      </c>
      <c r="V34" s="114">
        <v>8.7318478260869536</v>
      </c>
      <c r="W34" s="114">
        <v>12.728351648351646</v>
      </c>
    </row>
    <row r="35" spans="2:23" x14ac:dyDescent="0.3">
      <c r="B35" s="9" t="s">
        <v>240</v>
      </c>
      <c r="C35" s="52">
        <f t="shared" si="3"/>
        <v>28.411471149193549</v>
      </c>
      <c r="D35" s="52">
        <f t="shared" si="2"/>
        <v>14.195967973790323</v>
      </c>
      <c r="E35" s="52">
        <f t="shared" si="2"/>
        <v>5.5520154334677416</v>
      </c>
      <c r="G35" s="52">
        <f>AVERAGE(L33:L40,L49:L56)</f>
        <v>102.5684879032258</v>
      </c>
      <c r="H35" s="52">
        <f>AVERAGE(P33:P40,P49:P56)</f>
        <v>51.248981854838703</v>
      </c>
      <c r="I35" s="52">
        <f>AVERAGE(T33:T40,T49:T56)</f>
        <v>20.043377016129028</v>
      </c>
      <c r="J35" s="52"/>
      <c r="K35" s="34" t="s">
        <v>268</v>
      </c>
      <c r="L35" s="52">
        <v>87.481290322580605</v>
      </c>
      <c r="M35" s="52">
        <v>26.961596638655458</v>
      </c>
      <c r="N35" s="52">
        <v>16.021304347826092</v>
      </c>
      <c r="O35" s="52">
        <v>57.055652173913053</v>
      </c>
      <c r="P35" s="52">
        <v>43.572741935483876</v>
      </c>
      <c r="Q35" s="52">
        <v>26.90386554621848</v>
      </c>
      <c r="R35" s="52">
        <v>40.907499999999999</v>
      </c>
      <c r="S35" s="52">
        <v>32.481086956521729</v>
      </c>
      <c r="T35" s="114">
        <v>17.069838709677416</v>
      </c>
      <c r="U35" s="114">
        <v>8.0600833333333348</v>
      </c>
      <c r="V35" s="114">
        <v>8.2816304347826115</v>
      </c>
      <c r="W35" s="114">
        <v>12.505326086956524</v>
      </c>
    </row>
    <row r="36" spans="2:23" x14ac:dyDescent="0.3">
      <c r="B36" s="9" t="s">
        <v>241</v>
      </c>
      <c r="C36" s="52">
        <f t="shared" si="3"/>
        <v>16.213617916666667</v>
      </c>
      <c r="D36" s="52">
        <f t="shared" si="2"/>
        <v>11.348159083333332</v>
      </c>
      <c r="E36" s="52">
        <f t="shared" si="2"/>
        <v>3.0360802479338833</v>
      </c>
      <c r="G36" s="120">
        <f>M41</f>
        <v>58.532916666666665</v>
      </c>
      <c r="H36" s="120">
        <f>Q41</f>
        <v>40.968083333333325</v>
      </c>
      <c r="I36" s="120">
        <f>U41</f>
        <v>10.96057851239669</v>
      </c>
      <c r="J36" s="52"/>
      <c r="K36" s="34" t="s">
        <v>270</v>
      </c>
      <c r="L36" s="52">
        <v>85.762903225806454</v>
      </c>
      <c r="M36" s="52">
        <v>27.356083333333334</v>
      </c>
      <c r="N36" s="52">
        <v>15.661086956521741</v>
      </c>
      <c r="O36" s="52">
        <v>56.149780219780205</v>
      </c>
      <c r="P36" s="52">
        <v>43.369677419354851</v>
      </c>
      <c r="Q36" s="52">
        <v>26.752333333333336</v>
      </c>
      <c r="R36" s="52">
        <v>40.267173913043464</v>
      </c>
      <c r="S36" s="52">
        <v>32.677582417582414</v>
      </c>
      <c r="T36" s="114">
        <v>16.955161290322582</v>
      </c>
      <c r="U36" s="114">
        <v>7.9876859504132236</v>
      </c>
      <c r="V36" s="114">
        <v>8.1389130434782597</v>
      </c>
      <c r="W36" s="114">
        <v>12.677582417582416</v>
      </c>
    </row>
    <row r="37" spans="2:23" x14ac:dyDescent="0.3">
      <c r="B37" s="9" t="s">
        <v>242</v>
      </c>
      <c r="C37" s="52">
        <f t="shared" si="3"/>
        <v>11.973263444444445</v>
      </c>
      <c r="D37" s="52">
        <f t="shared" si="2"/>
        <v>9.6655456666666684</v>
      </c>
      <c r="E37" s="52">
        <f t="shared" si="2"/>
        <v>2.7556158402203859</v>
      </c>
      <c r="G37" s="52">
        <f>AVERAGE(M39:M40,M42:M51)</f>
        <v>43.224777777777774</v>
      </c>
      <c r="H37" s="52">
        <f>AVERAGE(Q39:Q40,Q42:Q51)</f>
        <v>34.893666666666668</v>
      </c>
      <c r="I37" s="52">
        <f>AVERAGE(U39:U40,U42:U51)</f>
        <v>9.9480716253443529</v>
      </c>
      <c r="J37" s="52"/>
      <c r="K37" s="34" t="s">
        <v>272</v>
      </c>
      <c r="L37" s="52">
        <v>87.717419354838711</v>
      </c>
      <c r="M37" s="52">
        <v>28.178500000000007</v>
      </c>
      <c r="N37" s="123">
        <v>16.631630434782608</v>
      </c>
      <c r="O37" s="52">
        <v>59.552417582417576</v>
      </c>
      <c r="P37" s="52">
        <v>44.705322580645152</v>
      </c>
      <c r="Q37" s="52">
        <v>27.513333333333332</v>
      </c>
      <c r="R37" s="123">
        <v>40.653913043478248</v>
      </c>
      <c r="S37" s="52">
        <v>34.193956043956049</v>
      </c>
      <c r="T37" s="52">
        <v>17.718387096774194</v>
      </c>
      <c r="U37" s="52">
        <v>8.1070247933884296</v>
      </c>
      <c r="V37" s="123">
        <v>8.3767391304347818</v>
      </c>
      <c r="W37" s="52">
        <v>13.634175824175825</v>
      </c>
    </row>
    <row r="38" spans="2:23" x14ac:dyDescent="0.3">
      <c r="B38" s="9" t="s">
        <v>243</v>
      </c>
      <c r="C38" s="52">
        <f t="shared" si="3"/>
        <v>8.6732123880825061</v>
      </c>
      <c r="D38" s="52">
        <f t="shared" si="2"/>
        <v>8.4192647202699273</v>
      </c>
      <c r="E38" s="52">
        <f t="shared" si="2"/>
        <v>2.4358331277861258</v>
      </c>
      <c r="G38" s="52">
        <f>AVERAGE(M33:M38,M52:M56)</f>
        <v>31.311236058059588</v>
      </c>
      <c r="H38" s="52">
        <f>AVERAGE(Q33:Q38,Q52:Q56)</f>
        <v>30.394457473898651</v>
      </c>
      <c r="I38" s="52">
        <f>AVERAGE(U33:U38,U52:U56)</f>
        <v>8.7936213999499113</v>
      </c>
      <c r="J38" s="52"/>
      <c r="K38" s="34" t="s">
        <v>273</v>
      </c>
      <c r="L38" s="52">
        <v>94.74435483870964</v>
      </c>
      <c r="M38" s="52">
        <v>31.774250000000002</v>
      </c>
      <c r="N38" s="123">
        <v>20.796195652173925</v>
      </c>
      <c r="O38" s="52">
        <v>66.279010989011013</v>
      </c>
      <c r="P38" s="52">
        <v>47.810645161290317</v>
      </c>
      <c r="Q38" s="52">
        <v>29.625166666666669</v>
      </c>
      <c r="R38" s="123">
        <v>42.993586956521725</v>
      </c>
      <c r="S38" s="52">
        <v>37.152417582417591</v>
      </c>
      <c r="T38" s="52">
        <v>19.219677419354831</v>
      </c>
      <c r="U38" s="52">
        <v>8.7033884297520707</v>
      </c>
      <c r="V38" s="123">
        <v>9.7091304347826117</v>
      </c>
      <c r="W38" s="52">
        <v>15.792747252747249</v>
      </c>
    </row>
    <row r="39" spans="2:23" x14ac:dyDescent="0.3">
      <c r="B39" s="9" t="s">
        <v>244</v>
      </c>
      <c r="C39" s="52">
        <f t="shared" si="3"/>
        <v>12.118509130434783</v>
      </c>
      <c r="D39" s="52">
        <f t="shared" si="2"/>
        <v>14.847802173913044</v>
      </c>
      <c r="E39" s="52">
        <f t="shared" si="2"/>
        <v>4.2181981521739127</v>
      </c>
      <c r="G39" s="120">
        <f>N42</f>
        <v>43.749130434782607</v>
      </c>
      <c r="H39" s="120">
        <f>R42</f>
        <v>53.602173913043472</v>
      </c>
      <c r="I39" s="120">
        <f>V42</f>
        <v>15.228152173913042</v>
      </c>
      <c r="J39" s="52"/>
      <c r="K39" s="34" t="s">
        <v>275</v>
      </c>
      <c r="L39" s="52">
        <v>99.599032258064497</v>
      </c>
      <c r="M39" s="123">
        <v>39.509833333333361</v>
      </c>
      <c r="N39" s="123">
        <v>25.891086956521736</v>
      </c>
      <c r="O39" s="123">
        <v>80.358131868131878</v>
      </c>
      <c r="P39" s="52">
        <v>50.635967741935502</v>
      </c>
      <c r="Q39" s="123">
        <v>33.149000000000008</v>
      </c>
      <c r="R39" s="123">
        <v>46.473260869565216</v>
      </c>
      <c r="S39" s="123">
        <v>39.506813186813197</v>
      </c>
      <c r="T39" s="52">
        <v>19.848870967741938</v>
      </c>
      <c r="U39" s="123">
        <v>9.3038016528925596</v>
      </c>
      <c r="V39" s="123">
        <v>11.215543478260866</v>
      </c>
      <c r="W39" s="123">
        <v>18.4178021978022</v>
      </c>
    </row>
    <row r="40" spans="2:23" x14ac:dyDescent="0.3">
      <c r="B40" s="9" t="s">
        <v>245</v>
      </c>
      <c r="C40" s="52">
        <f t="shared" si="3"/>
        <v>8.7496264741847831</v>
      </c>
      <c r="D40" s="52">
        <f t="shared" si="2"/>
        <v>13.618673009510868</v>
      </c>
      <c r="E40" s="52">
        <f t="shared" si="2"/>
        <v>3.5400204823369572</v>
      </c>
      <c r="G40" s="52">
        <f>AVERAGE(N37:N41,N43:N53)</f>
        <v>31.587099184782605</v>
      </c>
      <c r="H40" s="52">
        <f>AVERAGE(R37:R41,R43:R53)</f>
        <v>49.164884510869555</v>
      </c>
      <c r="I40" s="52">
        <f>AVERAGE(V37:V41,V43:V53)</f>
        <v>12.779857336956523</v>
      </c>
      <c r="J40" s="52"/>
      <c r="K40" s="34" t="s">
        <v>277</v>
      </c>
      <c r="L40" s="52">
        <v>115.15919354838709</v>
      </c>
      <c r="M40" s="123">
        <v>50.621416666666669</v>
      </c>
      <c r="N40" s="123">
        <v>34.232391304347829</v>
      </c>
      <c r="O40" s="123">
        <v>96.791758241758217</v>
      </c>
      <c r="P40" s="52">
        <v>56.21612903225806</v>
      </c>
      <c r="Q40" s="123">
        <v>37.211333333333322</v>
      </c>
      <c r="R40" s="123">
        <v>50.373152173913063</v>
      </c>
      <c r="S40" s="123">
        <v>41.766373626373621</v>
      </c>
      <c r="T40" s="52">
        <v>20.910645161290315</v>
      </c>
      <c r="U40" s="123">
        <v>10.562975206611569</v>
      </c>
      <c r="V40" s="123">
        <v>13.095760869565222</v>
      </c>
      <c r="W40" s="123">
        <v>21.909230769230764</v>
      </c>
    </row>
    <row r="41" spans="2:23" x14ac:dyDescent="0.3">
      <c r="B41" s="9" t="s">
        <v>246</v>
      </c>
      <c r="C41" s="52">
        <f t="shared" si="3"/>
        <v>5.6250914751552816</v>
      </c>
      <c r="D41" s="52">
        <f t="shared" si="2"/>
        <v>12.125068524844719</v>
      </c>
      <c r="E41" s="52">
        <f t="shared" si="2"/>
        <v>2.6814202173913051</v>
      </c>
      <c r="G41" s="52">
        <f>AVERAGE(N33:N36,N54:N56)</f>
        <v>20.307189440993795</v>
      </c>
      <c r="H41" s="52">
        <f>AVERAGE(R33:R36,R54:R56)</f>
        <v>43.772810559006203</v>
      </c>
      <c r="I41" s="52">
        <f>AVERAGE(V33:V36,V54:V56)</f>
        <v>9.6802173913043497</v>
      </c>
      <c r="J41" s="52"/>
      <c r="K41" s="34" t="s">
        <v>279</v>
      </c>
      <c r="L41" s="123">
        <v>121.06032258064516</v>
      </c>
      <c r="M41" s="126">
        <v>58.532916666666665</v>
      </c>
      <c r="N41" s="123">
        <v>40.805760869565212</v>
      </c>
      <c r="O41" s="123">
        <v>103.16021978021973</v>
      </c>
      <c r="P41" s="123">
        <v>64.214677419354842</v>
      </c>
      <c r="Q41" s="126">
        <v>40.968083333333325</v>
      </c>
      <c r="R41" s="123">
        <v>53.301086956521729</v>
      </c>
      <c r="S41" s="123">
        <v>44.319560439560426</v>
      </c>
      <c r="T41" s="123">
        <v>21.882258064516133</v>
      </c>
      <c r="U41" s="126">
        <v>10.96057851239669</v>
      </c>
      <c r="V41" s="123">
        <v>15.283043478260868</v>
      </c>
      <c r="W41" s="123">
        <v>24.258461538461539</v>
      </c>
    </row>
    <row r="42" spans="2:23" x14ac:dyDescent="0.3">
      <c r="B42" s="9" t="s">
        <v>247</v>
      </c>
      <c r="C42" s="52">
        <f t="shared" si="3"/>
        <v>30.000165384615375</v>
      </c>
      <c r="D42" s="52">
        <f t="shared" si="2"/>
        <v>12.415048681318687</v>
      </c>
      <c r="E42" s="52">
        <f t="shared" si="2"/>
        <v>6.7626049450549468</v>
      </c>
      <c r="G42" s="120">
        <f>O42</f>
        <v>108.30384615384611</v>
      </c>
      <c r="H42" s="120">
        <f>S42</f>
        <v>44.819670329670345</v>
      </c>
      <c r="I42" s="120">
        <f>W42</f>
        <v>24.413736263736268</v>
      </c>
      <c r="J42" s="52"/>
      <c r="K42" s="34" t="s">
        <v>281</v>
      </c>
      <c r="L42" s="126">
        <v>121.97854838709678</v>
      </c>
      <c r="M42" s="123">
        <v>57.293666666666688</v>
      </c>
      <c r="N42" s="126">
        <v>43.749130434782607</v>
      </c>
      <c r="O42" s="126">
        <v>108.30384615384611</v>
      </c>
      <c r="P42" s="126">
        <v>64.56774193548388</v>
      </c>
      <c r="Q42" s="123">
        <v>38.736333333333363</v>
      </c>
      <c r="R42" s="126">
        <v>53.602173913043472</v>
      </c>
      <c r="S42" s="126">
        <v>44.819670329670345</v>
      </c>
      <c r="T42" s="126">
        <v>21.897580645161288</v>
      </c>
      <c r="U42" s="123">
        <v>10.820413223140498</v>
      </c>
      <c r="V42" s="126">
        <v>15.228152173913042</v>
      </c>
      <c r="W42" s="126">
        <v>24.413736263736268</v>
      </c>
    </row>
    <row r="43" spans="2:23" x14ac:dyDescent="0.3">
      <c r="B43" s="9" t="s">
        <v>248</v>
      </c>
      <c r="C43" s="52">
        <f t="shared" si="3"/>
        <v>26.330618031135533</v>
      </c>
      <c r="D43" s="52">
        <f t="shared" si="2"/>
        <v>12.361944331501832</v>
      </c>
      <c r="E43" s="52">
        <f t="shared" si="2"/>
        <v>6.0039800732600739</v>
      </c>
      <c r="G43" s="52">
        <f>AVERAGE(O39:O41,O43:O51)</f>
        <v>95.056382783882782</v>
      </c>
      <c r="H43" s="52">
        <f>AVERAGE(S39:S41,S43:S51)</f>
        <v>44.627957875457874</v>
      </c>
      <c r="I43" s="52">
        <f>AVERAGE(W39:W41,W43:W51)</f>
        <v>21.675018315018317</v>
      </c>
      <c r="J43" s="52"/>
      <c r="K43" s="34" t="s">
        <v>284</v>
      </c>
      <c r="L43" s="123">
        <v>121.44193548387099</v>
      </c>
      <c r="M43" s="123">
        <v>52.927166666666679</v>
      </c>
      <c r="N43" s="123">
        <v>41.680217391304346</v>
      </c>
      <c r="O43" s="123">
        <v>106.32065934065929</v>
      </c>
      <c r="P43" s="123">
        <v>62.761935483870957</v>
      </c>
      <c r="Q43" s="123">
        <v>37.27024999999999</v>
      </c>
      <c r="R43" s="123">
        <v>52.6782608695652</v>
      </c>
      <c r="S43" s="123">
        <v>44.950439560439555</v>
      </c>
      <c r="T43" s="123">
        <v>21.945967741935473</v>
      </c>
      <c r="U43" s="123">
        <v>10.651322314049583</v>
      </c>
      <c r="V43" s="123">
        <v>14.7075</v>
      </c>
      <c r="W43" s="123">
        <v>23.392087912087906</v>
      </c>
    </row>
    <row r="44" spans="2:23" x14ac:dyDescent="0.3">
      <c r="B44" s="9" t="s">
        <v>249</v>
      </c>
      <c r="C44" s="52">
        <f t="shared" si="3"/>
        <v>18.960684409937887</v>
      </c>
      <c r="D44" s="52">
        <f t="shared" si="2"/>
        <v>10.285980997915132</v>
      </c>
      <c r="E44" s="52">
        <f t="shared" si="2"/>
        <v>4.3660332314424712</v>
      </c>
      <c r="G44" s="52">
        <f>AVERAGE(O33:O38,O52:O56)</f>
        <v>68.450124223602472</v>
      </c>
      <c r="H44" s="52">
        <f>AVERAGE(S33:S38,S52:S56)</f>
        <v>37.133505407635852</v>
      </c>
      <c r="I44" s="52">
        <f>AVERAGE(W33:W38,W52:W56)</f>
        <v>15.761852821091951</v>
      </c>
      <c r="J44" s="52"/>
      <c r="K44" s="34" t="s">
        <v>285</v>
      </c>
      <c r="L44" s="123">
        <v>120.1595161290323</v>
      </c>
      <c r="M44" s="123">
        <v>47.474083333333347</v>
      </c>
      <c r="N44" s="123">
        <v>37.53608695652175</v>
      </c>
      <c r="O44" s="123">
        <v>99.853406593406575</v>
      </c>
      <c r="P44" s="123">
        <v>60.211290322580645</v>
      </c>
      <c r="Q44" s="123">
        <v>35.57716666666667</v>
      </c>
      <c r="R44" s="123">
        <v>51.759565217391298</v>
      </c>
      <c r="S44" s="123">
        <v>44.502967032967035</v>
      </c>
      <c r="T44" s="123">
        <v>21.927419354838708</v>
      </c>
      <c r="U44" s="123">
        <v>10.274297520661158</v>
      </c>
      <c r="V44" s="123">
        <v>14.226413043478267</v>
      </c>
      <c r="W44" s="123">
        <v>22.662637362637369</v>
      </c>
    </row>
    <row r="45" spans="2:23" x14ac:dyDescent="0.3">
      <c r="K45" s="34" t="s">
        <v>288</v>
      </c>
      <c r="L45" s="123">
        <v>117.36016129032258</v>
      </c>
      <c r="M45" s="123">
        <v>43.225000000000009</v>
      </c>
      <c r="N45" s="123">
        <v>34.463260869565232</v>
      </c>
      <c r="O45" s="123">
        <v>91.197032967032953</v>
      </c>
      <c r="P45" s="123">
        <v>59.380806451612891</v>
      </c>
      <c r="Q45" s="123">
        <v>34.703083333333332</v>
      </c>
      <c r="R45" s="123">
        <v>50.685978260869561</v>
      </c>
      <c r="S45" s="123">
        <v>44.667802197802196</v>
      </c>
      <c r="T45" s="123">
        <v>21.738225806451617</v>
      </c>
      <c r="U45" s="123">
        <v>9.9853719008264417</v>
      </c>
      <c r="V45" s="123">
        <v>14.549347826086962</v>
      </c>
      <c r="W45" s="123">
        <v>21.838131868131875</v>
      </c>
    </row>
    <row r="46" spans="2:23" x14ac:dyDescent="0.3">
      <c r="K46" s="34" t="s">
        <v>290</v>
      </c>
      <c r="L46" s="123">
        <v>116.42532258064516</v>
      </c>
      <c r="M46" s="123">
        <v>40.356416666666668</v>
      </c>
      <c r="N46" s="123">
        <v>32.17271739130436</v>
      </c>
      <c r="O46" s="123">
        <v>89.198791208791221</v>
      </c>
      <c r="P46" s="123">
        <v>60.442419354838698</v>
      </c>
      <c r="Q46" s="123">
        <v>33.323416666666645</v>
      </c>
      <c r="R46" s="123">
        <v>49.314130434782584</v>
      </c>
      <c r="S46" s="123">
        <v>44.826703296703293</v>
      </c>
      <c r="T46" s="123">
        <v>21.690161290322582</v>
      </c>
      <c r="U46" s="123">
        <v>9.5917355371900896</v>
      </c>
      <c r="V46" s="123">
        <v>14.360108695652178</v>
      </c>
      <c r="W46" s="123">
        <v>20.808901098901107</v>
      </c>
    </row>
    <row r="47" spans="2:23" x14ac:dyDescent="0.3">
      <c r="K47" s="34" t="s">
        <v>292</v>
      </c>
      <c r="L47" s="123">
        <v>117.08983870967742</v>
      </c>
      <c r="M47" s="123">
        <v>37.651166666666668</v>
      </c>
      <c r="N47" s="123">
        <v>30.86228260869564</v>
      </c>
      <c r="O47" s="123">
        <v>88.921318681318667</v>
      </c>
      <c r="P47" s="123">
        <v>60.439354838709647</v>
      </c>
      <c r="Q47" s="123">
        <v>31.818666666666683</v>
      </c>
      <c r="R47" s="123">
        <v>48.519673913043462</v>
      </c>
      <c r="S47" s="123">
        <v>45.086923076923085</v>
      </c>
      <c r="T47" s="123">
        <v>21.891290322580641</v>
      </c>
      <c r="U47" s="123">
        <v>9.351239669421485</v>
      </c>
      <c r="V47" s="123">
        <v>13.47902173913044</v>
      </c>
      <c r="W47" s="123">
        <v>19.71384615384617</v>
      </c>
    </row>
    <row r="48" spans="2:23" x14ac:dyDescent="0.3">
      <c r="K48" s="34" t="s">
        <v>294</v>
      </c>
      <c r="L48" s="123">
        <v>119.27467741935482</v>
      </c>
      <c r="M48" s="123">
        <v>35.076416666666674</v>
      </c>
      <c r="N48" s="123">
        <v>30.516304347826086</v>
      </c>
      <c r="O48" s="123">
        <v>90.833956043956036</v>
      </c>
      <c r="P48" s="123">
        <v>61.995322580645151</v>
      </c>
      <c r="Q48" s="123">
        <v>31.952833333333338</v>
      </c>
      <c r="R48" s="123">
        <v>48.26141304347825</v>
      </c>
      <c r="S48" s="123">
        <v>46.271758241758228</v>
      </c>
      <c r="T48" s="123">
        <v>22.571774193548396</v>
      </c>
      <c r="U48" s="123">
        <v>9.3213223140495831</v>
      </c>
      <c r="V48" s="123">
        <v>13.009021739130439</v>
      </c>
      <c r="W48" s="123">
        <v>19.854065934065932</v>
      </c>
    </row>
    <row r="49" spans="11:23" x14ac:dyDescent="0.3">
      <c r="K49" s="34" t="s">
        <v>295</v>
      </c>
      <c r="L49" s="52">
        <v>119.60161290322579</v>
      </c>
      <c r="M49" s="123">
        <v>35.091083333333323</v>
      </c>
      <c r="N49" s="123">
        <v>29.887826086956519</v>
      </c>
      <c r="O49" s="123">
        <v>96.049780219780232</v>
      </c>
      <c r="P49" s="52">
        <v>62.501451612903239</v>
      </c>
      <c r="Q49" s="123">
        <v>33.103166666666674</v>
      </c>
      <c r="R49" s="123">
        <v>48.57315217391303</v>
      </c>
      <c r="S49" s="123">
        <v>46.729890109890114</v>
      </c>
      <c r="T49" s="52">
        <v>22.858387096774198</v>
      </c>
      <c r="U49" s="123">
        <v>9.4026446280991731</v>
      </c>
      <c r="V49" s="123">
        <v>12.539782608695651</v>
      </c>
      <c r="W49" s="123">
        <v>20.785054945054956</v>
      </c>
    </row>
    <row r="50" spans="11:23" x14ac:dyDescent="0.3">
      <c r="K50" s="34" t="s">
        <v>296</v>
      </c>
      <c r="L50" s="131">
        <v>120.45016129032255</v>
      </c>
      <c r="M50" s="123">
        <v>39.924499999999981</v>
      </c>
      <c r="N50" s="123">
        <v>32.215543478260876</v>
      </c>
      <c r="O50" s="123">
        <v>100.76659340659342</v>
      </c>
      <c r="P50" s="52">
        <v>61.44306451612902</v>
      </c>
      <c r="Q50" s="123">
        <v>35.719666666666669</v>
      </c>
      <c r="R50" s="123">
        <v>50.309891304347836</v>
      </c>
      <c r="S50" s="123">
        <v>47.298571428571421</v>
      </c>
      <c r="T50" s="52">
        <v>22.853709677419367</v>
      </c>
      <c r="U50" s="123">
        <v>9.9514049586776832</v>
      </c>
      <c r="V50" s="123">
        <v>12.794673913043484</v>
      </c>
      <c r="W50" s="123">
        <v>22.846043956043953</v>
      </c>
    </row>
    <row r="51" spans="11:23" x14ac:dyDescent="0.3">
      <c r="K51" s="34" t="s">
        <v>297</v>
      </c>
      <c r="L51" s="52">
        <v>117.47419354838711</v>
      </c>
      <c r="M51" s="123">
        <v>39.546583333333317</v>
      </c>
      <c r="N51" s="123">
        <v>32.811847826086947</v>
      </c>
      <c r="O51" s="123">
        <v>97.224945054945067</v>
      </c>
      <c r="P51" s="52">
        <v>59.408709677419374</v>
      </c>
      <c r="Q51" s="123">
        <v>36.159083333333342</v>
      </c>
      <c r="R51" s="123">
        <v>51.771195652173908</v>
      </c>
      <c r="S51" s="123">
        <v>45.60769230769229</v>
      </c>
      <c r="T51" s="52">
        <v>22.239032258064515</v>
      </c>
      <c r="U51" s="123">
        <v>10.160330578512397</v>
      </c>
      <c r="V51" s="123">
        <v>12.649782608695649</v>
      </c>
      <c r="W51" s="123">
        <v>23.613956043956048</v>
      </c>
    </row>
    <row r="52" spans="11:23" x14ac:dyDescent="0.3">
      <c r="K52" s="34" t="s">
        <v>298</v>
      </c>
      <c r="L52" s="52">
        <v>115.12048387096772</v>
      </c>
      <c r="M52" s="52">
        <v>39.394833333333331</v>
      </c>
      <c r="N52" s="123">
        <v>33.305652173913039</v>
      </c>
      <c r="O52" s="52">
        <v>92.040549450549463</v>
      </c>
      <c r="P52" s="52">
        <v>59.131774193548395</v>
      </c>
      <c r="Q52" s="52">
        <v>36.621166666666653</v>
      </c>
      <c r="R52" s="123">
        <v>51.786413043478248</v>
      </c>
      <c r="S52" s="52">
        <v>43.972087912087936</v>
      </c>
      <c r="T52" s="52">
        <v>21.885322580645163</v>
      </c>
      <c r="U52" s="52">
        <v>9.9699173553718996</v>
      </c>
      <c r="V52" s="123">
        <v>12.529456521739128</v>
      </c>
      <c r="W52" s="52">
        <v>24.292857142857148</v>
      </c>
    </row>
    <row r="53" spans="11:23" x14ac:dyDescent="0.3">
      <c r="K53" s="34" t="s">
        <v>299</v>
      </c>
      <c r="L53" s="52">
        <v>112.10983870967739</v>
      </c>
      <c r="M53" s="52">
        <v>37.531499999999987</v>
      </c>
      <c r="N53" s="123">
        <v>31.584782608695651</v>
      </c>
      <c r="O53" s="52">
        <v>85.669780219780222</v>
      </c>
      <c r="P53" s="52">
        <v>54.445161290322595</v>
      </c>
      <c r="Q53" s="52">
        <v>34.953083333333332</v>
      </c>
      <c r="R53" s="123">
        <v>49.183478260869556</v>
      </c>
      <c r="S53" s="52">
        <v>42.458901098901109</v>
      </c>
      <c r="T53" s="52">
        <v>21.275806451612898</v>
      </c>
      <c r="U53" s="52">
        <v>9.6618181818181785</v>
      </c>
      <c r="V53" s="123">
        <v>11.952391304347826</v>
      </c>
      <c r="W53" s="52">
        <v>19.849780219780218</v>
      </c>
    </row>
    <row r="54" spans="11:23" x14ac:dyDescent="0.3">
      <c r="K54" s="34" t="s">
        <v>300</v>
      </c>
      <c r="L54" s="52">
        <v>105.44870967741937</v>
      </c>
      <c r="M54" s="52">
        <v>35.904333333333327</v>
      </c>
      <c r="N54" s="52">
        <v>28.462826086956539</v>
      </c>
      <c r="O54" s="52">
        <v>80.063516483516466</v>
      </c>
      <c r="P54" s="52">
        <v>51.508387096774193</v>
      </c>
      <c r="Q54" s="52">
        <v>33.788000000000004</v>
      </c>
      <c r="R54" s="52">
        <v>48.296086956521734</v>
      </c>
      <c r="S54" s="52">
        <v>41.772417582417582</v>
      </c>
      <c r="T54" s="114">
        <v>21.125000000000004</v>
      </c>
      <c r="U54" s="114">
        <v>9.4770247933884324</v>
      </c>
      <c r="V54" s="114">
        <v>11.762934782608694</v>
      </c>
      <c r="W54" s="114">
        <v>18.13461538461539</v>
      </c>
    </row>
    <row r="55" spans="11:23" x14ac:dyDescent="0.3">
      <c r="K55" s="34" t="s">
        <v>301</v>
      </c>
      <c r="L55" s="52">
        <v>101.97387096774193</v>
      </c>
      <c r="M55" s="52">
        <v>32.219250000000002</v>
      </c>
      <c r="N55" s="52">
        <v>24.844347826086956</v>
      </c>
      <c r="O55" s="52">
        <v>73.236373626373648</v>
      </c>
      <c r="P55" s="52">
        <v>48.878548387096764</v>
      </c>
      <c r="Q55" s="52">
        <v>32.286333333333346</v>
      </c>
      <c r="R55" s="52">
        <v>46.85967391304348</v>
      </c>
      <c r="S55" s="52">
        <v>39.819999999999979</v>
      </c>
      <c r="T55" s="114">
        <v>20.705967741935481</v>
      </c>
      <c r="U55" s="114">
        <v>9.3686776859504128</v>
      </c>
      <c r="V55" s="114">
        <v>11.352826086956521</v>
      </c>
      <c r="W55" s="114">
        <v>16.487032967032963</v>
      </c>
    </row>
    <row r="56" spans="11:23" x14ac:dyDescent="0.3">
      <c r="K56" s="34" t="s">
        <v>302</v>
      </c>
      <c r="L56" s="52">
        <v>93.653709677419343</v>
      </c>
      <c r="M56" s="52">
        <v>28.209916666666665</v>
      </c>
      <c r="N56" s="52">
        <v>21.354130434782618</v>
      </c>
      <c r="O56" s="52">
        <v>62.541758241758224</v>
      </c>
      <c r="P56" s="52">
        <v>45.427741935483873</v>
      </c>
      <c r="Q56" s="52">
        <v>29.521583333333332</v>
      </c>
      <c r="R56" s="52">
        <v>43.896956521739135</v>
      </c>
      <c r="S56" s="52">
        <v>35.920329670329679</v>
      </c>
      <c r="T56" s="114">
        <v>19.526935483870965</v>
      </c>
      <c r="U56" s="114">
        <v>8.5499173553718961</v>
      </c>
      <c r="V56" s="114">
        <v>10.030000000000001</v>
      </c>
      <c r="W56" s="114">
        <v>13.832417582417587</v>
      </c>
    </row>
  </sheetData>
  <mergeCells count="10">
    <mergeCell ref="C31:E31"/>
    <mergeCell ref="G31:I31"/>
    <mergeCell ref="L31:O31"/>
    <mergeCell ref="P31:S31"/>
    <mergeCell ref="T31:W31"/>
    <mergeCell ref="C2:E2"/>
    <mergeCell ref="G2:I2"/>
    <mergeCell ref="L2:O2"/>
    <mergeCell ref="P2:S2"/>
    <mergeCell ref="T2:W2"/>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62364C-24B5-4875-ADCB-A38B43E33113}">
  <dimension ref="A1:AA37"/>
  <sheetViews>
    <sheetView workbookViewId="0">
      <selection activeCell="M41" sqref="M41"/>
    </sheetView>
  </sheetViews>
  <sheetFormatPr defaultRowHeight="14.4" x14ac:dyDescent="0.3"/>
  <cols>
    <col min="2" max="2" width="14.5546875" customWidth="1"/>
    <col min="4" max="4" width="9.88671875" customWidth="1"/>
    <col min="6" max="6" width="10.88671875" customWidth="1"/>
    <col min="7" max="7" width="14.109375" customWidth="1"/>
    <col min="11" max="11" width="21.5546875" customWidth="1"/>
  </cols>
  <sheetData>
    <row r="1" spans="1:27" x14ac:dyDescent="0.3">
      <c r="A1" s="259" t="s">
        <v>71</v>
      </c>
      <c r="B1" s="259"/>
      <c r="C1" s="259"/>
      <c r="D1" s="259"/>
      <c r="E1" s="259"/>
      <c r="F1" s="259"/>
      <c r="G1" s="259"/>
      <c r="H1" s="259"/>
      <c r="J1" s="259" t="s">
        <v>60</v>
      </c>
      <c r="K1" s="259"/>
      <c r="L1" s="259"/>
      <c r="M1" s="259"/>
      <c r="N1" s="259"/>
      <c r="O1" s="259"/>
      <c r="P1" s="259"/>
      <c r="Q1" s="259"/>
      <c r="R1" s="259"/>
      <c r="S1" s="259"/>
      <c r="T1" s="259"/>
      <c r="U1" s="259"/>
    </row>
    <row r="2" spans="1:27" ht="21" x14ac:dyDescent="0.3">
      <c r="A2" s="32" t="s">
        <v>588</v>
      </c>
      <c r="B2" s="33"/>
      <c r="C2" s="33"/>
      <c r="D2" s="33"/>
      <c r="E2" s="33"/>
      <c r="F2" s="33"/>
      <c r="G2" s="33"/>
      <c r="J2" s="79"/>
      <c r="K2" s="80" t="s">
        <v>626</v>
      </c>
      <c r="L2" s="81"/>
      <c r="M2" s="81"/>
      <c r="N2" s="81"/>
      <c r="O2" s="81"/>
      <c r="P2" s="81"/>
      <c r="Q2" s="81"/>
      <c r="R2" s="81"/>
      <c r="S2" s="81"/>
      <c r="T2" s="79"/>
      <c r="U2" s="79"/>
      <c r="V2" s="79"/>
      <c r="W2" s="79"/>
      <c r="X2" s="79"/>
      <c r="Y2" s="79"/>
      <c r="Z2" s="79"/>
      <c r="AA2" s="79"/>
    </row>
    <row r="3" spans="1:27" ht="15.6" x14ac:dyDescent="0.3">
      <c r="A3" s="35"/>
      <c r="B3" s="33"/>
      <c r="C3" s="33"/>
      <c r="D3" s="33"/>
      <c r="E3" s="33"/>
      <c r="F3" s="33"/>
      <c r="G3" s="33"/>
      <c r="J3" s="82"/>
      <c r="K3" s="83"/>
      <c r="L3" s="83"/>
      <c r="M3" s="83"/>
      <c r="N3" s="83"/>
      <c r="O3" s="84"/>
      <c r="P3" s="83"/>
      <c r="Q3" s="83"/>
      <c r="R3" s="83"/>
      <c r="S3" s="84"/>
      <c r="T3" s="82"/>
      <c r="U3" s="82"/>
      <c r="V3" s="82"/>
      <c r="W3" s="85"/>
      <c r="X3" s="85"/>
      <c r="Y3" s="85"/>
      <c r="Z3" s="85"/>
      <c r="AA3" s="85"/>
    </row>
    <row r="4" spans="1:27" ht="21" x14ac:dyDescent="0.4">
      <c r="A4" s="37">
        <v>64</v>
      </c>
      <c r="B4" s="38" t="s">
        <v>589</v>
      </c>
      <c r="C4" s="38" t="s">
        <v>590</v>
      </c>
      <c r="D4" s="38" t="s">
        <v>591</v>
      </c>
      <c r="E4" s="38" t="s">
        <v>592</v>
      </c>
      <c r="F4" s="38" t="s">
        <v>593</v>
      </c>
      <c r="G4" s="38" t="s">
        <v>594</v>
      </c>
      <c r="J4" s="82"/>
      <c r="K4" s="86" t="s">
        <v>627</v>
      </c>
      <c r="L4" s="84"/>
      <c r="M4" s="84"/>
      <c r="N4" s="84"/>
      <c r="O4" s="84"/>
      <c r="P4" s="84"/>
      <c r="Q4" s="84"/>
      <c r="R4" s="84"/>
      <c r="S4" s="84"/>
      <c r="T4" s="82"/>
      <c r="U4" s="82"/>
      <c r="V4" s="82"/>
      <c r="W4" s="85"/>
      <c r="X4" s="85"/>
      <c r="Y4" s="85"/>
      <c r="Z4" s="85"/>
      <c r="AA4" s="85"/>
    </row>
    <row r="5" spans="1:27" ht="27.6" x14ac:dyDescent="0.3">
      <c r="A5" s="39"/>
      <c r="B5" s="40" t="s">
        <v>597</v>
      </c>
      <c r="C5" s="40" t="s">
        <v>598</v>
      </c>
      <c r="D5" s="40" t="s">
        <v>599</v>
      </c>
      <c r="E5" s="40" t="s">
        <v>600</v>
      </c>
      <c r="F5" s="40" t="s">
        <v>601</v>
      </c>
      <c r="G5" s="40" t="s">
        <v>602</v>
      </c>
    </row>
    <row r="6" spans="1:27" x14ac:dyDescent="0.3">
      <c r="A6" s="42">
        <v>1993</v>
      </c>
      <c r="B6" s="43"/>
      <c r="C6" s="43">
        <v>119</v>
      </c>
      <c r="D6" s="43">
        <v>93</v>
      </c>
      <c r="E6" s="43">
        <v>113</v>
      </c>
      <c r="F6" s="43">
        <v>120</v>
      </c>
      <c r="G6" s="43"/>
      <c r="K6" s="260"/>
      <c r="L6" s="261"/>
      <c r="M6" s="261"/>
      <c r="N6" s="261" t="s">
        <v>628</v>
      </c>
      <c r="O6" s="261"/>
      <c r="P6" s="261"/>
      <c r="Q6" s="261" t="s">
        <v>629</v>
      </c>
      <c r="R6" s="261"/>
      <c r="S6" s="261"/>
      <c r="T6" s="261" t="s">
        <v>630</v>
      </c>
      <c r="U6" s="261"/>
    </row>
    <row r="7" spans="1:27" ht="15" thickBot="1" x14ac:dyDescent="0.35">
      <c r="A7" s="46">
        <v>1994</v>
      </c>
      <c r="B7" s="47">
        <v>143</v>
      </c>
      <c r="C7" s="47">
        <v>109</v>
      </c>
      <c r="D7" s="47">
        <v>85</v>
      </c>
      <c r="E7" s="47">
        <v>116</v>
      </c>
      <c r="F7" s="47">
        <v>104</v>
      </c>
      <c r="G7" s="47"/>
      <c r="K7" s="260"/>
      <c r="L7" s="261"/>
      <c r="M7" s="261"/>
      <c r="N7" s="262" t="s">
        <v>631</v>
      </c>
      <c r="O7" s="262"/>
      <c r="P7" s="261"/>
      <c r="Q7" s="262"/>
      <c r="R7" s="262"/>
      <c r="S7" s="261"/>
      <c r="T7" s="262" t="s">
        <v>217</v>
      </c>
      <c r="U7" s="262"/>
    </row>
    <row r="8" spans="1:27" x14ac:dyDescent="0.3">
      <c r="A8" s="42">
        <v>1995</v>
      </c>
      <c r="B8" s="43">
        <v>146</v>
      </c>
      <c r="C8" s="43">
        <v>109</v>
      </c>
      <c r="D8" s="43">
        <v>91</v>
      </c>
      <c r="E8" s="43">
        <v>109</v>
      </c>
      <c r="F8" s="43">
        <v>113</v>
      </c>
      <c r="G8" s="43"/>
      <c r="K8" s="87" t="s">
        <v>632</v>
      </c>
      <c r="L8" s="88">
        <v>2010</v>
      </c>
      <c r="M8" s="88">
        <v>2021</v>
      </c>
      <c r="N8" s="89">
        <v>2030</v>
      </c>
      <c r="O8" s="89">
        <v>2050</v>
      </c>
      <c r="P8" s="88" t="s">
        <v>586</v>
      </c>
      <c r="Q8" s="89">
        <v>2030</v>
      </c>
      <c r="R8" s="89">
        <v>2050</v>
      </c>
      <c r="S8" s="88" t="s">
        <v>586</v>
      </c>
      <c r="T8" s="89">
        <v>2030</v>
      </c>
      <c r="U8" s="89">
        <v>2050</v>
      </c>
    </row>
    <row r="9" spans="1:27" ht="15" thickBot="1" x14ac:dyDescent="0.35">
      <c r="A9" s="46">
        <v>1996</v>
      </c>
      <c r="B9" s="47">
        <v>157</v>
      </c>
      <c r="C9" s="47">
        <v>112</v>
      </c>
      <c r="D9" s="47">
        <v>99</v>
      </c>
      <c r="E9" s="47">
        <v>104</v>
      </c>
      <c r="F9" s="47">
        <v>120</v>
      </c>
      <c r="G9" s="47"/>
      <c r="K9" s="90" t="s">
        <v>633</v>
      </c>
      <c r="L9" s="91">
        <v>96</v>
      </c>
      <c r="M9" s="92">
        <v>69</v>
      </c>
      <c r="N9" s="91">
        <v>35</v>
      </c>
      <c r="O9" s="91">
        <v>24</v>
      </c>
      <c r="P9" s="92"/>
      <c r="Q9" s="91">
        <v>64</v>
      </c>
      <c r="R9" s="91">
        <v>60</v>
      </c>
      <c r="S9" s="93"/>
      <c r="T9" s="91">
        <v>82</v>
      </c>
      <c r="U9" s="91">
        <v>95</v>
      </c>
    </row>
    <row r="10" spans="1:27" x14ac:dyDescent="0.3">
      <c r="A10" s="42">
        <v>1997</v>
      </c>
      <c r="B10" s="43">
        <v>152</v>
      </c>
      <c r="C10" s="43">
        <v>113</v>
      </c>
      <c r="D10" s="43">
        <v>94</v>
      </c>
      <c r="E10" s="43">
        <v>108</v>
      </c>
      <c r="F10" s="43">
        <v>109</v>
      </c>
      <c r="G10" s="43"/>
      <c r="K10" s="94" t="s">
        <v>634</v>
      </c>
      <c r="L10" s="95"/>
      <c r="M10" s="96"/>
      <c r="N10" s="97"/>
      <c r="O10" s="98"/>
      <c r="P10" s="96"/>
      <c r="Q10" s="97"/>
      <c r="R10" s="97"/>
      <c r="S10" s="99"/>
      <c r="T10" s="97"/>
      <c r="U10" s="98"/>
    </row>
    <row r="11" spans="1:27" x14ac:dyDescent="0.3">
      <c r="A11" s="46">
        <v>1998</v>
      </c>
      <c r="B11" s="47">
        <v>161</v>
      </c>
      <c r="C11" s="47">
        <v>115</v>
      </c>
      <c r="D11" s="47">
        <v>98</v>
      </c>
      <c r="E11" s="47">
        <v>108</v>
      </c>
      <c r="F11" s="47">
        <v>99</v>
      </c>
      <c r="G11" s="47">
        <v>69</v>
      </c>
      <c r="K11" s="100" t="s">
        <v>635</v>
      </c>
      <c r="L11" s="98">
        <v>5.3</v>
      </c>
      <c r="M11" s="96">
        <v>3.9</v>
      </c>
      <c r="N11" s="98">
        <v>1.9</v>
      </c>
      <c r="O11" s="98">
        <v>1.8</v>
      </c>
      <c r="P11" s="96"/>
      <c r="Q11" s="98">
        <v>3.7</v>
      </c>
      <c r="R11" s="98">
        <v>2.6</v>
      </c>
      <c r="S11" s="96"/>
      <c r="T11" s="98">
        <v>4</v>
      </c>
      <c r="U11" s="98">
        <v>4.7</v>
      </c>
    </row>
    <row r="12" spans="1:27" x14ac:dyDescent="0.3">
      <c r="A12" s="42">
        <v>1999</v>
      </c>
      <c r="B12" s="43">
        <v>164</v>
      </c>
      <c r="C12" s="43">
        <v>115</v>
      </c>
      <c r="D12" s="43">
        <v>96</v>
      </c>
      <c r="E12" s="43">
        <v>110</v>
      </c>
      <c r="F12" s="43">
        <v>111</v>
      </c>
      <c r="G12" s="43">
        <v>78</v>
      </c>
      <c r="K12" s="101" t="s">
        <v>636</v>
      </c>
      <c r="L12" s="102">
        <v>9</v>
      </c>
      <c r="M12" s="96">
        <v>9.5</v>
      </c>
      <c r="N12" s="102">
        <v>4.5999999999999996</v>
      </c>
      <c r="O12" s="102">
        <v>3.8</v>
      </c>
      <c r="P12" s="96"/>
      <c r="Q12" s="102">
        <v>7.9</v>
      </c>
      <c r="R12" s="102">
        <v>6.3</v>
      </c>
      <c r="S12" s="96"/>
      <c r="T12" s="102">
        <v>8.5</v>
      </c>
      <c r="U12" s="102">
        <v>9.1999999999999993</v>
      </c>
    </row>
    <row r="13" spans="1:27" x14ac:dyDescent="0.3">
      <c r="A13" s="46">
        <v>2000</v>
      </c>
      <c r="B13" s="47">
        <v>168</v>
      </c>
      <c r="C13" s="47">
        <v>112</v>
      </c>
      <c r="D13" s="47">
        <v>89</v>
      </c>
      <c r="E13" s="47">
        <v>109</v>
      </c>
      <c r="F13" s="47">
        <v>108</v>
      </c>
      <c r="G13" s="47">
        <v>69</v>
      </c>
      <c r="K13" s="100" t="s">
        <v>637</v>
      </c>
      <c r="L13" s="98">
        <v>8</v>
      </c>
      <c r="M13" s="96">
        <v>10.1</v>
      </c>
      <c r="N13" s="98">
        <v>6.1</v>
      </c>
      <c r="O13" s="98">
        <v>5.0999999999999996</v>
      </c>
      <c r="P13" s="96"/>
      <c r="Q13" s="98">
        <v>8.8000000000000007</v>
      </c>
      <c r="R13" s="98">
        <v>7.4</v>
      </c>
      <c r="S13" s="96"/>
      <c r="T13" s="98">
        <v>9.8000000000000007</v>
      </c>
      <c r="U13" s="98">
        <v>10.199999999999999</v>
      </c>
    </row>
    <row r="14" spans="1:27" ht="15" thickBot="1" x14ac:dyDescent="0.35">
      <c r="A14" s="42">
        <v>2001</v>
      </c>
      <c r="B14" s="43">
        <v>163</v>
      </c>
      <c r="C14" s="43">
        <v>109</v>
      </c>
      <c r="D14" s="43">
        <v>96</v>
      </c>
      <c r="E14" s="43">
        <v>110</v>
      </c>
      <c r="F14" s="43">
        <v>113</v>
      </c>
      <c r="G14" s="43">
        <v>66</v>
      </c>
      <c r="K14" s="103" t="s">
        <v>638</v>
      </c>
      <c r="L14" s="91">
        <v>13.3</v>
      </c>
      <c r="M14" s="92">
        <v>10.199999999999999</v>
      </c>
      <c r="N14" s="91">
        <v>6</v>
      </c>
      <c r="O14" s="91">
        <v>5.0999999999999996</v>
      </c>
      <c r="P14" s="96"/>
      <c r="Q14" s="91">
        <v>9.1</v>
      </c>
      <c r="R14" s="91">
        <v>7.4</v>
      </c>
      <c r="S14" s="92"/>
      <c r="T14" s="91">
        <v>10.9</v>
      </c>
      <c r="U14" s="91">
        <v>10.6</v>
      </c>
    </row>
    <row r="15" spans="1:27" x14ac:dyDescent="0.3">
      <c r="A15" s="46">
        <v>2002</v>
      </c>
      <c r="B15" s="47">
        <v>178</v>
      </c>
      <c r="C15" s="47">
        <v>124</v>
      </c>
      <c r="D15" s="47">
        <v>104</v>
      </c>
      <c r="E15" s="47">
        <v>114</v>
      </c>
      <c r="F15" s="47">
        <v>114</v>
      </c>
      <c r="G15" s="47">
        <v>69</v>
      </c>
      <c r="K15" s="94" t="s">
        <v>639</v>
      </c>
      <c r="L15" s="95"/>
      <c r="M15" s="96"/>
      <c r="N15" s="97"/>
      <c r="O15" s="98"/>
      <c r="P15" s="96"/>
      <c r="Q15" s="97"/>
      <c r="R15" s="97"/>
      <c r="S15" s="99"/>
      <c r="T15" s="97"/>
      <c r="U15" s="98"/>
    </row>
    <row r="16" spans="1:27" x14ac:dyDescent="0.3">
      <c r="A16" s="42">
        <v>2003</v>
      </c>
      <c r="B16" s="43">
        <v>196</v>
      </c>
      <c r="C16" s="43">
        <v>126</v>
      </c>
      <c r="D16" s="43">
        <v>109</v>
      </c>
      <c r="E16" s="43">
        <v>110</v>
      </c>
      <c r="F16" s="43">
        <v>116</v>
      </c>
      <c r="G16" s="43">
        <v>71</v>
      </c>
      <c r="K16" s="100" t="s">
        <v>635</v>
      </c>
      <c r="L16" s="98">
        <v>63</v>
      </c>
      <c r="M16" s="96">
        <v>44</v>
      </c>
      <c r="N16" s="98">
        <v>22</v>
      </c>
      <c r="O16" s="98">
        <v>17</v>
      </c>
      <c r="P16" s="96"/>
      <c r="Q16" s="98">
        <v>42</v>
      </c>
      <c r="R16" s="98">
        <v>24</v>
      </c>
      <c r="S16" s="96"/>
      <c r="T16" s="98">
        <v>46</v>
      </c>
      <c r="U16" s="98">
        <v>44</v>
      </c>
    </row>
    <row r="17" spans="1:22" x14ac:dyDescent="0.3">
      <c r="A17" s="46">
        <v>2004</v>
      </c>
      <c r="B17" s="47">
        <v>206</v>
      </c>
      <c r="C17" s="47">
        <v>138</v>
      </c>
      <c r="D17" s="47">
        <v>114</v>
      </c>
      <c r="E17" s="47">
        <v>126</v>
      </c>
      <c r="F17" s="47">
        <v>116</v>
      </c>
      <c r="G17" s="47">
        <v>74</v>
      </c>
      <c r="K17" s="101" t="s">
        <v>636</v>
      </c>
      <c r="L17" s="102">
        <v>113</v>
      </c>
      <c r="M17" s="96">
        <v>120</v>
      </c>
      <c r="N17" s="102">
        <v>52</v>
      </c>
      <c r="O17" s="102">
        <v>42</v>
      </c>
      <c r="P17" s="96"/>
      <c r="Q17" s="102">
        <v>62</v>
      </c>
      <c r="R17" s="102">
        <v>53</v>
      </c>
      <c r="S17" s="96"/>
      <c r="T17" s="102">
        <v>60</v>
      </c>
      <c r="U17" s="102">
        <v>64</v>
      </c>
    </row>
    <row r="18" spans="1:22" x14ac:dyDescent="0.3">
      <c r="A18" s="42">
        <v>2005</v>
      </c>
      <c r="B18" s="43">
        <v>204</v>
      </c>
      <c r="C18" s="43">
        <v>137</v>
      </c>
      <c r="D18" s="43">
        <v>121</v>
      </c>
      <c r="E18" s="43">
        <v>118</v>
      </c>
      <c r="F18" s="43">
        <v>105</v>
      </c>
      <c r="G18" s="43">
        <v>80</v>
      </c>
      <c r="K18" s="100" t="s">
        <v>638</v>
      </c>
      <c r="L18" s="98">
        <v>132</v>
      </c>
      <c r="M18" s="96">
        <v>153</v>
      </c>
      <c r="N18" s="98">
        <v>59</v>
      </c>
      <c r="O18" s="98">
        <v>46</v>
      </c>
      <c r="P18" s="96"/>
      <c r="Q18" s="98">
        <v>74</v>
      </c>
      <c r="R18" s="98">
        <v>59</v>
      </c>
      <c r="S18" s="96"/>
      <c r="T18" s="98">
        <v>91</v>
      </c>
      <c r="U18" s="98">
        <v>72</v>
      </c>
    </row>
    <row r="19" spans="1:22" ht="15" thickBot="1" x14ac:dyDescent="0.35">
      <c r="A19" s="46">
        <v>2006</v>
      </c>
      <c r="B19" s="47">
        <v>211</v>
      </c>
      <c r="C19" s="47">
        <v>146</v>
      </c>
      <c r="D19" s="47">
        <v>128</v>
      </c>
      <c r="E19" s="47">
        <v>120</v>
      </c>
      <c r="F19" s="47">
        <v>116</v>
      </c>
      <c r="G19" s="47">
        <v>78</v>
      </c>
      <c r="K19" s="103" t="s">
        <v>640</v>
      </c>
      <c r="L19" s="91">
        <v>142</v>
      </c>
      <c r="M19" s="92">
        <v>164</v>
      </c>
      <c r="N19" s="91">
        <v>58</v>
      </c>
      <c r="O19" s="91">
        <v>48</v>
      </c>
      <c r="P19" s="92"/>
      <c r="Q19" s="91">
        <v>73</v>
      </c>
      <c r="R19" s="91">
        <v>62</v>
      </c>
      <c r="S19" s="92"/>
      <c r="T19" s="91">
        <v>89</v>
      </c>
      <c r="U19" s="91">
        <v>74</v>
      </c>
    </row>
    <row r="20" spans="1:22" x14ac:dyDescent="0.3">
      <c r="A20" s="42">
        <v>2007</v>
      </c>
      <c r="B20" s="43">
        <v>244</v>
      </c>
      <c r="C20" s="43">
        <v>158</v>
      </c>
      <c r="D20" s="43">
        <v>134</v>
      </c>
      <c r="E20" s="43">
        <v>132</v>
      </c>
      <c r="F20" s="43">
        <v>126</v>
      </c>
      <c r="G20" s="54">
        <v>64</v>
      </c>
    </row>
    <row r="21" spans="1:22" x14ac:dyDescent="0.3">
      <c r="A21" s="46">
        <v>2008</v>
      </c>
      <c r="B21" s="47">
        <v>271</v>
      </c>
      <c r="C21" s="47">
        <v>167</v>
      </c>
      <c r="D21" s="47">
        <v>157</v>
      </c>
      <c r="E21" s="47">
        <v>148</v>
      </c>
      <c r="F21" s="47">
        <v>123</v>
      </c>
      <c r="G21" s="47">
        <v>69</v>
      </c>
    </row>
    <row r="22" spans="1:22" ht="15" thickBot="1" x14ac:dyDescent="0.35">
      <c r="A22" s="42">
        <v>2009</v>
      </c>
      <c r="B22" s="43">
        <v>298</v>
      </c>
      <c r="C22" s="43">
        <v>181</v>
      </c>
      <c r="D22" s="43">
        <v>170</v>
      </c>
      <c r="E22" s="43">
        <v>148</v>
      </c>
      <c r="F22" s="43">
        <v>149</v>
      </c>
      <c r="G22" s="43">
        <v>78</v>
      </c>
      <c r="N22" s="262" t="s">
        <v>628</v>
      </c>
      <c r="O22" s="262"/>
      <c r="Q22" s="262" t="s">
        <v>629</v>
      </c>
      <c r="R22" s="262"/>
      <c r="T22" s="262" t="s">
        <v>641</v>
      </c>
      <c r="U22" s="262"/>
    </row>
    <row r="23" spans="1:22" x14ac:dyDescent="0.3">
      <c r="A23" s="46">
        <v>2010</v>
      </c>
      <c r="B23" s="47">
        <v>300</v>
      </c>
      <c r="C23" s="47">
        <v>197</v>
      </c>
      <c r="D23" s="47">
        <v>179</v>
      </c>
      <c r="E23" s="47">
        <v>154</v>
      </c>
      <c r="F23" s="47">
        <v>141</v>
      </c>
      <c r="G23" s="47">
        <v>107</v>
      </c>
      <c r="N23" s="89">
        <v>2030</v>
      </c>
      <c r="O23" s="89">
        <v>2050</v>
      </c>
      <c r="P23" s="104"/>
      <c r="Q23" s="89">
        <v>2030</v>
      </c>
      <c r="R23" s="89">
        <v>2050</v>
      </c>
      <c r="S23" s="104"/>
      <c r="T23" s="89">
        <v>2030</v>
      </c>
      <c r="U23" s="89">
        <v>2050</v>
      </c>
      <c r="V23" s="104"/>
    </row>
    <row r="24" spans="1:22" x14ac:dyDescent="0.3">
      <c r="A24" s="42">
        <v>2011</v>
      </c>
      <c r="B24" s="43">
        <v>300</v>
      </c>
      <c r="C24" s="43">
        <v>214</v>
      </c>
      <c r="D24" s="43">
        <v>184</v>
      </c>
      <c r="E24" s="43">
        <v>158</v>
      </c>
      <c r="F24" s="43">
        <v>146</v>
      </c>
      <c r="G24" s="43">
        <v>117</v>
      </c>
      <c r="K24" s="104" t="s">
        <v>642</v>
      </c>
      <c r="L24" s="104"/>
      <c r="N24" s="105">
        <f>N9/$D$9</f>
        <v>0.35353535353535354</v>
      </c>
      <c r="O24" s="105">
        <f>O9/$D$9</f>
        <v>0.24242424242424243</v>
      </c>
      <c r="P24" s="105"/>
      <c r="Q24" s="105">
        <f>Q9/$D$9</f>
        <v>0.64646464646464652</v>
      </c>
      <c r="R24" s="105">
        <f>R9/$D$9</f>
        <v>0.60606060606060608</v>
      </c>
      <c r="S24" s="105"/>
      <c r="T24" s="105">
        <f>T9/$D$9</f>
        <v>0.82828282828282829</v>
      </c>
      <c r="U24" s="105">
        <f>U9/$D$9</f>
        <v>0.95959595959595956</v>
      </c>
      <c r="V24" s="106"/>
    </row>
    <row r="25" spans="1:22" x14ac:dyDescent="0.3">
      <c r="A25" s="46">
        <v>2012</v>
      </c>
      <c r="B25" s="47">
        <v>292</v>
      </c>
      <c r="C25" s="47">
        <v>209</v>
      </c>
      <c r="D25" s="47">
        <v>185</v>
      </c>
      <c r="E25" s="47">
        <v>161</v>
      </c>
      <c r="F25" s="47">
        <v>140</v>
      </c>
      <c r="G25" s="47">
        <v>107</v>
      </c>
      <c r="K25" s="104" t="s">
        <v>643</v>
      </c>
      <c r="L25" s="104"/>
      <c r="N25" s="105">
        <f>N12/$D$12</f>
        <v>4.7916666666666663E-2</v>
      </c>
      <c r="O25" s="105">
        <f>O12/$D$12</f>
        <v>3.9583333333333331E-2</v>
      </c>
      <c r="P25" s="105"/>
      <c r="Q25" s="105">
        <f>Q12/$D$12</f>
        <v>8.2291666666666666E-2</v>
      </c>
      <c r="R25" s="105">
        <f>R12/$D$12</f>
        <v>6.5625000000000003E-2</v>
      </c>
      <c r="S25" s="105"/>
      <c r="T25" s="105">
        <f>T12/$D$12</f>
        <v>8.8541666666666671E-2</v>
      </c>
      <c r="U25" s="105">
        <f>U12/$D$12</f>
        <v>9.5833333333333326E-2</v>
      </c>
      <c r="V25" s="106"/>
    </row>
    <row r="26" spans="1:22" x14ac:dyDescent="0.3">
      <c r="A26" s="42">
        <v>2013</v>
      </c>
      <c r="B26" s="43">
        <v>296</v>
      </c>
      <c r="C26" s="43">
        <v>199</v>
      </c>
      <c r="D26" s="43">
        <v>179</v>
      </c>
      <c r="E26" s="43">
        <v>166</v>
      </c>
      <c r="F26" s="43">
        <v>145</v>
      </c>
      <c r="G26" s="43">
        <v>102</v>
      </c>
      <c r="K26" s="104" t="s">
        <v>146</v>
      </c>
      <c r="L26" s="104"/>
      <c r="N26" s="105">
        <f>N17/$D$17</f>
        <v>0.45614035087719296</v>
      </c>
      <c r="O26" s="105">
        <f>O17/$D$17</f>
        <v>0.36842105263157893</v>
      </c>
      <c r="P26" s="105"/>
      <c r="Q26" s="105">
        <f>Q17/$D$17</f>
        <v>0.54385964912280704</v>
      </c>
      <c r="R26" s="105">
        <f>R17/$D$17</f>
        <v>0.46491228070175439</v>
      </c>
      <c r="S26" s="105"/>
      <c r="T26" s="105">
        <f>T17/$D$17</f>
        <v>0.52631578947368418</v>
      </c>
      <c r="U26" s="105">
        <f>U17/$D$17</f>
        <v>0.56140350877192979</v>
      </c>
      <c r="V26" s="106"/>
    </row>
    <row r="27" spans="1:22" x14ac:dyDescent="0.3">
      <c r="A27" s="46">
        <v>2014</v>
      </c>
      <c r="B27" s="47">
        <v>277</v>
      </c>
      <c r="C27" s="47">
        <v>192</v>
      </c>
      <c r="D27" s="47">
        <v>167</v>
      </c>
      <c r="E27" s="47">
        <v>161</v>
      </c>
      <c r="F27" s="47">
        <v>149</v>
      </c>
      <c r="G27" s="47">
        <v>93</v>
      </c>
      <c r="K27" s="107" t="s">
        <v>644</v>
      </c>
      <c r="L27" s="107"/>
      <c r="M27" s="108"/>
      <c r="N27" s="109">
        <f>N26*$F$34</f>
        <v>66.710526315789465</v>
      </c>
      <c r="O27" s="109">
        <f>O26*$F$34</f>
        <v>53.881578947368418</v>
      </c>
      <c r="P27" s="109"/>
      <c r="Q27" s="109">
        <f>Q26*$F$34</f>
        <v>79.539473684210535</v>
      </c>
      <c r="R27" s="109">
        <f>R26*$F$34</f>
        <v>67.993421052631575</v>
      </c>
      <c r="S27" s="109"/>
      <c r="T27" s="109">
        <f>T26*$F$34</f>
        <v>76.973684210526315</v>
      </c>
      <c r="U27" s="109">
        <f>U26*$F$34</f>
        <v>82.105263157894726</v>
      </c>
    </row>
    <row r="28" spans="1:22" ht="20.399999999999999" x14ac:dyDescent="0.3">
      <c r="A28" s="42">
        <v>2015</v>
      </c>
      <c r="B28" s="43">
        <v>286</v>
      </c>
      <c r="C28" s="43">
        <v>186</v>
      </c>
      <c r="D28" s="43">
        <v>159</v>
      </c>
      <c r="E28" s="43">
        <v>159</v>
      </c>
      <c r="F28" s="43">
        <v>155</v>
      </c>
      <c r="G28" s="43">
        <v>97</v>
      </c>
      <c r="K28" s="110" t="s">
        <v>645</v>
      </c>
      <c r="L28" s="104"/>
      <c r="M28" s="104"/>
      <c r="N28" s="104"/>
      <c r="O28" s="104"/>
      <c r="P28" s="104"/>
      <c r="Q28" s="104"/>
      <c r="R28" s="104"/>
      <c r="S28" s="104"/>
      <c r="T28" s="104"/>
      <c r="U28" s="104"/>
    </row>
    <row r="29" spans="1:22" ht="20.399999999999999" x14ac:dyDescent="0.3">
      <c r="A29" s="46">
        <v>2016</v>
      </c>
      <c r="B29" s="47">
        <v>273</v>
      </c>
      <c r="C29" s="47">
        <v>181</v>
      </c>
      <c r="D29" s="47">
        <v>151</v>
      </c>
      <c r="E29" s="47">
        <v>156</v>
      </c>
      <c r="F29" s="47">
        <v>155</v>
      </c>
      <c r="G29" s="47">
        <v>89</v>
      </c>
      <c r="K29" s="110" t="s">
        <v>646</v>
      </c>
    </row>
    <row r="30" spans="1:22" x14ac:dyDescent="0.3">
      <c r="A30" s="42">
        <v>2017</v>
      </c>
      <c r="B30" s="43">
        <v>266</v>
      </c>
      <c r="C30" s="43">
        <v>180</v>
      </c>
      <c r="D30" s="43">
        <v>152</v>
      </c>
      <c r="E30" s="43">
        <v>152</v>
      </c>
      <c r="F30" s="43">
        <v>144</v>
      </c>
      <c r="G30" s="43">
        <v>80</v>
      </c>
    </row>
    <row r="31" spans="1:22" ht="15" thickBot="1" x14ac:dyDescent="0.35">
      <c r="A31" s="46">
        <v>2018</v>
      </c>
      <c r="B31" s="47">
        <v>277</v>
      </c>
      <c r="C31" s="47">
        <v>189</v>
      </c>
      <c r="D31" s="47">
        <v>159</v>
      </c>
      <c r="E31" s="47">
        <v>161</v>
      </c>
      <c r="F31" s="47">
        <v>146</v>
      </c>
      <c r="G31" s="47">
        <v>72</v>
      </c>
    </row>
    <row r="32" spans="1:22" x14ac:dyDescent="0.3">
      <c r="A32" s="42">
        <v>2019</v>
      </c>
      <c r="B32" s="43">
        <v>294</v>
      </c>
      <c r="C32" s="43">
        <v>199</v>
      </c>
      <c r="D32" s="43">
        <v>168</v>
      </c>
      <c r="E32" s="43">
        <v>165</v>
      </c>
      <c r="F32" s="43">
        <v>143</v>
      </c>
      <c r="G32" s="43">
        <v>91</v>
      </c>
      <c r="K32" s="257" t="s">
        <v>647</v>
      </c>
      <c r="L32" s="257"/>
      <c r="M32" s="257"/>
      <c r="N32" s="257"/>
      <c r="O32" s="257"/>
      <c r="P32" s="257"/>
      <c r="Q32" s="257"/>
      <c r="R32" s="257"/>
      <c r="S32" s="257"/>
      <c r="T32" s="257"/>
      <c r="U32" s="257"/>
    </row>
    <row r="33" spans="1:21" x14ac:dyDescent="0.3">
      <c r="A33" s="46">
        <v>2020</v>
      </c>
      <c r="B33" s="56">
        <v>310.75</v>
      </c>
      <c r="C33" s="56">
        <v>198.75</v>
      </c>
      <c r="D33" s="56">
        <v>171.25</v>
      </c>
      <c r="E33" s="56">
        <v>160.66666666666666</v>
      </c>
      <c r="F33" s="56">
        <v>150.25</v>
      </c>
      <c r="G33" s="56">
        <v>99.5</v>
      </c>
      <c r="K33" s="258"/>
      <c r="L33" s="258"/>
      <c r="M33" s="258"/>
      <c r="N33" s="258"/>
      <c r="O33" s="258"/>
      <c r="P33" s="258"/>
      <c r="Q33" s="258"/>
      <c r="R33" s="258"/>
      <c r="S33" s="258"/>
      <c r="T33" s="258"/>
      <c r="U33" s="258"/>
    </row>
    <row r="34" spans="1:21" x14ac:dyDescent="0.3">
      <c r="A34" s="42">
        <v>2021</v>
      </c>
      <c r="B34" s="54">
        <v>323.75</v>
      </c>
      <c r="C34" s="54">
        <v>192.25</v>
      </c>
      <c r="D34" s="54">
        <v>163.5</v>
      </c>
      <c r="E34" s="54">
        <v>176</v>
      </c>
      <c r="F34" s="54">
        <v>146.25</v>
      </c>
      <c r="G34" s="54">
        <v>99.5</v>
      </c>
      <c r="K34" s="258"/>
      <c r="L34" s="258"/>
      <c r="M34" s="258"/>
      <c r="N34" s="258"/>
      <c r="O34" s="258"/>
      <c r="P34" s="258"/>
      <c r="Q34" s="258"/>
      <c r="R34" s="258"/>
      <c r="S34" s="258"/>
      <c r="T34" s="258"/>
      <c r="U34" s="258"/>
    </row>
    <row r="35" spans="1:21" x14ac:dyDescent="0.3">
      <c r="A35" s="46"/>
      <c r="B35" s="57"/>
      <c r="C35" s="57"/>
      <c r="D35" s="57"/>
      <c r="E35" s="57"/>
      <c r="F35" s="57"/>
      <c r="G35" s="57"/>
      <c r="K35" s="258"/>
      <c r="L35" s="258"/>
      <c r="M35" s="258"/>
      <c r="N35" s="258"/>
      <c r="O35" s="258"/>
      <c r="P35" s="258"/>
      <c r="Q35" s="258"/>
      <c r="R35" s="258"/>
      <c r="S35" s="258"/>
      <c r="T35" s="258"/>
      <c r="U35" s="258"/>
    </row>
    <row r="37" spans="1:21" x14ac:dyDescent="0.3">
      <c r="A37" s="58" t="s">
        <v>612</v>
      </c>
      <c r="B37" s="59"/>
      <c r="C37" s="59"/>
      <c r="D37" s="59"/>
      <c r="E37" s="59"/>
      <c r="F37" s="59"/>
      <c r="G37" s="59"/>
    </row>
  </sheetData>
  <mergeCells count="16">
    <mergeCell ref="K32:U35"/>
    <mergeCell ref="A1:H1"/>
    <mergeCell ref="J1:U1"/>
    <mergeCell ref="K6:K7"/>
    <mergeCell ref="L6:L7"/>
    <mergeCell ref="M6:M7"/>
    <mergeCell ref="N6:O6"/>
    <mergeCell ref="P6:P7"/>
    <mergeCell ref="Q6:R7"/>
    <mergeCell ref="S6:S7"/>
    <mergeCell ref="T6:U6"/>
    <mergeCell ref="N7:O7"/>
    <mergeCell ref="T7:U7"/>
    <mergeCell ref="N22:O22"/>
    <mergeCell ref="Q22:R22"/>
    <mergeCell ref="T22:U22"/>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579BB0-5EDB-471C-BFB4-9FCF4573193E}">
  <dimension ref="A1:P47"/>
  <sheetViews>
    <sheetView workbookViewId="0">
      <selection activeCell="K41" sqref="K41"/>
    </sheetView>
  </sheetViews>
  <sheetFormatPr defaultRowHeight="14.4" x14ac:dyDescent="0.3"/>
  <cols>
    <col min="1" max="1" width="12.109375" customWidth="1"/>
    <col min="2" max="2" width="8.88671875" style="9"/>
    <col min="4" max="4" width="16.6640625" customWidth="1"/>
    <col min="6" max="6" width="18.88671875" customWidth="1"/>
    <col min="8" max="8" width="19.5546875" bestFit="1" customWidth="1"/>
    <col min="9" max="9" width="24.88671875" customWidth="1"/>
    <col min="10" max="10" width="23.88671875" customWidth="1"/>
    <col min="11" max="11" width="21.44140625" customWidth="1"/>
    <col min="12" max="12" width="19" customWidth="1"/>
    <col min="13" max="13" width="18.88671875" customWidth="1"/>
    <col min="14" max="14" width="21" customWidth="1"/>
    <col min="16" max="16" width="75" customWidth="1"/>
  </cols>
  <sheetData>
    <row r="1" spans="1:16" ht="15" x14ac:dyDescent="0.35">
      <c r="A1" s="263" t="s">
        <v>613</v>
      </c>
      <c r="B1" s="263"/>
      <c r="C1" s="263"/>
      <c r="D1" s="263"/>
      <c r="E1" s="263"/>
      <c r="F1" s="263"/>
      <c r="H1" s="61" t="s">
        <v>614</v>
      </c>
      <c r="I1" t="s">
        <v>615</v>
      </c>
    </row>
    <row r="2" spans="1:16" ht="15" x14ac:dyDescent="0.35">
      <c r="A2" s="263"/>
      <c r="B2" s="263"/>
      <c r="C2" s="263"/>
      <c r="D2" s="263"/>
      <c r="E2" s="263"/>
      <c r="F2" s="263"/>
      <c r="H2" s="61"/>
    </row>
    <row r="3" spans="1:16" x14ac:dyDescent="0.3">
      <c r="A3" s="60"/>
      <c r="B3" s="60"/>
      <c r="C3" s="60"/>
      <c r="D3" s="60"/>
      <c r="E3" s="60"/>
      <c r="F3" s="60"/>
      <c r="I3" t="s">
        <v>616</v>
      </c>
    </row>
    <row r="4" spans="1:16" x14ac:dyDescent="0.3">
      <c r="A4" s="62"/>
      <c r="B4" s="63"/>
      <c r="C4" s="62" t="s">
        <v>617</v>
      </c>
      <c r="D4" s="62" t="s">
        <v>618</v>
      </c>
      <c r="E4" s="62" t="s">
        <v>619</v>
      </c>
      <c r="F4" s="64" t="s">
        <v>620</v>
      </c>
      <c r="I4" t="s">
        <v>621</v>
      </c>
    </row>
    <row r="5" spans="1:16" x14ac:dyDescent="0.3">
      <c r="A5" s="65" t="s">
        <v>622</v>
      </c>
      <c r="B5" s="66">
        <v>2010</v>
      </c>
      <c r="C5" s="67">
        <v>52.344000000000001</v>
      </c>
      <c r="D5" s="67">
        <v>69.348820314010396</v>
      </c>
      <c r="E5" s="67">
        <v>94.186000000000007</v>
      </c>
      <c r="F5" s="68">
        <v>117.98936567164201</v>
      </c>
    </row>
    <row r="6" spans="1:16" ht="36.6" x14ac:dyDescent="0.3">
      <c r="A6" s="69"/>
      <c r="B6" s="70">
        <v>2011</v>
      </c>
      <c r="C6" s="71">
        <v>73.268000000000001</v>
      </c>
      <c r="D6" s="71">
        <v>70.0317169808431</v>
      </c>
      <c r="E6" s="71">
        <v>132.88</v>
      </c>
      <c r="F6" s="72">
        <v>109.31352611940299</v>
      </c>
      <c r="I6" s="264">
        <v>2030</v>
      </c>
      <c r="J6" s="264"/>
      <c r="K6" s="264"/>
      <c r="L6" s="265">
        <v>2050</v>
      </c>
      <c r="M6" s="265"/>
      <c r="N6" s="265"/>
      <c r="P6" s="73" t="s">
        <v>623</v>
      </c>
    </row>
    <row r="7" spans="1:16" x14ac:dyDescent="0.3">
      <c r="A7" s="65"/>
      <c r="B7" s="66">
        <v>2012</v>
      </c>
      <c r="C7" s="67">
        <v>65.484999999999999</v>
      </c>
      <c r="D7" s="67">
        <v>72.800715139495196</v>
      </c>
      <c r="E7" s="67">
        <v>118.101</v>
      </c>
      <c r="F7" s="68">
        <v>93.727705223880605</v>
      </c>
      <c r="I7" s="50" t="s">
        <v>52</v>
      </c>
      <c r="J7" s="50" t="s">
        <v>53</v>
      </c>
      <c r="K7" s="50" t="s">
        <v>54</v>
      </c>
      <c r="L7" s="50" t="s">
        <v>52</v>
      </c>
      <c r="M7" s="50" t="s">
        <v>53</v>
      </c>
      <c r="N7" s="50" t="s">
        <v>54</v>
      </c>
    </row>
    <row r="8" spans="1:16" x14ac:dyDescent="0.3">
      <c r="A8" s="69"/>
      <c r="B8" s="70">
        <v>2013</v>
      </c>
      <c r="C8" s="71">
        <v>67.742999999999995</v>
      </c>
      <c r="D8" s="71">
        <v>49.998729218686698</v>
      </c>
      <c r="E8" s="71">
        <v>112.739</v>
      </c>
      <c r="F8" s="72">
        <v>85.309608208955197</v>
      </c>
      <c r="I8" s="51"/>
      <c r="J8" s="51"/>
      <c r="K8" s="51"/>
      <c r="L8" s="51"/>
      <c r="M8" s="51"/>
      <c r="N8" s="51"/>
    </row>
    <row r="9" spans="1:16" x14ac:dyDescent="0.3">
      <c r="A9" s="65"/>
      <c r="B9" s="66">
        <v>2014</v>
      </c>
      <c r="C9" s="67">
        <v>62.856000000000002</v>
      </c>
      <c r="D9" s="67">
        <v>42.100435092805697</v>
      </c>
      <c r="E9" s="67">
        <v>96.378</v>
      </c>
      <c r="F9" s="68">
        <v>68.783768656716404</v>
      </c>
      <c r="H9" s="74" t="s">
        <v>624</v>
      </c>
      <c r="I9" s="52">
        <f>J9*(1-$I$12)</f>
        <v>38.611007875148701</v>
      </c>
      <c r="J9" s="52">
        <f>C25</f>
        <v>51.481343833531596</v>
      </c>
      <c r="K9" s="52">
        <f>J9*(1+$I$12)</f>
        <v>64.351679791914492</v>
      </c>
      <c r="L9" s="52">
        <f>M9*(1-$I$12)</f>
        <v>48.75</v>
      </c>
      <c r="M9" s="9">
        <f>J36</f>
        <v>65</v>
      </c>
      <c r="N9" s="52">
        <f>M9*(1+$I$12)</f>
        <v>81.25</v>
      </c>
    </row>
    <row r="10" spans="1:16" x14ac:dyDescent="0.3">
      <c r="A10" s="69"/>
      <c r="B10" s="70">
        <v>2015</v>
      </c>
      <c r="C10" s="71">
        <v>44.965000000000003</v>
      </c>
      <c r="D10" s="71">
        <v>41.2410799822025</v>
      </c>
      <c r="E10" s="71">
        <v>76.527000000000001</v>
      </c>
      <c r="F10" s="72">
        <v>69.009235074626901</v>
      </c>
      <c r="H10" s="74" t="s">
        <v>619</v>
      </c>
      <c r="I10" s="52">
        <f>J10*(1-$I$12)</f>
        <v>73.00817996694488</v>
      </c>
      <c r="J10" s="52">
        <f>E25</f>
        <v>97.344239955926497</v>
      </c>
      <c r="K10" s="52">
        <f>J10*(1+$I$12)</f>
        <v>121.68029994490811</v>
      </c>
      <c r="L10" s="52">
        <f>M10*(1-$I$12)</f>
        <v>81</v>
      </c>
      <c r="M10" s="9">
        <f>K36</f>
        <v>108</v>
      </c>
      <c r="N10" s="52">
        <f>M10*(1+$I$12)</f>
        <v>135</v>
      </c>
    </row>
    <row r="11" spans="1:16" x14ac:dyDescent="0.3">
      <c r="A11" s="65"/>
      <c r="B11" s="66">
        <v>2016</v>
      </c>
      <c r="C11" s="67">
        <v>44.814</v>
      </c>
      <c r="D11" s="67">
        <v>39.065493398340799</v>
      </c>
      <c r="E11" s="67">
        <v>81.736999999999995</v>
      </c>
      <c r="F11" s="68">
        <v>74.387686567164195</v>
      </c>
    </row>
    <row r="12" spans="1:16" x14ac:dyDescent="0.3">
      <c r="A12" s="69"/>
      <c r="B12" s="70">
        <v>2017</v>
      </c>
      <c r="C12" s="71">
        <v>43.664000000000001</v>
      </c>
      <c r="D12" s="71">
        <v>39.2418069262609</v>
      </c>
      <c r="E12" s="71">
        <v>89.087999999999994</v>
      </c>
      <c r="F12" s="72">
        <v>69.706809701492503</v>
      </c>
      <c r="H12" t="s">
        <v>611</v>
      </c>
      <c r="I12" s="53">
        <v>0.25</v>
      </c>
    </row>
    <row r="13" spans="1:16" x14ac:dyDescent="0.3">
      <c r="A13" s="65"/>
      <c r="B13" s="66">
        <v>2018</v>
      </c>
      <c r="C13" s="67">
        <v>39.406999999999996</v>
      </c>
      <c r="D13" s="67">
        <v>41.629196543884497</v>
      </c>
      <c r="E13" s="67">
        <v>85.704999999999998</v>
      </c>
      <c r="F13" s="68">
        <v>61.444962686567202</v>
      </c>
    </row>
    <row r="14" spans="1:16" x14ac:dyDescent="0.3">
      <c r="A14" s="69"/>
      <c r="B14" s="70">
        <v>2019</v>
      </c>
      <c r="C14" s="71">
        <v>40.030999999999999</v>
      </c>
      <c r="D14" s="71">
        <v>39.592604258450301</v>
      </c>
      <c r="E14" s="71">
        <v>82.513999999999996</v>
      </c>
      <c r="F14" s="72">
        <v>70.065111940298493</v>
      </c>
      <c r="I14" s="266" t="s">
        <v>623</v>
      </c>
      <c r="J14" s="266"/>
      <c r="K14" s="266"/>
      <c r="L14" s="266"/>
    </row>
    <row r="15" spans="1:16" x14ac:dyDescent="0.3">
      <c r="A15" s="65"/>
      <c r="B15" s="66">
        <v>2020</v>
      </c>
      <c r="C15" s="67">
        <v>37.905999999999999</v>
      </c>
      <c r="D15" s="67">
        <v>49.032497410465098</v>
      </c>
      <c r="E15" s="67">
        <v>84.968999999999994</v>
      </c>
      <c r="F15" s="68">
        <v>87.777611940298499</v>
      </c>
      <c r="J15" s="259" t="s">
        <v>622</v>
      </c>
      <c r="K15" s="259"/>
    </row>
    <row r="16" spans="1:16" x14ac:dyDescent="0.3">
      <c r="A16" s="69"/>
      <c r="B16" s="70">
        <v>2021</v>
      </c>
      <c r="C16" s="71">
        <v>42.441099908577598</v>
      </c>
      <c r="D16" s="71">
        <v>46.372087699535101</v>
      </c>
      <c r="E16" s="71">
        <v>88.532785816117695</v>
      </c>
      <c r="F16" s="72">
        <v>83.884766791044797</v>
      </c>
      <c r="J16" s="74" t="s">
        <v>617</v>
      </c>
      <c r="K16" s="74" t="s">
        <v>619</v>
      </c>
    </row>
    <row r="17" spans="1:11" x14ac:dyDescent="0.3">
      <c r="A17" s="65"/>
      <c r="B17" s="66">
        <v>2022</v>
      </c>
      <c r="C17" s="67">
        <v>45.707845653918703</v>
      </c>
      <c r="D17" s="67">
        <v>42.674832819079398</v>
      </c>
      <c r="E17" s="67">
        <v>89.353701449438205</v>
      </c>
      <c r="F17" s="68">
        <v>81.947434701492497</v>
      </c>
      <c r="I17" s="9">
        <v>2031</v>
      </c>
      <c r="J17" s="52">
        <v>51.7</v>
      </c>
      <c r="K17" s="9">
        <v>98</v>
      </c>
    </row>
    <row r="18" spans="1:11" x14ac:dyDescent="0.3">
      <c r="A18" s="69"/>
      <c r="B18" s="70">
        <v>2023</v>
      </c>
      <c r="C18" s="71">
        <v>47.951905816198803</v>
      </c>
      <c r="D18" s="71">
        <v>42.1056883313017</v>
      </c>
      <c r="E18" s="71">
        <v>92.474761157170803</v>
      </c>
      <c r="F18" s="72">
        <v>81.249738805970196</v>
      </c>
      <c r="I18" s="9">
        <v>2032</v>
      </c>
      <c r="J18" s="52">
        <v>52.4</v>
      </c>
      <c r="K18" s="9">
        <v>98</v>
      </c>
    </row>
    <row r="19" spans="1:11" x14ac:dyDescent="0.3">
      <c r="A19" s="65"/>
      <c r="B19" s="66">
        <v>2024</v>
      </c>
      <c r="C19" s="67">
        <v>48.084925518829102</v>
      </c>
      <c r="D19" s="67">
        <v>43.135945685248601</v>
      </c>
      <c r="E19" s="67">
        <v>92.922487829011502</v>
      </c>
      <c r="F19" s="68">
        <v>82.425727611940303</v>
      </c>
      <c r="I19" s="9">
        <v>2033</v>
      </c>
      <c r="J19" s="52">
        <v>53.1</v>
      </c>
      <c r="K19" s="9">
        <v>99</v>
      </c>
    </row>
    <row r="20" spans="1:11" x14ac:dyDescent="0.3">
      <c r="A20" s="69"/>
      <c r="B20" s="70">
        <v>2025</v>
      </c>
      <c r="C20" s="71">
        <v>49.092198075726103</v>
      </c>
      <c r="D20" s="71">
        <v>45.0642828556024</v>
      </c>
      <c r="E20" s="71">
        <v>93.739099481231193</v>
      </c>
      <c r="F20" s="72">
        <v>85.082854477611903</v>
      </c>
      <c r="I20" s="9">
        <v>2034</v>
      </c>
      <c r="J20" s="52">
        <v>53.8</v>
      </c>
      <c r="K20" s="9">
        <v>100</v>
      </c>
    </row>
    <row r="21" spans="1:11" x14ac:dyDescent="0.3">
      <c r="A21" s="65"/>
      <c r="B21" s="66">
        <v>2026</v>
      </c>
      <c r="C21" s="67">
        <v>49.041658146851603</v>
      </c>
      <c r="D21" s="67">
        <v>46.382277276113498</v>
      </c>
      <c r="E21" s="67">
        <v>94.490036063388104</v>
      </c>
      <c r="F21" s="68">
        <v>87.215774253731297</v>
      </c>
      <c r="I21" s="9">
        <v>2035</v>
      </c>
      <c r="J21" s="52">
        <v>54.5</v>
      </c>
      <c r="K21" s="9">
        <v>100</v>
      </c>
    </row>
    <row r="22" spans="1:11" x14ac:dyDescent="0.3">
      <c r="A22" s="69"/>
      <c r="B22" s="70">
        <v>2027</v>
      </c>
      <c r="C22" s="71">
        <v>49.819638856203298</v>
      </c>
      <c r="D22" s="71">
        <v>47.398945765000498</v>
      </c>
      <c r="E22" s="71">
        <v>95.6304900700556</v>
      </c>
      <c r="F22" s="72">
        <v>88.509878731343306</v>
      </c>
      <c r="I22" s="9">
        <v>2036</v>
      </c>
      <c r="J22" s="52">
        <v>55.2</v>
      </c>
      <c r="K22" s="9">
        <v>101</v>
      </c>
    </row>
    <row r="23" spans="1:11" x14ac:dyDescent="0.3">
      <c r="A23" s="65"/>
      <c r="B23" s="66">
        <v>2028</v>
      </c>
      <c r="C23" s="67">
        <v>50.664685481949199</v>
      </c>
      <c r="D23" s="67">
        <v>48.178968960283001</v>
      </c>
      <c r="E23" s="67">
        <v>96.955337967915796</v>
      </c>
      <c r="F23" s="68">
        <v>90.639076492537299</v>
      </c>
      <c r="I23" s="9">
        <v>2037</v>
      </c>
      <c r="J23" s="52">
        <v>55.9</v>
      </c>
      <c r="K23" s="9">
        <v>101</v>
      </c>
    </row>
    <row r="24" spans="1:11" x14ac:dyDescent="0.3">
      <c r="A24" s="69"/>
      <c r="B24" s="70">
        <v>2029</v>
      </c>
      <c r="C24" s="71">
        <v>51.2519378289686</v>
      </c>
      <c r="D24" s="71">
        <v>48.9149441404954</v>
      </c>
      <c r="E24" s="71">
        <v>97.095504915761595</v>
      </c>
      <c r="F24" s="72">
        <v>92.152658582089501</v>
      </c>
      <c r="I24" s="9">
        <v>2038</v>
      </c>
      <c r="J24" s="52">
        <v>56.6</v>
      </c>
      <c r="K24" s="9">
        <v>102</v>
      </c>
    </row>
    <row r="25" spans="1:11" x14ac:dyDescent="0.3">
      <c r="A25" s="65"/>
      <c r="B25" s="66">
        <v>2030</v>
      </c>
      <c r="C25" s="67">
        <v>51.481343833531596</v>
      </c>
      <c r="D25" s="67">
        <v>49.621231604856597</v>
      </c>
      <c r="E25" s="67">
        <v>97.344239955926497</v>
      </c>
      <c r="F25" s="68">
        <v>93.819001865671595</v>
      </c>
      <c r="I25" s="9">
        <v>2039</v>
      </c>
      <c r="J25" s="52">
        <v>57.3</v>
      </c>
      <c r="K25" s="9">
        <v>102</v>
      </c>
    </row>
    <row r="26" spans="1:11" x14ac:dyDescent="0.3">
      <c r="A26" s="69" t="s">
        <v>625</v>
      </c>
      <c r="B26" s="70"/>
      <c r="C26" s="71"/>
      <c r="D26" s="71"/>
      <c r="E26" s="71"/>
      <c r="F26" s="72"/>
      <c r="I26" s="9">
        <v>2040</v>
      </c>
      <c r="J26" s="9">
        <v>58</v>
      </c>
      <c r="K26" s="9">
        <v>103</v>
      </c>
    </row>
    <row r="27" spans="1:11" x14ac:dyDescent="0.3">
      <c r="A27" s="65"/>
      <c r="B27" s="66">
        <v>2010</v>
      </c>
      <c r="C27" s="67">
        <v>61.845110884303097</v>
      </c>
      <c r="D27" s="67">
        <v>81.936525332714098</v>
      </c>
      <c r="E27" s="67">
        <v>111.28197336369</v>
      </c>
      <c r="F27" s="68">
        <v>139.40595680749001</v>
      </c>
      <c r="I27" s="9">
        <v>2041</v>
      </c>
      <c r="J27" s="52">
        <v>58.7</v>
      </c>
      <c r="K27" s="9">
        <v>103</v>
      </c>
    </row>
    <row r="28" spans="1:11" x14ac:dyDescent="0.3">
      <c r="A28" s="69"/>
      <c r="B28" s="70">
        <v>2011</v>
      </c>
      <c r="C28" s="71">
        <v>84.795775305579198</v>
      </c>
      <c r="D28" s="71">
        <v>81.050304872133594</v>
      </c>
      <c r="E28" s="71">
        <v>153.78695505002699</v>
      </c>
      <c r="F28" s="72">
        <v>126.51260029865</v>
      </c>
      <c r="I28" s="9">
        <v>2042</v>
      </c>
      <c r="J28" s="52">
        <v>59.4</v>
      </c>
      <c r="K28" s="9">
        <v>104</v>
      </c>
    </row>
    <row r="29" spans="1:11" x14ac:dyDescent="0.3">
      <c r="A29" s="65"/>
      <c r="B29" s="66">
        <v>2012</v>
      </c>
      <c r="C29" s="67">
        <v>74.3620730629723</v>
      </c>
      <c r="D29" s="67">
        <v>82.669498331522902</v>
      </c>
      <c r="E29" s="67">
        <v>134.110638937315</v>
      </c>
      <c r="F29" s="68">
        <v>106.43332769157701</v>
      </c>
      <c r="I29" s="9">
        <v>2043</v>
      </c>
      <c r="J29" s="52">
        <v>60.1</v>
      </c>
      <c r="K29" s="9">
        <v>104</v>
      </c>
    </row>
    <row r="30" spans="1:11" x14ac:dyDescent="0.3">
      <c r="A30" s="69"/>
      <c r="B30" s="70">
        <v>2013</v>
      </c>
      <c r="C30" s="71">
        <v>75.599451804950704</v>
      </c>
      <c r="D30" s="71">
        <v>55.7973003834623</v>
      </c>
      <c r="E30" s="71">
        <v>125.81383459602201</v>
      </c>
      <c r="F30" s="72">
        <v>95.203336349026998</v>
      </c>
      <c r="I30" s="9">
        <v>2044</v>
      </c>
      <c r="J30" s="52">
        <v>60.8</v>
      </c>
      <c r="K30" s="9">
        <v>105</v>
      </c>
    </row>
    <row r="31" spans="1:11" x14ac:dyDescent="0.3">
      <c r="A31" s="65"/>
      <c r="B31" s="66">
        <v>2014</v>
      </c>
      <c r="C31" s="67">
        <v>68.871310001085504</v>
      </c>
      <c r="D31" s="67">
        <v>46.129440569829399</v>
      </c>
      <c r="E31" s="67">
        <v>105.601360495173</v>
      </c>
      <c r="F31" s="68">
        <v>75.366365250726503</v>
      </c>
      <c r="I31" s="9">
        <v>2045</v>
      </c>
      <c r="J31" s="52">
        <v>61.5</v>
      </c>
      <c r="K31" s="9">
        <v>105</v>
      </c>
    </row>
    <row r="32" spans="1:11" x14ac:dyDescent="0.3">
      <c r="A32" s="69"/>
      <c r="B32" s="70">
        <v>2015</v>
      </c>
      <c r="C32" s="71">
        <v>48.803539587024602</v>
      </c>
      <c r="D32" s="71">
        <v>44.761718659469999</v>
      </c>
      <c r="E32" s="71">
        <v>83.0599015673575</v>
      </c>
      <c r="F32" s="72">
        <v>74.900365525071507</v>
      </c>
      <c r="I32" s="9">
        <v>2046</v>
      </c>
      <c r="J32" s="52">
        <v>62.2</v>
      </c>
      <c r="K32" s="9">
        <v>106</v>
      </c>
    </row>
    <row r="33" spans="1:11" x14ac:dyDescent="0.3">
      <c r="A33" s="65"/>
      <c r="B33" s="66">
        <v>2016</v>
      </c>
      <c r="C33" s="67">
        <v>48.134598859838803</v>
      </c>
      <c r="D33" s="67">
        <v>41.960143124711401</v>
      </c>
      <c r="E33" s="67">
        <v>87.793495492628196</v>
      </c>
      <c r="F33" s="68">
        <v>79.899617374522805</v>
      </c>
      <c r="I33" s="9">
        <v>2047</v>
      </c>
      <c r="J33" s="52">
        <v>62.9</v>
      </c>
      <c r="K33" s="9">
        <v>106</v>
      </c>
    </row>
    <row r="34" spans="1:11" x14ac:dyDescent="0.3">
      <c r="A34" s="69"/>
      <c r="B34" s="70">
        <v>2017</v>
      </c>
      <c r="C34" s="71">
        <v>46.033917634181101</v>
      </c>
      <c r="D34" s="71">
        <v>41.371704558902799</v>
      </c>
      <c r="E34" s="71">
        <v>93.923361446361497</v>
      </c>
      <c r="F34" s="72">
        <v>73.490233060187904</v>
      </c>
      <c r="I34" s="9">
        <v>2048</v>
      </c>
      <c r="J34" s="52">
        <v>63.6</v>
      </c>
      <c r="K34" s="9">
        <v>107</v>
      </c>
    </row>
    <row r="35" spans="1:11" x14ac:dyDescent="0.3">
      <c r="A35" s="65"/>
      <c r="B35" s="66">
        <v>2018</v>
      </c>
      <c r="C35" s="67">
        <v>40.571743486514798</v>
      </c>
      <c r="D35" s="67">
        <v>42.859620974146502</v>
      </c>
      <c r="E35" s="67">
        <v>88.238162649066297</v>
      </c>
      <c r="F35" s="68">
        <v>63.261077084220602</v>
      </c>
      <c r="I35" s="9">
        <v>2049</v>
      </c>
      <c r="J35" s="52">
        <v>64.3</v>
      </c>
      <c r="K35" s="9">
        <v>107</v>
      </c>
    </row>
    <row r="36" spans="1:11" x14ac:dyDescent="0.3">
      <c r="A36" s="69"/>
      <c r="B36" s="70">
        <v>2019</v>
      </c>
      <c r="C36" s="71">
        <v>40.491352501123899</v>
      </c>
      <c r="D36" s="71">
        <v>40.047915252339699</v>
      </c>
      <c r="E36" s="71">
        <v>83.462902757306594</v>
      </c>
      <c r="F36" s="72">
        <v>70.870853728493799</v>
      </c>
      <c r="I36" s="9">
        <v>2050</v>
      </c>
      <c r="J36" s="9">
        <v>65</v>
      </c>
      <c r="K36" s="9">
        <v>108</v>
      </c>
    </row>
    <row r="37" spans="1:11" x14ac:dyDescent="0.3">
      <c r="A37" s="65"/>
      <c r="B37" s="66">
        <v>2020</v>
      </c>
      <c r="C37" s="67">
        <v>37.905999999999999</v>
      </c>
      <c r="D37" s="67">
        <v>49.032497410465098</v>
      </c>
      <c r="E37" s="67">
        <v>84.968999999999994</v>
      </c>
      <c r="F37" s="68">
        <v>87.777611940298499</v>
      </c>
      <c r="K37" t="str">
        <f t="shared" ref="K37" si="0">RIGHT(L38,3)</f>
        <v/>
      </c>
    </row>
    <row r="38" spans="1:11" x14ac:dyDescent="0.3">
      <c r="A38" s="69"/>
      <c r="B38" s="70">
        <v>2021</v>
      </c>
      <c r="C38" s="71">
        <v>41.969536535735699</v>
      </c>
      <c r="D38" s="71">
        <v>45.856847092472201</v>
      </c>
      <c r="E38" s="71">
        <v>87.549097382583497</v>
      </c>
      <c r="F38" s="72">
        <v>82.952722531040806</v>
      </c>
    </row>
    <row r="39" spans="1:11" x14ac:dyDescent="0.3">
      <c r="A39" s="65"/>
      <c r="B39" s="66">
        <v>2022</v>
      </c>
      <c r="C39" s="67">
        <v>44.546935843222599</v>
      </c>
      <c r="D39" s="67">
        <v>41.590956924674003</v>
      </c>
      <c r="E39" s="67">
        <v>87.084253236541201</v>
      </c>
      <c r="F39" s="68">
        <v>79.866094407603995</v>
      </c>
    </row>
    <row r="40" spans="1:11" x14ac:dyDescent="0.3">
      <c r="A40" s="69"/>
      <c r="B40" s="70">
        <v>2023</v>
      </c>
      <c r="C40" s="71">
        <v>45.901886882870002</v>
      </c>
      <c r="D40" s="71">
        <v>40.305604334413999</v>
      </c>
      <c r="E40" s="71">
        <v>88.521320558711594</v>
      </c>
      <c r="F40" s="72">
        <v>77.776185460276295</v>
      </c>
    </row>
    <row r="41" spans="1:11" x14ac:dyDescent="0.3">
      <c r="A41" s="65"/>
      <c r="B41" s="66">
        <v>2024</v>
      </c>
      <c r="C41" s="67">
        <v>45.165846129239199</v>
      </c>
      <c r="D41" s="67">
        <v>40.517302760430702</v>
      </c>
      <c r="E41" s="67">
        <v>87.281465905313794</v>
      </c>
      <c r="F41" s="68">
        <v>77.421929851044396</v>
      </c>
    </row>
    <row r="42" spans="1:11" x14ac:dyDescent="0.3">
      <c r="A42" s="69"/>
      <c r="B42" s="70">
        <v>2025</v>
      </c>
      <c r="C42" s="71">
        <v>45.226844238700799</v>
      </c>
      <c r="D42" s="71">
        <v>41.516073456218699</v>
      </c>
      <c r="E42" s="71">
        <v>86.358399450237201</v>
      </c>
      <c r="F42" s="72">
        <v>78.383717936347196</v>
      </c>
    </row>
    <row r="43" spans="1:11" x14ac:dyDescent="0.3">
      <c r="A43" s="65"/>
      <c r="B43" s="66">
        <v>2026</v>
      </c>
      <c r="C43" s="67">
        <v>44.313041313658502</v>
      </c>
      <c r="D43" s="67">
        <v>41.910079039403897</v>
      </c>
      <c r="E43" s="67">
        <v>85.379267953540804</v>
      </c>
      <c r="F43" s="68">
        <v>78.806393457078002</v>
      </c>
    </row>
    <row r="44" spans="1:11" x14ac:dyDescent="0.3">
      <c r="A44" s="69"/>
      <c r="B44" s="70">
        <v>2027</v>
      </c>
      <c r="C44" s="71">
        <v>44.151919744297601</v>
      </c>
      <c r="D44" s="71">
        <v>42.006616214562101</v>
      </c>
      <c r="E44" s="71">
        <v>84.751110598530602</v>
      </c>
      <c r="F44" s="72">
        <v>78.440573878973197</v>
      </c>
    </row>
    <row r="45" spans="1:11" x14ac:dyDescent="0.3">
      <c r="A45" s="65"/>
      <c r="B45" s="66">
        <v>2028</v>
      </c>
      <c r="C45" s="67">
        <v>44.038951664368803</v>
      </c>
      <c r="D45" s="67">
        <v>41.878307643634002</v>
      </c>
      <c r="E45" s="67">
        <v>84.275889640977496</v>
      </c>
      <c r="F45" s="68">
        <v>78.785644686968894</v>
      </c>
    </row>
    <row r="46" spans="1:11" x14ac:dyDescent="0.3">
      <c r="A46" s="69"/>
      <c r="B46" s="70">
        <v>2029</v>
      </c>
      <c r="C46" s="71">
        <v>43.694272858792502</v>
      </c>
      <c r="D46" s="71">
        <v>41.701894731858502</v>
      </c>
      <c r="E46" s="71">
        <v>82.777699046406894</v>
      </c>
      <c r="F46" s="72">
        <v>78.563730061989801</v>
      </c>
    </row>
    <row r="47" spans="1:11" x14ac:dyDescent="0.3">
      <c r="A47" s="75"/>
      <c r="B47" s="76">
        <v>2030</v>
      </c>
      <c r="C47" s="77">
        <v>43.047378131950602</v>
      </c>
      <c r="D47" s="77">
        <v>41.492000037420603</v>
      </c>
      <c r="E47" s="77">
        <v>81.396754519464196</v>
      </c>
      <c r="F47" s="78">
        <v>78.449040925058895</v>
      </c>
    </row>
  </sheetData>
  <mergeCells count="5">
    <mergeCell ref="A1:F2"/>
    <mergeCell ref="I6:K6"/>
    <mergeCell ref="L6:N6"/>
    <mergeCell ref="I14:L14"/>
    <mergeCell ref="J15:K15"/>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5D9DAE-40CE-4276-B1F0-D202A9D98E32}">
  <dimension ref="A1:R37"/>
  <sheetViews>
    <sheetView workbookViewId="0">
      <selection activeCell="L40" sqref="L40"/>
    </sheetView>
  </sheetViews>
  <sheetFormatPr defaultRowHeight="14.4" x14ac:dyDescent="0.3"/>
  <cols>
    <col min="2" max="2" width="18.21875" customWidth="1"/>
    <col min="3" max="3" width="14.33203125" customWidth="1"/>
    <col min="4" max="4" width="15.6640625" customWidth="1"/>
    <col min="6" max="6" width="10.88671875" customWidth="1"/>
    <col min="7" max="7" width="14.109375" customWidth="1"/>
    <col min="9" max="9" width="11.21875" customWidth="1"/>
    <col min="10" max="10" width="10.88671875" customWidth="1"/>
    <col min="11" max="11" width="6.44140625" customWidth="1"/>
    <col min="12" max="12" width="18.88671875" customWidth="1"/>
    <col min="13" max="13" width="11.109375" customWidth="1"/>
    <col min="14" max="14" width="11.44140625" customWidth="1"/>
    <col min="15" max="15" width="16.21875" customWidth="1"/>
    <col min="18" max="18" width="18.33203125" customWidth="1"/>
  </cols>
  <sheetData>
    <row r="1" spans="1:18" x14ac:dyDescent="0.3">
      <c r="A1" s="259" t="s">
        <v>71</v>
      </c>
      <c r="B1" s="259"/>
      <c r="C1" s="259"/>
      <c r="D1" s="259"/>
      <c r="E1" s="259"/>
      <c r="F1" s="259"/>
      <c r="G1" s="259"/>
      <c r="H1" s="259"/>
      <c r="I1" s="31" t="s">
        <v>587</v>
      </c>
      <c r="J1" s="31"/>
      <c r="L1" s="267" t="s">
        <v>107</v>
      </c>
      <c r="M1" s="267"/>
      <c r="N1" s="267"/>
      <c r="O1" s="267"/>
      <c r="P1" s="267"/>
      <c r="Q1" s="267"/>
      <c r="R1" s="267"/>
    </row>
    <row r="2" spans="1:18" ht="15.6" x14ac:dyDescent="0.3">
      <c r="A2" s="32" t="s">
        <v>588</v>
      </c>
      <c r="B2" s="33"/>
      <c r="C2" s="33"/>
      <c r="D2" s="33"/>
      <c r="E2" s="33"/>
      <c r="F2" s="33"/>
      <c r="G2" s="33"/>
      <c r="I2" s="34">
        <v>9.4</v>
      </c>
      <c r="J2" s="34">
        <v>3.6</v>
      </c>
    </row>
    <row r="3" spans="1:18" ht="16.2" x14ac:dyDescent="0.35">
      <c r="A3" s="35"/>
      <c r="B3" s="33"/>
      <c r="C3" s="33"/>
      <c r="D3" s="33"/>
      <c r="E3" s="33"/>
      <c r="F3" s="33"/>
      <c r="G3" s="33"/>
      <c r="I3" s="36"/>
    </row>
    <row r="4" spans="1:18" ht="15" thickBot="1" x14ac:dyDescent="0.35">
      <c r="A4" s="37">
        <v>64</v>
      </c>
      <c r="B4" s="38" t="s">
        <v>589</v>
      </c>
      <c r="C4" s="38" t="s">
        <v>590</v>
      </c>
      <c r="D4" s="38" t="s">
        <v>591</v>
      </c>
      <c r="E4" s="38" t="s">
        <v>592</v>
      </c>
      <c r="F4" s="38" t="s">
        <v>593</v>
      </c>
      <c r="G4" s="38" t="s">
        <v>594</v>
      </c>
      <c r="I4" s="268" t="s">
        <v>595</v>
      </c>
      <c r="J4" s="268"/>
      <c r="L4" s="269" t="s">
        <v>596</v>
      </c>
      <c r="M4" s="269"/>
      <c r="N4" s="269"/>
      <c r="O4" s="269"/>
      <c r="P4" s="269"/>
      <c r="Q4" s="269"/>
      <c r="R4" s="269"/>
    </row>
    <row r="5" spans="1:18" ht="15" thickBot="1" x14ac:dyDescent="0.35">
      <c r="A5" s="39"/>
      <c r="B5" s="40" t="s">
        <v>597</v>
      </c>
      <c r="C5" s="40" t="s">
        <v>598</v>
      </c>
      <c r="D5" s="40" t="s">
        <v>599</v>
      </c>
      <c r="E5" s="40" t="s">
        <v>600</v>
      </c>
      <c r="F5" s="40" t="s">
        <v>601</v>
      </c>
      <c r="G5" s="40" t="s">
        <v>602</v>
      </c>
      <c r="I5" s="40" t="s">
        <v>598</v>
      </c>
      <c r="J5" s="40" t="s">
        <v>599</v>
      </c>
      <c r="L5" s="41"/>
      <c r="M5" s="270" t="s">
        <v>603</v>
      </c>
      <c r="N5" s="271"/>
      <c r="O5" s="272"/>
      <c r="P5" s="270" t="s">
        <v>604</v>
      </c>
      <c r="Q5" s="271"/>
      <c r="R5" s="272"/>
    </row>
    <row r="6" spans="1:18" ht="15" thickBot="1" x14ac:dyDescent="0.35">
      <c r="A6" s="42">
        <v>1993</v>
      </c>
      <c r="B6" s="43"/>
      <c r="C6" s="43">
        <v>119</v>
      </c>
      <c r="D6" s="43">
        <v>93</v>
      </c>
      <c r="E6" s="43">
        <v>113</v>
      </c>
      <c r="F6" s="43">
        <v>120</v>
      </c>
      <c r="G6" s="43"/>
      <c r="I6" s="24">
        <f t="shared" ref="I6:J34" si="0">C6*(1/$I$2)*(1/$J$2)</f>
        <v>3.5165484633569739</v>
      </c>
      <c r="J6" s="24">
        <f t="shared" si="0"/>
        <v>2.74822695035461</v>
      </c>
      <c r="L6" s="44" t="s">
        <v>605</v>
      </c>
      <c r="M6" s="45">
        <v>2010</v>
      </c>
      <c r="N6" s="45">
        <v>2030</v>
      </c>
      <c r="O6" s="44">
        <v>2050</v>
      </c>
      <c r="P6" s="45">
        <v>2010</v>
      </c>
      <c r="Q6" s="45">
        <v>2030</v>
      </c>
      <c r="R6" s="45">
        <v>2050</v>
      </c>
    </row>
    <row r="7" spans="1:18" ht="15" thickBot="1" x14ac:dyDescent="0.35">
      <c r="A7" s="46">
        <v>1994</v>
      </c>
      <c r="B7" s="47">
        <v>143</v>
      </c>
      <c r="C7" s="47">
        <v>109</v>
      </c>
      <c r="D7" s="47">
        <v>85</v>
      </c>
      <c r="E7" s="47">
        <v>116</v>
      </c>
      <c r="F7" s="47">
        <v>104</v>
      </c>
      <c r="G7" s="47"/>
      <c r="I7" s="24">
        <f t="shared" si="0"/>
        <v>3.2210401891252958</v>
      </c>
      <c r="J7" s="24">
        <f t="shared" si="0"/>
        <v>2.5118203309692673</v>
      </c>
      <c r="L7" s="48" t="s">
        <v>606</v>
      </c>
      <c r="M7" s="49">
        <v>11.087999991129601</v>
      </c>
      <c r="N7" s="49">
        <v>9.5039999923968015</v>
      </c>
      <c r="O7" s="49">
        <v>8.3159999933472033</v>
      </c>
      <c r="P7" s="49">
        <v>7.9199999936640015</v>
      </c>
      <c r="Q7" s="49">
        <v>7.1279999942976016</v>
      </c>
      <c r="R7" s="49">
        <v>5.9399999952480007</v>
      </c>
    </row>
    <row r="8" spans="1:18" x14ac:dyDescent="0.3">
      <c r="A8" s="42">
        <v>1995</v>
      </c>
      <c r="B8" s="43">
        <v>146</v>
      </c>
      <c r="C8" s="43">
        <v>109</v>
      </c>
      <c r="D8" s="43">
        <v>91</v>
      </c>
      <c r="E8" s="43">
        <v>109</v>
      </c>
      <c r="F8" s="43">
        <v>113</v>
      </c>
      <c r="G8" s="43"/>
      <c r="I8" s="24">
        <f t="shared" si="0"/>
        <v>3.2210401891252958</v>
      </c>
      <c r="J8" s="24">
        <f t="shared" si="0"/>
        <v>2.6891252955082741</v>
      </c>
    </row>
    <row r="9" spans="1:18" x14ac:dyDescent="0.3">
      <c r="A9" s="46">
        <v>1996</v>
      </c>
      <c r="B9" s="47">
        <v>157</v>
      </c>
      <c r="C9" s="47">
        <v>112</v>
      </c>
      <c r="D9" s="47">
        <v>99</v>
      </c>
      <c r="E9" s="47">
        <v>104</v>
      </c>
      <c r="F9" s="47">
        <v>120</v>
      </c>
      <c r="G9" s="47"/>
      <c r="I9" s="24">
        <f t="shared" si="0"/>
        <v>3.3096926713947989</v>
      </c>
      <c r="J9" s="24">
        <f t="shared" si="0"/>
        <v>2.9255319148936172</v>
      </c>
      <c r="M9" s="9" t="s">
        <v>607</v>
      </c>
      <c r="N9" s="9" t="s">
        <v>608</v>
      </c>
      <c r="O9" s="9" t="s">
        <v>609</v>
      </c>
      <c r="P9" s="9" t="s">
        <v>607</v>
      </c>
      <c r="Q9" s="9" t="s">
        <v>608</v>
      </c>
      <c r="R9" s="9" t="s">
        <v>609</v>
      </c>
    </row>
    <row r="10" spans="1:18" x14ac:dyDescent="0.3">
      <c r="A10" s="42">
        <v>1997</v>
      </c>
      <c r="B10" s="43">
        <v>152</v>
      </c>
      <c r="C10" s="43">
        <v>113</v>
      </c>
      <c r="D10" s="43">
        <v>94</v>
      </c>
      <c r="E10" s="43">
        <v>108</v>
      </c>
      <c r="F10" s="43">
        <v>109</v>
      </c>
      <c r="G10" s="43"/>
      <c r="I10" s="24">
        <f t="shared" si="0"/>
        <v>3.3392434988179671</v>
      </c>
      <c r="J10" s="24">
        <f t="shared" si="0"/>
        <v>2.7777777777777777</v>
      </c>
      <c r="M10" s="264">
        <v>2030</v>
      </c>
      <c r="N10" s="264"/>
      <c r="O10" s="264"/>
      <c r="P10" s="265">
        <v>2050</v>
      </c>
      <c r="Q10" s="265"/>
      <c r="R10" s="265"/>
    </row>
    <row r="11" spans="1:18" x14ac:dyDescent="0.3">
      <c r="A11" s="46">
        <v>1998</v>
      </c>
      <c r="B11" s="47">
        <v>161</v>
      </c>
      <c r="C11" s="47">
        <v>115</v>
      </c>
      <c r="D11" s="47">
        <v>98</v>
      </c>
      <c r="E11" s="47">
        <v>108</v>
      </c>
      <c r="F11" s="47">
        <v>99</v>
      </c>
      <c r="G11" s="47">
        <v>69</v>
      </c>
      <c r="I11" s="24">
        <f t="shared" si="0"/>
        <v>3.398345153664303</v>
      </c>
      <c r="J11" s="24">
        <f t="shared" si="0"/>
        <v>2.895981087470449</v>
      </c>
      <c r="M11" s="50" t="s">
        <v>52</v>
      </c>
      <c r="N11" s="50" t="s">
        <v>53</v>
      </c>
      <c r="O11" s="50" t="s">
        <v>54</v>
      </c>
      <c r="P11" s="50" t="s">
        <v>52</v>
      </c>
      <c r="Q11" s="50" t="s">
        <v>53</v>
      </c>
      <c r="R11" s="50" t="s">
        <v>54</v>
      </c>
    </row>
    <row r="12" spans="1:18" x14ac:dyDescent="0.3">
      <c r="A12" s="42">
        <v>1999</v>
      </c>
      <c r="B12" s="43">
        <v>164</v>
      </c>
      <c r="C12" s="43">
        <v>115</v>
      </c>
      <c r="D12" s="43">
        <v>96</v>
      </c>
      <c r="E12" s="43">
        <v>110</v>
      </c>
      <c r="F12" s="43">
        <v>111</v>
      </c>
      <c r="G12" s="43">
        <v>78</v>
      </c>
      <c r="I12" s="24">
        <f t="shared" si="0"/>
        <v>3.398345153664303</v>
      </c>
      <c r="J12" s="24">
        <f t="shared" si="0"/>
        <v>2.8368794326241136</v>
      </c>
      <c r="M12" s="51"/>
      <c r="N12" s="51"/>
      <c r="O12" s="51"/>
      <c r="P12" s="51"/>
      <c r="Q12" s="51"/>
      <c r="R12" s="51"/>
    </row>
    <row r="13" spans="1:18" x14ac:dyDescent="0.3">
      <c r="A13" s="46">
        <v>2000</v>
      </c>
      <c r="B13" s="47">
        <v>168</v>
      </c>
      <c r="C13" s="47">
        <v>112</v>
      </c>
      <c r="D13" s="47">
        <v>89</v>
      </c>
      <c r="E13" s="47">
        <v>109</v>
      </c>
      <c r="F13" s="47">
        <v>108</v>
      </c>
      <c r="G13" s="47">
        <v>69</v>
      </c>
      <c r="I13" s="24">
        <f t="shared" si="0"/>
        <v>3.3096926713947989</v>
      </c>
      <c r="J13" s="24">
        <f t="shared" si="0"/>
        <v>2.6300236406619386</v>
      </c>
      <c r="L13" s="40" t="s">
        <v>598</v>
      </c>
      <c r="M13" s="52">
        <f>N13*(1-$M$16)</f>
        <v>7.1279999942976016</v>
      </c>
      <c r="N13" s="52">
        <f>N7</f>
        <v>9.5039999923968015</v>
      </c>
      <c r="O13" s="52">
        <f>N13*(1+$M$16)</f>
        <v>11.879999990496001</v>
      </c>
      <c r="P13" s="52">
        <f>Q13*(1-$M$16)</f>
        <v>6.236999995010402</v>
      </c>
      <c r="Q13" s="52">
        <f>O7</f>
        <v>8.3159999933472033</v>
      </c>
      <c r="R13" s="52">
        <f>Q13*(1+$M$16)</f>
        <v>10.394999991684005</v>
      </c>
    </row>
    <row r="14" spans="1:18" ht="27.6" x14ac:dyDescent="0.3">
      <c r="A14" s="42">
        <v>2001</v>
      </c>
      <c r="B14" s="43">
        <v>163</v>
      </c>
      <c r="C14" s="43">
        <v>109</v>
      </c>
      <c r="D14" s="43">
        <v>96</v>
      </c>
      <c r="E14" s="43">
        <v>110</v>
      </c>
      <c r="F14" s="43">
        <v>113</v>
      </c>
      <c r="G14" s="43">
        <v>66</v>
      </c>
      <c r="I14" s="24">
        <f t="shared" si="0"/>
        <v>3.2210401891252958</v>
      </c>
      <c r="J14" s="24">
        <f t="shared" si="0"/>
        <v>2.8368794326241136</v>
      </c>
      <c r="L14" s="40" t="s">
        <v>610</v>
      </c>
      <c r="M14" s="52">
        <f>N14*(1-$M$16)</f>
        <v>5.3459999957232007</v>
      </c>
      <c r="N14" s="52">
        <f>Q7</f>
        <v>7.1279999942976016</v>
      </c>
      <c r="O14" s="52">
        <f>N14*(1+$M$16)</f>
        <v>8.9099999928720024</v>
      </c>
      <c r="P14" s="52">
        <f>Q14*(1-$M$16)</f>
        <v>4.4549999964360003</v>
      </c>
      <c r="Q14" s="52">
        <f>R7</f>
        <v>5.9399999952480007</v>
      </c>
      <c r="R14" s="52">
        <f>Q14*(1+$M$16)</f>
        <v>7.4249999940600011</v>
      </c>
    </row>
    <row r="15" spans="1:18" x14ac:dyDescent="0.3">
      <c r="A15" s="46">
        <v>2002</v>
      </c>
      <c r="B15" s="47">
        <v>178</v>
      </c>
      <c r="C15" s="47">
        <v>124</v>
      </c>
      <c r="D15" s="47">
        <v>104</v>
      </c>
      <c r="E15" s="47">
        <v>114</v>
      </c>
      <c r="F15" s="47">
        <v>114</v>
      </c>
      <c r="G15" s="47">
        <v>69</v>
      </c>
      <c r="I15" s="24">
        <f t="shared" si="0"/>
        <v>3.6643026004728134</v>
      </c>
      <c r="J15" s="24">
        <f t="shared" si="0"/>
        <v>3.0732860520094567</v>
      </c>
    </row>
    <row r="16" spans="1:18" x14ac:dyDescent="0.3">
      <c r="A16" s="42">
        <v>2003</v>
      </c>
      <c r="B16" s="43">
        <v>196</v>
      </c>
      <c r="C16" s="43">
        <v>126</v>
      </c>
      <c r="D16" s="43">
        <v>109</v>
      </c>
      <c r="E16" s="43">
        <v>110</v>
      </c>
      <c r="F16" s="43">
        <v>116</v>
      </c>
      <c r="G16" s="43">
        <v>71</v>
      </c>
      <c r="I16" s="24">
        <f t="shared" si="0"/>
        <v>3.7234042553191489</v>
      </c>
      <c r="J16" s="24">
        <f t="shared" si="0"/>
        <v>3.2210401891252958</v>
      </c>
      <c r="L16" t="s">
        <v>611</v>
      </c>
      <c r="M16" s="53">
        <v>0.25</v>
      </c>
    </row>
    <row r="17" spans="1:10" x14ac:dyDescent="0.3">
      <c r="A17" s="46">
        <v>2004</v>
      </c>
      <c r="B17" s="47">
        <v>206</v>
      </c>
      <c r="C17" s="47">
        <v>138</v>
      </c>
      <c r="D17" s="47">
        <v>114</v>
      </c>
      <c r="E17" s="47">
        <v>126</v>
      </c>
      <c r="F17" s="47">
        <v>116</v>
      </c>
      <c r="G17" s="47">
        <v>74</v>
      </c>
      <c r="I17" s="24">
        <f t="shared" si="0"/>
        <v>4.0780141843971638</v>
      </c>
      <c r="J17" s="24">
        <f t="shared" si="0"/>
        <v>3.3687943262411348</v>
      </c>
    </row>
    <row r="18" spans="1:10" x14ac:dyDescent="0.3">
      <c r="A18" s="42">
        <v>2005</v>
      </c>
      <c r="B18" s="43">
        <v>204</v>
      </c>
      <c r="C18" s="43">
        <v>137</v>
      </c>
      <c r="D18" s="43">
        <v>121</v>
      </c>
      <c r="E18" s="43">
        <v>118</v>
      </c>
      <c r="F18" s="43">
        <v>105</v>
      </c>
      <c r="G18" s="43">
        <v>80</v>
      </c>
      <c r="I18" s="24">
        <f t="shared" si="0"/>
        <v>4.0484633569739961</v>
      </c>
      <c r="J18" s="24">
        <f t="shared" si="0"/>
        <v>3.5756501182033098</v>
      </c>
    </row>
    <row r="19" spans="1:10" x14ac:dyDescent="0.3">
      <c r="A19" s="46">
        <v>2006</v>
      </c>
      <c r="B19" s="47">
        <v>211</v>
      </c>
      <c r="C19" s="47">
        <v>146</v>
      </c>
      <c r="D19" s="47">
        <v>128</v>
      </c>
      <c r="E19" s="47">
        <v>120</v>
      </c>
      <c r="F19" s="47">
        <v>116</v>
      </c>
      <c r="G19" s="47">
        <v>78</v>
      </c>
      <c r="I19" s="24">
        <f t="shared" si="0"/>
        <v>4.3144208037825056</v>
      </c>
      <c r="J19" s="24">
        <f t="shared" si="0"/>
        <v>3.7825059101654848</v>
      </c>
    </row>
    <row r="20" spans="1:10" x14ac:dyDescent="0.3">
      <c r="A20" s="42">
        <v>2007</v>
      </c>
      <c r="B20" s="43">
        <v>244</v>
      </c>
      <c r="C20" s="43">
        <v>158</v>
      </c>
      <c r="D20" s="43">
        <v>134</v>
      </c>
      <c r="E20" s="43">
        <v>132</v>
      </c>
      <c r="F20" s="43">
        <v>126</v>
      </c>
      <c r="G20" s="54">
        <v>64</v>
      </c>
      <c r="I20" s="24">
        <f t="shared" si="0"/>
        <v>4.6690307328605201</v>
      </c>
      <c r="J20" s="24">
        <f t="shared" si="0"/>
        <v>3.959810874704492</v>
      </c>
    </row>
    <row r="21" spans="1:10" x14ac:dyDescent="0.3">
      <c r="A21" s="46">
        <v>2008</v>
      </c>
      <c r="B21" s="47">
        <v>271</v>
      </c>
      <c r="C21" s="47">
        <v>167</v>
      </c>
      <c r="D21" s="47">
        <v>157</v>
      </c>
      <c r="E21" s="47">
        <v>148</v>
      </c>
      <c r="F21" s="47">
        <v>123</v>
      </c>
      <c r="G21" s="47">
        <v>69</v>
      </c>
      <c r="I21" s="24">
        <f t="shared" si="0"/>
        <v>4.9349881796690305</v>
      </c>
      <c r="J21" s="24">
        <f t="shared" si="0"/>
        <v>4.6394799054373523</v>
      </c>
    </row>
    <row r="22" spans="1:10" x14ac:dyDescent="0.3">
      <c r="A22" s="42">
        <v>2009</v>
      </c>
      <c r="B22" s="43">
        <v>298</v>
      </c>
      <c r="C22" s="43">
        <v>181</v>
      </c>
      <c r="D22" s="43">
        <v>170</v>
      </c>
      <c r="E22" s="43">
        <v>148</v>
      </c>
      <c r="F22" s="43">
        <v>149</v>
      </c>
      <c r="G22" s="43">
        <v>78</v>
      </c>
      <c r="I22" s="24">
        <f t="shared" si="0"/>
        <v>5.3486997635933804</v>
      </c>
      <c r="J22" s="24">
        <f t="shared" si="0"/>
        <v>5.0236406619385345</v>
      </c>
    </row>
    <row r="23" spans="1:10" x14ac:dyDescent="0.3">
      <c r="A23" s="46">
        <v>2010</v>
      </c>
      <c r="B23" s="47">
        <v>300</v>
      </c>
      <c r="C23" s="47">
        <v>197</v>
      </c>
      <c r="D23" s="47">
        <v>179</v>
      </c>
      <c r="E23" s="47">
        <v>154</v>
      </c>
      <c r="F23" s="47">
        <v>141</v>
      </c>
      <c r="G23" s="47">
        <v>107</v>
      </c>
      <c r="I23" s="55">
        <f t="shared" si="0"/>
        <v>5.8215130023640667</v>
      </c>
      <c r="J23" s="55">
        <f t="shared" si="0"/>
        <v>5.2895981087470449</v>
      </c>
    </row>
    <row r="24" spans="1:10" x14ac:dyDescent="0.3">
      <c r="A24" s="42">
        <v>2011</v>
      </c>
      <c r="B24" s="43">
        <v>300</v>
      </c>
      <c r="C24" s="43">
        <v>214</v>
      </c>
      <c r="D24" s="43">
        <v>184</v>
      </c>
      <c r="E24" s="43">
        <v>158</v>
      </c>
      <c r="F24" s="43">
        <v>146</v>
      </c>
      <c r="G24" s="43">
        <v>117</v>
      </c>
      <c r="I24" s="24">
        <f t="shared" si="0"/>
        <v>6.3238770685579198</v>
      </c>
      <c r="J24" s="24">
        <f t="shared" si="0"/>
        <v>5.4373522458628845</v>
      </c>
    </row>
    <row r="25" spans="1:10" x14ac:dyDescent="0.3">
      <c r="A25" s="46">
        <v>2012</v>
      </c>
      <c r="B25" s="47">
        <v>292</v>
      </c>
      <c r="C25" s="47">
        <v>209</v>
      </c>
      <c r="D25" s="47">
        <v>185</v>
      </c>
      <c r="E25" s="47">
        <v>161</v>
      </c>
      <c r="F25" s="47">
        <v>140</v>
      </c>
      <c r="G25" s="47">
        <v>107</v>
      </c>
      <c r="I25" s="24">
        <f t="shared" si="0"/>
        <v>6.1761229314420811</v>
      </c>
      <c r="J25" s="24">
        <f t="shared" si="0"/>
        <v>5.4669030732860522</v>
      </c>
    </row>
    <row r="26" spans="1:10" x14ac:dyDescent="0.3">
      <c r="A26" s="42">
        <v>2013</v>
      </c>
      <c r="B26" s="43">
        <v>296</v>
      </c>
      <c r="C26" s="43">
        <v>199</v>
      </c>
      <c r="D26" s="43">
        <v>179</v>
      </c>
      <c r="E26" s="43">
        <v>166</v>
      </c>
      <c r="F26" s="43">
        <v>145</v>
      </c>
      <c r="G26" s="43">
        <v>102</v>
      </c>
      <c r="I26" s="24">
        <f t="shared" si="0"/>
        <v>5.8806146572104021</v>
      </c>
      <c r="J26" s="24">
        <f t="shared" si="0"/>
        <v>5.2895981087470449</v>
      </c>
    </row>
    <row r="27" spans="1:10" x14ac:dyDescent="0.3">
      <c r="A27" s="46">
        <v>2014</v>
      </c>
      <c r="B27" s="47">
        <v>277</v>
      </c>
      <c r="C27" s="47">
        <v>192</v>
      </c>
      <c r="D27" s="47">
        <v>167</v>
      </c>
      <c r="E27" s="47">
        <v>161</v>
      </c>
      <c r="F27" s="47">
        <v>149</v>
      </c>
      <c r="G27" s="47">
        <v>93</v>
      </c>
      <c r="I27" s="24">
        <f t="shared" si="0"/>
        <v>5.6737588652482271</v>
      </c>
      <c r="J27" s="24">
        <f t="shared" si="0"/>
        <v>4.9349881796690305</v>
      </c>
    </row>
    <row r="28" spans="1:10" x14ac:dyDescent="0.3">
      <c r="A28" s="42">
        <v>2015</v>
      </c>
      <c r="B28" s="43">
        <v>286</v>
      </c>
      <c r="C28" s="43">
        <v>186</v>
      </c>
      <c r="D28" s="43">
        <v>159</v>
      </c>
      <c r="E28" s="43">
        <v>159</v>
      </c>
      <c r="F28" s="43">
        <v>155</v>
      </c>
      <c r="G28" s="43">
        <v>97</v>
      </c>
      <c r="I28" s="24">
        <f t="shared" si="0"/>
        <v>5.4964539007092199</v>
      </c>
      <c r="J28" s="24">
        <f t="shared" si="0"/>
        <v>4.6985815602836887</v>
      </c>
    </row>
    <row r="29" spans="1:10" x14ac:dyDescent="0.3">
      <c r="A29" s="46">
        <v>2016</v>
      </c>
      <c r="B29" s="47">
        <v>273</v>
      </c>
      <c r="C29" s="47">
        <v>181</v>
      </c>
      <c r="D29" s="47">
        <v>151</v>
      </c>
      <c r="E29" s="47">
        <v>156</v>
      </c>
      <c r="F29" s="47">
        <v>155</v>
      </c>
      <c r="G29" s="47">
        <v>89</v>
      </c>
      <c r="I29" s="24">
        <f t="shared" si="0"/>
        <v>5.3486997635933804</v>
      </c>
      <c r="J29" s="24">
        <f t="shared" si="0"/>
        <v>4.4621749408983451</v>
      </c>
    </row>
    <row r="30" spans="1:10" x14ac:dyDescent="0.3">
      <c r="A30" s="42">
        <v>2017</v>
      </c>
      <c r="B30" s="43">
        <v>266</v>
      </c>
      <c r="C30" s="43">
        <v>180</v>
      </c>
      <c r="D30" s="43">
        <v>152</v>
      </c>
      <c r="E30" s="43">
        <v>152</v>
      </c>
      <c r="F30" s="43">
        <v>144</v>
      </c>
      <c r="G30" s="43">
        <v>80</v>
      </c>
      <c r="I30" s="24">
        <f t="shared" si="0"/>
        <v>5.3191489361702136</v>
      </c>
      <c r="J30" s="24">
        <f t="shared" si="0"/>
        <v>4.4917257683215137</v>
      </c>
    </row>
    <row r="31" spans="1:10" x14ac:dyDescent="0.3">
      <c r="A31" s="46">
        <v>2018</v>
      </c>
      <c r="B31" s="47">
        <v>277</v>
      </c>
      <c r="C31" s="47">
        <v>189</v>
      </c>
      <c r="D31" s="47">
        <v>159</v>
      </c>
      <c r="E31" s="47">
        <v>161</v>
      </c>
      <c r="F31" s="47">
        <v>146</v>
      </c>
      <c r="G31" s="47">
        <v>72</v>
      </c>
      <c r="I31" s="24">
        <f t="shared" si="0"/>
        <v>5.5851063829787231</v>
      </c>
      <c r="J31" s="24">
        <f t="shared" si="0"/>
        <v>4.6985815602836887</v>
      </c>
    </row>
    <row r="32" spans="1:10" x14ac:dyDescent="0.3">
      <c r="A32" s="42">
        <v>2019</v>
      </c>
      <c r="B32" s="43">
        <v>294</v>
      </c>
      <c r="C32" s="43">
        <v>199</v>
      </c>
      <c r="D32" s="43">
        <v>168</v>
      </c>
      <c r="E32" s="43">
        <v>165</v>
      </c>
      <c r="F32" s="43">
        <v>143</v>
      </c>
      <c r="G32" s="43">
        <v>91</v>
      </c>
      <c r="I32" s="24">
        <f t="shared" si="0"/>
        <v>5.8806146572104021</v>
      </c>
      <c r="J32" s="24">
        <f t="shared" si="0"/>
        <v>4.9645390070921991</v>
      </c>
    </row>
    <row r="33" spans="1:10" x14ac:dyDescent="0.3">
      <c r="A33" s="46">
        <v>2020</v>
      </c>
      <c r="B33" s="56">
        <v>310.75</v>
      </c>
      <c r="C33" s="56">
        <v>198.75</v>
      </c>
      <c r="D33" s="56">
        <v>171.25</v>
      </c>
      <c r="E33" s="56">
        <v>160.66666666666666</v>
      </c>
      <c r="F33" s="56">
        <v>150.25</v>
      </c>
      <c r="G33" s="56">
        <v>99.5</v>
      </c>
      <c r="I33" s="24">
        <f t="shared" si="0"/>
        <v>5.8732269503546108</v>
      </c>
      <c r="J33" s="24">
        <f t="shared" si="0"/>
        <v>5.0605791962174944</v>
      </c>
    </row>
    <row r="34" spans="1:10" x14ac:dyDescent="0.3">
      <c r="A34" s="42">
        <v>2021</v>
      </c>
      <c r="B34" s="54">
        <v>323.75</v>
      </c>
      <c r="C34" s="54">
        <v>192.25</v>
      </c>
      <c r="D34" s="54">
        <v>163.5</v>
      </c>
      <c r="E34" s="54">
        <v>176</v>
      </c>
      <c r="F34" s="54">
        <v>146.25</v>
      </c>
      <c r="G34" s="54">
        <v>99.5</v>
      </c>
      <c r="I34" s="24">
        <f t="shared" si="0"/>
        <v>5.6811465721040193</v>
      </c>
      <c r="J34" s="24">
        <f t="shared" si="0"/>
        <v>4.8315602836879439</v>
      </c>
    </row>
    <row r="35" spans="1:10" x14ac:dyDescent="0.3">
      <c r="A35" s="46"/>
      <c r="B35" s="57"/>
      <c r="C35" s="57"/>
      <c r="D35" s="57"/>
      <c r="E35" s="57"/>
      <c r="F35" s="57"/>
      <c r="G35" s="57"/>
    </row>
    <row r="37" spans="1:10" x14ac:dyDescent="0.3">
      <c r="A37" s="58" t="s">
        <v>612</v>
      </c>
      <c r="B37" s="59"/>
      <c r="C37" s="59"/>
      <c r="D37" s="59"/>
      <c r="E37" s="59"/>
      <c r="F37" s="59"/>
      <c r="G37" s="59"/>
    </row>
  </sheetData>
  <mergeCells count="8">
    <mergeCell ref="M10:O10"/>
    <mergeCell ref="P10:R10"/>
    <mergeCell ref="A1:H1"/>
    <mergeCell ref="L1:R1"/>
    <mergeCell ref="I4:J4"/>
    <mergeCell ref="L4:R4"/>
    <mergeCell ref="M5:O5"/>
    <mergeCell ref="P5:R5"/>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controller</vt:lpstr>
      <vt:lpstr>Demand</vt:lpstr>
      <vt:lpstr>Prices</vt:lpstr>
      <vt:lpstr>TechnicalSpec</vt:lpstr>
      <vt:lpstr>INDATA_FILL_DEMAND</vt:lpstr>
      <vt:lpstr>Scenarios_Data</vt:lpstr>
      <vt:lpstr>INDATA_Defining_Quantitative</vt:lpstr>
      <vt:lpstr>Scenarios_Qualitative</vt:lpstr>
      <vt:lpstr>Global</vt:lpstr>
      <vt:lpstr>Gällivare</vt:lpstr>
      <vt:lpstr>Price of Electricity</vt:lpstr>
      <vt:lpstr>Price of Peat</vt:lpstr>
      <vt:lpstr>Price of Biofuels</vt:lpstr>
      <vt:lpstr>Price of Solid biomass</vt:lpstr>
    </vt:vector>
  </TitlesOfParts>
  <Company>KanORS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Parvathy Sobha</cp:lastModifiedBy>
  <dcterms:created xsi:type="dcterms:W3CDTF">2009-05-27T15:40:55Z</dcterms:created>
  <dcterms:modified xsi:type="dcterms:W3CDTF">2023-03-20T07:03:19Z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975490748882293</vt:r8>
  </property>
</Properties>
</file>