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27\"/>
    </mc:Choice>
  </mc:AlternateContent>
  <xr:revisionPtr revIDLastSave="0" documentId="13_ncr:1_{A3C15372-D8FB-4058-84FC-B78A2FA92836}" xr6:coauthVersionLast="47" xr6:coauthVersionMax="47" xr10:uidLastSave="{00000000-0000-0000-0000-000000000000}"/>
  <bookViews>
    <workbookView xWindow="28680" yWindow="-120" windowWidth="29040" windowHeight="17640" tabRatio="853" firstSheet="5" activeTab="12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9" hidden="1">SUP_Comm!$W$6:$Y$80</definedName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7" l="1"/>
  <c r="R11" i="27"/>
  <c r="F11" i="27"/>
  <c r="E11" i="27"/>
  <c r="S11" i="26"/>
  <c r="R11" i="26"/>
  <c r="F11" i="26"/>
  <c r="E11" i="26"/>
  <c r="F11" i="25"/>
  <c r="S11" i="25"/>
  <c r="R11" i="25"/>
  <c r="E11" i="25"/>
  <c r="P15" i="32"/>
  <c r="Q15" i="32" s="1"/>
  <c r="P16" i="32"/>
  <c r="Q16" i="32" s="1"/>
  <c r="T16" i="32" s="1"/>
  <c r="D35" i="32"/>
  <c r="D38" i="32"/>
  <c r="D69" i="32"/>
  <c r="D73" i="32"/>
  <c r="D75" i="32"/>
  <c r="D77" i="32"/>
  <c r="B28" i="26" l="1"/>
  <c r="B29" i="26" s="1"/>
  <c r="B30" i="26" s="1"/>
  <c r="B31" i="26" s="1"/>
  <c r="B32" i="26" s="1"/>
  <c r="B33" i="26" s="1"/>
  <c r="B34" i="26" s="1"/>
  <c r="B36" i="26"/>
  <c r="B37" i="26" s="1"/>
  <c r="B38" i="26" s="1"/>
  <c r="B39" i="26" s="1"/>
  <c r="B40" i="26" s="1"/>
  <c r="B41" i="26" s="1"/>
  <c r="B42" i="26" s="1"/>
  <c r="B44" i="26"/>
  <c r="B45" i="26" s="1"/>
  <c r="B46" i="26" s="1"/>
  <c r="B47" i="26" s="1"/>
  <c r="B48" i="26" s="1"/>
  <c r="B49" i="26" s="1"/>
  <c r="B50" i="26" s="1"/>
  <c r="B52" i="26"/>
  <c r="B53" i="26" s="1"/>
  <c r="B54" i="26" s="1"/>
  <c r="B55" i="26" s="1"/>
  <c r="B56" i="26" s="1"/>
  <c r="B57" i="26" s="1"/>
  <c r="B58" i="26" s="1"/>
  <c r="B60" i="26"/>
  <c r="B61" i="26" s="1"/>
  <c r="B62" i="26" s="1"/>
  <c r="B63" i="26" s="1"/>
  <c r="B64" i="26" s="1"/>
  <c r="B65" i="26" s="1"/>
  <c r="B66" i="26" s="1"/>
  <c r="B68" i="26"/>
  <c r="B69" i="26" s="1"/>
  <c r="B70" i="26" s="1"/>
  <c r="B71" i="26" s="1"/>
  <c r="B72" i="26" s="1"/>
  <c r="B73" i="26" s="1"/>
  <c r="B74" i="26" s="1"/>
  <c r="B76" i="26"/>
  <c r="B77" i="26" s="1"/>
  <c r="B78" i="26" s="1"/>
  <c r="B79" i="26" s="1"/>
  <c r="B80" i="26" s="1"/>
  <c r="B81" i="26" s="1"/>
  <c r="B82" i="26" s="1"/>
  <c r="E18" i="15" l="1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E8" i="15"/>
  <c r="C8" i="15"/>
  <c r="B8" i="15"/>
  <c r="A16" i="30" l="1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D27" i="28" l="1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7" i="27"/>
  <c r="F7" i="27"/>
  <c r="R7" i="27"/>
  <c r="F8" i="27"/>
  <c r="R8" i="27"/>
  <c r="F9" i="27"/>
  <c r="R9" i="27"/>
  <c r="F10" i="27"/>
  <c r="R10" i="27"/>
  <c r="F12" i="27"/>
  <c r="R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F21" i="27"/>
  <c r="R21" i="27"/>
  <c r="S21" i="27"/>
  <c r="B28" i="27"/>
  <c r="B29" i="27" s="1"/>
  <c r="B30" i="27" s="1"/>
  <c r="B31" i="27" s="1"/>
  <c r="B32" i="27" s="1"/>
  <c r="B33" i="27" s="1"/>
  <c r="B34" i="27" s="1"/>
  <c r="R28" i="27"/>
  <c r="F37" i="27" s="1"/>
  <c r="R29" i="27"/>
  <c r="F43" i="27" s="1"/>
  <c r="R30" i="27"/>
  <c r="F53" i="27" s="1"/>
  <c r="R31" i="27"/>
  <c r="F61" i="27" s="1"/>
  <c r="R32" i="27"/>
  <c r="F68" i="27" s="1"/>
  <c r="R33" i="27"/>
  <c r="F75" i="27" s="1"/>
  <c r="B36" i="27"/>
  <c r="B37" i="27" s="1"/>
  <c r="B38" i="27" s="1"/>
  <c r="B39" i="27" s="1"/>
  <c r="B40" i="27" s="1"/>
  <c r="B41" i="27" s="1"/>
  <c r="B42" i="27" s="1"/>
  <c r="B44" i="27"/>
  <c r="B45" i="27" s="1"/>
  <c r="B46" i="27" s="1"/>
  <c r="B47" i="27" s="1"/>
  <c r="B48" i="27" s="1"/>
  <c r="B49" i="27" s="1"/>
  <c r="B50" i="27" s="1"/>
  <c r="F44" i="27"/>
  <c r="B52" i="27"/>
  <c r="B53" i="27"/>
  <c r="B54" i="27" s="1"/>
  <c r="B55" i="27" s="1"/>
  <c r="B56" i="27" s="1"/>
  <c r="B57" i="27" s="1"/>
  <c r="B58" i="27" s="1"/>
  <c r="B60" i="27"/>
  <c r="B61" i="27" s="1"/>
  <c r="B62" i="27" s="1"/>
  <c r="B63" i="27" s="1"/>
  <c r="B64" i="27" s="1"/>
  <c r="B65" i="27" s="1"/>
  <c r="B66" i="27" s="1"/>
  <c r="B68" i="27"/>
  <c r="B69" i="27" s="1"/>
  <c r="B70" i="27" s="1"/>
  <c r="B71" i="27" s="1"/>
  <c r="B72" i="27" s="1"/>
  <c r="B73" i="27" s="1"/>
  <c r="B74" i="27" s="1"/>
  <c r="B76" i="27"/>
  <c r="B77" i="27" s="1"/>
  <c r="B78" i="27" s="1"/>
  <c r="B79" i="27" s="1"/>
  <c r="B80" i="27" s="1"/>
  <c r="B81" i="27" s="1"/>
  <c r="B82" i="27" s="1"/>
  <c r="F76" i="27"/>
  <c r="F77" i="27"/>
  <c r="F80" i="27"/>
  <c r="F81" i="27"/>
  <c r="E7" i="26"/>
  <c r="R27" i="26"/>
  <c r="F7" i="26"/>
  <c r="R7" i="26"/>
  <c r="S7" i="26"/>
  <c r="F8" i="26"/>
  <c r="R8" i="26"/>
  <c r="S8" i="26"/>
  <c r="F9" i="26"/>
  <c r="R9" i="26"/>
  <c r="S9" i="26"/>
  <c r="F10" i="26"/>
  <c r="R10" i="26"/>
  <c r="S10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F21" i="26"/>
  <c r="R21" i="26"/>
  <c r="S21" i="26"/>
  <c r="R28" i="26"/>
  <c r="F37" i="26" s="1"/>
  <c r="R29" i="26"/>
  <c r="F43" i="26" s="1"/>
  <c r="R30" i="26"/>
  <c r="F53" i="26" s="1"/>
  <c r="R31" i="26"/>
  <c r="F60" i="26" s="1"/>
  <c r="R32" i="26"/>
  <c r="F68" i="26" s="1"/>
  <c r="R33" i="26"/>
  <c r="F75" i="26" s="1"/>
  <c r="F58" i="26"/>
  <c r="F55" i="27" l="1"/>
  <c r="F73" i="27"/>
  <c r="F63" i="27"/>
  <c r="F74" i="26"/>
  <c r="F63" i="26"/>
  <c r="F70" i="26"/>
  <c r="F52" i="26"/>
  <c r="F51" i="26"/>
  <c r="F55" i="26"/>
  <c r="F45" i="26"/>
  <c r="F49" i="26"/>
  <c r="F38" i="26"/>
  <c r="F73" i="26"/>
  <c r="F69" i="26"/>
  <c r="F56" i="26"/>
  <c r="F42" i="26"/>
  <c r="F70" i="27"/>
  <c r="F56" i="27"/>
  <c r="F52" i="27"/>
  <c r="F48" i="27"/>
  <c r="F54" i="27"/>
  <c r="F77" i="26"/>
  <c r="F48" i="26"/>
  <c r="F62" i="27"/>
  <c r="F59" i="27"/>
  <c r="F81" i="26"/>
  <c r="F44" i="26"/>
  <c r="F66" i="27"/>
  <c r="F42" i="27"/>
  <c r="F65" i="27"/>
  <c r="F80" i="26"/>
  <c r="F76" i="26"/>
  <c r="F64" i="27"/>
  <c r="F60" i="27"/>
  <c r="F38" i="27"/>
  <c r="F69" i="27"/>
  <c r="F51" i="27"/>
  <c r="F58" i="27"/>
  <c r="F74" i="27"/>
  <c r="F49" i="27"/>
  <c r="F45" i="27"/>
  <c r="F62" i="26"/>
  <c r="F59" i="26"/>
  <c r="F66" i="26"/>
  <c r="F65" i="26"/>
  <c r="F54" i="26"/>
  <c r="F61" i="26"/>
  <c r="F64" i="26"/>
  <c r="F27" i="27"/>
  <c r="F31" i="27"/>
  <c r="F28" i="27"/>
  <c r="F32" i="27"/>
  <c r="F34" i="27"/>
  <c r="F29" i="27"/>
  <c r="F33" i="27"/>
  <c r="F30" i="27"/>
  <c r="F82" i="27"/>
  <c r="F78" i="27"/>
  <c r="F71" i="27"/>
  <c r="F67" i="27"/>
  <c r="F57" i="27"/>
  <c r="F50" i="27"/>
  <c r="F46" i="27"/>
  <c r="F39" i="27"/>
  <c r="F35" i="27"/>
  <c r="N26" i="27"/>
  <c r="E21" i="27"/>
  <c r="E20" i="27"/>
  <c r="E19" i="27"/>
  <c r="E18" i="27"/>
  <c r="E17" i="27"/>
  <c r="E16" i="27"/>
  <c r="E15" i="27"/>
  <c r="E14" i="27"/>
  <c r="E13" i="27"/>
  <c r="E12" i="27"/>
  <c r="E10" i="27"/>
  <c r="E9" i="27"/>
  <c r="E8" i="27"/>
  <c r="E7" i="27"/>
  <c r="F79" i="27"/>
  <c r="F72" i="27"/>
  <c r="F47" i="27"/>
  <c r="F40" i="27"/>
  <c r="F36" i="27"/>
  <c r="S12" i="27"/>
  <c r="S10" i="27"/>
  <c r="S9" i="27"/>
  <c r="S8" i="27"/>
  <c r="F41" i="27"/>
  <c r="F27" i="26"/>
  <c r="F31" i="26"/>
  <c r="F28" i="26"/>
  <c r="F32" i="26"/>
  <c r="F34" i="26"/>
  <c r="F29" i="26"/>
  <c r="F33" i="26"/>
  <c r="F30" i="26"/>
  <c r="F82" i="26"/>
  <c r="F78" i="26"/>
  <c r="F71" i="26"/>
  <c r="F67" i="26"/>
  <c r="F57" i="26"/>
  <c r="F50" i="26"/>
  <c r="F46" i="26"/>
  <c r="F39" i="26"/>
  <c r="F35" i="26"/>
  <c r="N26" i="26"/>
  <c r="E21" i="26"/>
  <c r="E20" i="26"/>
  <c r="E19" i="26"/>
  <c r="E18" i="26"/>
  <c r="E17" i="26"/>
  <c r="E16" i="26"/>
  <c r="E15" i="26"/>
  <c r="E14" i="26"/>
  <c r="E13" i="26"/>
  <c r="E12" i="26"/>
  <c r="E10" i="26"/>
  <c r="E9" i="26"/>
  <c r="E8" i="26"/>
  <c r="F79" i="26"/>
  <c r="F72" i="26"/>
  <c r="F47" i="26"/>
  <c r="F40" i="26"/>
  <c r="F36" i="26"/>
  <c r="F41" i="26"/>
  <c r="E28" i="27" l="1"/>
  <c r="E32" i="27"/>
  <c r="E36" i="27"/>
  <c r="E40" i="27"/>
  <c r="E43" i="27"/>
  <c r="E47" i="27"/>
  <c r="E54" i="27"/>
  <c r="E58" i="27"/>
  <c r="E61" i="27"/>
  <c r="E65" i="27"/>
  <c r="E68" i="27"/>
  <c r="E72" i="27"/>
  <c r="E75" i="27"/>
  <c r="E79" i="27"/>
  <c r="E29" i="27"/>
  <c r="E33" i="27"/>
  <c r="E35" i="27"/>
  <c r="E39" i="27"/>
  <c r="E46" i="27"/>
  <c r="E50" i="27"/>
  <c r="E53" i="27"/>
  <c r="E57" i="27"/>
  <c r="E60" i="27"/>
  <c r="E64" i="27"/>
  <c r="E67" i="27"/>
  <c r="E71" i="27"/>
  <c r="E78" i="27"/>
  <c r="E82" i="27"/>
  <c r="E27" i="27"/>
  <c r="E44" i="27"/>
  <c r="E51" i="27"/>
  <c r="E55" i="27"/>
  <c r="E62" i="27"/>
  <c r="E69" i="27"/>
  <c r="E73" i="27"/>
  <c r="E80" i="27"/>
  <c r="E30" i="27"/>
  <c r="E34" i="27"/>
  <c r="E38" i="27"/>
  <c r="E42" i="27"/>
  <c r="E45" i="27"/>
  <c r="E49" i="27"/>
  <c r="E52" i="27"/>
  <c r="E56" i="27"/>
  <c r="E59" i="27"/>
  <c r="E63" i="27"/>
  <c r="E70" i="27"/>
  <c r="E74" i="27"/>
  <c r="E77" i="27"/>
  <c r="E81" i="27"/>
  <c r="E31" i="27"/>
  <c r="E37" i="27"/>
  <c r="E41" i="27"/>
  <c r="E48" i="27"/>
  <c r="E66" i="27"/>
  <c r="E76" i="27"/>
  <c r="E28" i="26"/>
  <c r="E32" i="26"/>
  <c r="E36" i="26"/>
  <c r="E40" i="26"/>
  <c r="E43" i="26"/>
  <c r="E47" i="26"/>
  <c r="E54" i="26"/>
  <c r="E58" i="26"/>
  <c r="E61" i="26"/>
  <c r="E65" i="26"/>
  <c r="E68" i="26"/>
  <c r="E72" i="26"/>
  <c r="E75" i="26"/>
  <c r="E29" i="26"/>
  <c r="E33" i="26"/>
  <c r="E35" i="26"/>
  <c r="E39" i="26"/>
  <c r="E46" i="26"/>
  <c r="E50" i="26"/>
  <c r="E53" i="26"/>
  <c r="E57" i="26"/>
  <c r="E60" i="26"/>
  <c r="E64" i="26"/>
  <c r="E67" i="26"/>
  <c r="E71" i="26"/>
  <c r="E78" i="26"/>
  <c r="E82" i="26"/>
  <c r="E41" i="26"/>
  <c r="E48" i="26"/>
  <c r="E55" i="26"/>
  <c r="E66" i="26"/>
  <c r="E73" i="26"/>
  <c r="E80" i="26"/>
  <c r="E79" i="26"/>
  <c r="E30" i="26"/>
  <c r="E34" i="26"/>
  <c r="E38" i="26"/>
  <c r="E42" i="26"/>
  <c r="E45" i="26"/>
  <c r="E49" i="26"/>
  <c r="E52" i="26"/>
  <c r="E56" i="26"/>
  <c r="E59" i="26"/>
  <c r="E63" i="26"/>
  <c r="E70" i="26"/>
  <c r="E74" i="26"/>
  <c r="E77" i="26"/>
  <c r="E81" i="26"/>
  <c r="E27" i="26"/>
  <c r="E31" i="26"/>
  <c r="E37" i="26"/>
  <c r="E44" i="26"/>
  <c r="E51" i="26"/>
  <c r="E62" i="26"/>
  <c r="E69" i="26"/>
  <c r="E76" i="26"/>
  <c r="S7" i="25" l="1"/>
  <c r="R27" i="25"/>
  <c r="F8" i="25"/>
  <c r="R8" i="25"/>
  <c r="F9" i="25"/>
  <c r="R9" i="25"/>
  <c r="F10" i="25"/>
  <c r="R10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F19" i="25"/>
  <c r="R19" i="25"/>
  <c r="S19" i="25"/>
  <c r="F20" i="25"/>
  <c r="R20" i="25"/>
  <c r="S20" i="25"/>
  <c r="F21" i="25"/>
  <c r="R21" i="25"/>
  <c r="S21" i="25"/>
  <c r="B28" i="25"/>
  <c r="B29" i="25" s="1"/>
  <c r="B30" i="25" s="1"/>
  <c r="B31" i="25" s="1"/>
  <c r="B32" i="25" s="1"/>
  <c r="B33" i="25" s="1"/>
  <c r="B34" i="25" s="1"/>
  <c r="R28" i="25"/>
  <c r="F38" i="25" s="1"/>
  <c r="R29" i="25"/>
  <c r="F43" i="25" s="1"/>
  <c r="R30" i="25"/>
  <c r="F51" i="25" s="1"/>
  <c r="R31" i="25"/>
  <c r="F63" i="25" s="1"/>
  <c r="R32" i="25"/>
  <c r="F68" i="25" s="1"/>
  <c r="R33" i="25"/>
  <c r="F75" i="25" s="1"/>
  <c r="B36" i="25"/>
  <c r="B37" i="25" s="1"/>
  <c r="B38" i="25" s="1"/>
  <c r="B39" i="25" s="1"/>
  <c r="B40" i="25" s="1"/>
  <c r="B41" i="25" s="1"/>
  <c r="B42" i="25" s="1"/>
  <c r="B44" i="25"/>
  <c r="B45" i="25" s="1"/>
  <c r="B46" i="25" s="1"/>
  <c r="B47" i="25" s="1"/>
  <c r="B48" i="25" s="1"/>
  <c r="B49" i="25" s="1"/>
  <c r="B50" i="25" s="1"/>
  <c r="B52" i="25"/>
  <c r="B53" i="25" s="1"/>
  <c r="B54" i="25" s="1"/>
  <c r="B55" i="25" s="1"/>
  <c r="B56" i="25" s="1"/>
  <c r="B57" i="25" s="1"/>
  <c r="B58" i="25" s="1"/>
  <c r="B60" i="25"/>
  <c r="B61" i="25" s="1"/>
  <c r="B62" i="25" s="1"/>
  <c r="B63" i="25" s="1"/>
  <c r="B64" i="25" s="1"/>
  <c r="B65" i="25" s="1"/>
  <c r="B66" i="25" s="1"/>
  <c r="B68" i="25"/>
  <c r="B69" i="25" s="1"/>
  <c r="B70" i="25" s="1"/>
  <c r="B71" i="25" s="1"/>
  <c r="B72" i="25" s="1"/>
  <c r="B73" i="25" s="1"/>
  <c r="B74" i="25" s="1"/>
  <c r="B76" i="25"/>
  <c r="B77" i="25" s="1"/>
  <c r="B78" i="25" s="1"/>
  <c r="B79" i="25" s="1"/>
  <c r="B80" i="25" s="1"/>
  <c r="B81" i="25" s="1"/>
  <c r="B82" i="25" s="1"/>
  <c r="F62" i="25" l="1"/>
  <c r="F81" i="25"/>
  <c r="F77" i="25"/>
  <c r="F73" i="25"/>
  <c r="F48" i="25"/>
  <c r="F44" i="25"/>
  <c r="F55" i="25"/>
  <c r="F42" i="25"/>
  <c r="F80" i="25"/>
  <c r="F76" i="25"/>
  <c r="F66" i="25"/>
  <c r="F60" i="25"/>
  <c r="F59" i="25"/>
  <c r="F49" i="25"/>
  <c r="F45" i="25"/>
  <c r="F70" i="25"/>
  <c r="F56" i="25"/>
  <c r="F52" i="25"/>
  <c r="F74" i="25"/>
  <c r="F64" i="25"/>
  <c r="F7" i="25"/>
  <c r="F65" i="25"/>
  <c r="F61" i="25"/>
  <c r="F37" i="25"/>
  <c r="F69" i="25"/>
  <c r="F58" i="25"/>
  <c r="F54" i="25"/>
  <c r="R7" i="25"/>
  <c r="F27" i="25"/>
  <c r="F31" i="25"/>
  <c r="F28" i="25"/>
  <c r="F32" i="25"/>
  <c r="F34" i="25"/>
  <c r="F29" i="25"/>
  <c r="F33" i="25"/>
  <c r="F30" i="25"/>
  <c r="F82" i="25"/>
  <c r="F78" i="25"/>
  <c r="F71" i="25"/>
  <c r="F67" i="25"/>
  <c r="F57" i="25"/>
  <c r="F53" i="25"/>
  <c r="F50" i="25"/>
  <c r="F46" i="25"/>
  <c r="F39" i="25"/>
  <c r="F35" i="25"/>
  <c r="N26" i="25"/>
  <c r="E21" i="25"/>
  <c r="E20" i="25"/>
  <c r="E19" i="25"/>
  <c r="E18" i="25"/>
  <c r="E17" i="25"/>
  <c r="E16" i="25"/>
  <c r="E15" i="25"/>
  <c r="E14" i="25"/>
  <c r="E13" i="25"/>
  <c r="E12" i="25"/>
  <c r="E10" i="25"/>
  <c r="E9" i="25"/>
  <c r="E8" i="25"/>
  <c r="E7" i="25"/>
  <c r="F79" i="25"/>
  <c r="F72" i="25"/>
  <c r="F47" i="25"/>
  <c r="F40" i="25"/>
  <c r="F36" i="25"/>
  <c r="S18" i="25"/>
  <c r="S17" i="25"/>
  <c r="S16" i="25"/>
  <c r="S15" i="25"/>
  <c r="S14" i="25"/>
  <c r="S13" i="25"/>
  <c r="S12" i="25"/>
  <c r="S10" i="25"/>
  <c r="S9" i="25"/>
  <c r="S8" i="25"/>
  <c r="F41" i="25"/>
  <c r="E28" i="25" l="1"/>
  <c r="E32" i="25"/>
  <c r="E36" i="25"/>
  <c r="E40" i="25"/>
  <c r="E43" i="25"/>
  <c r="E47" i="25"/>
  <c r="E54" i="25"/>
  <c r="E58" i="25"/>
  <c r="E61" i="25"/>
  <c r="E65" i="25"/>
  <c r="E68" i="25"/>
  <c r="E72" i="25"/>
  <c r="E75" i="25"/>
  <c r="E79" i="25"/>
  <c r="E29" i="25"/>
  <c r="E33" i="25"/>
  <c r="E35" i="25"/>
  <c r="E39" i="25"/>
  <c r="E46" i="25"/>
  <c r="E50" i="25"/>
  <c r="E53" i="25"/>
  <c r="E57" i="25"/>
  <c r="E60" i="25"/>
  <c r="E64" i="25"/>
  <c r="E67" i="25"/>
  <c r="E71" i="25"/>
  <c r="E78" i="25"/>
  <c r="E82" i="25"/>
  <c r="E41" i="25"/>
  <c r="E55" i="25"/>
  <c r="E66" i="25"/>
  <c r="E30" i="25"/>
  <c r="E34" i="25"/>
  <c r="E38" i="25"/>
  <c r="E42" i="25"/>
  <c r="E45" i="25"/>
  <c r="E49" i="25"/>
  <c r="E52" i="25"/>
  <c r="E56" i="25"/>
  <c r="E59" i="25"/>
  <c r="E63" i="25"/>
  <c r="E70" i="25"/>
  <c r="E74" i="25"/>
  <c r="E77" i="25"/>
  <c r="E81" i="25"/>
  <c r="E27" i="25"/>
  <c r="E31" i="25"/>
  <c r="E37" i="25"/>
  <c r="E44" i="25"/>
  <c r="E48" i="25"/>
  <c r="E51" i="25"/>
  <c r="E62" i="25"/>
  <c r="E69" i="25"/>
  <c r="E73" i="25"/>
  <c r="E76" i="25"/>
  <c r="E80" i="25"/>
  <c r="D56" i="24" l="1"/>
  <c r="D58" i="24"/>
  <c r="D18" i="22" l="1"/>
  <c r="C18" i="22"/>
  <c r="D17" i="22"/>
  <c r="C17" i="22"/>
  <c r="D16" i="22" l="1"/>
  <c r="D15" i="22" l="1"/>
  <c r="D14" i="22"/>
  <c r="D13" i="22"/>
  <c r="D12" i="22"/>
  <c r="D11" i="22"/>
  <c r="D10" i="22"/>
  <c r="D9" i="22"/>
  <c r="D8" i="22"/>
  <c r="C16" i="22"/>
  <c r="C15" i="22"/>
  <c r="C14" i="22"/>
  <c r="C13" i="22"/>
  <c r="C12" i="22"/>
  <c r="C11" i="22"/>
  <c r="C10" i="22"/>
  <c r="C9" i="22"/>
  <c r="C8" i="22"/>
  <c r="C32" i="20" l="1"/>
  <c r="D31" i="20" s="1"/>
  <c r="K31" i="20"/>
  <c r="K30" i="20"/>
  <c r="K29" i="20"/>
  <c r="K28" i="20"/>
  <c r="J32" i="20" s="1"/>
  <c r="D28" i="20" l="1"/>
  <c r="C39" i="20" s="1"/>
  <c r="D39" i="20" s="1"/>
  <c r="F39" i="20" s="1"/>
  <c r="G12" i="20" s="1"/>
  <c r="D29" i="20"/>
  <c r="D30" i="20"/>
  <c r="H32" i="20"/>
  <c r="C41" i="20" s="1"/>
  <c r="D41" i="20" s="1"/>
  <c r="I32" i="20"/>
  <c r="C48" i="20"/>
  <c r="D48" i="20" s="1"/>
  <c r="C42" i="20"/>
  <c r="D42" i="20" s="1"/>
  <c r="C49" i="20"/>
  <c r="D49" i="20" s="1"/>
  <c r="C43" i="20"/>
  <c r="D43" i="20" s="1"/>
  <c r="C46" i="20"/>
  <c r="D46" i="20" s="1"/>
  <c r="C40" i="20" l="1"/>
  <c r="D40" i="20" s="1"/>
  <c r="D32" i="20"/>
  <c r="C45" i="20"/>
  <c r="D45" i="20" s="1"/>
  <c r="F45" i="20" s="1"/>
  <c r="G18" i="20" s="1"/>
  <c r="C38" i="20"/>
  <c r="D38" i="20" s="1"/>
  <c r="C44" i="20"/>
  <c r="D44" i="20" s="1"/>
  <c r="D52" i="20" s="1"/>
  <c r="E52" i="20" s="1"/>
  <c r="C47" i="20"/>
  <c r="D47" i="20" s="1"/>
  <c r="D51" i="20" l="1"/>
  <c r="E44" i="20"/>
  <c r="F44" i="20" s="1"/>
  <c r="G17" i="20" s="1"/>
  <c r="E49" i="20"/>
  <c r="F49" i="20" s="1"/>
  <c r="G22" i="20" s="1"/>
  <c r="E42" i="20"/>
  <c r="F42" i="20" s="1"/>
  <c r="G15" i="20" s="1"/>
  <c r="E46" i="20"/>
  <c r="F46" i="20" s="1"/>
  <c r="G19" i="20" s="1"/>
  <c r="E38" i="20"/>
  <c r="F38" i="20" s="1"/>
  <c r="E47" i="20"/>
  <c r="F47" i="20" s="1"/>
  <c r="G20" i="20" s="1"/>
  <c r="E41" i="20"/>
  <c r="F41" i="20" s="1"/>
  <c r="G14" i="20" s="1"/>
  <c r="E43" i="20"/>
  <c r="F43" i="20" s="1"/>
  <c r="G16" i="20" s="1"/>
  <c r="E48" i="20"/>
  <c r="F48" i="20" s="1"/>
  <c r="G21" i="20" s="1"/>
  <c r="E40" i="20"/>
  <c r="F40" i="20" s="1"/>
  <c r="G13" i="20" s="1"/>
  <c r="F51" i="20" l="1"/>
  <c r="F52" i="20"/>
  <c r="G11" i="20"/>
  <c r="G2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G2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85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85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85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85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<sst xmlns="http://schemas.openxmlformats.org/spreadsheetml/2006/main" count="2559" uniqueCount="1102">
  <si>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</si>
  <si>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</si>
  <si>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</si>
  <si>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</si>
  <si>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</si>
  <si>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</si>
  <si>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</si>
  <si>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</si>
  <si>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</si>
  <si>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</si>
  <si>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</si>
  <si>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</si>
  <si>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</si>
  <si>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</si>
  <si>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</si>
  <si>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</si>
  <si>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</si>
  <si>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</si>
  <si>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</si>
  <si>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</si>
  <si>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</si>
  <si>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</si>
  <si>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</si>
  <si>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</si>
  <si>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</si>
  <si>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</si>
  <si>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</si>
  <si>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</si>
  <si>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</si>
  <si>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</si>
  <si>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</si>
  <si>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</si>
  <si>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</si>
  <si>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</si>
  <si>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</si>
  <si>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</si>
  <si>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</si>
  <si>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</si>
  <si>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</si>
  <si>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</si>
  <si>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</si>
  <si>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</si>
  <si>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</si>
  <si>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</si>
  <si>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</si>
  <si>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</si>
  <si>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</si>
  <si>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</si>
  <si>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</si>
  <si>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COM_IE</t>
  </si>
  <si>
    <t>ELC</t>
  </si>
  <si>
    <t>SD</t>
  </si>
  <si>
    <t>SN</t>
  </si>
  <si>
    <t>WD</t>
  </si>
  <si>
    <t>WN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</si>
  <si>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</si>
  <si>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</si>
  <si>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</si>
  <si>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</si>
  <si>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</si>
  <si>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</si>
  <si>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</si>
  <si>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</si>
  <si>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</si>
  <si>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</si>
  <si>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</si>
  <si>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</si>
  <si>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</si>
  <si>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</si>
  <si>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</si>
  <si>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</si>
  <si>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</si>
  <si>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</si>
  <si>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</si>
  <si>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F</t>
  </si>
  <si>
    <t>Z03</t>
  </si>
  <si>
    <t>P</t>
  </si>
  <si>
    <t>Z04</t>
  </si>
  <si>
    <t>R</t>
  </si>
  <si>
    <t>Z05</t>
  </si>
  <si>
    <t>Z06</t>
  </si>
  <si>
    <t>Z07</t>
  </si>
  <si>
    <t>Z08</t>
  </si>
  <si>
    <t xml:space="preserve"> 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</si>
  <si>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</si>
  <si>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</si>
  <si>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</si>
  <si>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</si>
  <si>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</si>
  <si>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</si>
  <si>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</si>
  <si>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</si>
  <si>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</si>
  <si>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</si>
  <si>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</si>
  <si>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</si>
  <si>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RD</t>
  </si>
  <si>
    <t>RN</t>
  </si>
  <si>
    <t>RP</t>
  </si>
  <si>
    <t>SP</t>
  </si>
  <si>
    <t>FD</t>
  </si>
  <si>
    <t>FN</t>
  </si>
  <si>
    <t>FP</t>
  </si>
  <si>
    <t>WP</t>
  </si>
  <si>
    <t>Check:</t>
  </si>
  <si>
    <t>Rounded to four digits</t>
  </si>
  <si>
    <t>Make = 1</t>
  </si>
  <si>
    <t>DD/MM</t>
  </si>
  <si>
    <t>Time of day</t>
  </si>
  <si>
    <t>16/03-31/05</t>
  </si>
  <si>
    <t>01/06-30/08</t>
  </si>
  <si>
    <t>31/08-15/11</t>
  </si>
  <si>
    <t>16/11-15/03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</si>
  <si>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</si>
  <si>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</si>
  <si>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</si>
  <si>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</si>
  <si>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</si>
  <si>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</si>
  <si>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</si>
  <si>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</si>
  <si>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</si>
  <si>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</si>
  <si>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</si>
  <si>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</si>
  <si>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</si>
  <si>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</si>
  <si>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</si>
  <si>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</si>
  <si>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</si>
  <si>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</si>
  <si>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</si>
  <si>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</si>
  <si>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</si>
  <si>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</si>
  <si>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</si>
  <si>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</si>
  <si>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</si>
  <si>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</si>
  <si>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</si>
  <si>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</si>
  <si>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</si>
  <si>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</si>
  <si>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</si>
  <si>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</si>
  <si>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</si>
  <si>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</si>
  <si>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</si>
  <si>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</si>
  <si>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</si>
  <si>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</si>
  <si>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TOTCO2eq</t>
  </si>
  <si>
    <t>Total CO2 equivalent emissions</t>
  </si>
  <si>
    <t>ELCCO2I</t>
  </si>
  <si>
    <t>-IMP*,-EXP*</t>
  </si>
  <si>
    <t>kEuro15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</si>
  <si>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</si>
  <si>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</si>
  <si>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</si>
  <si>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</si>
  <si>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</si>
  <si>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</si>
  <si>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</si>
  <si>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</si>
  <si>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</si>
  <si>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</si>
  <si>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</si>
  <si>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</si>
  <si>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</si>
  <si>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</si>
  <si>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</si>
  <si>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</si>
  <si>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</si>
  <si>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</si>
  <si>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</si>
  <si>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</si>
  <si>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</si>
  <si>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</si>
  <si>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</si>
  <si>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</si>
  <si>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</si>
  <si>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</si>
  <si>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</si>
  <si>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</si>
  <si>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</si>
  <si>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</si>
  <si>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</si>
  <si>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</si>
  <si>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</si>
  <si>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</si>
  <si>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</si>
  <si>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</si>
  <si>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</si>
  <si>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</si>
  <si>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</si>
  <si>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</si>
  <si>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</si>
  <si>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</si>
  <si>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</si>
  <si>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</si>
  <si>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</si>
  <si>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</si>
  <si>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</si>
  <si>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</si>
  <si>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</si>
  <si>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</si>
  <si>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</si>
  <si>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</si>
  <si>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</si>
  <si>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</si>
  <si>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</si>
  <si>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</si>
  <si>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</si>
  <si>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</si>
  <si>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</si>
  <si>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</si>
  <si>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</si>
  <si>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</si>
  <si>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</si>
  <si>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</si>
  <si>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</si>
  <si>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</si>
  <si>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</si>
  <si>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</si>
  <si>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</si>
  <si>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</si>
  <si>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</si>
  <si>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</si>
  <si>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</si>
  <si>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</si>
  <si>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</si>
  <si>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</si>
  <si>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</si>
  <si>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</si>
  <si>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</si>
  <si>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</si>
  <si>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</si>
  <si>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</si>
  <si>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</si>
  <si>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</si>
  <si>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</si>
  <si>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</si>
  <si>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</si>
  <si>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</si>
  <si>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</si>
  <si>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</si>
  <si>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</si>
  <si>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</si>
  <si>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</si>
  <si>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</si>
  <si>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</si>
  <si>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</si>
  <si>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</si>
  <si>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</si>
  <si>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</si>
  <si>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</si>
  <si>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</si>
  <si>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</si>
  <si>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</si>
  <si>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</si>
  <si>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</si>
  <si>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</si>
  <si>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</si>
  <si>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</si>
  <si>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</si>
  <si>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</si>
  <si>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</si>
  <si>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</si>
  <si>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</si>
  <si>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</si>
  <si>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</si>
  <si>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</si>
  <si>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</si>
  <si>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</si>
  <si>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</si>
  <si>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</si>
  <si>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</si>
  <si>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</si>
  <si>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</si>
  <si>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</si>
  <si>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</si>
  <si>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</si>
  <si>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</si>
  <si>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</si>
  <si>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</si>
  <si>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</si>
  <si>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</si>
  <si>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</si>
  <si>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</si>
  <si>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</si>
  <si>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</si>
  <si>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</si>
  <si>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</si>
  <si>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</si>
  <si>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</si>
  <si>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</si>
  <si>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</si>
  <si>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</si>
  <si>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</si>
  <si>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</si>
  <si>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</si>
  <si>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</si>
  <si>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</si>
  <si>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</si>
  <si>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</si>
  <si>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</si>
  <si>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</si>
  <si>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</si>
  <si>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</si>
  <si>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</si>
  <si>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</si>
  <si>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</si>
  <si>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</si>
  <si>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</si>
  <si>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</si>
  <si>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</si>
  <si>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</si>
  <si>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</si>
  <si>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</si>
  <si>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</si>
  <si>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</si>
  <si>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</si>
  <si>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</si>
  <si>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</si>
  <si>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</si>
  <si>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</si>
  <si>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</si>
  <si>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</si>
  <si>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</si>
  <si>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</si>
  <si>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</si>
  <si>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</si>
  <si>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</si>
  <si>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</si>
  <si>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</si>
  <si>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</si>
  <si>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</si>
  <si>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</si>
  <si>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</si>
  <si>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</si>
  <si>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</si>
  <si>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</si>
  <si>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</si>
  <si>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</si>
  <si>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</si>
  <si>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</si>
  <si>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</si>
  <si>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</si>
  <si>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</si>
  <si>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</si>
  <si>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</si>
  <si>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</si>
  <si>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</si>
  <si>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</si>
  <si>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</si>
  <si>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</si>
  <si>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</si>
  <si>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</si>
  <si>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</si>
  <si>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</si>
  <si>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</si>
  <si>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</si>
  <si>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</si>
  <si>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</si>
  <si>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</si>
  <si>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</si>
  <si>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</si>
  <si>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</si>
  <si>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</si>
  <si>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</si>
  <si>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</si>
  <si>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</si>
  <si>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</si>
  <si>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</si>
  <si>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</si>
  <si>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</si>
  <si>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</si>
  <si>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</si>
  <si>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</si>
  <si>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</si>
  <si>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</si>
  <si>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</si>
  <si>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</si>
  <si>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</si>
  <si>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</si>
  <si>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</si>
  <si>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</si>
  <si>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</si>
  <si>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</si>
  <si>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</si>
  <si>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</si>
  <si>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</si>
  <si>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</si>
  <si>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</si>
  <si>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</si>
  <si>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</si>
  <si>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</si>
  <si>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</si>
  <si>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</si>
  <si>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</si>
  <si>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</si>
  <si>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</si>
  <si>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</si>
  <si>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</si>
  <si>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</si>
  <si>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</si>
  <si>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</si>
  <si>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</si>
  <si>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</si>
  <si>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</si>
  <si>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</si>
  <si>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</si>
  <si>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</si>
  <si>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</si>
  <si>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</si>
  <si>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</si>
  <si>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</si>
  <si>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</si>
  <si>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</si>
  <si>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</si>
  <si>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</si>
  <si>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</si>
  <si>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</si>
  <si>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</si>
  <si>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</si>
  <si>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</si>
  <si>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</si>
  <si>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</si>
  <si>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</si>
  <si>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</si>
  <si>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</si>
  <si>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</si>
  <si>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</si>
  <si>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</si>
  <si>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</si>
  <si>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</si>
  <si>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</si>
  <si>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</si>
  <si>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</si>
  <si>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</si>
  <si>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</si>
  <si>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</si>
  <si>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</si>
  <si>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</si>
  <si>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</si>
  <si>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</si>
  <si>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</si>
  <si>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</si>
  <si>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</si>
  <si>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</si>
  <si>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</si>
  <si>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</si>
  <si>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</si>
  <si>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</si>
  <si>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</si>
  <si>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</si>
  <si>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</si>
  <si>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</si>
  <si>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</si>
  <si>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</si>
  <si>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</si>
  <si>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</si>
  <si>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</si>
  <si>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</si>
  <si>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</si>
  <si>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</si>
  <si>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</si>
  <si>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</si>
  <si>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</si>
  <si>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</si>
  <si>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</si>
  <si>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</si>
  <si>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</si>
  <si>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</si>
  <si>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</si>
  <si>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</si>
  <si>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</si>
  <si>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</si>
  <si>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</si>
  <si>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</si>
  <si>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</si>
  <si>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</si>
  <si>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</si>
  <si>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</si>
  <si>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</si>
  <si>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</si>
  <si>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</si>
  <si>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</si>
  <si>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</si>
  <si>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</si>
  <si>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</si>
  <si>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</si>
  <si>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</si>
  <si>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</si>
  <si>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</si>
  <si>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</si>
  <si>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</si>
  <si>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</si>
  <si>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</si>
  <si>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</si>
  <si>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</si>
  <si>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</si>
  <si>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</si>
  <si>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</si>
  <si>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</si>
  <si>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</si>
  <si>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</si>
  <si>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</si>
  <si>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</si>
  <si>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</si>
  <si>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</si>
  <si>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</si>
  <si>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</si>
  <si>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</si>
  <si>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</si>
  <si>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</si>
  <si>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</si>
  <si>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</si>
  <si>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</si>
  <si>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</si>
  <si>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</si>
  <si>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</si>
  <si>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</si>
  <si>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</si>
  <si>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</si>
  <si>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</si>
  <si>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</si>
  <si>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</si>
  <si>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</si>
  <si>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</si>
  <si>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</si>
  <si>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</si>
  <si>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</si>
  <si>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</si>
  <si>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</si>
  <si>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</si>
  <si>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</si>
  <si>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</si>
  <si>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</si>
  <si>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</si>
  <si>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</si>
  <si>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</si>
  <si>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</si>
  <si>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</si>
  <si>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</si>
  <si>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</si>
  <si>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</si>
  <si>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</si>
  <si>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</si>
  <si>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</si>
  <si>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</si>
  <si>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</si>
  <si>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</si>
  <si>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</si>
  <si>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</si>
  <si>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</si>
  <si>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</si>
  <si>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</si>
  <si>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</si>
  <si>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</si>
  <si>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</si>
  <si>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</si>
  <si>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</si>
  <si>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</si>
  <si>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</si>
  <si>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</si>
  <si>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</si>
  <si>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</si>
  <si>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</si>
  <si>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</si>
  <si>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</si>
  <si>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</si>
  <si>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</si>
  <si>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</si>
  <si>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</si>
  <si>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</si>
  <si>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</si>
  <si>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</si>
  <si>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</si>
  <si>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</si>
  <si>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</si>
  <si>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</si>
  <si>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</si>
  <si>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</si>
  <si>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</si>
  <si>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</si>
  <si>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</si>
  <si>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</si>
  <si>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</si>
  <si>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</si>
  <si>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</si>
  <si>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</si>
  <si>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</si>
  <si>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</si>
  <si>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</si>
  <si>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</si>
  <si>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</si>
  <si>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</si>
  <si>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</si>
  <si>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</si>
  <si>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</si>
  <si>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</si>
  <si>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</si>
  <si>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</si>
  <si>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</si>
  <si>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</si>
  <si>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</si>
  <si>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</si>
  <si>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</si>
  <si>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</si>
  <si>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</si>
  <si>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</si>
  <si>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</si>
  <si>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</si>
  <si>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</si>
  <si>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</si>
  <si>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</si>
  <si>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</si>
  <si>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</si>
  <si>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</si>
  <si>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</si>
  <si>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</si>
  <si>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</si>
  <si>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</si>
  <si>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</si>
  <si>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</si>
  <si>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</si>
  <si>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</si>
  <si>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</si>
  <si>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</si>
  <si>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</si>
  <si>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</si>
  <si>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</si>
  <si>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</si>
  <si>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</si>
  <si>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</si>
  <si>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</si>
  <si>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</si>
  <si>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</si>
  <si>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</si>
  <si>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</si>
  <si>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</si>
  <si>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</si>
  <si>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</si>
  <si>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</si>
  <si>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</si>
  <si>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</si>
  <si>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</si>
  <si>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</si>
  <si>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</si>
  <si>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</si>
  <si>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</si>
  <si>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</si>
  <si>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</si>
  <si>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</si>
  <si>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</si>
  <si>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</si>
  <si>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</si>
  <si>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</si>
  <si>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</si>
  <si>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</si>
  <si>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</si>
  <si>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</si>
  <si>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</si>
  <si>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</si>
  <si>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</si>
  <si>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</si>
  <si>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</si>
  <si>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</si>
  <si>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</si>
  <si>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</si>
  <si>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</si>
  <si>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</si>
  <si>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</si>
  <si>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</si>
  <si>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</si>
  <si>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</si>
  <si>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</si>
  <si>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</si>
  <si>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</si>
  <si>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</si>
  <si>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</si>
  <si>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</si>
  <si>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</si>
  <si>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</si>
  <si>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</si>
  <si>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</si>
  <si>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</si>
  <si>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</si>
  <si>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</si>
  <si>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</si>
  <si>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</si>
  <si>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</si>
  <si>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</si>
  <si>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</si>
  <si>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</si>
  <si>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</si>
  <si>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</si>
  <si>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</si>
  <si>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</si>
  <si>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</si>
  <si>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</si>
  <si>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</si>
  <si>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</si>
  <si>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</si>
  <si>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</si>
  <si>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</si>
  <si>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</si>
  <si>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</si>
  <si>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</si>
  <si>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</si>
  <si>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</si>
  <si>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</si>
  <si>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</si>
  <si>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</si>
  <si>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</si>
  <si>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</si>
  <si>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</si>
  <si>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</si>
  <si>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</si>
  <si>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</si>
  <si>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</si>
  <si>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</si>
  <si>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</si>
  <si>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</si>
  <si>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</si>
  <si>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</si>
  <si>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</si>
  <si>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</si>
  <si>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</si>
  <si>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</si>
  <si>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</si>
  <si>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</si>
  <si>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</si>
  <si>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</si>
  <si>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</si>
  <si>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</si>
  <si>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</si>
  <si>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</si>
  <si>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</si>
  <si>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</si>
  <si>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</si>
  <si>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</si>
  <si>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</si>
  <si>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</si>
  <si>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</si>
  <si>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</si>
  <si>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</si>
  <si>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</si>
  <si>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</si>
  <si>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</si>
  <si>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</si>
  <si>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</si>
  <si>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</si>
  <si>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</si>
  <si>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</si>
  <si>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</si>
  <si>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</si>
  <si>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</si>
  <si>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</si>
  <si>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</si>
  <si>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</si>
  <si>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</si>
  <si>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</si>
  <si>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</si>
  <si>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</si>
  <si>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</si>
  <si>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</si>
  <si>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</si>
  <si>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</si>
  <si>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</si>
  <si>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</si>
  <si>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</si>
  <si>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</si>
  <si>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</si>
  <si>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</si>
  <si>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</si>
  <si>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</si>
  <si>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</si>
  <si>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</si>
  <si>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</si>
  <si>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</si>
  <si>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</si>
  <si>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</si>
  <si>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</si>
  <si>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</si>
  <si>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</si>
  <si>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</si>
  <si>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</si>
  <si>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</si>
  <si>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</si>
  <si>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</si>
  <si>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</si>
  <si>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</si>
  <si>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</si>
  <si>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</si>
  <si>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</si>
  <si>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</si>
  <si>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</si>
  <si>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</si>
  <si>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</si>
  <si>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</si>
  <si>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</si>
  <si>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</si>
  <si>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</si>
  <si>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</si>
  <si>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</si>
  <si>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</si>
  <si>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</si>
  <si>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</si>
  <si>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</si>
  <si>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</si>
  <si>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</si>
  <si>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</si>
  <si>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</si>
  <si>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</si>
  <si>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</si>
  <si>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</si>
  <si>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</si>
  <si>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</si>
  <si>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</si>
  <si>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</si>
  <si>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</si>
  <si>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</si>
  <si>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</si>
  <si>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</si>
  <si>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</si>
  <si>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</si>
  <si>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</si>
  <si>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</si>
  <si>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</si>
  <si>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</si>
  <si>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</si>
  <si>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</si>
  <si>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</si>
  <si>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</si>
  <si>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</si>
  <si>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</si>
  <si>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</si>
  <si>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</si>
  <si>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</si>
  <si>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</si>
  <si>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</si>
  <si>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</si>
  <si>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</si>
  <si>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</si>
  <si>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</si>
  <si>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</si>
  <si>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</si>
  <si>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</si>
  <si>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</si>
  <si>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</si>
  <si>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</si>
  <si>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</si>
  <si>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</si>
  <si>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</si>
  <si>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</si>
  <si>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</si>
  <si>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</si>
  <si>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</si>
  <si>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</si>
  <si>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</si>
  <si>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</si>
  <si>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</si>
  <si>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</si>
  <si>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</si>
  <si>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</si>
  <si>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</si>
  <si>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</si>
  <si>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</si>
  <si>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</si>
  <si>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</si>
  <si>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</si>
  <si>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</si>
  <si>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</si>
  <si>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</si>
  <si>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</si>
  <si>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</si>
  <si>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</si>
  <si>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</si>
  <si>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</si>
  <si>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</si>
  <si>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</si>
  <si>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</si>
  <si>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</si>
  <si>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</si>
  <si>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</si>
  <si>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</si>
  <si>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</si>
  <si>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</si>
  <si>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</si>
  <si>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</si>
  <si>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</si>
  <si>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</si>
  <si>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</si>
  <si>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</si>
  <si>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</si>
  <si>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</si>
  <si>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</si>
  <si>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</si>
  <si>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</si>
  <si>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</si>
  <si>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</si>
  <si>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</si>
  <si>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</si>
  <si>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</si>
  <si>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</si>
  <si>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</si>
  <si>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</si>
  <si>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</si>
  <si>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</si>
  <si>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</si>
  <si>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</si>
  <si>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</si>
  <si>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</si>
  <si>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</si>
  <si>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</si>
  <si>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</si>
  <si>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</si>
  <si>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</si>
  <si>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</si>
  <si>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</si>
  <si>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</si>
  <si>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</si>
  <si>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</si>
  <si>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</si>
  <si>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</si>
  <si>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</si>
  <si>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</si>
  <si>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</si>
  <si>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</si>
  <si>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</si>
  <si>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</si>
  <si>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</si>
  <si>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</si>
  <si>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</si>
  <si>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</si>
  <si>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</si>
  <si>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</si>
  <si>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</si>
  <si>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</si>
  <si>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</si>
  <si>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</si>
  <si>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</si>
  <si>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</si>
  <si>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</si>
  <si>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</si>
  <si>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</si>
  <si>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</si>
  <si>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</si>
  <si>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</si>
  <si>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</si>
  <si>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</si>
  <si>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</si>
  <si>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</si>
  <si>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</si>
  <si>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</si>
  <si>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</si>
  <si>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</si>
  <si>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</si>
  <si>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</si>
  <si>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</si>
  <si>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</si>
  <si>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</si>
  <si>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</si>
  <si>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</si>
  <si>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</si>
  <si>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</si>
  <si>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</si>
  <si>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</si>
  <si>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</si>
  <si>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</si>
  <si>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</si>
  <si>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</si>
  <si>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</si>
  <si>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</si>
  <si>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</si>
  <si>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</si>
  <si>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</si>
  <si>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</si>
  <si>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</si>
  <si>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</si>
  <si>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</si>
  <si>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</si>
  <si>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</si>
  <si>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</si>
  <si>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</si>
  <si>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</si>
  <si>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</si>
  <si>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</si>
  <si>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</si>
  <si>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</si>
  <si>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</si>
  <si>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</si>
  <si>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</si>
  <si>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</si>
  <si>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</si>
  <si>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</si>
  <si>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</si>
  <si>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</si>
  <si>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</si>
  <si>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</si>
  <si>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</si>
  <si>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</si>
  <si>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</si>
  <si>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</si>
  <si>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</si>
  <si>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</si>
  <si>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</si>
  <si>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</si>
  <si>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</si>
  <si>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</si>
  <si>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</si>
  <si>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</si>
  <si>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</si>
  <si>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</si>
  <si>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</si>
  <si>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</si>
  <si>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</si>
  <si>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</si>
  <si>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</si>
  <si>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</si>
  <si>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</si>
  <si>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</si>
  <si>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</si>
  <si>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</si>
  <si>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</si>
  <si>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</si>
  <si>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</si>
  <si>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</si>
  <si>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</si>
  <si>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</si>
  <si>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</si>
  <si>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</si>
  <si>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</si>
  <si>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</si>
  <si>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</si>
  <si>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</si>
  <si>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</si>
  <si>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</si>
  <si>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</si>
  <si>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</si>
  <si>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</si>
  <si>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</si>
  <si>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</si>
  <si>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</si>
  <si>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</si>
  <si>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</si>
  <si>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</si>
  <si>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</si>
  <si>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</si>
  <si>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</si>
  <si>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</si>
  <si>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</si>
  <si>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</si>
  <si>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</si>
  <si>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</si>
  <si>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</si>
  <si>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</si>
  <si>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</si>
  <si>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</si>
  <si>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</si>
  <si>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</si>
  <si>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</si>
  <si>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</si>
  <si>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</si>
  <si>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</si>
  <si>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</si>
  <si>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</si>
  <si>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</si>
  <si>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</si>
  <si>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Pdef-32</t>
  </si>
  <si>
    <t>CHPBWO100</t>
  </si>
  <si>
    <t>LO</t>
  </si>
  <si>
    <t>TOTCO2N</t>
  </si>
  <si>
    <t>Total CO2 emissions  - Combustion</t>
  </si>
  <si>
    <t>BFUHVO1</t>
  </si>
  <si>
    <t>BFUHVO2</t>
  </si>
  <si>
    <t>BFUHVO3</t>
  </si>
  <si>
    <t>BFUHVO4</t>
  </si>
  <si>
    <t>BFUFAME1</t>
  </si>
  <si>
    <t>BFUFAME2</t>
  </si>
  <si>
    <t>BFUFAME3</t>
  </si>
  <si>
    <t>BFUFAME4</t>
  </si>
  <si>
    <t>BFUETHY</t>
  </si>
  <si>
    <t>BFUETH1</t>
  </si>
  <si>
    <t>BFUETH2</t>
  </si>
  <si>
    <t>BFUETH3</t>
  </si>
  <si>
    <t>BFUGSL1</t>
  </si>
  <si>
    <t>BFUGSL2</t>
  </si>
  <si>
    <t>BFUGSL3</t>
  </si>
  <si>
    <t>BFUGSL4</t>
  </si>
  <si>
    <t>BFUGSLY</t>
  </si>
  <si>
    <t>BIOCRP5</t>
  </si>
  <si>
    <t>Woody crop production - Step 1</t>
  </si>
  <si>
    <t>Biodiesel (FAME)</t>
  </si>
  <si>
    <t>Bio-gasoline</t>
  </si>
  <si>
    <t>Biodiesel (HVO)</t>
  </si>
  <si>
    <t>COM_TAXNET</t>
  </si>
  <si>
    <t>*CO2*</t>
  </si>
  <si>
    <t>BOL</t>
  </si>
  <si>
    <t>Bio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</si>
</sst>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0.00000"/>
    <numFmt numFmtId="169" formatCode="\Te\x\t"/>
    <numFmt numFmtId="170" formatCode="#,##0;[Red]&quot;-&quot;#,##0"/>
    <numFmt numFmtId="171" formatCode="_ * #,##0.00_ ;_ * \-#,##0.00_ ;_ * &quot;-&quot;??_ ;_ @_ "/>
    <numFmt numFmtId="172" formatCode="_ * #,##0_ ;_ * \-#,##0_ ;_ * &quot;-&quot;_ ;_ @_ 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-* #,##0.00\ [$€]_-;\-* #,##0.00\ [$€]_-;_-* &quot;-&quot;??\ [$€]_-;_-@_-"/>
    <numFmt numFmtId="176" formatCode="#,##0.0000"/>
    <numFmt numFmtId="177" formatCode="#,###,##0"/>
    <numFmt numFmtId="178" formatCode="_-[$€-2]\ * #,##0.00_-;\-[$€-2]\ * #,##0.00_-;_-[$€-2]\ * &quot;-&quot;??_-"/>
    <numFmt numFmtId="179" formatCode="#,##0;\-\ #,##0;_-\ &quot;- &quot;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20" fillId="0" borderId="0" applyFont="0" applyFill="0" applyBorder="0" applyAlignment="0" applyProtection="0"/>
    <xf numFmtId="0" fontId="14" fillId="0" borderId="0"/>
    <xf numFmtId="0" fontId="14" fillId="0" borderId="0"/>
    <xf numFmtId="0" fontId="17" fillId="0" borderId="0"/>
    <xf numFmtId="0" fontId="25" fillId="0" borderId="0"/>
    <xf numFmtId="0" fontId="9" fillId="0" borderId="0"/>
    <xf numFmtId="0" fontId="14" fillId="0" borderId="0"/>
    <xf numFmtId="0" fontId="29" fillId="17" borderId="0" applyNumberFormat="0" applyBorder="0" applyAlignment="0" applyProtection="0"/>
    <xf numFmtId="0" fontId="25" fillId="0" borderId="0"/>
    <xf numFmtId="0" fontId="14" fillId="0" borderId="0">
      <alignment vertical="top"/>
    </xf>
    <xf numFmtId="0" fontId="31" fillId="0" borderId="0"/>
    <xf numFmtId="0" fontId="14" fillId="0" borderId="0"/>
    <xf numFmtId="0" fontId="9" fillId="0" borderId="0"/>
    <xf numFmtId="0" fontId="8" fillId="0" borderId="0"/>
    <xf numFmtId="9" fontId="31" fillId="0" borderId="0" applyFont="0" applyFill="0" applyBorder="0" applyAlignment="0" applyProtection="0"/>
    <xf numFmtId="0" fontId="7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9" fillId="0" borderId="0" applyFont="0" applyFill="0" applyBorder="0" applyAlignment="0" applyProtection="0"/>
    <xf numFmtId="0" fontId="31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49" fontId="62" fillId="0" borderId="7" applyNumberFormat="0" applyFont="0" applyFill="0" applyBorder="0" applyProtection="0">
      <alignment horizontal="left" vertical="center" indent="2"/>
    </xf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49" fontId="62" fillId="0" borderId="20" applyNumberFormat="0" applyFont="0" applyFill="0" applyBorder="0" applyProtection="0">
      <alignment horizontal="left" vertical="center" indent="5"/>
    </xf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4" fontId="62" fillId="5" borderId="0" applyBorder="0">
      <alignment horizontal="right" vertical="center"/>
    </xf>
    <xf numFmtId="4" fontId="62" fillId="5" borderId="0" applyBorder="0">
      <alignment horizontal="right" vertical="center"/>
    </xf>
    <xf numFmtId="4" fontId="63" fillId="50" borderId="7">
      <alignment horizontal="right" vertical="center"/>
    </xf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4" fontId="64" fillId="0" borderId="16" applyFill="0" applyBorder="0" applyProtection="0">
      <alignment horizontal="right" vertical="center"/>
    </xf>
    <xf numFmtId="0" fontId="65" fillId="0" borderId="10" applyNumberFormat="0" applyBorder="0" applyProtection="0">
      <alignment horizontal="center"/>
    </xf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53" fillId="0" borderId="25" applyNumberFormat="0" applyFill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51" fillId="34" borderId="0" applyNumberFormat="0" applyBorder="0" applyAlignment="0" applyProtection="0"/>
    <xf numFmtId="0" fontId="62" fillId="0" borderId="27">
      <alignment horizontal="left" vertical="center" wrapText="1" indent="2"/>
    </xf>
    <xf numFmtId="0" fontId="62" fillId="5" borderId="20">
      <alignment horizontal="left" vertical="center"/>
    </xf>
    <xf numFmtId="0" fontId="66" fillId="0" borderId="0" applyFill="0" applyBorder="0" applyProtection="0"/>
    <xf numFmtId="0" fontId="14" fillId="0" borderId="28"/>
    <xf numFmtId="0" fontId="52" fillId="29" borderId="24" applyNumberFormat="0" applyAlignment="0" applyProtection="0"/>
    <xf numFmtId="0" fontId="52" fillId="29" borderId="24" applyNumberFormat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38" fillId="29" borderId="19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4" fontId="62" fillId="0" borderId="0" applyBorder="0">
      <alignment horizontal="right" vertical="center"/>
    </xf>
    <xf numFmtId="4" fontId="62" fillId="0" borderId="7">
      <alignment horizontal="right" vertical="center"/>
    </xf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4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>
      <alignment vertical="top"/>
    </xf>
    <xf numFmtId="0" fontId="13" fillId="0" borderId="0"/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4" fontId="62" fillId="0" borderId="7" applyFill="0" applyBorder="0" applyProtection="0">
      <alignment horizontal="right" vertical="center"/>
    </xf>
    <xf numFmtId="49" fontId="64" fillId="0" borderId="7" applyNumberFormat="0" applyFill="0" applyBorder="0" applyProtection="0">
      <alignment horizontal="left" vertical="center"/>
    </xf>
    <xf numFmtId="0" fontId="62" fillId="0" borderId="7" applyNumberFormat="0" applyFill="0" applyAlignment="0" applyProtection="0"/>
    <xf numFmtId="0" fontId="69" fillId="6" borderId="0" applyNumberFormat="0" applyFont="0" applyBorder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65" fillId="52" borderId="7" applyNumberFormat="0" applyBorder="0" applyProtection="0">
      <alignment horizontal="center"/>
    </xf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176" fontId="62" fillId="53" borderId="7" applyNumberFormat="0" applyFont="0" applyBorder="0" applyAlignment="0" applyProtection="0">
      <alignment horizontal="right"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71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0" fontId="70" fillId="0" borderId="0" applyNumberFormat="0" applyFill="0" applyProtection="0"/>
    <xf numFmtId="0" fontId="55" fillId="37" borderId="30" applyNumberFormat="0" applyAlignment="0" applyProtection="0"/>
    <xf numFmtId="0" fontId="62" fillId="54" borderId="31"/>
    <xf numFmtId="0" fontId="39" fillId="0" borderId="0">
      <alignment vertical="top"/>
    </xf>
    <xf numFmtId="0" fontId="39" fillId="0" borderId="0">
      <alignment vertical="top"/>
    </xf>
    <xf numFmtId="0" fontId="5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Protection="0">
      <alignment horizontal="left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7" fontId="71" fillId="55" borderId="0" applyNumberFormat="0" applyBorder="0">
      <protection locked="0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177" fontId="42" fillId="56" borderId="0" applyNumberFormat="0" applyBorder="0">
      <protection locked="0"/>
    </xf>
    <xf numFmtId="170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74" fontId="44" fillId="0" borderId="0" applyFont="0" applyFill="0" applyBorder="0" applyAlignment="0" applyProtection="0"/>
    <xf numFmtId="0" fontId="49" fillId="51" borderId="26" applyNumberFormat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" fontId="62" fillId="0" borderId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57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57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45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5" fillId="0" borderId="0"/>
    <xf numFmtId="0" fontId="13" fillId="0" borderId="0"/>
    <xf numFmtId="0" fontId="13" fillId="0" borderId="0"/>
    <xf numFmtId="0" fontId="45" fillId="0" borderId="0"/>
    <xf numFmtId="0" fontId="13" fillId="0" borderId="0"/>
    <xf numFmtId="0" fontId="1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3" fillId="0" borderId="0"/>
    <xf numFmtId="0" fontId="13" fillId="0" borderId="0"/>
    <xf numFmtId="0" fontId="13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4" fillId="0" borderId="0"/>
    <xf numFmtId="0" fontId="45" fillId="0" borderId="0"/>
    <xf numFmtId="0" fontId="4" fillId="0" borderId="0"/>
    <xf numFmtId="0" fontId="14" fillId="0" borderId="0">
      <alignment vertical="top"/>
    </xf>
    <xf numFmtId="0" fontId="45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40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40" fillId="0" borderId="0"/>
    <xf numFmtId="0" fontId="14" fillId="0" borderId="0"/>
    <xf numFmtId="0" fontId="40" fillId="0" borderId="0"/>
    <xf numFmtId="0" fontId="14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" fillId="0" borderId="0"/>
    <xf numFmtId="0" fontId="45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14" fillId="0" borderId="0">
      <alignment vertical="top"/>
    </xf>
    <xf numFmtId="0" fontId="45" fillId="0" borderId="0"/>
    <xf numFmtId="0" fontId="14" fillId="0" borderId="0">
      <alignment vertical="top"/>
    </xf>
    <xf numFmtId="0" fontId="45" fillId="0" borderId="0"/>
    <xf numFmtId="0" fontId="14" fillId="0" borderId="0">
      <alignment vertical="top"/>
    </xf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5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" fillId="0" borderId="0"/>
    <xf numFmtId="0" fontId="4" fillId="0" borderId="0"/>
    <xf numFmtId="0" fontId="14" fillId="0" borderId="0">
      <alignment vertical="top"/>
    </xf>
    <xf numFmtId="0" fontId="4" fillId="0" borderId="0"/>
    <xf numFmtId="0" fontId="4" fillId="0" borderId="0"/>
    <xf numFmtId="0" fontId="14" fillId="0" borderId="0"/>
    <xf numFmtId="0" fontId="14" fillId="0" borderId="0">
      <alignment vertical="top"/>
    </xf>
    <xf numFmtId="0" fontId="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34" borderId="0" applyNumberFormat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39" borderId="0" applyNumberFormat="0" applyBorder="0" applyAlignment="0" applyProtection="0"/>
    <xf numFmtId="0" fontId="45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32" applyNumberFormat="0" applyFill="0" applyAlignment="0" applyProtection="0"/>
    <xf numFmtId="0" fontId="57" fillId="0" borderId="0" applyNumberFormat="0" applyFill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" fillId="0" borderId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" fillId="0" borderId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9" fontId="45" fillId="0" borderId="0" applyFont="0" applyFill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5" fillId="33" borderId="29" applyNumberFormat="0" applyFont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3" borderId="29" applyNumberFormat="0" applyFont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3" borderId="29" applyNumberFormat="0" applyFont="0" applyAlignment="0" applyProtection="0"/>
    <xf numFmtId="0" fontId="46" fillId="46" borderId="0" applyNumberFormat="0" applyBorder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14" fillId="33" borderId="29" applyNumberFormat="0" applyFont="0" applyAlignment="0" applyProtection="0"/>
    <xf numFmtId="0" fontId="46" fillId="42" borderId="0" applyNumberFormat="0" applyBorder="0" applyAlignment="0" applyProtection="0"/>
    <xf numFmtId="0" fontId="4" fillId="0" borderId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0" fillId="0" borderId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5" fillId="0" borderId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5" fillId="0" borderId="0"/>
    <xf numFmtId="0" fontId="48" fillId="37" borderId="24" applyNumberFormat="0" applyAlignment="0" applyProtection="0"/>
    <xf numFmtId="0" fontId="45" fillId="0" borderId="0"/>
    <xf numFmtId="0" fontId="48" fillId="37" borderId="24" applyNumberFormat="0" applyAlignment="0" applyProtection="0"/>
    <xf numFmtId="0" fontId="45" fillId="0" borderId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52" fillId="29" borderId="24" applyNumberFormat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8" fillId="29" borderId="19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38" fillId="29" borderId="19" applyNumberFormat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47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5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5" fillId="0" borderId="0"/>
    <xf numFmtId="0" fontId="4" fillId="0" borderId="0"/>
    <xf numFmtId="0" fontId="14" fillId="0" borderId="0">
      <alignment vertical="top"/>
    </xf>
    <xf numFmtId="0" fontId="45" fillId="0" borderId="0"/>
    <xf numFmtId="0" fontId="45" fillId="0" borderId="0"/>
    <xf numFmtId="0" fontId="4" fillId="0" borderId="0"/>
    <xf numFmtId="0" fontId="14" fillId="0" borderId="0">
      <alignment vertical="top"/>
    </xf>
    <xf numFmtId="0" fontId="4" fillId="0" borderId="0"/>
    <xf numFmtId="0" fontId="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14" fillId="33" borderId="29" applyNumberFormat="0" applyFont="0" applyAlignment="0" applyProtection="0"/>
    <xf numFmtId="0" fontId="55" fillId="37" borderId="30" applyNumberFormat="0" applyAlignment="0" applyProtection="0"/>
    <xf numFmtId="9" fontId="1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4" fillId="0" borderId="0"/>
    <xf numFmtId="0" fontId="45" fillId="33" borderId="29" applyNumberFormat="0" applyFont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5" fillId="0" borderId="0"/>
    <xf numFmtId="0" fontId="47" fillId="32" borderId="0" applyNumberFormat="0" applyBorder="0" applyAlignment="0" applyProtection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8" fillId="29" borderId="19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175" fontId="14" fillId="0" borderId="0" applyFont="0" applyFill="0" applyBorder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47" fillId="32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0" fillId="0" borderId="0"/>
    <xf numFmtId="0" fontId="40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33" borderId="29" applyNumberFormat="0" applyFont="0" applyAlignment="0" applyProtection="0"/>
    <xf numFmtId="0" fontId="4" fillId="0" borderId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7" fillId="32" borderId="0" applyNumberFormat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7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/>
    <xf numFmtId="0" fontId="40" fillId="0" borderId="0"/>
    <xf numFmtId="9" fontId="4" fillId="0" borderId="0" applyFont="0" applyFill="0" applyBorder="0" applyAlignment="0" applyProtection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" fillId="0" borderId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29" applyNumberFormat="0" applyFont="0" applyAlignment="0" applyProtection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14" fillId="0" borderId="0"/>
    <xf numFmtId="0" fontId="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47" fillId="32" borderId="0" applyNumberFormat="0" applyBorder="0" applyAlignment="0" applyProtection="0"/>
    <xf numFmtId="0" fontId="48" fillId="37" borderId="24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9" fontId="4" fillId="0" borderId="0" applyFont="0" applyFill="0" applyBorder="0" applyAlignment="0" applyProtection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9" fontId="4" fillId="0" borderId="0" applyFont="0" applyFill="0" applyBorder="0" applyAlignment="0" applyProtection="0"/>
    <xf numFmtId="0" fontId="4" fillId="0" borderId="0"/>
    <xf numFmtId="0" fontId="40" fillId="0" borderId="0"/>
    <xf numFmtId="0" fontId="4" fillId="0" borderId="0"/>
    <xf numFmtId="0" fontId="40" fillId="0" borderId="0"/>
    <xf numFmtId="0" fontId="14" fillId="0" borderId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0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5" fillId="0" borderId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4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0" fontId="40" fillId="0" borderId="0"/>
    <xf numFmtId="0" fontId="40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</cellStyleXfs>
  <cellXfs count="223">
    <xf numFmtId="0" fontId="0" fillId="0" borderId="0" xfId="0"/>
    <xf numFmtId="0" fontId="11" fillId="0" borderId="0" xfId="0" applyFont="1"/>
    <xf numFmtId="0" fontId="10" fillId="2" borderId="0" xfId="0" applyFont="1" applyFill="1"/>
    <xf numFmtId="0" fontId="10" fillId="0" borderId="0" xfId="0" applyFont="1"/>
    <xf numFmtId="0" fontId="14" fillId="3" borderId="1" xfId="0" applyFont="1" applyFill="1" applyBorder="1"/>
    <xf numFmtId="0" fontId="18" fillId="0" borderId="0" xfId="0" applyFont="1"/>
    <xf numFmtId="0" fontId="15" fillId="0" borderId="0" xfId="0" applyFont="1"/>
    <xf numFmtId="0" fontId="19" fillId="4" borderId="0" xfId="0" applyFont="1" applyFill="1" applyAlignment="1">
      <alignment horizontal="left"/>
    </xf>
    <xf numFmtId="0" fontId="10" fillId="5" borderId="1" xfId="2" applyFont="1" applyFill="1" applyBorder="1" applyAlignment="1">
      <alignment horizontal="center" wrapText="1"/>
    </xf>
    <xf numFmtId="0" fontId="14" fillId="0" borderId="0" xfId="2"/>
    <xf numFmtId="0" fontId="22" fillId="0" borderId="0" xfId="0" applyFont="1"/>
    <xf numFmtId="0" fontId="10" fillId="8" borderId="2" xfId="0" applyFont="1" applyFill="1" applyBorder="1"/>
    <xf numFmtId="0" fontId="0" fillId="9" borderId="0" xfId="0" applyFill="1"/>
    <xf numFmtId="0" fontId="14" fillId="0" borderId="0" xfId="0" applyFont="1"/>
    <xf numFmtId="0" fontId="10" fillId="8" borderId="3" xfId="0" applyFont="1" applyFill="1" applyBorder="1"/>
    <xf numFmtId="2" fontId="14" fillId="0" borderId="0" xfId="2" applyNumberFormat="1"/>
    <xf numFmtId="0" fontId="14" fillId="6" borderId="0" xfId="0" applyFont="1" applyFill="1"/>
    <xf numFmtId="0" fontId="10" fillId="8" borderId="4" xfId="0" applyFont="1" applyFill="1" applyBorder="1"/>
    <xf numFmtId="0" fontId="21" fillId="0" borderId="0" xfId="0" applyFont="1"/>
    <xf numFmtId="0" fontId="10" fillId="3" borderId="1" xfId="0" applyFont="1" applyFill="1" applyBorder="1"/>
    <xf numFmtId="0" fontId="10" fillId="7" borderId="1" xfId="0" applyFont="1" applyFill="1" applyBorder="1"/>
    <xf numFmtId="167" fontId="14" fillId="0" borderId="0" xfId="0" applyNumberFormat="1" applyFont="1"/>
    <xf numFmtId="0" fontId="14" fillId="0" borderId="0" xfId="0" applyFont="1" applyAlignment="1">
      <alignment horizontal="right"/>
    </xf>
    <xf numFmtId="0" fontId="10" fillId="3" borderId="5" xfId="0" applyFont="1" applyFill="1" applyBorder="1" applyAlignment="1">
      <alignment horizontal="left"/>
    </xf>
    <xf numFmtId="0" fontId="10" fillId="3" borderId="6" xfId="0" quotePrefix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quotePrefix="1" applyFont="1" applyFill="1" applyBorder="1" applyAlignment="1">
      <alignment horizontal="left"/>
    </xf>
    <xf numFmtId="0" fontId="10" fillId="3" borderId="4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right"/>
    </xf>
    <xf numFmtId="167" fontId="14" fillId="3" borderId="9" xfId="0" applyNumberFormat="1" applyFont="1" applyFill="1" applyBorder="1" applyAlignment="1">
      <alignment horizontal="right"/>
    </xf>
    <xf numFmtId="0" fontId="14" fillId="3" borderId="10" xfId="0" quotePrefix="1" applyFont="1" applyFill="1" applyBorder="1" applyAlignment="1">
      <alignment horizontal="right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/>
    <xf numFmtId="0" fontId="14" fillId="10" borderId="0" xfId="0" applyFont="1" applyFill="1"/>
    <xf numFmtId="0" fontId="14" fillId="3" borderId="9" xfId="0" quotePrefix="1" applyFont="1" applyFill="1" applyBorder="1" applyAlignment="1">
      <alignment horizontal="right"/>
    </xf>
    <xf numFmtId="0" fontId="14" fillId="3" borderId="0" xfId="0" applyFont="1" applyFill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right"/>
    </xf>
    <xf numFmtId="167" fontId="14" fillId="3" borderId="16" xfId="0" applyNumberFormat="1" applyFont="1" applyFill="1" applyBorder="1" applyAlignment="1">
      <alignment horizontal="right"/>
    </xf>
    <xf numFmtId="0" fontId="14" fillId="3" borderId="16" xfId="0" quotePrefix="1" applyFont="1" applyFill="1" applyBorder="1" applyAlignment="1">
      <alignment horizontal="right"/>
    </xf>
    <xf numFmtId="0" fontId="14" fillId="3" borderId="17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1" fontId="14" fillId="3" borderId="0" xfId="0" applyNumberFormat="1" applyFont="1" applyFill="1" applyAlignment="1">
      <alignment horizontal="right"/>
    </xf>
    <xf numFmtId="2" fontId="14" fillId="3" borderId="0" xfId="0" applyNumberFormat="1" applyFont="1" applyFill="1" applyAlignment="1">
      <alignment horizontal="right"/>
    </xf>
    <xf numFmtId="168" fontId="14" fillId="0" borderId="0" xfId="0" applyNumberFormat="1" applyFont="1"/>
    <xf numFmtId="169" fontId="23" fillId="0" borderId="0" xfId="0" applyNumberFormat="1" applyFont="1"/>
    <xf numFmtId="169" fontId="24" fillId="0" borderId="0" xfId="0" applyNumberFormat="1" applyFont="1"/>
    <xf numFmtId="0" fontId="26" fillId="11" borderId="0" xfId="5" quotePrefix="1" applyFont="1" applyFill="1" applyAlignment="1">
      <alignment horizontal="left"/>
    </xf>
    <xf numFmtId="0" fontId="24" fillId="0" borderId="0" xfId="0" applyFont="1"/>
    <xf numFmtId="0" fontId="27" fillId="0" borderId="0" xfId="5" applyFont="1"/>
    <xf numFmtId="169" fontId="28" fillId="0" borderId="0" xfId="0" applyNumberFormat="1" applyFont="1"/>
    <xf numFmtId="0" fontId="26" fillId="11" borderId="0" xfId="5" applyFont="1" applyFill="1"/>
    <xf numFmtId="0" fontId="25" fillId="12" borderId="0" xfId="5" applyFill="1"/>
    <xf numFmtId="0" fontId="14" fillId="0" borderId="0" xfId="0" quotePrefix="1" applyFont="1"/>
    <xf numFmtId="0" fontId="25" fillId="12" borderId="17" xfId="5" applyFill="1" applyBorder="1"/>
    <xf numFmtId="169" fontId="27" fillId="13" borderId="0" xfId="0" applyNumberFormat="1" applyFont="1" applyFill="1" applyAlignment="1">
      <alignment vertical="top"/>
    </xf>
    <xf numFmtId="169" fontId="27" fillId="13" borderId="17" xfId="0" applyNumberFormat="1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25" fillId="0" borderId="0" xfId="6" applyFont="1"/>
    <xf numFmtId="0" fontId="25" fillId="16" borderId="0" xfId="5" applyFill="1"/>
    <xf numFmtId="0" fontId="25" fillId="16" borderId="17" xfId="5" applyFill="1" applyBorder="1"/>
    <xf numFmtId="0" fontId="0" fillId="16" borderId="0" xfId="0" applyFill="1"/>
    <xf numFmtId="0" fontId="24" fillId="0" borderId="0" xfId="2" applyFont="1"/>
    <xf numFmtId="0" fontId="25" fillId="18" borderId="0" xfId="5" applyFill="1"/>
    <xf numFmtId="0" fontId="28" fillId="0" borderId="0" xfId="2" applyFont="1"/>
    <xf numFmtId="0" fontId="24" fillId="0" borderId="0" xfId="2" applyFont="1" applyAlignment="1">
      <alignment vertical="top"/>
    </xf>
    <xf numFmtId="169" fontId="23" fillId="0" borderId="0" xfId="2" applyNumberFormat="1" applyFont="1"/>
    <xf numFmtId="169" fontId="24" fillId="12" borderId="17" xfId="6" applyNumberFormat="1" applyFont="1" applyFill="1" applyBorder="1" applyAlignment="1">
      <alignment vertical="top"/>
    </xf>
    <xf numFmtId="0" fontId="25" fillId="18" borderId="17" xfId="5" applyFill="1" applyBorder="1"/>
    <xf numFmtId="169" fontId="24" fillId="18" borderId="17" xfId="9" applyNumberFormat="1" applyFont="1" applyFill="1" applyBorder="1" applyAlignment="1">
      <alignment vertical="top"/>
    </xf>
    <xf numFmtId="169" fontId="25" fillId="12" borderId="0" xfId="6" applyNumberFormat="1" applyFont="1" applyFill="1" applyAlignment="1">
      <alignment vertical="top"/>
    </xf>
    <xf numFmtId="169" fontId="24" fillId="12" borderId="0" xfId="6" applyNumberFormat="1" applyFont="1" applyFill="1" applyAlignment="1">
      <alignment vertical="top"/>
    </xf>
    <xf numFmtId="169" fontId="24" fillId="18" borderId="0" xfId="6" applyNumberFormat="1" applyFont="1" applyFill="1" applyAlignment="1">
      <alignment vertical="top"/>
    </xf>
    <xf numFmtId="169" fontId="24" fillId="18" borderId="0" xfId="6" quotePrefix="1" applyNumberFormat="1" applyFont="1" applyFill="1" applyAlignment="1">
      <alignment horizontal="left" vertical="top"/>
    </xf>
    <xf numFmtId="169" fontId="24" fillId="18" borderId="0" xfId="9" applyNumberFormat="1" applyFont="1" applyFill="1" applyAlignment="1">
      <alignment vertical="top"/>
    </xf>
    <xf numFmtId="169" fontId="27" fillId="12" borderId="0" xfId="6" applyNumberFormat="1" applyFont="1" applyFill="1" applyAlignment="1">
      <alignment vertical="top"/>
    </xf>
    <xf numFmtId="169" fontId="24" fillId="0" borderId="0" xfId="6" applyNumberFormat="1" applyFont="1"/>
    <xf numFmtId="169" fontId="24" fillId="0" borderId="0" xfId="2" applyNumberFormat="1" applyFont="1"/>
    <xf numFmtId="169" fontId="24" fillId="0" borderId="0" xfId="6" applyNumberFormat="1" applyFont="1" applyAlignment="1">
      <alignment vertical="top"/>
    </xf>
    <xf numFmtId="169" fontId="30" fillId="0" borderId="0" xfId="2" applyNumberFormat="1" applyFont="1"/>
    <xf numFmtId="169" fontId="24" fillId="20" borderId="0" xfId="2" applyNumberFormat="1" applyFont="1" applyFill="1"/>
    <xf numFmtId="169" fontId="24" fillId="3" borderId="0" xfId="2" applyNumberFormat="1" applyFont="1" applyFill="1"/>
    <xf numFmtId="169" fontId="28" fillId="0" borderId="0" xfId="2" applyNumberFormat="1" applyFont="1"/>
    <xf numFmtId="0" fontId="25" fillId="0" borderId="0" xfId="11" applyFont="1"/>
    <xf numFmtId="169" fontId="25" fillId="14" borderId="17" xfId="11" applyNumberFormat="1" applyFont="1" applyFill="1" applyBorder="1" applyAlignment="1">
      <alignment vertical="top"/>
    </xf>
    <xf numFmtId="169" fontId="24" fillId="14" borderId="17" xfId="11" applyNumberFormat="1" applyFont="1" applyFill="1" applyBorder="1" applyAlignment="1">
      <alignment vertical="top"/>
    </xf>
    <xf numFmtId="169" fontId="24" fillId="15" borderId="0" xfId="11" applyNumberFormat="1" applyFont="1" applyFill="1" applyAlignment="1">
      <alignment vertical="top"/>
    </xf>
    <xf numFmtId="169" fontId="24" fillId="15" borderId="17" xfId="11" applyNumberFormat="1" applyFont="1" applyFill="1" applyBorder="1" applyAlignment="1">
      <alignment vertical="top"/>
    </xf>
    <xf numFmtId="169" fontId="27" fillId="14" borderId="17" xfId="11" applyNumberFormat="1" applyFont="1" applyFill="1" applyBorder="1" applyAlignment="1">
      <alignment vertical="top"/>
    </xf>
    <xf numFmtId="169" fontId="25" fillId="14" borderId="0" xfId="11" applyNumberFormat="1" applyFont="1" applyFill="1" applyAlignment="1">
      <alignment vertical="top"/>
    </xf>
    <xf numFmtId="169" fontId="24" fillId="14" borderId="0" xfId="11" applyNumberFormat="1" applyFont="1" applyFill="1" applyAlignment="1">
      <alignment vertical="top"/>
    </xf>
    <xf numFmtId="169" fontId="27" fillId="14" borderId="0" xfId="11" applyNumberFormat="1" applyFont="1" applyFill="1" applyAlignment="1">
      <alignment vertical="top"/>
    </xf>
    <xf numFmtId="169" fontId="24" fillId="15" borderId="12" xfId="11" applyNumberFormat="1" applyFont="1" applyFill="1" applyBorder="1" applyAlignment="1">
      <alignment vertical="top"/>
    </xf>
    <xf numFmtId="0" fontId="25" fillId="21" borderId="0" xfId="11" applyFont="1" applyFill="1"/>
    <xf numFmtId="169" fontId="32" fillId="22" borderId="0" xfId="11" applyNumberFormat="1" applyFont="1" applyFill="1" applyAlignment="1">
      <alignment vertical="top"/>
    </xf>
    <xf numFmtId="169" fontId="32" fillId="22" borderId="0" xfId="11" quotePrefix="1" applyNumberFormat="1" applyFont="1" applyFill="1" applyAlignment="1">
      <alignment horizontal="left" vertical="top"/>
    </xf>
    <xf numFmtId="169" fontId="32" fillId="0" borderId="0" xfId="11" applyNumberFormat="1" applyFont="1" applyAlignment="1">
      <alignment vertical="top"/>
    </xf>
    <xf numFmtId="169" fontId="33" fillId="0" borderId="0" xfId="7" applyNumberFormat="1" applyFont="1"/>
    <xf numFmtId="169" fontId="33" fillId="23" borderId="0" xfId="7" applyNumberFormat="1" applyFont="1" applyFill="1"/>
    <xf numFmtId="0" fontId="27" fillId="0" borderId="0" xfId="7" applyFont="1"/>
    <xf numFmtId="0" fontId="25" fillId="0" borderId="0" xfId="11" applyFont="1" applyAlignment="1">
      <alignment vertical="center"/>
    </xf>
    <xf numFmtId="0" fontId="34" fillId="0" borderId="0" xfId="11" applyFont="1" applyAlignment="1">
      <alignment vertical="center"/>
    </xf>
    <xf numFmtId="169" fontId="25" fillId="0" borderId="0" xfId="11" applyNumberFormat="1" applyFont="1" applyAlignment="1">
      <alignment vertical="top"/>
    </xf>
    <xf numFmtId="169" fontId="24" fillId="0" borderId="0" xfId="11" applyNumberFormat="1" applyFont="1" applyAlignment="1">
      <alignment vertical="top"/>
    </xf>
    <xf numFmtId="169" fontId="24" fillId="0" borderId="0" xfId="11" quotePrefix="1" applyNumberFormat="1" applyFont="1" applyAlignment="1">
      <alignment horizontal="left" vertical="top"/>
    </xf>
    <xf numFmtId="169" fontId="27" fillId="0" borderId="0" xfId="11" applyNumberFormat="1" applyFont="1" applyAlignment="1">
      <alignment vertical="top"/>
    </xf>
    <xf numFmtId="169" fontId="32" fillId="22" borderId="17" xfId="11" applyNumberFormat="1" applyFont="1" applyFill="1" applyBorder="1" applyAlignment="1">
      <alignment vertical="top"/>
    </xf>
    <xf numFmtId="169" fontId="32" fillId="22" borderId="17" xfId="11" quotePrefix="1" applyNumberFormat="1" applyFont="1" applyFill="1" applyBorder="1" applyAlignment="1">
      <alignment horizontal="left" vertical="top"/>
    </xf>
    <xf numFmtId="169" fontId="24" fillId="15" borderId="17" xfId="11" quotePrefix="1" applyNumberFormat="1" applyFont="1" applyFill="1" applyBorder="1" applyAlignment="1">
      <alignment horizontal="left" vertical="top"/>
    </xf>
    <xf numFmtId="169" fontId="24" fillId="15" borderId="0" xfId="11" quotePrefix="1" applyNumberFormat="1" applyFont="1" applyFill="1" applyAlignment="1">
      <alignment horizontal="left" vertical="top"/>
    </xf>
    <xf numFmtId="0" fontId="25" fillId="0" borderId="0" xfId="11" quotePrefix="1" applyFont="1"/>
    <xf numFmtId="169" fontId="33" fillId="23" borderId="0" xfId="9" applyNumberFormat="1" applyFont="1" applyFill="1"/>
    <xf numFmtId="0" fontId="23" fillId="0" borderId="0" xfId="11" applyFont="1"/>
    <xf numFmtId="169" fontId="25" fillId="14" borderId="17" xfId="12" applyNumberFormat="1" applyFont="1" applyFill="1" applyBorder="1" applyAlignment="1">
      <alignment vertical="top"/>
    </xf>
    <xf numFmtId="169" fontId="24" fillId="14" borderId="17" xfId="12" applyNumberFormat="1" applyFont="1" applyFill="1" applyBorder="1" applyAlignment="1">
      <alignment vertical="top"/>
    </xf>
    <xf numFmtId="169" fontId="25" fillId="14" borderId="0" xfId="12" applyNumberFormat="1" applyFont="1" applyFill="1" applyAlignment="1">
      <alignment vertical="top"/>
    </xf>
    <xf numFmtId="169" fontId="24" fillId="14" borderId="0" xfId="12" applyNumberFormat="1" applyFont="1" applyFill="1" applyAlignment="1">
      <alignment vertical="top"/>
    </xf>
    <xf numFmtId="169" fontId="35" fillId="24" borderId="1" xfId="0" applyNumberFormat="1" applyFont="1" applyFill="1" applyBorder="1" applyAlignment="1">
      <alignment vertical="center"/>
    </xf>
    <xf numFmtId="169" fontId="0" fillId="0" borderId="0" xfId="0" applyNumberFormat="1"/>
    <xf numFmtId="169" fontId="36" fillId="0" borderId="0" xfId="8" applyNumberFormat="1" applyFont="1" applyFill="1"/>
    <xf numFmtId="1" fontId="25" fillId="0" borderId="0" xfId="9" applyNumberFormat="1"/>
    <xf numFmtId="0" fontId="25" fillId="19" borderId="0" xfId="11" applyFont="1" applyFill="1"/>
    <xf numFmtId="0" fontId="25" fillId="19" borderId="0" xfId="11" quotePrefix="1" applyFont="1" applyFill="1"/>
    <xf numFmtId="169" fontId="25" fillId="0" borderId="0" xfId="11" applyNumberFormat="1" applyFont="1"/>
    <xf numFmtId="0" fontId="25" fillId="0" borderId="0" xfId="13" applyFont="1"/>
    <xf numFmtId="0" fontId="25" fillId="0" borderId="0" xfId="13" applyFont="1" applyAlignment="1">
      <alignment horizontal="center"/>
    </xf>
    <xf numFmtId="169" fontId="25" fillId="12" borderId="17" xfId="13" applyNumberFormat="1" applyFont="1" applyFill="1" applyBorder="1" applyAlignment="1">
      <alignment vertical="top"/>
    </xf>
    <xf numFmtId="169" fontId="25" fillId="12" borderId="17" xfId="13" applyNumberFormat="1" applyFont="1" applyFill="1" applyBorder="1" applyAlignment="1">
      <alignment horizontal="center" vertical="top"/>
    </xf>
    <xf numFmtId="169" fontId="24" fillId="12" borderId="17" xfId="13" applyNumberFormat="1" applyFont="1" applyFill="1" applyBorder="1" applyAlignment="1">
      <alignment vertical="top"/>
    </xf>
    <xf numFmtId="169" fontId="24" fillId="18" borderId="17" xfId="13" quotePrefix="1" applyNumberFormat="1" applyFont="1" applyFill="1" applyBorder="1" applyAlignment="1">
      <alignment horizontal="left" vertical="top"/>
    </xf>
    <xf numFmtId="169" fontId="27" fillId="12" borderId="17" xfId="13" applyNumberFormat="1" applyFont="1" applyFill="1" applyBorder="1" applyAlignment="1">
      <alignment vertical="top"/>
    </xf>
    <xf numFmtId="0" fontId="24" fillId="0" borderId="0" xfId="13" applyFont="1"/>
    <xf numFmtId="169" fontId="25" fillId="12" borderId="0" xfId="13" applyNumberFormat="1" applyFont="1" applyFill="1" applyAlignment="1">
      <alignment vertical="top"/>
    </xf>
    <xf numFmtId="169" fontId="25" fillId="12" borderId="0" xfId="13" applyNumberFormat="1" applyFont="1" applyFill="1" applyAlignment="1">
      <alignment horizontal="center" vertical="top"/>
    </xf>
    <xf numFmtId="169" fontId="24" fillId="12" borderId="0" xfId="13" applyNumberFormat="1" applyFont="1" applyFill="1" applyAlignment="1">
      <alignment vertical="top"/>
    </xf>
    <xf numFmtId="169" fontId="24" fillId="18" borderId="0" xfId="13" quotePrefix="1" applyNumberFormat="1" applyFont="1" applyFill="1" applyAlignment="1">
      <alignment horizontal="left" vertical="top"/>
    </xf>
    <xf numFmtId="169" fontId="27" fillId="12" borderId="0" xfId="13" applyNumberFormat="1" applyFont="1" applyFill="1" applyAlignment="1">
      <alignment vertical="top"/>
    </xf>
    <xf numFmtId="169" fontId="24" fillId="0" borderId="0" xfId="13" applyNumberFormat="1" applyFont="1" applyAlignment="1">
      <alignment vertical="top"/>
    </xf>
    <xf numFmtId="0" fontId="24" fillId="0" borderId="0" xfId="13" applyFont="1" applyAlignment="1">
      <alignment vertical="top"/>
    </xf>
    <xf numFmtId="169" fontId="24" fillId="18" borderId="0" xfId="13" applyNumberFormat="1" applyFont="1" applyFill="1" applyAlignment="1">
      <alignment vertical="top"/>
    </xf>
    <xf numFmtId="169" fontId="24" fillId="0" borderId="0" xfId="13" applyNumberFormat="1" applyFont="1"/>
    <xf numFmtId="169" fontId="35" fillId="11" borderId="0" xfId="7" applyNumberFormat="1" applyFont="1" applyFill="1"/>
    <xf numFmtId="169" fontId="35" fillId="11" borderId="0" xfId="7" applyNumberFormat="1" applyFont="1" applyFill="1" applyAlignment="1">
      <alignment horizontal="center"/>
    </xf>
    <xf numFmtId="169" fontId="33" fillId="11" borderId="0" xfId="7" applyNumberFormat="1" applyFont="1" applyFill="1"/>
    <xf numFmtId="169" fontId="24" fillId="0" borderId="0" xfId="13" applyNumberFormat="1" applyFont="1" applyAlignment="1">
      <alignment horizontal="center"/>
    </xf>
    <xf numFmtId="169" fontId="30" fillId="0" borderId="0" xfId="13" applyNumberFormat="1" applyFont="1"/>
    <xf numFmtId="169" fontId="23" fillId="0" borderId="0" xfId="13" applyNumberFormat="1" applyFont="1"/>
    <xf numFmtId="0" fontId="25" fillId="0" borderId="0" xfId="5"/>
    <xf numFmtId="169" fontId="25" fillId="14" borderId="0" xfId="5" applyNumberFormat="1" applyFill="1" applyAlignment="1">
      <alignment vertical="top"/>
    </xf>
    <xf numFmtId="169" fontId="24" fillId="14" borderId="0" xfId="5" applyNumberFormat="1" applyFont="1" applyFill="1" applyAlignment="1">
      <alignment vertical="top"/>
    </xf>
    <xf numFmtId="169" fontId="24" fillId="15" borderId="0" xfId="5" applyNumberFormat="1" applyFont="1" applyFill="1" applyAlignment="1">
      <alignment vertical="top"/>
    </xf>
    <xf numFmtId="169" fontId="27" fillId="14" borderId="0" xfId="5" applyNumberFormat="1" applyFont="1" applyFill="1" applyAlignment="1">
      <alignment vertical="top"/>
    </xf>
    <xf numFmtId="0" fontId="25" fillId="21" borderId="0" xfId="5" applyFill="1"/>
    <xf numFmtId="0" fontId="25" fillId="14" borderId="0" xfId="5" applyFill="1" applyAlignment="1">
      <alignment vertical="center"/>
    </xf>
    <xf numFmtId="0" fontId="25" fillId="0" borderId="0" xfId="5" applyAlignment="1">
      <alignment vertical="top"/>
    </xf>
    <xf numFmtId="169" fontId="24" fillId="14" borderId="12" xfId="5" applyNumberFormat="1" applyFont="1" applyFill="1" applyBorder="1" applyAlignment="1">
      <alignment vertical="top"/>
    </xf>
    <xf numFmtId="169" fontId="24" fillId="14" borderId="17" xfId="5" applyNumberFormat="1" applyFont="1" applyFill="1" applyBorder="1" applyAlignment="1">
      <alignment vertical="top"/>
    </xf>
    <xf numFmtId="169" fontId="24" fillId="15" borderId="17" xfId="5" applyNumberFormat="1" applyFont="1" applyFill="1" applyBorder="1" applyAlignment="1">
      <alignment vertical="top"/>
    </xf>
    <xf numFmtId="169" fontId="27" fillId="14" borderId="17" xfId="5" applyNumberFormat="1" applyFont="1" applyFill="1" applyBorder="1" applyAlignment="1">
      <alignment vertical="top"/>
    </xf>
    <xf numFmtId="169" fontId="35" fillId="23" borderId="0" xfId="7" applyNumberFormat="1" applyFont="1" applyFill="1"/>
    <xf numFmtId="169" fontId="27" fillId="0" borderId="0" xfId="5" applyNumberFormat="1" applyFont="1" applyAlignment="1">
      <alignment vertical="center"/>
    </xf>
    <xf numFmtId="0" fontId="34" fillId="25" borderId="0" xfId="5" applyFont="1" applyFill="1"/>
    <xf numFmtId="0" fontId="34" fillId="0" borderId="0" xfId="5" applyFont="1"/>
    <xf numFmtId="0" fontId="8" fillId="0" borderId="0" xfId="14"/>
    <xf numFmtId="0" fontId="9" fillId="26" borderId="0" xfId="6" applyFill="1" applyAlignment="1">
      <alignment horizontal="center"/>
    </xf>
    <xf numFmtId="2" fontId="24" fillId="27" borderId="0" xfId="15" applyNumberFormat="1" applyFont="1" applyFill="1" applyBorder="1" applyAlignment="1">
      <alignment vertical="center"/>
    </xf>
    <xf numFmtId="0" fontId="9" fillId="0" borderId="0" xfId="6"/>
    <xf numFmtId="0" fontId="9" fillId="0" borderId="0" xfId="6" applyAlignment="1">
      <alignment horizontal="center"/>
    </xf>
    <xf numFmtId="0" fontId="35" fillId="24" borderId="0" xfId="2" applyFont="1" applyFill="1"/>
    <xf numFmtId="0" fontId="26" fillId="11" borderId="0" xfId="16" applyFont="1" applyFill="1"/>
    <xf numFmtId="169" fontId="24" fillId="14" borderId="0" xfId="0" applyNumberFormat="1" applyFont="1" applyFill="1" applyAlignment="1">
      <alignment vertical="top"/>
    </xf>
    <xf numFmtId="169" fontId="6" fillId="14" borderId="0" xfId="11" applyNumberFormat="1" applyFont="1" applyFill="1" applyAlignment="1">
      <alignment vertical="top"/>
    </xf>
    <xf numFmtId="0" fontId="74" fillId="0" borderId="0" xfId="11623" applyFont="1"/>
    <xf numFmtId="0" fontId="74" fillId="0" borderId="0" xfId="3636" applyFont="1"/>
    <xf numFmtId="0" fontId="14" fillId="0" borderId="0" xfId="0" applyFont="1" applyAlignment="1">
      <alignment horizontal="center"/>
    </xf>
    <xf numFmtId="0" fontId="4" fillId="12" borderId="0" xfId="5" applyFont="1" applyFill="1"/>
    <xf numFmtId="169" fontId="4" fillId="14" borderId="0" xfId="11" applyNumberFormat="1" applyFont="1" applyFill="1" applyAlignment="1">
      <alignment vertical="top"/>
    </xf>
    <xf numFmtId="0" fontId="4" fillId="12" borderId="0" xfId="46685" applyFill="1"/>
    <xf numFmtId="169" fontId="4" fillId="12" borderId="0" xfId="6" applyNumberFormat="1" applyFont="1" applyFill="1" applyAlignment="1">
      <alignment vertical="top"/>
    </xf>
    <xf numFmtId="169" fontId="4" fillId="12" borderId="0" xfId="46686" applyNumberFormat="1" applyFill="1"/>
    <xf numFmtId="0" fontId="4" fillId="12" borderId="0" xfId="46686" applyFill="1"/>
    <xf numFmtId="169" fontId="4" fillId="12" borderId="17" xfId="6" applyNumberFormat="1" applyFont="1" applyFill="1" applyBorder="1" applyAlignment="1">
      <alignment vertical="top"/>
    </xf>
    <xf numFmtId="0" fontId="4" fillId="18" borderId="0" xfId="5" applyFont="1" applyFill="1"/>
    <xf numFmtId="0" fontId="4" fillId="0" borderId="0" xfId="9346" applyAlignment="1">
      <alignment vertical="center"/>
    </xf>
    <xf numFmtId="0" fontId="4" fillId="0" borderId="0" xfId="9346" applyAlignment="1">
      <alignment vertical="top"/>
    </xf>
    <xf numFmtId="0" fontId="4" fillId="0" borderId="0" xfId="9346"/>
    <xf numFmtId="0" fontId="4" fillId="12" borderId="0" xfId="9346" applyFill="1" applyAlignment="1">
      <alignment vertical="top"/>
    </xf>
    <xf numFmtId="169" fontId="24" fillId="12" borderId="0" xfId="9346" applyNumberFormat="1" applyFont="1" applyFill="1" applyAlignment="1">
      <alignment vertical="top"/>
    </xf>
    <xf numFmtId="169" fontId="24" fillId="18" borderId="0" xfId="9346" applyNumberFormat="1" applyFont="1" applyFill="1" applyAlignment="1">
      <alignment vertical="top"/>
    </xf>
    <xf numFmtId="169" fontId="24" fillId="18" borderId="0" xfId="9346" quotePrefix="1" applyNumberFormat="1" applyFont="1" applyFill="1" applyAlignment="1">
      <alignment horizontal="left" vertical="top" wrapText="1"/>
    </xf>
    <xf numFmtId="169" fontId="4" fillId="12" borderId="0" xfId="9346" applyNumberFormat="1" applyFill="1" applyAlignment="1">
      <alignment vertical="center"/>
    </xf>
    <xf numFmtId="0" fontId="4" fillId="12" borderId="17" xfId="9346" applyFill="1" applyBorder="1" applyAlignment="1">
      <alignment vertical="top"/>
    </xf>
    <xf numFmtId="169" fontId="24" fillId="12" borderId="17" xfId="9346" applyNumberFormat="1" applyFont="1" applyFill="1" applyBorder="1" applyAlignment="1">
      <alignment vertical="top"/>
    </xf>
    <xf numFmtId="169" fontId="24" fillId="18" borderId="17" xfId="9346" applyNumberFormat="1" applyFont="1" applyFill="1" applyBorder="1" applyAlignment="1">
      <alignment vertical="top"/>
    </xf>
    <xf numFmtId="169" fontId="24" fillId="18" borderId="17" xfId="9346" applyNumberFormat="1" applyFont="1" applyFill="1" applyBorder="1" applyAlignment="1">
      <alignment vertical="top" wrapText="1"/>
    </xf>
    <xf numFmtId="169" fontId="27" fillId="12" borderId="17" xfId="9346" applyNumberFormat="1" applyFont="1" applyFill="1" applyBorder="1" applyAlignment="1">
      <alignment vertical="top"/>
    </xf>
    <xf numFmtId="169" fontId="24" fillId="18" borderId="0" xfId="9346" applyNumberFormat="1" applyFont="1" applyFill="1" applyAlignment="1">
      <alignment vertical="top" wrapText="1"/>
    </xf>
    <xf numFmtId="169" fontId="27" fillId="12" borderId="0" xfId="9346" applyNumberFormat="1" applyFont="1" applyFill="1" applyAlignment="1">
      <alignment vertical="top"/>
    </xf>
    <xf numFmtId="0" fontId="24" fillId="0" borderId="0" xfId="9346" applyFont="1" applyAlignment="1">
      <alignment vertical="top"/>
    </xf>
    <xf numFmtId="169" fontId="4" fillId="12" borderId="0" xfId="9346" applyNumberFormat="1" applyFill="1" applyAlignment="1">
      <alignment vertical="top"/>
    </xf>
    <xf numFmtId="169" fontId="75" fillId="12" borderId="0" xfId="9346" applyNumberFormat="1" applyFont="1" applyFill="1" applyAlignment="1">
      <alignment vertical="top"/>
    </xf>
    <xf numFmtId="169" fontId="76" fillId="18" borderId="17" xfId="9346" quotePrefix="1" applyNumberFormat="1" applyFont="1" applyFill="1" applyBorder="1" applyAlignment="1">
      <alignment horizontal="left" vertical="top" wrapText="1"/>
    </xf>
    <xf numFmtId="169" fontId="24" fillId="0" borderId="0" xfId="9346" applyNumberFormat="1" applyFont="1" applyAlignment="1">
      <alignment horizontal="center" vertical="center"/>
    </xf>
    <xf numFmtId="169" fontId="35" fillId="24" borderId="1" xfId="9346" applyNumberFormat="1" applyFont="1" applyFill="1" applyBorder="1" applyAlignment="1">
      <alignment horizontal="left" vertical="center"/>
    </xf>
    <xf numFmtId="169" fontId="4" fillId="0" borderId="0" xfId="9346" applyNumberFormat="1" applyAlignment="1">
      <alignment vertical="center"/>
    </xf>
    <xf numFmtId="169" fontId="27" fillId="0" borderId="0" xfId="9346" applyNumberFormat="1" applyFont="1" applyAlignment="1">
      <alignment vertical="center"/>
    </xf>
    <xf numFmtId="169" fontId="77" fillId="0" borderId="0" xfId="9346" quotePrefix="1" applyNumberFormat="1" applyFont="1" applyAlignment="1">
      <alignment horizontal="left" vertical="center"/>
    </xf>
    <xf numFmtId="169" fontId="77" fillId="4" borderId="0" xfId="9346" quotePrefix="1" applyNumberFormat="1" applyFont="1" applyFill="1" applyAlignment="1">
      <alignment horizontal="left" vertical="center"/>
    </xf>
    <xf numFmtId="169" fontId="24" fillId="13" borderId="17" xfId="0" applyNumberFormat="1" applyFont="1" applyFill="1" applyBorder="1"/>
    <xf numFmtId="0" fontId="26" fillId="0" borderId="0" xfId="5" quotePrefix="1" applyFont="1" applyAlignment="1">
      <alignment horizontal="left"/>
    </xf>
    <xf numFmtId="0" fontId="3" fillId="16" borderId="0" xfId="5" applyFont="1" applyFill="1"/>
    <xf numFmtId="0" fontId="2" fillId="0" borderId="0" xfId="0" applyFont="1" applyAlignment="1">
      <alignment vertical="center"/>
    </xf>
    <xf numFmtId="0" fontId="2" fillId="0" borderId="0" xfId="35" applyFont="1" applyAlignment="1">
      <alignment vertical="center"/>
    </xf>
    <xf numFmtId="0" fontId="2" fillId="0" borderId="0" xfId="0" quotePrefix="1" applyFont="1" applyAlignment="1">
      <alignment vertical="center"/>
    </xf>
    <xf numFmtId="0" fontId="2" fillId="0" borderId="17" xfId="35" applyFont="1" applyBorder="1" applyAlignment="1">
      <alignment vertical="center"/>
    </xf>
    <xf numFmtId="2" fontId="24" fillId="0" borderId="0" xfId="15" applyNumberFormat="1" applyFont="1" applyFill="1" applyBorder="1" applyAlignment="1">
      <alignment vertical="center"/>
    </xf>
    <xf numFmtId="0" fontId="24" fillId="0" borderId="17" xfId="2" applyFont="1" applyBorder="1"/>
    <xf numFmtId="0" fontId="1" fillId="12" borderId="0" xfId="5" applyFont="1" applyFill="1"/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" xfId="8" builtinId="29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28575</xdr:rowOff>
    </xdr:from>
    <xdr:to>
      <xdr:col>5</xdr:col>
      <xdr:colOff>590550</xdr:colOff>
      <xdr:row>30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23</xdr:row>
      <xdr:rowOff>9525</xdr:rowOff>
    </xdr:from>
    <xdr:to>
      <xdr:col>10</xdr:col>
      <xdr:colOff>152399</xdr:colOff>
      <xdr:row>28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4</xdr:row>
      <xdr:rowOff>19049</xdr:rowOff>
    </xdr:from>
    <xdr:to>
      <xdr:col>16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15</xdr:row>
      <xdr:rowOff>152400</xdr:rowOff>
    </xdr:from>
    <xdr:to>
      <xdr:col>21</xdr:col>
      <xdr:colOff>95250</xdr:colOff>
      <xdr:row>33</xdr:row>
      <xdr:rowOff>57150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196849</xdr:colOff>
      <xdr:row>36</xdr:row>
      <xdr:rowOff>111763</xdr:rowOff>
    </xdr:from>
    <xdr:to>
      <xdr:col>17</xdr:col>
      <xdr:colOff>405565</xdr:colOff>
      <xdr:row>50</xdr:row>
      <xdr:rowOff>85735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546089" y="6162043"/>
          <a:ext cx="6457116" cy="232093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zoomScaleNormal="100" workbookViewId="0">
      <selection activeCell="E29" sqref="E29"/>
    </sheetView>
  </sheetViews>
  <sheetFormatPr defaultColWidth="9.21875" defaultRowHeight="13.2" x14ac:dyDescent="0.25"/>
  <cols>
    <col min="1" max="1" width="2.21875" customWidth="1"/>
    <col min="2" max="2" width="19.21875" bestFit="1" customWidth="1"/>
    <col min="3" max="3" width="14.5546875" customWidth="1"/>
    <col min="7" max="7" width="12.44140625" customWidth="1"/>
    <col min="8" max="8" width="29.44140625" customWidth="1"/>
  </cols>
  <sheetData>
    <row r="1" spans="2:19" s="13" customFormat="1" x14ac:dyDescent="0.25"/>
    <row r="2" spans="2:19" s="13" customFormat="1" x14ac:dyDescent="0.25"/>
    <row r="3" spans="2:19" s="13" customFormat="1" x14ac:dyDescent="0.25">
      <c r="B3" s="1" t="s">
        <v>9</v>
      </c>
      <c r="G3" s="1" t="s">
        <v>11</v>
      </c>
      <c r="H3" s="3"/>
      <c r="I3" s="3"/>
    </row>
    <row r="4" spans="2:19" s="13" customFormat="1" x14ac:dyDescent="0.25">
      <c r="B4" s="2" t="s">
        <v>15</v>
      </c>
      <c r="C4" s="2" t="s">
        <v>16</v>
      </c>
      <c r="G4" s="2" t="s">
        <v>12</v>
      </c>
      <c r="H4" s="2" t="s">
        <v>13</v>
      </c>
      <c r="I4" s="2" t="s">
        <v>14</v>
      </c>
    </row>
    <row r="5" spans="2:19" s="13" customFormat="1" x14ac:dyDescent="0.25">
      <c r="B5" s="16" t="s">
        <v>71</v>
      </c>
      <c r="C5" s="16" t="s">
        <v>72</v>
      </c>
      <c r="G5" s="16" t="s">
        <v>58</v>
      </c>
      <c r="H5" s="16"/>
      <c r="I5" s="16" t="s">
        <v>61</v>
      </c>
    </row>
    <row r="6" spans="2:19" s="13" customFormat="1" x14ac:dyDescent="0.25">
      <c r="B6" s="16"/>
      <c r="C6" s="16" t="s">
        <v>73</v>
      </c>
      <c r="G6" s="16" t="s">
        <v>74</v>
      </c>
      <c r="H6" s="16"/>
      <c r="I6" s="16" t="s">
        <v>62</v>
      </c>
    </row>
    <row r="7" spans="2:19" s="13" customFormat="1" x14ac:dyDescent="0.25">
      <c r="B7" s="16"/>
      <c r="C7" s="16" t="s">
        <v>75</v>
      </c>
      <c r="G7" s="16" t="s">
        <v>60</v>
      </c>
      <c r="H7" s="16"/>
      <c r="I7" s="16" t="s">
        <v>76</v>
      </c>
    </row>
    <row r="8" spans="2:19" s="13" customFormat="1" x14ac:dyDescent="0.25">
      <c r="B8" s="16"/>
      <c r="C8" s="16" t="s">
        <v>77</v>
      </c>
      <c r="G8" s="16" t="s">
        <v>78</v>
      </c>
      <c r="H8" s="16"/>
      <c r="I8" s="16"/>
    </row>
    <row r="9" spans="2:19" s="13" customFormat="1" x14ac:dyDescent="0.25">
      <c r="B9" s="16"/>
      <c r="C9" s="16" t="s">
        <v>79</v>
      </c>
    </row>
    <row r="10" spans="2:19" s="13" customFormat="1" x14ac:dyDescent="0.25">
      <c r="B10" s="16"/>
      <c r="C10" s="16" t="s">
        <v>80</v>
      </c>
    </row>
    <row r="11" spans="2:19" s="13" customFormat="1" x14ac:dyDescent="0.25">
      <c r="B11" s="16"/>
      <c r="C11" s="16" t="s">
        <v>81</v>
      </c>
    </row>
    <row r="12" spans="2:19" s="13" customFormat="1" x14ac:dyDescent="0.25">
      <c r="B12" s="16"/>
      <c r="C12" s="16" t="s">
        <v>82</v>
      </c>
      <c r="S12" s="13" t="s">
        <v>83</v>
      </c>
    </row>
    <row r="13" spans="2:19" s="13" customFormat="1" x14ac:dyDescent="0.25">
      <c r="B13" s="16"/>
      <c r="C13" s="16" t="s">
        <v>84</v>
      </c>
    </row>
    <row r="14" spans="2:19" s="13" customFormat="1" x14ac:dyDescent="0.25">
      <c r="B14" s="16"/>
      <c r="C14" s="16" t="s">
        <v>85</v>
      </c>
    </row>
    <row r="15" spans="2:19" s="13" customFormat="1" x14ac:dyDescent="0.25">
      <c r="B15" s="16"/>
      <c r="C15" s="16" t="s">
        <v>86</v>
      </c>
    </row>
    <row r="16" spans="2:19" s="13" customFormat="1" x14ac:dyDescent="0.25">
      <c r="B16" s="16"/>
      <c r="C16" s="16" t="s">
        <v>87</v>
      </c>
    </row>
    <row r="17" spans="2:3" s="13" customFormat="1" x14ac:dyDescent="0.25">
      <c r="B17" s="16"/>
      <c r="C17" s="16" t="s">
        <v>88</v>
      </c>
    </row>
    <row r="18" spans="2:3" s="13" customFormat="1" x14ac:dyDescent="0.25">
      <c r="B18" s="16"/>
      <c r="C18" s="16" t="s">
        <v>89</v>
      </c>
    </row>
    <row r="19" spans="2:3" s="13" customFormat="1" x14ac:dyDescent="0.25">
      <c r="B19" s="16"/>
      <c r="C19" s="16" t="s">
        <v>90</v>
      </c>
    </row>
    <row r="20" spans="2:3" s="13" customFormat="1" x14ac:dyDescent="0.25"/>
  </sheetData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Y313"/>
  <sheetViews>
    <sheetView zoomScale="80" zoomScaleNormal="80" workbookViewId="0">
      <selection activeCell="C26" sqref="C26"/>
    </sheetView>
  </sheetViews>
  <sheetFormatPr defaultColWidth="8.77734375" defaultRowHeight="14.4" x14ac:dyDescent="0.3"/>
  <cols>
    <col min="1" max="1" width="9.44140625" style="67" customWidth="1"/>
    <col min="2" max="2" width="25.44140625" style="67" customWidth="1"/>
    <col min="3" max="3" width="13.5546875" style="67" bestFit="1" customWidth="1"/>
    <col min="4" max="4" width="43.21875" style="67" customWidth="1"/>
    <col min="5" max="5" width="9.5546875" style="67" bestFit="1" customWidth="1"/>
    <col min="6" max="6" width="11.44140625" style="67" bestFit="1" customWidth="1"/>
    <col min="7" max="7" width="11.21875" style="67" bestFit="1" customWidth="1"/>
    <col min="8" max="8" width="9.44140625" style="67" customWidth="1"/>
    <col min="9" max="9" width="7.44140625" style="67" bestFit="1" customWidth="1"/>
    <col min="10" max="10" width="10.5546875" style="67" bestFit="1" customWidth="1"/>
    <col min="11" max="21" width="8.77734375" style="67"/>
    <col min="22" max="22" width="11.5546875" style="67" customWidth="1"/>
    <col min="23" max="23" width="19.33203125" style="67" customWidth="1"/>
    <col min="24" max="24" width="14.33203125" style="67" customWidth="1"/>
    <col min="25" max="25" width="11.33203125" style="67" customWidth="1"/>
    <col min="26" max="16384" width="8.77734375" style="67"/>
  </cols>
  <sheetData>
    <row r="1" spans="1:25" x14ac:dyDescent="0.3">
      <c r="A1" s="71" t="s">
        <v>598</v>
      </c>
      <c r="B1" s="82"/>
      <c r="C1" s="82"/>
      <c r="D1" s="82"/>
      <c r="E1" s="82"/>
      <c r="F1" s="82"/>
      <c r="G1" s="82"/>
      <c r="H1" s="82"/>
      <c r="I1" s="82"/>
    </row>
    <row r="2" spans="1:25" x14ac:dyDescent="0.3">
      <c r="A2" s="71"/>
      <c r="B2" s="82"/>
      <c r="C2" s="82"/>
      <c r="D2" s="82"/>
      <c r="E2" s="82"/>
      <c r="F2" s="82"/>
      <c r="G2" s="82"/>
      <c r="H2" s="82"/>
      <c r="I2" s="82"/>
    </row>
    <row r="3" spans="1:25" x14ac:dyDescent="0.3">
      <c r="A3" s="71"/>
      <c r="B3" s="52" t="s">
        <v>139</v>
      </c>
      <c r="C3" s="82"/>
      <c r="D3" s="82"/>
      <c r="E3" s="82"/>
      <c r="F3" s="82"/>
      <c r="G3" s="82"/>
      <c r="H3" s="82"/>
      <c r="I3" s="82"/>
    </row>
    <row r="4" spans="1:25" x14ac:dyDescent="0.3">
      <c r="A4" s="82"/>
      <c r="D4" s="82"/>
      <c r="E4" s="82"/>
      <c r="F4" s="82"/>
      <c r="G4" s="82"/>
      <c r="H4" s="82"/>
      <c r="I4" s="82"/>
    </row>
    <row r="5" spans="1:25" x14ac:dyDescent="0.3">
      <c r="A5" s="82"/>
      <c r="B5" s="54" t="s">
        <v>140</v>
      </c>
      <c r="C5" s="82"/>
      <c r="D5" s="82"/>
      <c r="E5" s="82"/>
      <c r="F5" s="82"/>
      <c r="G5" s="82"/>
      <c r="H5" s="82"/>
      <c r="I5" s="82"/>
    </row>
    <row r="6" spans="1:25" s="69" customFormat="1" x14ac:dyDescent="0.3">
      <c r="A6" s="87"/>
      <c r="B6" s="52" t="s">
        <v>141</v>
      </c>
      <c r="C6" s="56" t="s">
        <v>142</v>
      </c>
      <c r="D6" s="52" t="s">
        <v>143</v>
      </c>
      <c r="E6" s="56" t="s">
        <v>144</v>
      </c>
      <c r="F6" s="52" t="s">
        <v>20</v>
      </c>
      <c r="G6" s="56" t="s">
        <v>145</v>
      </c>
      <c r="H6" s="52" t="s">
        <v>146</v>
      </c>
      <c r="I6" s="56" t="s">
        <v>147</v>
      </c>
      <c r="V6" s="216"/>
      <c r="X6" s="217"/>
    </row>
    <row r="7" spans="1:25" x14ac:dyDescent="0.3">
      <c r="A7" s="82"/>
      <c r="B7" s="141" t="s">
        <v>392</v>
      </c>
      <c r="C7" s="68" t="s">
        <v>597</v>
      </c>
      <c r="D7" s="68" t="s">
        <v>596</v>
      </c>
      <c r="E7" s="68" t="s">
        <v>119</v>
      </c>
      <c r="F7" s="57"/>
      <c r="G7" s="57"/>
      <c r="H7" s="57"/>
      <c r="I7" s="57"/>
      <c r="V7" s="216"/>
      <c r="W7" s="69"/>
      <c r="X7" s="217"/>
      <c r="Y7" s="69"/>
    </row>
    <row r="8" spans="1:25" x14ac:dyDescent="0.3">
      <c r="A8" s="69"/>
      <c r="B8" s="57"/>
      <c r="C8" s="68" t="s">
        <v>595</v>
      </c>
      <c r="D8" s="68" t="s">
        <v>594</v>
      </c>
      <c r="E8" s="68" t="s">
        <v>119</v>
      </c>
      <c r="F8" s="57"/>
      <c r="G8" s="57"/>
      <c r="H8" s="57"/>
      <c r="I8" s="57"/>
      <c r="L8" s="86" t="s">
        <v>467</v>
      </c>
      <c r="M8" s="85" t="s">
        <v>593</v>
      </c>
      <c r="V8" s="216"/>
      <c r="W8" s="69"/>
      <c r="X8" s="217"/>
      <c r="Y8" s="69"/>
    </row>
    <row r="9" spans="1:25" x14ac:dyDescent="0.3">
      <c r="A9" s="69"/>
      <c r="B9" s="57"/>
      <c r="C9" s="68" t="s">
        <v>595</v>
      </c>
      <c r="D9" s="68" t="s">
        <v>594</v>
      </c>
      <c r="E9" s="68" t="s">
        <v>119</v>
      </c>
      <c r="F9" s="57"/>
      <c r="G9" s="57"/>
      <c r="H9" s="57"/>
      <c r="I9" s="57"/>
      <c r="L9" s="86"/>
      <c r="M9" s="85"/>
      <c r="V9" s="216"/>
      <c r="W9" s="69"/>
      <c r="X9" s="217"/>
      <c r="Y9" s="69"/>
    </row>
    <row r="10" spans="1:25" x14ac:dyDescent="0.3">
      <c r="A10" s="69"/>
      <c r="B10" s="57"/>
      <c r="C10" s="68" t="s">
        <v>592</v>
      </c>
      <c r="D10" s="68" t="s">
        <v>591</v>
      </c>
      <c r="E10" s="68" t="s">
        <v>119</v>
      </c>
      <c r="F10" s="57"/>
      <c r="G10" s="57"/>
      <c r="H10" s="57"/>
      <c r="I10" s="57"/>
      <c r="L10" s="86"/>
      <c r="M10" s="85"/>
      <c r="V10" s="216"/>
      <c r="W10" s="69"/>
      <c r="X10" s="217"/>
      <c r="Y10" s="69"/>
    </row>
    <row r="11" spans="1:25" x14ac:dyDescent="0.3">
      <c r="A11" s="69"/>
      <c r="B11" s="57"/>
      <c r="C11" s="68" t="s">
        <v>590</v>
      </c>
      <c r="D11" s="68" t="s">
        <v>589</v>
      </c>
      <c r="E11" s="68" t="s">
        <v>119</v>
      </c>
      <c r="F11" s="57"/>
      <c r="G11" s="57"/>
      <c r="H11" s="57"/>
      <c r="I11" s="57"/>
      <c r="V11" s="216"/>
      <c r="W11" s="69"/>
      <c r="X11" s="217"/>
      <c r="Y11" s="69"/>
    </row>
    <row r="12" spans="1:25" x14ac:dyDescent="0.3">
      <c r="A12" s="69"/>
      <c r="B12" s="57"/>
      <c r="C12" s="68" t="s">
        <v>1085</v>
      </c>
      <c r="D12" s="68" t="s">
        <v>589</v>
      </c>
      <c r="E12" s="68" t="s">
        <v>119</v>
      </c>
      <c r="F12" s="57"/>
      <c r="G12" s="57"/>
      <c r="H12" s="57"/>
      <c r="I12" s="57"/>
      <c r="V12" s="216"/>
      <c r="W12" s="69"/>
      <c r="X12" s="217"/>
      <c r="Y12" s="69"/>
    </row>
    <row r="13" spans="1:25" x14ac:dyDescent="0.3">
      <c r="A13" s="69"/>
      <c r="B13" s="57"/>
      <c r="C13" s="68" t="s">
        <v>1086</v>
      </c>
      <c r="D13" s="68" t="s">
        <v>589</v>
      </c>
      <c r="E13" s="68" t="s">
        <v>119</v>
      </c>
      <c r="F13" s="57"/>
      <c r="G13" s="57"/>
      <c r="H13" s="57"/>
      <c r="I13" s="57"/>
      <c r="V13" s="216"/>
      <c r="W13" s="69"/>
      <c r="X13" s="217"/>
      <c r="Y13" s="69"/>
    </row>
    <row r="14" spans="1:25" x14ac:dyDescent="0.3">
      <c r="A14" s="69"/>
      <c r="B14" s="57"/>
      <c r="C14" s="68" t="s">
        <v>1087</v>
      </c>
      <c r="D14" s="68" t="s">
        <v>589</v>
      </c>
      <c r="E14" s="68" t="s">
        <v>119</v>
      </c>
      <c r="F14" s="57"/>
      <c r="G14" s="57"/>
      <c r="H14" s="57"/>
      <c r="I14" s="57"/>
      <c r="V14" s="216"/>
      <c r="W14" s="69"/>
      <c r="X14" s="217"/>
      <c r="Y14" s="69"/>
    </row>
    <row r="15" spans="1:25" x14ac:dyDescent="0.3">
      <c r="A15" s="69"/>
      <c r="B15" s="57"/>
      <c r="C15" s="68" t="s">
        <v>1084</v>
      </c>
      <c r="D15" s="68" t="s">
        <v>589</v>
      </c>
      <c r="E15" s="68" t="s">
        <v>119</v>
      </c>
      <c r="F15" s="57"/>
      <c r="G15" s="57"/>
      <c r="H15" s="57"/>
      <c r="I15" s="57"/>
      <c r="V15" s="216"/>
      <c r="W15" s="69"/>
      <c r="X15" s="217"/>
      <c r="Y15" s="69"/>
    </row>
    <row r="16" spans="1:25" x14ac:dyDescent="0.3">
      <c r="A16" s="69"/>
      <c r="B16" s="57"/>
      <c r="C16" s="68" t="s">
        <v>1080</v>
      </c>
      <c r="D16" s="68" t="s">
        <v>1095</v>
      </c>
      <c r="E16" s="68" t="s">
        <v>119</v>
      </c>
      <c r="F16" s="57"/>
      <c r="G16" s="57"/>
      <c r="H16" s="57"/>
      <c r="I16" s="57"/>
      <c r="V16" s="216"/>
      <c r="W16" s="69"/>
      <c r="X16" s="217"/>
      <c r="Y16" s="69"/>
    </row>
    <row r="17" spans="1:25" x14ac:dyDescent="0.3">
      <c r="A17" s="69"/>
      <c r="B17" s="57"/>
      <c r="C17" s="68" t="s">
        <v>1081</v>
      </c>
      <c r="D17" s="68" t="s">
        <v>1095</v>
      </c>
      <c r="E17" s="68" t="s">
        <v>119</v>
      </c>
      <c r="F17" s="57"/>
      <c r="G17" s="57"/>
      <c r="H17" s="57"/>
      <c r="I17" s="57"/>
      <c r="V17" s="216"/>
      <c r="W17" s="69"/>
      <c r="X17" s="217"/>
      <c r="Y17" s="69"/>
    </row>
    <row r="18" spans="1:25" x14ac:dyDescent="0.3">
      <c r="A18" s="69"/>
      <c r="B18" s="57"/>
      <c r="C18" s="68" t="s">
        <v>1082</v>
      </c>
      <c r="D18" s="68" t="s">
        <v>1095</v>
      </c>
      <c r="E18" s="68" t="s">
        <v>119</v>
      </c>
      <c r="F18" s="57"/>
      <c r="G18" s="57"/>
      <c r="H18" s="57"/>
      <c r="I18" s="57"/>
      <c r="V18" s="216"/>
      <c r="W18" s="69"/>
      <c r="X18" s="217"/>
      <c r="Y18" s="69"/>
    </row>
    <row r="19" spans="1:25" x14ac:dyDescent="0.3">
      <c r="A19" s="69"/>
      <c r="B19" s="57"/>
      <c r="C19" s="68" t="s">
        <v>1083</v>
      </c>
      <c r="D19" s="68" t="s">
        <v>1095</v>
      </c>
      <c r="E19" s="68" t="s">
        <v>119</v>
      </c>
      <c r="F19" s="57"/>
      <c r="G19" s="57"/>
      <c r="H19" s="57"/>
      <c r="I19" s="57"/>
      <c r="V19" s="216"/>
      <c r="W19" s="69"/>
      <c r="X19" s="217"/>
      <c r="Y19" s="69"/>
    </row>
    <row r="20" spans="1:25" x14ac:dyDescent="0.3">
      <c r="A20" s="69"/>
      <c r="B20" s="57"/>
      <c r="C20" s="68" t="s">
        <v>588</v>
      </c>
      <c r="D20" s="68" t="s">
        <v>587</v>
      </c>
      <c r="E20" s="68" t="s">
        <v>119</v>
      </c>
      <c r="F20" s="57"/>
      <c r="G20" s="57"/>
      <c r="H20" s="57"/>
      <c r="I20" s="57"/>
      <c r="V20" s="216"/>
      <c r="W20" s="69"/>
      <c r="X20" s="217"/>
      <c r="Y20" s="69"/>
    </row>
    <row r="21" spans="1:25" x14ac:dyDescent="0.3">
      <c r="A21" s="69"/>
      <c r="B21" s="57"/>
      <c r="C21" s="68" t="s">
        <v>1088</v>
      </c>
      <c r="D21" s="68" t="s">
        <v>1096</v>
      </c>
      <c r="E21" s="68" t="s">
        <v>119</v>
      </c>
      <c r="F21" s="57"/>
      <c r="G21" s="57"/>
      <c r="H21" s="57"/>
      <c r="I21" s="57"/>
      <c r="V21" s="216"/>
      <c r="W21" s="69"/>
      <c r="X21" s="217"/>
      <c r="Y21" s="69"/>
    </row>
    <row r="22" spans="1:25" x14ac:dyDescent="0.3">
      <c r="A22" s="69"/>
      <c r="B22" s="57"/>
      <c r="C22" s="68" t="s">
        <v>1089</v>
      </c>
      <c r="D22" s="68" t="s">
        <v>1096</v>
      </c>
      <c r="E22" s="68" t="s">
        <v>119</v>
      </c>
      <c r="F22" s="180"/>
      <c r="G22" s="57"/>
      <c r="H22" s="57"/>
      <c r="I22" s="57"/>
      <c r="V22" s="216"/>
      <c r="W22" s="69"/>
      <c r="X22" s="217"/>
      <c r="Y22" s="69"/>
    </row>
    <row r="23" spans="1:25" x14ac:dyDescent="0.3">
      <c r="A23" s="69"/>
      <c r="B23" s="57"/>
      <c r="C23" s="68" t="s">
        <v>1090</v>
      </c>
      <c r="D23" s="68" t="s">
        <v>1096</v>
      </c>
      <c r="E23" s="68" t="s">
        <v>119</v>
      </c>
      <c r="F23" s="180"/>
      <c r="G23" s="57"/>
      <c r="H23" s="57"/>
      <c r="I23" s="57"/>
      <c r="V23" s="216"/>
      <c r="W23" s="69"/>
      <c r="X23" s="217"/>
      <c r="Y23" s="69"/>
    </row>
    <row r="24" spans="1:25" x14ac:dyDescent="0.3">
      <c r="A24" s="69"/>
      <c r="B24" s="57"/>
      <c r="C24" s="68" t="s">
        <v>1091</v>
      </c>
      <c r="D24" s="68" t="s">
        <v>1096</v>
      </c>
      <c r="E24" s="68" t="s">
        <v>119</v>
      </c>
      <c r="F24" s="180"/>
      <c r="G24" s="57"/>
      <c r="H24" s="57"/>
      <c r="I24" s="57"/>
      <c r="V24" s="216"/>
      <c r="W24" s="69"/>
      <c r="X24" s="217"/>
      <c r="Y24" s="69"/>
    </row>
    <row r="25" spans="1:25" x14ac:dyDescent="0.3">
      <c r="A25" s="69"/>
      <c r="B25" s="57"/>
      <c r="C25" s="68" t="s">
        <v>1092</v>
      </c>
      <c r="D25" s="68" t="s">
        <v>1096</v>
      </c>
      <c r="E25" s="68" t="s">
        <v>119</v>
      </c>
      <c r="F25" s="57"/>
      <c r="G25" s="57"/>
      <c r="H25" s="57"/>
      <c r="I25" s="57"/>
      <c r="V25" s="216"/>
      <c r="W25" s="69"/>
      <c r="X25" s="217"/>
      <c r="Y25" s="69"/>
    </row>
    <row r="26" spans="1:25" x14ac:dyDescent="0.3">
      <c r="A26" s="69"/>
      <c r="B26" s="57"/>
      <c r="C26" s="68" t="s">
        <v>1076</v>
      </c>
      <c r="D26" s="68" t="s">
        <v>1097</v>
      </c>
      <c r="E26" s="68" t="s">
        <v>119</v>
      </c>
      <c r="F26" s="57"/>
      <c r="G26" s="57"/>
      <c r="H26" s="57"/>
      <c r="I26" s="57"/>
      <c r="V26" s="216"/>
      <c r="W26" s="69"/>
      <c r="X26" s="217"/>
      <c r="Y26" s="69"/>
    </row>
    <row r="27" spans="1:25" x14ac:dyDescent="0.3">
      <c r="A27" s="69"/>
      <c r="B27" s="57"/>
      <c r="C27" s="68" t="s">
        <v>1077</v>
      </c>
      <c r="D27" s="68" t="s">
        <v>1097</v>
      </c>
      <c r="E27" s="68" t="s">
        <v>119</v>
      </c>
      <c r="F27" s="57"/>
      <c r="G27" s="57"/>
      <c r="H27" s="57"/>
      <c r="I27" s="57"/>
      <c r="V27" s="216"/>
      <c r="W27" s="69"/>
      <c r="X27" s="217"/>
      <c r="Y27" s="69"/>
    </row>
    <row r="28" spans="1:25" x14ac:dyDescent="0.3">
      <c r="A28" s="69"/>
      <c r="B28" s="57"/>
      <c r="C28" s="68" t="s">
        <v>1078</v>
      </c>
      <c r="D28" s="68" t="s">
        <v>1097</v>
      </c>
      <c r="E28" s="68" t="s">
        <v>119</v>
      </c>
      <c r="F28" s="57"/>
      <c r="G28" s="57"/>
      <c r="H28" s="57"/>
      <c r="I28" s="57"/>
      <c r="V28" s="218"/>
      <c r="W28" s="69"/>
      <c r="X28" s="217"/>
      <c r="Y28" s="69"/>
    </row>
    <row r="29" spans="1:25" x14ac:dyDescent="0.3">
      <c r="A29" s="69"/>
      <c r="B29" s="57"/>
      <c r="C29" s="68" t="s">
        <v>1079</v>
      </c>
      <c r="D29" s="68" t="s">
        <v>1097</v>
      </c>
      <c r="E29" s="68" t="s">
        <v>119</v>
      </c>
      <c r="F29" s="57"/>
      <c r="G29" s="57"/>
      <c r="H29" s="57"/>
      <c r="I29" s="57"/>
      <c r="V29" s="216"/>
      <c r="W29" s="69"/>
      <c r="X29" s="217"/>
      <c r="Y29" s="69"/>
    </row>
    <row r="30" spans="1:25" x14ac:dyDescent="0.3">
      <c r="A30" s="69"/>
      <c r="B30" s="57"/>
      <c r="C30" s="68" t="s">
        <v>586</v>
      </c>
      <c r="D30" s="68" t="s">
        <v>585</v>
      </c>
      <c r="E30" s="68" t="s">
        <v>119</v>
      </c>
      <c r="F30" s="57"/>
      <c r="G30" s="57"/>
      <c r="H30" s="57"/>
      <c r="I30" s="57"/>
      <c r="V30" s="216"/>
      <c r="W30" s="69"/>
      <c r="X30" s="217"/>
      <c r="Y30" s="69"/>
    </row>
    <row r="31" spans="1:25" x14ac:dyDescent="0.3">
      <c r="A31" s="69"/>
      <c r="B31" s="57"/>
      <c r="C31" s="68" t="s">
        <v>584</v>
      </c>
      <c r="D31" s="68" t="s">
        <v>583</v>
      </c>
      <c r="E31" s="68" t="s">
        <v>119</v>
      </c>
      <c r="F31" s="57"/>
      <c r="G31" s="57"/>
      <c r="H31" s="57"/>
      <c r="I31" s="57"/>
      <c r="V31" s="216"/>
      <c r="W31" s="69"/>
      <c r="X31" s="217"/>
      <c r="Y31" s="69"/>
    </row>
    <row r="32" spans="1:25" x14ac:dyDescent="0.3">
      <c r="A32" s="69"/>
      <c r="B32" s="57"/>
      <c r="C32" s="68" t="s">
        <v>462</v>
      </c>
      <c r="D32" s="68" t="s">
        <v>461</v>
      </c>
      <c r="E32" s="68" t="s">
        <v>119</v>
      </c>
      <c r="F32" s="57"/>
      <c r="G32" s="57"/>
      <c r="H32" s="57"/>
      <c r="I32" s="57"/>
      <c r="V32" s="216"/>
      <c r="W32" s="69"/>
      <c r="X32" s="217"/>
      <c r="Y32" s="69"/>
    </row>
    <row r="33" spans="1:25" x14ac:dyDescent="0.3">
      <c r="A33" s="69"/>
      <c r="B33" s="57"/>
      <c r="C33" s="68" t="s">
        <v>582</v>
      </c>
      <c r="D33" s="68" t="s">
        <v>581</v>
      </c>
      <c r="E33" s="68" t="s">
        <v>119</v>
      </c>
      <c r="F33" s="57"/>
      <c r="G33" s="57"/>
      <c r="H33" s="57"/>
      <c r="I33" s="57"/>
      <c r="V33" s="216"/>
      <c r="W33" s="69"/>
      <c r="X33" s="217"/>
      <c r="Y33" s="69"/>
    </row>
    <row r="34" spans="1:25" x14ac:dyDescent="0.3">
      <c r="A34" s="69"/>
      <c r="B34" s="57"/>
      <c r="C34" s="68" t="s">
        <v>580</v>
      </c>
      <c r="D34" s="68" t="s">
        <v>579</v>
      </c>
      <c r="E34" s="68" t="s">
        <v>119</v>
      </c>
      <c r="F34" s="57"/>
      <c r="G34" s="57"/>
      <c r="H34" s="57"/>
      <c r="I34" s="57"/>
      <c r="V34" s="216"/>
      <c r="W34" s="69"/>
      <c r="X34" s="217"/>
      <c r="Y34" s="69"/>
    </row>
    <row r="35" spans="1:25" x14ac:dyDescent="0.3">
      <c r="A35" s="69"/>
      <c r="B35" s="57"/>
      <c r="C35" s="68" t="s">
        <v>466</v>
      </c>
      <c r="D35" s="68" t="s">
        <v>578</v>
      </c>
      <c r="E35" s="68" t="s">
        <v>119</v>
      </c>
      <c r="F35" s="57"/>
      <c r="G35" s="57"/>
      <c r="H35" s="57"/>
      <c r="I35" s="57"/>
      <c r="V35" s="216"/>
      <c r="W35" s="69"/>
      <c r="X35" s="217"/>
      <c r="Y35" s="69"/>
    </row>
    <row r="36" spans="1:25" x14ac:dyDescent="0.3">
      <c r="A36" s="69"/>
      <c r="B36" s="57"/>
      <c r="C36" s="68" t="s">
        <v>465</v>
      </c>
      <c r="D36" s="68" t="s">
        <v>577</v>
      </c>
      <c r="E36" s="68" t="s">
        <v>119</v>
      </c>
      <c r="F36" s="57"/>
      <c r="G36" s="57"/>
      <c r="H36" s="57"/>
      <c r="I36" s="57"/>
      <c r="V36" s="216"/>
      <c r="W36" s="69"/>
      <c r="X36" s="217"/>
      <c r="Y36" s="69"/>
    </row>
    <row r="37" spans="1:25" x14ac:dyDescent="0.3">
      <c r="A37" s="69"/>
      <c r="B37" s="57"/>
      <c r="C37" s="68" t="s">
        <v>464</v>
      </c>
      <c r="D37" s="68" t="s">
        <v>576</v>
      </c>
      <c r="E37" s="68" t="s">
        <v>119</v>
      </c>
      <c r="F37" s="57"/>
      <c r="G37" s="57"/>
      <c r="H37" s="57"/>
      <c r="I37" s="57"/>
      <c r="V37" s="216"/>
      <c r="W37" s="69"/>
      <c r="X37" s="217"/>
      <c r="Y37" s="69"/>
    </row>
    <row r="38" spans="1:25" x14ac:dyDescent="0.3">
      <c r="A38" s="69"/>
      <c r="B38" s="57"/>
      <c r="C38" s="68" t="s">
        <v>463</v>
      </c>
      <c r="D38" s="68" t="s">
        <v>575</v>
      </c>
      <c r="E38" s="68" t="s">
        <v>119</v>
      </c>
      <c r="F38" s="57"/>
      <c r="G38" s="57"/>
      <c r="H38" s="57"/>
      <c r="I38" s="57"/>
      <c r="V38" s="216"/>
      <c r="W38" s="69"/>
      <c r="X38" s="217"/>
      <c r="Y38" s="69"/>
    </row>
    <row r="39" spans="1:25" x14ac:dyDescent="0.3">
      <c r="A39" s="69"/>
      <c r="B39" s="57"/>
      <c r="C39" s="68" t="s">
        <v>1093</v>
      </c>
      <c r="D39" s="68" t="s">
        <v>1094</v>
      </c>
      <c r="E39" s="68" t="s">
        <v>119</v>
      </c>
      <c r="F39" s="57"/>
      <c r="G39" s="57"/>
      <c r="H39" s="57"/>
      <c r="I39" s="57"/>
      <c r="V39" s="216"/>
      <c r="W39" s="69"/>
      <c r="X39" s="217"/>
      <c r="Y39" s="69"/>
    </row>
    <row r="40" spans="1:25" x14ac:dyDescent="0.3">
      <c r="A40" s="69"/>
      <c r="B40" s="57"/>
      <c r="C40" s="68" t="s">
        <v>574</v>
      </c>
      <c r="D40" s="68" t="s">
        <v>573</v>
      </c>
      <c r="E40" s="68" t="s">
        <v>119</v>
      </c>
      <c r="F40" s="57"/>
      <c r="G40" s="57"/>
      <c r="H40" s="57"/>
      <c r="I40" s="57"/>
      <c r="V40" s="216"/>
      <c r="W40" s="69"/>
      <c r="X40" s="219"/>
      <c r="Y40" s="69"/>
    </row>
    <row r="41" spans="1:25" x14ac:dyDescent="0.3">
      <c r="A41" s="69"/>
      <c r="B41" s="57"/>
      <c r="C41" s="68" t="s">
        <v>572</v>
      </c>
      <c r="D41" s="68" t="s">
        <v>571</v>
      </c>
      <c r="E41" s="68" t="s">
        <v>119</v>
      </c>
      <c r="F41" s="222" t="s">
        <v>390</v>
      </c>
      <c r="G41" s="57"/>
      <c r="H41" s="57"/>
      <c r="I41" s="57"/>
      <c r="V41" s="216"/>
      <c r="W41" s="69"/>
      <c r="X41" s="217"/>
      <c r="Y41" s="69"/>
    </row>
    <row r="42" spans="1:25" x14ac:dyDescent="0.3">
      <c r="A42" s="69"/>
      <c r="B42" s="57"/>
      <c r="C42" s="68" t="s">
        <v>570</v>
      </c>
      <c r="D42" s="68" t="s">
        <v>569</v>
      </c>
      <c r="E42" s="68" t="s">
        <v>119</v>
      </c>
      <c r="F42" s="222" t="s">
        <v>390</v>
      </c>
      <c r="G42" s="57"/>
      <c r="H42" s="57"/>
      <c r="I42" s="57"/>
      <c r="V42" s="216"/>
      <c r="W42" s="69"/>
      <c r="X42" s="217"/>
      <c r="Y42" s="69"/>
    </row>
    <row r="43" spans="1:25" x14ac:dyDescent="0.3">
      <c r="A43" s="69"/>
      <c r="B43" s="57"/>
      <c r="C43" s="68" t="s">
        <v>568</v>
      </c>
      <c r="D43" s="68" t="s">
        <v>567</v>
      </c>
      <c r="E43" s="68" t="s">
        <v>119</v>
      </c>
      <c r="F43" s="222" t="s">
        <v>390</v>
      </c>
      <c r="G43" s="57"/>
      <c r="H43" s="57"/>
      <c r="I43" s="57"/>
      <c r="V43" s="216"/>
      <c r="W43" s="69"/>
      <c r="X43" s="217"/>
      <c r="Y43" s="69"/>
    </row>
    <row r="44" spans="1:25" x14ac:dyDescent="0.3">
      <c r="A44" s="69"/>
      <c r="B44" s="57"/>
      <c r="C44" s="68" t="s">
        <v>566</v>
      </c>
      <c r="D44" s="187" t="s">
        <v>593</v>
      </c>
      <c r="E44" s="68" t="s">
        <v>119</v>
      </c>
      <c r="F44" s="57"/>
      <c r="G44" s="57"/>
      <c r="H44" s="57"/>
      <c r="I44" s="57"/>
      <c r="V44" s="216"/>
      <c r="W44" s="69"/>
      <c r="X44" s="217"/>
      <c r="Y44" s="69"/>
    </row>
    <row r="45" spans="1:25" x14ac:dyDescent="0.3">
      <c r="A45" s="69"/>
      <c r="B45" s="57"/>
      <c r="C45" s="68" t="s">
        <v>565</v>
      </c>
      <c r="D45" s="68" t="s">
        <v>564</v>
      </c>
      <c r="E45" s="68" t="s">
        <v>119</v>
      </c>
      <c r="F45" s="57"/>
      <c r="G45" s="57"/>
      <c r="H45" s="57"/>
      <c r="I45" s="57"/>
      <c r="V45" s="216"/>
      <c r="W45" s="69"/>
      <c r="X45" s="217"/>
      <c r="Y45" s="69"/>
    </row>
    <row r="46" spans="1:25" x14ac:dyDescent="0.3">
      <c r="A46" s="69"/>
      <c r="B46" s="57"/>
      <c r="C46" s="68" t="s">
        <v>563</v>
      </c>
      <c r="D46" s="68" t="s">
        <v>562</v>
      </c>
      <c r="E46" s="68" t="s">
        <v>119</v>
      </c>
      <c r="F46" s="57"/>
      <c r="G46" s="57"/>
      <c r="H46" s="57"/>
      <c r="I46" s="57"/>
      <c r="V46" s="216"/>
      <c r="W46" s="69"/>
      <c r="X46" s="220"/>
      <c r="Y46" s="69"/>
    </row>
    <row r="47" spans="1:25" x14ac:dyDescent="0.3">
      <c r="A47" s="69"/>
      <c r="B47" s="57"/>
      <c r="C47" s="68" t="s">
        <v>561</v>
      </c>
      <c r="D47" s="68" t="s">
        <v>560</v>
      </c>
      <c r="E47" s="68" t="s">
        <v>119</v>
      </c>
      <c r="F47" s="57"/>
      <c r="G47" s="57"/>
      <c r="H47" s="57"/>
      <c r="I47" s="57"/>
      <c r="V47" s="216"/>
      <c r="W47" s="69"/>
      <c r="X47" s="220"/>
      <c r="Y47" s="69"/>
    </row>
    <row r="48" spans="1:25" x14ac:dyDescent="0.3">
      <c r="A48" s="69"/>
      <c r="B48" s="57"/>
      <c r="C48" s="68" t="s">
        <v>559</v>
      </c>
      <c r="D48" s="68" t="s">
        <v>558</v>
      </c>
      <c r="E48" s="68" t="s">
        <v>119</v>
      </c>
      <c r="F48" s="57"/>
      <c r="G48" s="57"/>
      <c r="H48" s="57"/>
      <c r="I48" s="57"/>
      <c r="V48" s="216"/>
      <c r="W48" s="69"/>
      <c r="X48" s="216"/>
      <c r="Y48" s="69"/>
    </row>
    <row r="49" spans="1:25" x14ac:dyDescent="0.3">
      <c r="A49" s="69"/>
      <c r="B49" s="57"/>
      <c r="C49" s="68" t="s">
        <v>557</v>
      </c>
      <c r="D49" s="68" t="s">
        <v>556</v>
      </c>
      <c r="E49" s="68" t="s">
        <v>119</v>
      </c>
      <c r="F49" s="57"/>
      <c r="G49" s="57"/>
      <c r="H49" s="57"/>
      <c r="I49" s="57"/>
      <c r="V49" s="216"/>
      <c r="W49" s="69"/>
      <c r="X49" s="216"/>
      <c r="Y49" s="69"/>
    </row>
    <row r="50" spans="1:25" x14ac:dyDescent="0.3">
      <c r="A50" s="69"/>
      <c r="B50" s="57"/>
      <c r="C50" s="68" t="s">
        <v>555</v>
      </c>
      <c r="D50" s="68" t="s">
        <v>554</v>
      </c>
      <c r="E50" s="68" t="s">
        <v>119</v>
      </c>
      <c r="F50" s="57"/>
      <c r="G50" s="57"/>
      <c r="H50" s="57"/>
      <c r="I50" s="57"/>
      <c r="V50" s="216"/>
      <c r="W50" s="69"/>
      <c r="X50" s="220"/>
      <c r="Y50" s="69"/>
    </row>
    <row r="51" spans="1:25" x14ac:dyDescent="0.3">
      <c r="A51" s="69"/>
      <c r="B51" s="57"/>
      <c r="C51" s="68" t="s">
        <v>553</v>
      </c>
      <c r="D51" s="68" t="s">
        <v>552</v>
      </c>
      <c r="E51" s="68" t="s">
        <v>119</v>
      </c>
      <c r="F51" s="57"/>
      <c r="G51" s="57"/>
      <c r="H51" s="57"/>
      <c r="I51" s="57"/>
      <c r="V51" s="216"/>
      <c r="W51" s="69"/>
      <c r="X51" s="220"/>
      <c r="Y51" s="69"/>
    </row>
    <row r="52" spans="1:25" x14ac:dyDescent="0.3">
      <c r="A52" s="69"/>
      <c r="B52" s="57"/>
      <c r="C52" s="68" t="s">
        <v>551</v>
      </c>
      <c r="D52" s="68" t="s">
        <v>550</v>
      </c>
      <c r="E52" s="68" t="s">
        <v>119</v>
      </c>
      <c r="F52" s="57"/>
      <c r="G52" s="57"/>
      <c r="H52" s="57"/>
      <c r="I52" s="57"/>
      <c r="V52" s="216"/>
      <c r="W52" s="69"/>
      <c r="X52" s="220"/>
      <c r="Y52" s="69"/>
    </row>
    <row r="53" spans="1:25" x14ac:dyDescent="0.3">
      <c r="A53" s="69"/>
      <c r="B53" s="57"/>
      <c r="C53" s="68" t="s">
        <v>549</v>
      </c>
      <c r="D53" s="68" t="s">
        <v>548</v>
      </c>
      <c r="E53" s="68" t="s">
        <v>119</v>
      </c>
      <c r="F53" s="57"/>
      <c r="G53" s="57"/>
      <c r="H53" s="57"/>
      <c r="I53" s="57"/>
      <c r="V53" s="216"/>
      <c r="W53" s="69"/>
      <c r="X53" s="220"/>
      <c r="Y53" s="69"/>
    </row>
    <row r="54" spans="1:25" x14ac:dyDescent="0.3">
      <c r="A54" s="69"/>
      <c r="B54" s="57"/>
      <c r="C54" s="68" t="s">
        <v>547</v>
      </c>
      <c r="D54" s="68" t="s">
        <v>546</v>
      </c>
      <c r="E54" s="68" t="s">
        <v>119</v>
      </c>
      <c r="F54" s="57"/>
      <c r="G54" s="57"/>
      <c r="H54" s="57"/>
      <c r="I54" s="57"/>
      <c r="K54" s="70"/>
      <c r="L54" s="70"/>
      <c r="V54" s="216"/>
      <c r="W54" s="69"/>
      <c r="X54" s="220"/>
      <c r="Y54" s="69"/>
    </row>
    <row r="55" spans="1:25" s="70" customFormat="1" x14ac:dyDescent="0.3">
      <c r="A55" s="69"/>
      <c r="B55" s="57"/>
      <c r="C55" s="68" t="s">
        <v>545</v>
      </c>
      <c r="D55" s="68" t="s">
        <v>544</v>
      </c>
      <c r="E55" s="68" t="s">
        <v>119</v>
      </c>
      <c r="F55" s="57"/>
      <c r="G55" s="57"/>
      <c r="H55" s="57"/>
      <c r="I55" s="57"/>
      <c r="K55" s="67"/>
      <c r="L55" s="67"/>
      <c r="V55" s="216"/>
      <c r="W55" s="69"/>
      <c r="X55" s="220"/>
      <c r="Y55" s="69"/>
    </row>
    <row r="56" spans="1:25" s="70" customFormat="1" x14ac:dyDescent="0.3">
      <c r="A56" s="69"/>
      <c r="B56" s="57"/>
      <c r="C56" s="68" t="s">
        <v>543</v>
      </c>
      <c r="D56" s="68" t="str">
        <f>C56&amp;" Distributed"</f>
        <v>H2GD Distributed</v>
      </c>
      <c r="E56" s="68" t="s">
        <v>119</v>
      </c>
      <c r="F56" s="57"/>
      <c r="G56" s="57"/>
      <c r="H56" s="57"/>
      <c r="I56" s="57"/>
      <c r="K56" s="67"/>
      <c r="L56" s="67"/>
      <c r="V56" s="216"/>
      <c r="W56" s="69"/>
      <c r="X56" s="216"/>
      <c r="Y56" s="69"/>
    </row>
    <row r="57" spans="1:25" s="70" customFormat="1" x14ac:dyDescent="0.3">
      <c r="A57" s="84"/>
      <c r="B57" s="57"/>
      <c r="C57" s="68" t="s">
        <v>542</v>
      </c>
      <c r="D57" s="68" t="s">
        <v>541</v>
      </c>
      <c r="E57" s="68" t="s">
        <v>119</v>
      </c>
      <c r="F57" s="57"/>
      <c r="G57" s="57"/>
      <c r="H57" s="57"/>
      <c r="I57" s="57"/>
      <c r="L57" s="67"/>
      <c r="V57" s="216"/>
      <c r="W57" s="69"/>
      <c r="X57" s="220"/>
      <c r="Y57" s="69"/>
    </row>
    <row r="58" spans="1:25" x14ac:dyDescent="0.3">
      <c r="A58" s="84"/>
      <c r="B58" s="57"/>
      <c r="C58" s="68" t="s">
        <v>540</v>
      </c>
      <c r="D58" s="68" t="str">
        <f>C58&amp;" Distributed"</f>
        <v>H2LD Distributed</v>
      </c>
      <c r="E58" s="68" t="s">
        <v>119</v>
      </c>
      <c r="F58" s="57"/>
      <c r="G58" s="57"/>
      <c r="H58" s="57"/>
      <c r="I58" s="57"/>
      <c r="J58" s="70"/>
      <c r="K58" s="70"/>
      <c r="W58" s="69"/>
      <c r="X58" s="220"/>
      <c r="Y58" s="69"/>
    </row>
    <row r="59" spans="1:25" x14ac:dyDescent="0.3">
      <c r="A59" s="69"/>
      <c r="B59" s="57"/>
      <c r="C59" s="68" t="s">
        <v>539</v>
      </c>
      <c r="D59" s="68" t="s">
        <v>538</v>
      </c>
      <c r="E59" s="68" t="s">
        <v>119</v>
      </c>
      <c r="F59" s="57"/>
      <c r="G59" s="57"/>
      <c r="H59" s="57"/>
      <c r="I59" s="57"/>
      <c r="J59" s="70"/>
      <c r="K59" s="70"/>
      <c r="W59" s="69"/>
      <c r="X59" s="220"/>
      <c r="Y59" s="69"/>
    </row>
    <row r="60" spans="1:25" s="70" customFormat="1" x14ac:dyDescent="0.3">
      <c r="A60" s="69"/>
      <c r="B60" s="57"/>
      <c r="C60" s="68" t="s">
        <v>537</v>
      </c>
      <c r="D60" s="68" t="s">
        <v>536</v>
      </c>
      <c r="E60" s="68" t="s">
        <v>119</v>
      </c>
      <c r="F60" s="57"/>
      <c r="G60" s="57"/>
      <c r="H60" s="57"/>
      <c r="I60" s="57"/>
      <c r="J60" s="67"/>
      <c r="K60" s="67"/>
      <c r="L60" s="67"/>
      <c r="W60" s="69"/>
      <c r="X60" s="220"/>
      <c r="Y60" s="69"/>
    </row>
    <row r="61" spans="1:25" s="70" customFormat="1" x14ac:dyDescent="0.3">
      <c r="A61" s="69"/>
      <c r="B61" s="57"/>
      <c r="C61" s="68" t="s">
        <v>535</v>
      </c>
      <c r="D61" s="68" t="s">
        <v>534</v>
      </c>
      <c r="E61" s="68" t="s">
        <v>119</v>
      </c>
      <c r="F61" s="57"/>
      <c r="G61" s="57"/>
      <c r="H61" s="57"/>
      <c r="I61" s="57"/>
      <c r="J61" s="67"/>
      <c r="K61" s="67"/>
      <c r="L61" s="67"/>
      <c r="W61" s="69"/>
      <c r="X61" s="220"/>
      <c r="Y61" s="69"/>
    </row>
    <row r="62" spans="1:25" s="70" customFormat="1" x14ac:dyDescent="0.3">
      <c r="A62" s="69"/>
      <c r="B62" s="57"/>
      <c r="C62" s="68" t="s">
        <v>533</v>
      </c>
      <c r="D62" s="68" t="s">
        <v>532</v>
      </c>
      <c r="E62" s="68" t="s">
        <v>119</v>
      </c>
      <c r="F62" s="57"/>
      <c r="G62" s="57"/>
      <c r="H62" s="57"/>
      <c r="I62" s="57"/>
      <c r="J62" s="67"/>
      <c r="K62" s="67"/>
      <c r="L62" s="67"/>
      <c r="W62" s="69"/>
      <c r="X62" s="220"/>
      <c r="Y62" s="69"/>
    </row>
    <row r="63" spans="1:25" s="70" customFormat="1" x14ac:dyDescent="0.3">
      <c r="A63" s="69"/>
      <c r="B63" s="57"/>
      <c r="C63" s="68" t="s">
        <v>531</v>
      </c>
      <c r="D63" s="68" t="s">
        <v>530</v>
      </c>
      <c r="E63" s="68" t="s">
        <v>119</v>
      </c>
      <c r="F63" s="57"/>
      <c r="G63" s="57"/>
      <c r="H63" s="57"/>
      <c r="I63" s="57"/>
      <c r="J63" s="67"/>
      <c r="K63" s="67"/>
      <c r="L63" s="67"/>
      <c r="W63" s="69"/>
      <c r="X63" s="220"/>
      <c r="Y63" s="69"/>
    </row>
    <row r="64" spans="1:25" s="70" customFormat="1" x14ac:dyDescent="0.3">
      <c r="A64" s="69"/>
      <c r="B64" s="57"/>
      <c r="C64" s="68" t="s">
        <v>529</v>
      </c>
      <c r="D64" s="68" t="s">
        <v>528</v>
      </c>
      <c r="E64" s="68" t="s">
        <v>119</v>
      </c>
      <c r="F64" s="57"/>
      <c r="G64" s="57"/>
      <c r="H64" s="57"/>
      <c r="I64" s="57"/>
      <c r="J64" s="63"/>
      <c r="K64" s="63"/>
      <c r="L64" s="67"/>
      <c r="W64" s="69"/>
      <c r="X64" s="220"/>
      <c r="Y64" s="69"/>
    </row>
    <row r="65" spans="1:25" s="70" customFormat="1" x14ac:dyDescent="0.3">
      <c r="A65" s="69"/>
      <c r="B65" s="57"/>
      <c r="C65" s="68" t="s">
        <v>527</v>
      </c>
      <c r="D65" s="68" t="s">
        <v>526</v>
      </c>
      <c r="E65" s="68" t="s">
        <v>119</v>
      </c>
      <c r="F65" s="57"/>
      <c r="G65" s="57"/>
      <c r="H65" s="57"/>
      <c r="I65" s="57"/>
      <c r="J65" s="63"/>
      <c r="K65" s="63"/>
      <c r="L65" s="67"/>
      <c r="W65" s="69"/>
      <c r="X65" s="216"/>
      <c r="Y65" s="69"/>
    </row>
    <row r="66" spans="1:25" x14ac:dyDescent="0.3">
      <c r="A66" s="69"/>
      <c r="B66" s="57"/>
      <c r="C66" s="68" t="s">
        <v>525</v>
      </c>
      <c r="D66" s="68" t="s">
        <v>524</v>
      </c>
      <c r="E66" s="68" t="s">
        <v>119</v>
      </c>
      <c r="F66" s="57"/>
      <c r="G66" s="57"/>
      <c r="H66" s="57"/>
      <c r="I66" s="57"/>
      <c r="J66" s="63"/>
      <c r="K66" s="63"/>
      <c r="W66" s="69"/>
      <c r="X66" s="216"/>
      <c r="Y66" s="69"/>
    </row>
    <row r="67" spans="1:25" x14ac:dyDescent="0.3">
      <c r="A67" s="69"/>
      <c r="B67" s="57"/>
      <c r="C67" s="68" t="s">
        <v>523</v>
      </c>
      <c r="D67" s="68" t="s">
        <v>522</v>
      </c>
      <c r="E67" s="68" t="s">
        <v>119</v>
      </c>
      <c r="F67" s="57"/>
      <c r="G67" s="57"/>
      <c r="H67" s="57"/>
      <c r="I67" s="57"/>
      <c r="J67" s="63"/>
      <c r="K67" s="63"/>
      <c r="W67" s="69"/>
      <c r="X67" s="216"/>
      <c r="Y67" s="69"/>
    </row>
    <row r="68" spans="1:25" x14ac:dyDescent="0.3">
      <c r="A68" s="69"/>
      <c r="B68" s="57"/>
      <c r="C68" s="68" t="s">
        <v>521</v>
      </c>
      <c r="D68" s="68" t="s">
        <v>520</v>
      </c>
      <c r="E68" s="68" t="s">
        <v>119</v>
      </c>
      <c r="F68" s="57"/>
      <c r="G68" s="57"/>
      <c r="H68" s="57"/>
      <c r="I68" s="57"/>
      <c r="J68" s="63"/>
      <c r="K68" s="63"/>
      <c r="W68" s="69"/>
      <c r="X68" s="216"/>
      <c r="Y68" s="69"/>
    </row>
    <row r="69" spans="1:25" x14ac:dyDescent="0.3">
      <c r="A69" s="83"/>
      <c r="B69" s="57"/>
      <c r="C69" s="68" t="s">
        <v>519</v>
      </c>
      <c r="D69" s="68" t="s">
        <v>518</v>
      </c>
      <c r="E69" s="68" t="s">
        <v>119</v>
      </c>
      <c r="F69" s="57"/>
      <c r="G69" s="57"/>
      <c r="H69" s="57"/>
      <c r="I69" s="57"/>
      <c r="J69" s="63"/>
      <c r="K69" s="63"/>
      <c r="W69" s="69"/>
      <c r="X69" s="216"/>
      <c r="Y69" s="69"/>
    </row>
    <row r="70" spans="1:25" x14ac:dyDescent="0.3">
      <c r="A70" s="83"/>
      <c r="B70" s="57"/>
      <c r="C70" s="68" t="s">
        <v>517</v>
      </c>
      <c r="D70" s="68" t="s">
        <v>516</v>
      </c>
      <c r="E70" s="68" t="s">
        <v>119</v>
      </c>
      <c r="F70" s="57"/>
      <c r="G70" s="57"/>
      <c r="H70" s="57"/>
      <c r="I70" s="57"/>
      <c r="J70" s="63"/>
      <c r="K70" s="63"/>
      <c r="W70" s="69"/>
      <c r="X70" s="216"/>
      <c r="Y70" s="69"/>
    </row>
    <row r="71" spans="1:25" x14ac:dyDescent="0.3">
      <c r="A71" s="81"/>
      <c r="B71" s="57"/>
      <c r="C71" s="68" t="s">
        <v>515</v>
      </c>
      <c r="D71" s="68" t="s">
        <v>514</v>
      </c>
      <c r="E71" s="68" t="s">
        <v>119</v>
      </c>
      <c r="F71" s="57"/>
      <c r="G71" s="57"/>
      <c r="H71" s="57"/>
      <c r="I71" s="57"/>
      <c r="J71" s="63"/>
      <c r="K71" s="63"/>
      <c r="W71" s="69"/>
      <c r="X71" s="216"/>
      <c r="Y71" s="69"/>
    </row>
    <row r="72" spans="1:25" s="70" customFormat="1" x14ac:dyDescent="0.3">
      <c r="A72" s="63"/>
      <c r="B72" s="57"/>
      <c r="C72" s="68" t="s">
        <v>513</v>
      </c>
      <c r="D72" s="68" t="s">
        <v>512</v>
      </c>
      <c r="E72" s="68" t="s">
        <v>119</v>
      </c>
      <c r="F72" s="57"/>
      <c r="G72" s="57"/>
      <c r="H72" s="57"/>
      <c r="I72" s="57"/>
      <c r="J72" s="63"/>
      <c r="K72" s="63"/>
      <c r="L72" s="67"/>
      <c r="M72" s="67"/>
      <c r="W72" s="69"/>
      <c r="X72" s="221"/>
      <c r="Y72" s="69"/>
    </row>
    <row r="73" spans="1:25" x14ac:dyDescent="0.3">
      <c r="A73" s="63"/>
      <c r="B73" s="57"/>
      <c r="C73" s="68" t="s">
        <v>511</v>
      </c>
      <c r="D73" s="68" t="s">
        <v>510</v>
      </c>
      <c r="E73" s="68" t="s">
        <v>119</v>
      </c>
      <c r="F73" s="57"/>
      <c r="G73" s="57"/>
      <c r="H73" s="57"/>
      <c r="I73" s="57"/>
      <c r="J73" s="63"/>
      <c r="K73" s="63"/>
      <c r="L73" s="70"/>
      <c r="M73" s="70"/>
      <c r="W73" s="69"/>
      <c r="X73" s="216"/>
      <c r="Y73" s="69"/>
    </row>
    <row r="74" spans="1:25" x14ac:dyDescent="0.3">
      <c r="A74" s="81"/>
      <c r="B74" s="57"/>
      <c r="C74" s="68" t="s">
        <v>509</v>
      </c>
      <c r="D74" s="68" t="s">
        <v>508</v>
      </c>
      <c r="E74" s="68" t="s">
        <v>119</v>
      </c>
      <c r="F74" s="57"/>
      <c r="G74" s="57"/>
      <c r="H74" s="57"/>
      <c r="I74" s="57"/>
      <c r="J74" s="63"/>
      <c r="K74" s="63"/>
      <c r="M74" s="70"/>
      <c r="W74" s="69"/>
      <c r="X74" s="216"/>
      <c r="Y74" s="69"/>
    </row>
    <row r="75" spans="1:25" x14ac:dyDescent="0.3">
      <c r="A75" s="63"/>
      <c r="B75" s="59"/>
      <c r="C75" s="73" t="s">
        <v>507</v>
      </c>
      <c r="D75" s="73" t="s">
        <v>506</v>
      </c>
      <c r="E75" s="73" t="s">
        <v>119</v>
      </c>
      <c r="F75" s="59"/>
      <c r="G75" s="59"/>
      <c r="H75" s="59"/>
      <c r="I75" s="59"/>
      <c r="J75" s="63"/>
      <c r="K75" s="63"/>
      <c r="M75" s="70"/>
      <c r="W75" s="69"/>
      <c r="X75" s="216"/>
      <c r="Y75" s="69"/>
    </row>
    <row r="76" spans="1:25" x14ac:dyDescent="0.3">
      <c r="A76" s="69"/>
      <c r="B76" s="141" t="s">
        <v>392</v>
      </c>
      <c r="C76" s="68" t="s">
        <v>505</v>
      </c>
      <c r="D76" s="68" t="s">
        <v>504</v>
      </c>
      <c r="E76" s="68" t="s">
        <v>119</v>
      </c>
      <c r="F76" s="57"/>
      <c r="G76" s="76" t="s">
        <v>468</v>
      </c>
      <c r="H76" s="180" t="s">
        <v>103</v>
      </c>
      <c r="I76" s="57" t="s">
        <v>50</v>
      </c>
      <c r="M76" s="70"/>
      <c r="W76" s="69"/>
      <c r="X76" s="216"/>
      <c r="Y76" s="69"/>
    </row>
    <row r="77" spans="1:25" x14ac:dyDescent="0.3">
      <c r="A77" s="69"/>
      <c r="B77" s="59"/>
      <c r="C77" s="73" t="s">
        <v>503</v>
      </c>
      <c r="D77" s="73" t="s">
        <v>502</v>
      </c>
      <c r="E77" s="73" t="s">
        <v>119</v>
      </c>
      <c r="F77" s="59"/>
      <c r="G77" s="72" t="s">
        <v>468</v>
      </c>
      <c r="H77" s="59"/>
      <c r="I77" s="59"/>
      <c r="W77" s="69"/>
      <c r="X77" s="216"/>
      <c r="Y77" s="69"/>
    </row>
    <row r="78" spans="1:25" x14ac:dyDescent="0.3">
      <c r="B78" s="141" t="s">
        <v>392</v>
      </c>
      <c r="C78" s="68" t="s">
        <v>501</v>
      </c>
      <c r="D78" s="68" t="s">
        <v>499</v>
      </c>
      <c r="E78" s="68" t="s">
        <v>119</v>
      </c>
      <c r="F78" s="57"/>
      <c r="G78" s="57"/>
      <c r="H78" s="57"/>
      <c r="I78" s="57"/>
      <c r="W78" s="69"/>
      <c r="X78" s="216"/>
      <c r="Y78" s="69"/>
    </row>
    <row r="79" spans="1:25" x14ac:dyDescent="0.3">
      <c r="B79" s="59"/>
      <c r="C79" s="73" t="s">
        <v>500</v>
      </c>
      <c r="D79" s="73" t="s">
        <v>499</v>
      </c>
      <c r="E79" s="73" t="s">
        <v>119</v>
      </c>
      <c r="F79" s="59"/>
      <c r="G79" s="59"/>
      <c r="H79" s="59"/>
      <c r="I79" s="59"/>
      <c r="W79" s="69"/>
      <c r="Y79" s="69"/>
    </row>
    <row r="80" spans="1:25" x14ac:dyDescent="0.3">
      <c r="W80" s="69"/>
      <c r="Y80" s="69"/>
    </row>
    <row r="81" spans="1:25" x14ac:dyDescent="0.3">
      <c r="X81"/>
      <c r="Y81" s="69"/>
    </row>
    <row r="82" spans="1:25" x14ac:dyDescent="0.3">
      <c r="B82" s="52" t="s">
        <v>498</v>
      </c>
      <c r="C82" s="52"/>
      <c r="D82" s="52"/>
      <c r="E82" s="82"/>
      <c r="F82" s="82"/>
      <c r="G82" s="82"/>
      <c r="H82" s="82"/>
      <c r="I82" s="82"/>
      <c r="X82"/>
      <c r="Y82" s="69"/>
    </row>
    <row r="83" spans="1:25" x14ac:dyDescent="0.3">
      <c r="X83"/>
      <c r="Y83" s="69"/>
    </row>
    <row r="84" spans="1:25" x14ac:dyDescent="0.3">
      <c r="A84" s="69"/>
      <c r="B84" s="54" t="s">
        <v>140</v>
      </c>
      <c r="C84" s="82"/>
      <c r="D84" s="82"/>
      <c r="E84" s="82"/>
      <c r="F84" s="82"/>
      <c r="G84" s="82"/>
      <c r="H84" s="82"/>
      <c r="I84" s="82"/>
      <c r="J84" s="69"/>
      <c r="K84" s="69"/>
      <c r="X84"/>
      <c r="Y84" s="69"/>
    </row>
    <row r="85" spans="1:25" x14ac:dyDescent="0.3">
      <c r="B85" s="52" t="s">
        <v>141</v>
      </c>
      <c r="C85" s="56" t="s">
        <v>142</v>
      </c>
      <c r="D85" s="52" t="s">
        <v>143</v>
      </c>
      <c r="E85" s="56" t="s">
        <v>144</v>
      </c>
      <c r="F85" s="52" t="s">
        <v>20</v>
      </c>
      <c r="G85" s="56" t="s">
        <v>145</v>
      </c>
      <c r="H85" s="52" t="s">
        <v>146</v>
      </c>
      <c r="I85" s="56" t="s">
        <v>147</v>
      </c>
      <c r="X85"/>
      <c r="Y85" s="69"/>
    </row>
    <row r="86" spans="1:25" x14ac:dyDescent="0.3">
      <c r="B86" s="141" t="s">
        <v>392</v>
      </c>
      <c r="C86" s="68" t="s">
        <v>497</v>
      </c>
      <c r="D86" s="68" t="s">
        <v>496</v>
      </c>
      <c r="E86" s="68" t="s">
        <v>119</v>
      </c>
      <c r="F86" s="57"/>
      <c r="G86" s="76" t="s">
        <v>468</v>
      </c>
      <c r="H86" s="182"/>
      <c r="I86" s="57"/>
      <c r="X86"/>
      <c r="Y86" s="69"/>
    </row>
    <row r="87" spans="1:25" x14ac:dyDescent="0.3">
      <c r="B87" s="57"/>
      <c r="C87" s="78" t="s">
        <v>495</v>
      </c>
      <c r="D87" s="78" t="s">
        <v>492</v>
      </c>
      <c r="E87" s="78" t="s">
        <v>119</v>
      </c>
      <c r="F87" s="75"/>
      <c r="G87" s="76" t="s">
        <v>468</v>
      </c>
      <c r="H87" s="183"/>
      <c r="I87" s="75"/>
      <c r="X87"/>
      <c r="Y87" s="69"/>
    </row>
    <row r="88" spans="1:25" x14ac:dyDescent="0.3">
      <c r="B88" s="57"/>
      <c r="C88" s="68" t="s">
        <v>494</v>
      </c>
      <c r="D88" s="68" t="s">
        <v>492</v>
      </c>
      <c r="E88" s="68" t="s">
        <v>119</v>
      </c>
      <c r="F88" s="57"/>
      <c r="G88" s="76" t="s">
        <v>468</v>
      </c>
      <c r="H88" s="184"/>
      <c r="I88" s="57"/>
      <c r="X88"/>
      <c r="Y88" s="69"/>
    </row>
    <row r="89" spans="1:25" x14ac:dyDescent="0.3">
      <c r="A89" s="69"/>
      <c r="B89" s="80"/>
      <c r="C89" s="78" t="s">
        <v>493</v>
      </c>
      <c r="D89" s="78" t="s">
        <v>492</v>
      </c>
      <c r="E89" s="78" t="s">
        <v>119</v>
      </c>
      <c r="F89" s="75"/>
      <c r="G89" s="76" t="s">
        <v>468</v>
      </c>
      <c r="H89" s="183"/>
      <c r="I89" s="75"/>
      <c r="X89"/>
      <c r="Y89" s="69"/>
    </row>
    <row r="90" spans="1:25" x14ac:dyDescent="0.3">
      <c r="A90" s="69"/>
      <c r="B90" s="57"/>
      <c r="C90" s="78" t="s">
        <v>50</v>
      </c>
      <c r="D90" s="77" t="s">
        <v>491</v>
      </c>
      <c r="E90" s="77" t="s">
        <v>119</v>
      </c>
      <c r="F90" s="76"/>
      <c r="G90" s="76" t="s">
        <v>468</v>
      </c>
      <c r="H90" s="185" t="s">
        <v>103</v>
      </c>
      <c r="I90" s="75" t="s">
        <v>50</v>
      </c>
      <c r="X90"/>
      <c r="Y90" s="69"/>
    </row>
    <row r="91" spans="1:25" x14ac:dyDescent="0.3">
      <c r="A91" s="81"/>
      <c r="B91" s="80"/>
      <c r="C91" s="78" t="s">
        <v>888</v>
      </c>
      <c r="D91" s="77" t="s">
        <v>490</v>
      </c>
      <c r="E91" s="77" t="s">
        <v>119</v>
      </c>
      <c r="F91" s="76"/>
      <c r="G91" s="76" t="s">
        <v>468</v>
      </c>
      <c r="H91" s="185"/>
      <c r="I91" s="75" t="s">
        <v>50</v>
      </c>
      <c r="J91" s="70"/>
      <c r="K91" s="70"/>
      <c r="X91"/>
      <c r="Y91" s="69"/>
    </row>
    <row r="92" spans="1:25" x14ac:dyDescent="0.3">
      <c r="A92" s="81"/>
      <c r="B92" s="80"/>
      <c r="C92" s="78" t="s">
        <v>489</v>
      </c>
      <c r="D92" s="77" t="s">
        <v>488</v>
      </c>
      <c r="E92" s="77" t="s">
        <v>119</v>
      </c>
      <c r="F92" s="76"/>
      <c r="G92" s="76" t="s">
        <v>468</v>
      </c>
      <c r="H92" s="185"/>
      <c r="I92" s="75" t="s">
        <v>50</v>
      </c>
      <c r="J92" s="70"/>
      <c r="K92" s="70"/>
      <c r="L92" s="69"/>
      <c r="M92" s="69"/>
      <c r="N92" s="69"/>
      <c r="O92" s="69"/>
      <c r="P92" s="69"/>
      <c r="X92"/>
      <c r="Y92" s="69"/>
    </row>
    <row r="93" spans="1:25" x14ac:dyDescent="0.3">
      <c r="A93" s="81"/>
      <c r="B93" s="80"/>
      <c r="C93" s="78" t="s">
        <v>487</v>
      </c>
      <c r="D93" s="77" t="s">
        <v>486</v>
      </c>
      <c r="E93" s="77" t="s">
        <v>119</v>
      </c>
      <c r="F93" s="76"/>
      <c r="G93" s="76" t="s">
        <v>468</v>
      </c>
      <c r="H93" s="185"/>
      <c r="I93" s="75" t="s">
        <v>50</v>
      </c>
      <c r="X93"/>
      <c r="Y93" s="69"/>
    </row>
    <row r="94" spans="1:25" x14ac:dyDescent="0.3">
      <c r="A94" s="69"/>
      <c r="B94" s="57"/>
      <c r="C94" s="78" t="s">
        <v>95</v>
      </c>
      <c r="D94" s="77" t="s">
        <v>485</v>
      </c>
      <c r="E94" s="77" t="s">
        <v>119</v>
      </c>
      <c r="F94" s="76"/>
      <c r="G94" s="76" t="s">
        <v>468</v>
      </c>
      <c r="H94" s="185"/>
      <c r="I94" s="75" t="s">
        <v>50</v>
      </c>
      <c r="X94"/>
      <c r="Y94" s="69"/>
    </row>
    <row r="95" spans="1:25" x14ac:dyDescent="0.3">
      <c r="A95" s="69"/>
      <c r="B95" s="57"/>
      <c r="C95" s="78" t="s">
        <v>484</v>
      </c>
      <c r="D95" s="77" t="s">
        <v>483</v>
      </c>
      <c r="E95" s="77" t="s">
        <v>119</v>
      </c>
      <c r="F95" s="76"/>
      <c r="G95" s="76" t="s">
        <v>468</v>
      </c>
      <c r="H95" s="185" t="s">
        <v>103</v>
      </c>
      <c r="I95" s="75"/>
      <c r="X95"/>
      <c r="Y95" s="69"/>
    </row>
    <row r="96" spans="1:25" x14ac:dyDescent="0.3">
      <c r="A96" s="69"/>
      <c r="B96" s="80"/>
      <c r="C96" s="68" t="s">
        <v>482</v>
      </c>
      <c r="D96" s="68" t="s">
        <v>481</v>
      </c>
      <c r="E96" s="68" t="s">
        <v>119</v>
      </c>
      <c r="F96" s="57"/>
      <c r="G96" s="57" t="s">
        <v>468</v>
      </c>
      <c r="H96" s="183" t="s">
        <v>103</v>
      </c>
      <c r="I96" s="57"/>
      <c r="L96" s="69"/>
      <c r="M96" s="69"/>
      <c r="N96" s="69"/>
      <c r="O96" s="69"/>
      <c r="P96" s="69"/>
      <c r="X96"/>
      <c r="Y96" s="69"/>
    </row>
    <row r="97" spans="1:25" x14ac:dyDescent="0.3">
      <c r="A97" s="69"/>
      <c r="B97" s="80"/>
      <c r="C97" s="78" t="s">
        <v>480</v>
      </c>
      <c r="D97" s="77" t="s">
        <v>479</v>
      </c>
      <c r="E97" s="77" t="s">
        <v>119</v>
      </c>
      <c r="F97" s="76"/>
      <c r="G97" s="76" t="s">
        <v>468</v>
      </c>
      <c r="H97" s="183" t="s">
        <v>103</v>
      </c>
      <c r="I97" s="75"/>
      <c r="X97"/>
      <c r="Y97" s="69"/>
    </row>
    <row r="98" spans="1:25" x14ac:dyDescent="0.3">
      <c r="B98" s="57"/>
      <c r="C98" s="78" t="s">
        <v>478</v>
      </c>
      <c r="D98" s="77" t="s">
        <v>477</v>
      </c>
      <c r="E98" s="77" t="s">
        <v>119</v>
      </c>
      <c r="F98" s="76"/>
      <c r="G98" s="76" t="s">
        <v>468</v>
      </c>
      <c r="H98" s="183" t="s">
        <v>103</v>
      </c>
      <c r="I98" s="75"/>
      <c r="X98"/>
      <c r="Y98" s="69"/>
    </row>
    <row r="99" spans="1:25" x14ac:dyDescent="0.3">
      <c r="B99" s="57"/>
      <c r="C99" s="68" t="s">
        <v>476</v>
      </c>
      <c r="D99" s="79" t="s">
        <v>475</v>
      </c>
      <c r="E99" s="79" t="s">
        <v>119</v>
      </c>
      <c r="F99" s="57"/>
      <c r="G99" s="76" t="s">
        <v>468</v>
      </c>
      <c r="H99" s="185" t="s">
        <v>103</v>
      </c>
      <c r="I99" s="57"/>
      <c r="X99"/>
      <c r="Y99" s="69"/>
    </row>
    <row r="100" spans="1:25" x14ac:dyDescent="0.3">
      <c r="B100" s="57"/>
      <c r="C100" s="78" t="s">
        <v>474</v>
      </c>
      <c r="D100" s="77" t="s">
        <v>473</v>
      </c>
      <c r="E100" s="77" t="s">
        <v>119</v>
      </c>
      <c r="F100" s="76"/>
      <c r="G100" s="76" t="s">
        <v>468</v>
      </c>
      <c r="H100" s="183" t="s">
        <v>103</v>
      </c>
      <c r="I100" s="75"/>
      <c r="X100"/>
      <c r="Y100" s="69"/>
    </row>
    <row r="101" spans="1:25" x14ac:dyDescent="0.3">
      <c r="B101" s="57"/>
      <c r="C101" s="78" t="s">
        <v>472</v>
      </c>
      <c r="D101" s="77" t="s">
        <v>471</v>
      </c>
      <c r="E101" s="77" t="s">
        <v>119</v>
      </c>
      <c r="F101" s="76"/>
      <c r="G101" s="76" t="s">
        <v>468</v>
      </c>
      <c r="H101" s="183" t="s">
        <v>103</v>
      </c>
      <c r="I101" s="75"/>
      <c r="X101"/>
      <c r="Y101" s="69"/>
    </row>
    <row r="102" spans="1:25" x14ac:dyDescent="0.3">
      <c r="B102" s="59"/>
      <c r="C102" s="73" t="s">
        <v>470</v>
      </c>
      <c r="D102" s="74" t="s">
        <v>469</v>
      </c>
      <c r="E102" s="74" t="s">
        <v>119</v>
      </c>
      <c r="F102" s="59"/>
      <c r="G102" s="72" t="s">
        <v>468</v>
      </c>
      <c r="H102" s="186" t="s">
        <v>103</v>
      </c>
      <c r="I102" s="59"/>
      <c r="X102"/>
      <c r="Y102" s="69"/>
    </row>
    <row r="103" spans="1:25" x14ac:dyDescent="0.3">
      <c r="X103"/>
      <c r="Y103" s="69"/>
    </row>
    <row r="104" spans="1:25" x14ac:dyDescent="0.3">
      <c r="X104"/>
      <c r="Y104" s="69"/>
    </row>
    <row r="105" spans="1:25" x14ac:dyDescent="0.3">
      <c r="X105"/>
      <c r="Y105" s="69"/>
    </row>
    <row r="106" spans="1:25" x14ac:dyDescent="0.3">
      <c r="X106"/>
      <c r="Y106" s="69"/>
    </row>
    <row r="107" spans="1:25" x14ac:dyDescent="0.3">
      <c r="X107"/>
      <c r="Y107" s="69"/>
    </row>
    <row r="108" spans="1:25" x14ac:dyDescent="0.3">
      <c r="X108"/>
      <c r="Y108" s="69"/>
    </row>
    <row r="109" spans="1:25" x14ac:dyDescent="0.3">
      <c r="X109"/>
      <c r="Y109" s="69"/>
    </row>
    <row r="110" spans="1:25" x14ac:dyDescent="0.3">
      <c r="X110"/>
      <c r="Y110" s="69"/>
    </row>
    <row r="111" spans="1:25" x14ac:dyDescent="0.3">
      <c r="X111"/>
      <c r="Y111" s="69"/>
    </row>
    <row r="112" spans="1:25" x14ac:dyDescent="0.3">
      <c r="X112"/>
      <c r="Y112" s="69"/>
    </row>
    <row r="113" spans="24:25" x14ac:dyDescent="0.3">
      <c r="X113"/>
      <c r="Y113" s="69"/>
    </row>
    <row r="114" spans="24:25" x14ac:dyDescent="0.3">
      <c r="X114"/>
      <c r="Y114" s="69"/>
    </row>
    <row r="115" spans="24:25" x14ac:dyDescent="0.3">
      <c r="X115"/>
      <c r="Y115" s="69"/>
    </row>
    <row r="116" spans="24:25" x14ac:dyDescent="0.3">
      <c r="X116"/>
      <c r="Y116" s="69"/>
    </row>
    <row r="117" spans="24:25" x14ac:dyDescent="0.3">
      <c r="X117"/>
      <c r="Y117" s="69"/>
    </row>
    <row r="118" spans="24:25" x14ac:dyDescent="0.3">
      <c r="X118"/>
      <c r="Y118" s="69"/>
    </row>
    <row r="119" spans="24:25" x14ac:dyDescent="0.3">
      <c r="X119"/>
      <c r="Y119" s="69"/>
    </row>
    <row r="120" spans="24:25" x14ac:dyDescent="0.3">
      <c r="X120"/>
      <c r="Y120" s="69"/>
    </row>
    <row r="121" spans="24:25" x14ac:dyDescent="0.3">
      <c r="X121"/>
      <c r="Y121" s="69"/>
    </row>
    <row r="122" spans="24:25" x14ac:dyDescent="0.3">
      <c r="X122"/>
      <c r="Y122" s="69"/>
    </row>
    <row r="123" spans="24:25" x14ac:dyDescent="0.3">
      <c r="X123"/>
      <c r="Y123" s="69"/>
    </row>
    <row r="124" spans="24:25" x14ac:dyDescent="0.3">
      <c r="X124"/>
      <c r="Y124" s="69"/>
    </row>
    <row r="125" spans="24:25" x14ac:dyDescent="0.3">
      <c r="X125"/>
      <c r="Y125" s="69"/>
    </row>
    <row r="126" spans="24:25" x14ac:dyDescent="0.3">
      <c r="X126"/>
      <c r="Y126" s="69"/>
    </row>
    <row r="127" spans="24:25" x14ac:dyDescent="0.3">
      <c r="X127"/>
      <c r="Y127" s="69"/>
    </row>
    <row r="128" spans="24:25" x14ac:dyDescent="0.3">
      <c r="X128"/>
      <c r="Y128" s="69"/>
    </row>
    <row r="129" spans="24:25" x14ac:dyDescent="0.3">
      <c r="X129"/>
      <c r="Y129" s="69"/>
    </row>
    <row r="130" spans="24:25" x14ac:dyDescent="0.3">
      <c r="X130"/>
      <c r="Y130" s="69"/>
    </row>
    <row r="131" spans="24:25" x14ac:dyDescent="0.3">
      <c r="X131"/>
    </row>
    <row r="132" spans="24:25" x14ac:dyDescent="0.3">
      <c r="X132"/>
    </row>
    <row r="133" spans="24:25" x14ac:dyDescent="0.3">
      <c r="X133"/>
    </row>
    <row r="134" spans="24:25" x14ac:dyDescent="0.3">
      <c r="X134"/>
    </row>
    <row r="135" spans="24:25" x14ac:dyDescent="0.3">
      <c r="X135"/>
    </row>
    <row r="136" spans="24:25" x14ac:dyDescent="0.3">
      <c r="X136"/>
    </row>
    <row r="137" spans="24:25" x14ac:dyDescent="0.3">
      <c r="X137"/>
    </row>
    <row r="138" spans="24:25" x14ac:dyDescent="0.3">
      <c r="X138"/>
    </row>
    <row r="139" spans="24:25" x14ac:dyDescent="0.3">
      <c r="X139"/>
    </row>
    <row r="140" spans="24:25" x14ac:dyDescent="0.3">
      <c r="X140"/>
    </row>
    <row r="141" spans="24:25" x14ac:dyDescent="0.3">
      <c r="X141"/>
    </row>
    <row r="142" spans="24:25" x14ac:dyDescent="0.3">
      <c r="X142"/>
    </row>
    <row r="143" spans="24:25" x14ac:dyDescent="0.3">
      <c r="X143"/>
    </row>
    <row r="144" spans="24:25" x14ac:dyDescent="0.3">
      <c r="X144"/>
    </row>
    <row r="145" spans="24:24" x14ac:dyDescent="0.3">
      <c r="X145"/>
    </row>
    <row r="146" spans="24:24" x14ac:dyDescent="0.3">
      <c r="X146"/>
    </row>
    <row r="147" spans="24:24" x14ac:dyDescent="0.3">
      <c r="X147"/>
    </row>
    <row r="148" spans="24:24" x14ac:dyDescent="0.3">
      <c r="X148"/>
    </row>
    <row r="149" spans="24:24" x14ac:dyDescent="0.3">
      <c r="X149"/>
    </row>
    <row r="150" spans="24:24" x14ac:dyDescent="0.3">
      <c r="X150"/>
    </row>
    <row r="151" spans="24:24" x14ac:dyDescent="0.3">
      <c r="X151"/>
    </row>
    <row r="152" spans="24:24" x14ac:dyDescent="0.3">
      <c r="X152"/>
    </row>
    <row r="153" spans="24:24" x14ac:dyDescent="0.3">
      <c r="X153"/>
    </row>
    <row r="154" spans="24:24" x14ac:dyDescent="0.3">
      <c r="X154"/>
    </row>
    <row r="155" spans="24:24" x14ac:dyDescent="0.3">
      <c r="X155"/>
    </row>
    <row r="156" spans="24:24" x14ac:dyDescent="0.3">
      <c r="X156"/>
    </row>
    <row r="157" spans="24:24" x14ac:dyDescent="0.3">
      <c r="X157"/>
    </row>
    <row r="158" spans="24:24" x14ac:dyDescent="0.3">
      <c r="X158"/>
    </row>
    <row r="159" spans="24:24" x14ac:dyDescent="0.3">
      <c r="X159"/>
    </row>
    <row r="160" spans="24:24" x14ac:dyDescent="0.3">
      <c r="X160"/>
    </row>
    <row r="161" spans="24:24" x14ac:dyDescent="0.3">
      <c r="X161"/>
    </row>
    <row r="162" spans="24:24" x14ac:dyDescent="0.3">
      <c r="X162"/>
    </row>
    <row r="163" spans="24:24" x14ac:dyDescent="0.3">
      <c r="X163"/>
    </row>
    <row r="164" spans="24:24" x14ac:dyDescent="0.3">
      <c r="X164"/>
    </row>
    <row r="165" spans="24:24" x14ac:dyDescent="0.3">
      <c r="X165"/>
    </row>
    <row r="166" spans="24:24" x14ac:dyDescent="0.3">
      <c r="X166"/>
    </row>
    <row r="167" spans="24:24" x14ac:dyDescent="0.3">
      <c r="X167"/>
    </row>
    <row r="168" spans="24:24" x14ac:dyDescent="0.3">
      <c r="X168"/>
    </row>
    <row r="169" spans="24:24" x14ac:dyDescent="0.3">
      <c r="X169"/>
    </row>
    <row r="170" spans="24:24" x14ac:dyDescent="0.3">
      <c r="X170"/>
    </row>
    <row r="171" spans="24:24" x14ac:dyDescent="0.3">
      <c r="X171"/>
    </row>
    <row r="172" spans="24:24" x14ac:dyDescent="0.3">
      <c r="X172"/>
    </row>
    <row r="173" spans="24:24" x14ac:dyDescent="0.3">
      <c r="X173"/>
    </row>
    <row r="174" spans="24:24" x14ac:dyDescent="0.3">
      <c r="X174"/>
    </row>
    <row r="175" spans="24:24" x14ac:dyDescent="0.3">
      <c r="X175"/>
    </row>
    <row r="176" spans="24:24" x14ac:dyDescent="0.3">
      <c r="X176"/>
    </row>
    <row r="177" spans="24:24" x14ac:dyDescent="0.3">
      <c r="X177"/>
    </row>
    <row r="178" spans="24:24" x14ac:dyDescent="0.3">
      <c r="X178"/>
    </row>
    <row r="179" spans="24:24" x14ac:dyDescent="0.3">
      <c r="X179"/>
    </row>
    <row r="180" spans="24:24" x14ac:dyDescent="0.3">
      <c r="X180"/>
    </row>
    <row r="181" spans="24:24" x14ac:dyDescent="0.3">
      <c r="X181"/>
    </row>
    <row r="182" spans="24:24" x14ac:dyDescent="0.3">
      <c r="X182"/>
    </row>
    <row r="183" spans="24:24" x14ac:dyDescent="0.3">
      <c r="X183"/>
    </row>
    <row r="184" spans="24:24" x14ac:dyDescent="0.3">
      <c r="X184"/>
    </row>
    <row r="185" spans="24:24" x14ac:dyDescent="0.3">
      <c r="X185"/>
    </row>
    <row r="186" spans="24:24" x14ac:dyDescent="0.3">
      <c r="X186"/>
    </row>
    <row r="187" spans="24:24" x14ac:dyDescent="0.3">
      <c r="X187"/>
    </row>
    <row r="188" spans="24:24" x14ac:dyDescent="0.3">
      <c r="X188"/>
    </row>
    <row r="189" spans="24:24" x14ac:dyDescent="0.3">
      <c r="X189"/>
    </row>
    <row r="190" spans="24:24" x14ac:dyDescent="0.3">
      <c r="X190"/>
    </row>
    <row r="191" spans="24:24" x14ac:dyDescent="0.3">
      <c r="X191"/>
    </row>
    <row r="192" spans="24:24" x14ac:dyDescent="0.3">
      <c r="X192"/>
    </row>
    <row r="193" spans="24:24" x14ac:dyDescent="0.3">
      <c r="X193"/>
    </row>
    <row r="194" spans="24:24" x14ac:dyDescent="0.3">
      <c r="X194"/>
    </row>
    <row r="195" spans="24:24" x14ac:dyDescent="0.3">
      <c r="X195"/>
    </row>
    <row r="196" spans="24:24" x14ac:dyDescent="0.3">
      <c r="X196"/>
    </row>
    <row r="197" spans="24:24" x14ac:dyDescent="0.3">
      <c r="X197"/>
    </row>
    <row r="198" spans="24:24" x14ac:dyDescent="0.3">
      <c r="X198"/>
    </row>
    <row r="199" spans="24:24" x14ac:dyDescent="0.3">
      <c r="X199"/>
    </row>
    <row r="200" spans="24:24" x14ac:dyDescent="0.3">
      <c r="X200"/>
    </row>
    <row r="201" spans="24:24" x14ac:dyDescent="0.3">
      <c r="X201"/>
    </row>
    <row r="202" spans="24:24" x14ac:dyDescent="0.3">
      <c r="X202"/>
    </row>
    <row r="203" spans="24:24" x14ac:dyDescent="0.3">
      <c r="X203"/>
    </row>
    <row r="204" spans="24:24" x14ac:dyDescent="0.3">
      <c r="X204"/>
    </row>
    <row r="205" spans="24:24" x14ac:dyDescent="0.3">
      <c r="X205"/>
    </row>
    <row r="206" spans="24:24" x14ac:dyDescent="0.3">
      <c r="X206"/>
    </row>
    <row r="207" spans="24:24" x14ac:dyDescent="0.3">
      <c r="X207"/>
    </row>
    <row r="208" spans="24:24" x14ac:dyDescent="0.3">
      <c r="X208"/>
    </row>
    <row r="209" spans="24:24" x14ac:dyDescent="0.3">
      <c r="X209"/>
    </row>
    <row r="210" spans="24:24" x14ac:dyDescent="0.3">
      <c r="X210"/>
    </row>
    <row r="211" spans="24:24" x14ac:dyDescent="0.3">
      <c r="X211"/>
    </row>
    <row r="212" spans="24:24" x14ac:dyDescent="0.3">
      <c r="X212"/>
    </row>
    <row r="213" spans="24:24" x14ac:dyDescent="0.3">
      <c r="X213"/>
    </row>
    <row r="214" spans="24:24" x14ac:dyDescent="0.3">
      <c r="X214"/>
    </row>
    <row r="215" spans="24:24" x14ac:dyDescent="0.3">
      <c r="X215"/>
    </row>
    <row r="216" spans="24:24" x14ac:dyDescent="0.3">
      <c r="X216"/>
    </row>
    <row r="217" spans="24:24" x14ac:dyDescent="0.3">
      <c r="X217"/>
    </row>
    <row r="218" spans="24:24" x14ac:dyDescent="0.3">
      <c r="X218"/>
    </row>
    <row r="219" spans="24:24" x14ac:dyDescent="0.3">
      <c r="X219"/>
    </row>
    <row r="220" spans="24:24" x14ac:dyDescent="0.3">
      <c r="X220"/>
    </row>
    <row r="221" spans="24:24" x14ac:dyDescent="0.3">
      <c r="X221"/>
    </row>
    <row r="222" spans="24:24" x14ac:dyDescent="0.3">
      <c r="X222"/>
    </row>
    <row r="223" spans="24:24" x14ac:dyDescent="0.3">
      <c r="X223"/>
    </row>
    <row r="224" spans="24:24" x14ac:dyDescent="0.3">
      <c r="X224"/>
    </row>
    <row r="225" spans="24:24" x14ac:dyDescent="0.3">
      <c r="X225"/>
    </row>
    <row r="226" spans="24:24" x14ac:dyDescent="0.3">
      <c r="X226"/>
    </row>
    <row r="227" spans="24:24" x14ac:dyDescent="0.3">
      <c r="X227"/>
    </row>
    <row r="228" spans="24:24" x14ac:dyDescent="0.3">
      <c r="X228"/>
    </row>
    <row r="229" spans="24:24" x14ac:dyDescent="0.3">
      <c r="X229"/>
    </row>
    <row r="230" spans="24:24" x14ac:dyDescent="0.3">
      <c r="X230"/>
    </row>
    <row r="231" spans="24:24" x14ac:dyDescent="0.3">
      <c r="X231"/>
    </row>
    <row r="232" spans="24:24" x14ac:dyDescent="0.3">
      <c r="X232"/>
    </row>
    <row r="233" spans="24:24" x14ac:dyDescent="0.3">
      <c r="X233"/>
    </row>
    <row r="234" spans="24:24" x14ac:dyDescent="0.3">
      <c r="X234"/>
    </row>
    <row r="235" spans="24:24" x14ac:dyDescent="0.3">
      <c r="X235"/>
    </row>
    <row r="236" spans="24:24" x14ac:dyDescent="0.3">
      <c r="X236"/>
    </row>
    <row r="237" spans="24:24" x14ac:dyDescent="0.3">
      <c r="X237"/>
    </row>
    <row r="238" spans="24:24" x14ac:dyDescent="0.3">
      <c r="X238"/>
    </row>
    <row r="239" spans="24:24" x14ac:dyDescent="0.3">
      <c r="X239"/>
    </row>
    <row r="240" spans="24:24" x14ac:dyDescent="0.3">
      <c r="X240"/>
    </row>
    <row r="241" spans="24:24" x14ac:dyDescent="0.3">
      <c r="X241"/>
    </row>
    <row r="242" spans="24:24" x14ac:dyDescent="0.3">
      <c r="X242"/>
    </row>
    <row r="243" spans="24:24" x14ac:dyDescent="0.3">
      <c r="X243"/>
    </row>
    <row r="244" spans="24:24" x14ac:dyDescent="0.3">
      <c r="X244"/>
    </row>
    <row r="245" spans="24:24" x14ac:dyDescent="0.3">
      <c r="X245"/>
    </row>
    <row r="246" spans="24:24" x14ac:dyDescent="0.3">
      <c r="X246"/>
    </row>
    <row r="247" spans="24:24" x14ac:dyDescent="0.3">
      <c r="X247"/>
    </row>
    <row r="248" spans="24:24" x14ac:dyDescent="0.3">
      <c r="X248"/>
    </row>
    <row r="249" spans="24:24" x14ac:dyDescent="0.3">
      <c r="X249"/>
    </row>
    <row r="250" spans="24:24" x14ac:dyDescent="0.3">
      <c r="X250"/>
    </row>
    <row r="251" spans="24:24" x14ac:dyDescent="0.3">
      <c r="X251"/>
    </row>
    <row r="252" spans="24:24" x14ac:dyDescent="0.3">
      <c r="X252"/>
    </row>
    <row r="253" spans="24:24" x14ac:dyDescent="0.3">
      <c r="X253"/>
    </row>
    <row r="254" spans="24:24" x14ac:dyDescent="0.3">
      <c r="X254"/>
    </row>
    <row r="255" spans="24:24" x14ac:dyDescent="0.3">
      <c r="X255"/>
    </row>
    <row r="256" spans="24:24" x14ac:dyDescent="0.3">
      <c r="X256"/>
    </row>
    <row r="257" spans="24:24" x14ac:dyDescent="0.3">
      <c r="X257"/>
    </row>
    <row r="258" spans="24:24" x14ac:dyDescent="0.3">
      <c r="X258"/>
    </row>
    <row r="259" spans="24:24" x14ac:dyDescent="0.3">
      <c r="X259"/>
    </row>
    <row r="260" spans="24:24" x14ac:dyDescent="0.3">
      <c r="X260"/>
    </row>
    <row r="261" spans="24:24" x14ac:dyDescent="0.3">
      <c r="X261"/>
    </row>
    <row r="262" spans="24:24" x14ac:dyDescent="0.3">
      <c r="X262"/>
    </row>
    <row r="263" spans="24:24" x14ac:dyDescent="0.3">
      <c r="X263"/>
    </row>
    <row r="264" spans="24:24" x14ac:dyDescent="0.3">
      <c r="X264"/>
    </row>
    <row r="265" spans="24:24" x14ac:dyDescent="0.3">
      <c r="X265"/>
    </row>
    <row r="266" spans="24:24" x14ac:dyDescent="0.3">
      <c r="X266"/>
    </row>
    <row r="267" spans="24:24" x14ac:dyDescent="0.3">
      <c r="X267"/>
    </row>
    <row r="268" spans="24:24" x14ac:dyDescent="0.3">
      <c r="X268"/>
    </row>
    <row r="269" spans="24:24" x14ac:dyDescent="0.3">
      <c r="X269"/>
    </row>
    <row r="270" spans="24:24" x14ac:dyDescent="0.3">
      <c r="X270"/>
    </row>
    <row r="271" spans="24:24" x14ac:dyDescent="0.3">
      <c r="X271"/>
    </row>
    <row r="272" spans="24:24" x14ac:dyDescent="0.3">
      <c r="X272"/>
    </row>
    <row r="273" spans="24:24" x14ac:dyDescent="0.3">
      <c r="X273"/>
    </row>
    <row r="274" spans="24:24" x14ac:dyDescent="0.3">
      <c r="X274"/>
    </row>
    <row r="275" spans="24:24" x14ac:dyDescent="0.3">
      <c r="X275"/>
    </row>
    <row r="276" spans="24:24" x14ac:dyDescent="0.3">
      <c r="X276"/>
    </row>
    <row r="277" spans="24:24" x14ac:dyDescent="0.3">
      <c r="X277"/>
    </row>
    <row r="278" spans="24:24" x14ac:dyDescent="0.3">
      <c r="X278"/>
    </row>
    <row r="279" spans="24:24" x14ac:dyDescent="0.3">
      <c r="X279"/>
    </row>
    <row r="280" spans="24:24" x14ac:dyDescent="0.3">
      <c r="X280"/>
    </row>
    <row r="281" spans="24:24" x14ac:dyDescent="0.3">
      <c r="X281"/>
    </row>
    <row r="282" spans="24:24" x14ac:dyDescent="0.3">
      <c r="X282"/>
    </row>
    <row r="283" spans="24:24" x14ac:dyDescent="0.3">
      <c r="X283"/>
    </row>
    <row r="284" spans="24:24" x14ac:dyDescent="0.3">
      <c r="X284"/>
    </row>
    <row r="285" spans="24:24" x14ac:dyDescent="0.3">
      <c r="X285"/>
    </row>
    <row r="286" spans="24:24" x14ac:dyDescent="0.3">
      <c r="X286"/>
    </row>
    <row r="287" spans="24:24" x14ac:dyDescent="0.3">
      <c r="X287"/>
    </row>
    <row r="288" spans="24:24" x14ac:dyDescent="0.3">
      <c r="X288"/>
    </row>
    <row r="289" spans="24:24" x14ac:dyDescent="0.3">
      <c r="X289"/>
    </row>
    <row r="290" spans="24:24" x14ac:dyDescent="0.3">
      <c r="X290"/>
    </row>
    <row r="291" spans="24:24" x14ac:dyDescent="0.3">
      <c r="X291"/>
    </row>
    <row r="292" spans="24:24" x14ac:dyDescent="0.3">
      <c r="X292"/>
    </row>
    <row r="293" spans="24:24" x14ac:dyDescent="0.3">
      <c r="X293"/>
    </row>
    <row r="294" spans="24:24" x14ac:dyDescent="0.3">
      <c r="X294"/>
    </row>
    <row r="295" spans="24:24" x14ac:dyDescent="0.3">
      <c r="X295"/>
    </row>
    <row r="296" spans="24:24" x14ac:dyDescent="0.3">
      <c r="X296"/>
    </row>
    <row r="297" spans="24:24" x14ac:dyDescent="0.3">
      <c r="X297"/>
    </row>
    <row r="298" spans="24:24" x14ac:dyDescent="0.3">
      <c r="X298"/>
    </row>
    <row r="299" spans="24:24" x14ac:dyDescent="0.3">
      <c r="X299"/>
    </row>
    <row r="300" spans="24:24" x14ac:dyDescent="0.3">
      <c r="X300"/>
    </row>
    <row r="301" spans="24:24" x14ac:dyDescent="0.3">
      <c r="X301"/>
    </row>
    <row r="302" spans="24:24" x14ac:dyDescent="0.3">
      <c r="X302"/>
    </row>
    <row r="303" spans="24:24" x14ac:dyDescent="0.3">
      <c r="X303"/>
    </row>
    <row r="304" spans="24:24" x14ac:dyDescent="0.3">
      <c r="X304"/>
    </row>
    <row r="305" spans="24:24" x14ac:dyDescent="0.3">
      <c r="X305"/>
    </row>
    <row r="306" spans="24:24" x14ac:dyDescent="0.3">
      <c r="X306"/>
    </row>
    <row r="307" spans="24:24" x14ac:dyDescent="0.3">
      <c r="X307"/>
    </row>
    <row r="308" spans="24:24" x14ac:dyDescent="0.3">
      <c r="X308"/>
    </row>
    <row r="309" spans="24:24" x14ac:dyDescent="0.3">
      <c r="X309"/>
    </row>
    <row r="310" spans="24:24" x14ac:dyDescent="0.3">
      <c r="X310"/>
    </row>
    <row r="311" spans="24:24" x14ac:dyDescent="0.3">
      <c r="X311"/>
    </row>
    <row r="312" spans="24:24" x14ac:dyDescent="0.3">
      <c r="X312"/>
    </row>
    <row r="313" spans="24:24" x14ac:dyDescent="0.3">
      <c r="X313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2"/>
  <sheetViews>
    <sheetView zoomScale="80" zoomScaleNormal="80" workbookViewId="0">
      <selection activeCell="A37" sqref="A37"/>
    </sheetView>
  </sheetViews>
  <sheetFormatPr defaultColWidth="8.5546875" defaultRowHeight="14.4" x14ac:dyDescent="0.3"/>
  <cols>
    <col min="1" max="1" width="8.5546875" style="129"/>
    <col min="2" max="2" width="9.44140625" style="129" customWidth="1"/>
    <col min="3" max="3" width="30.77734375" style="129" customWidth="1"/>
    <col min="4" max="4" width="48.5546875" style="129" bestFit="1" customWidth="1"/>
    <col min="5" max="6" width="8.5546875" style="129"/>
    <col min="7" max="7" width="10.21875" style="129" bestFit="1" customWidth="1"/>
    <col min="8" max="8" width="8.5546875" style="130"/>
    <col min="9" max="9" width="9.44140625" style="129" bestFit="1" customWidth="1"/>
    <col min="10" max="10" width="8.5546875" style="129"/>
    <col min="11" max="11" width="11.44140625" style="129" bestFit="1" customWidth="1"/>
    <col min="12" max="12" width="37.5546875" style="129" bestFit="1" customWidth="1"/>
    <col min="13" max="13" width="8.5546875" style="129"/>
    <col min="14" max="14" width="11.5546875" style="129" bestFit="1" customWidth="1"/>
    <col min="15" max="16384" width="8.5546875" style="129"/>
  </cols>
  <sheetData>
    <row r="1" spans="1:15" x14ac:dyDescent="0.3">
      <c r="B1" s="151" t="s">
        <v>756</v>
      </c>
      <c r="C1" s="145"/>
      <c r="D1" s="145"/>
      <c r="E1" s="145"/>
      <c r="F1" s="145"/>
      <c r="G1" s="145"/>
      <c r="H1" s="149"/>
      <c r="I1" s="145"/>
    </row>
    <row r="2" spans="1:15" x14ac:dyDescent="0.3">
      <c r="A2" s="150"/>
      <c r="C2" s="145"/>
      <c r="D2" s="145"/>
      <c r="E2" s="145"/>
      <c r="F2" s="145"/>
      <c r="G2" s="145"/>
      <c r="H2" s="149"/>
      <c r="I2" s="145"/>
    </row>
    <row r="3" spans="1:15" x14ac:dyDescent="0.3">
      <c r="A3" s="145"/>
      <c r="B3" s="148" t="s">
        <v>755</v>
      </c>
      <c r="C3" s="148"/>
      <c r="D3" s="148"/>
      <c r="G3" s="145"/>
      <c r="H3" s="145"/>
      <c r="I3" s="145"/>
    </row>
    <row r="4" spans="1:15" x14ac:dyDescent="0.3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spans="1:15" x14ac:dyDescent="0.3">
      <c r="A5" s="145"/>
      <c r="B5" s="104" t="s">
        <v>140</v>
      </c>
    </row>
    <row r="6" spans="1:15" x14ac:dyDescent="0.3">
      <c r="A6" s="145"/>
      <c r="B6" s="146" t="s">
        <v>141</v>
      </c>
      <c r="C6" s="146" t="s">
        <v>142</v>
      </c>
      <c r="D6" s="146" t="s">
        <v>143</v>
      </c>
      <c r="E6" s="146" t="s">
        <v>144</v>
      </c>
      <c r="F6" s="146" t="s">
        <v>20</v>
      </c>
      <c r="G6" s="146" t="s">
        <v>145</v>
      </c>
      <c r="H6" s="147" t="s">
        <v>146</v>
      </c>
      <c r="I6" s="146" t="s">
        <v>147</v>
      </c>
    </row>
    <row r="7" spans="1:15" x14ac:dyDescent="0.3">
      <c r="A7" s="145"/>
      <c r="B7" s="141" t="s">
        <v>392</v>
      </c>
      <c r="C7" s="140" t="s">
        <v>754</v>
      </c>
      <c r="D7" s="140" t="s">
        <v>753</v>
      </c>
      <c r="E7" s="139" t="s">
        <v>119</v>
      </c>
      <c r="F7" s="137"/>
      <c r="G7" s="137"/>
      <c r="H7" s="138"/>
      <c r="I7" s="137"/>
    </row>
    <row r="8" spans="1:15" x14ac:dyDescent="0.3">
      <c r="A8" s="145"/>
      <c r="B8" s="141"/>
      <c r="C8" s="140" t="s">
        <v>752</v>
      </c>
      <c r="D8" s="140" t="s">
        <v>751</v>
      </c>
      <c r="E8" s="139" t="s">
        <v>119</v>
      </c>
      <c r="F8" s="137"/>
      <c r="G8" s="139"/>
      <c r="H8" s="138"/>
      <c r="I8" s="137"/>
    </row>
    <row r="9" spans="1:15" x14ac:dyDescent="0.3">
      <c r="A9" s="145"/>
      <c r="B9" s="141"/>
      <c r="C9" s="140" t="s">
        <v>750</v>
      </c>
      <c r="D9" s="140" t="s">
        <v>749</v>
      </c>
      <c r="E9" s="139" t="s">
        <v>119</v>
      </c>
      <c r="F9" s="137"/>
      <c r="G9" s="137"/>
      <c r="H9" s="138"/>
      <c r="I9" s="137"/>
    </row>
    <row r="10" spans="1:15" x14ac:dyDescent="0.3">
      <c r="A10" s="145"/>
      <c r="B10" s="141"/>
      <c r="C10" s="140" t="s">
        <v>748</v>
      </c>
      <c r="D10" s="140" t="s">
        <v>747</v>
      </c>
      <c r="E10" s="139" t="s">
        <v>119</v>
      </c>
      <c r="F10" s="137"/>
      <c r="G10" s="137"/>
      <c r="H10" s="138"/>
      <c r="I10" s="137"/>
    </row>
    <row r="11" spans="1:15" x14ac:dyDescent="0.3">
      <c r="A11" s="145"/>
      <c r="B11" s="141"/>
      <c r="C11" s="140" t="s">
        <v>746</v>
      </c>
      <c r="D11" s="140" t="s">
        <v>745</v>
      </c>
      <c r="E11" s="139" t="s">
        <v>119</v>
      </c>
      <c r="F11" s="137"/>
      <c r="G11" s="137"/>
      <c r="H11" s="138"/>
      <c r="I11" s="137"/>
    </row>
    <row r="12" spans="1:15" x14ac:dyDescent="0.3">
      <c r="A12" s="145"/>
      <c r="B12" s="141"/>
      <c r="C12" s="140" t="s">
        <v>744</v>
      </c>
      <c r="D12" s="140" t="s">
        <v>743</v>
      </c>
      <c r="E12" s="139" t="s">
        <v>119</v>
      </c>
      <c r="F12" s="137"/>
      <c r="G12" s="137"/>
      <c r="H12" s="138"/>
      <c r="I12" s="137"/>
    </row>
    <row r="13" spans="1:15" x14ac:dyDescent="0.3">
      <c r="A13" s="145"/>
      <c r="B13" s="141"/>
      <c r="C13" s="140" t="s">
        <v>742</v>
      </c>
      <c r="D13" s="140" t="s">
        <v>741</v>
      </c>
      <c r="E13" s="139" t="s">
        <v>119</v>
      </c>
      <c r="F13" s="137"/>
      <c r="G13" s="137"/>
      <c r="H13" s="138"/>
      <c r="I13" s="137"/>
    </row>
    <row r="14" spans="1:15" x14ac:dyDescent="0.3">
      <c r="A14" s="145"/>
      <c r="B14" s="141"/>
      <c r="C14" s="140" t="s">
        <v>740</v>
      </c>
      <c r="D14" s="140" t="s">
        <v>739</v>
      </c>
      <c r="E14" s="139" t="s">
        <v>119</v>
      </c>
      <c r="F14" s="137"/>
      <c r="G14" s="137"/>
      <c r="H14" s="138"/>
      <c r="I14" s="137"/>
    </row>
    <row r="15" spans="1:15" x14ac:dyDescent="0.3">
      <c r="A15" s="145"/>
      <c r="B15" s="141"/>
      <c r="C15" s="140" t="s">
        <v>738</v>
      </c>
      <c r="D15" s="144" t="s">
        <v>737</v>
      </c>
      <c r="E15" s="139" t="s">
        <v>119</v>
      </c>
      <c r="F15" s="139"/>
      <c r="G15" s="139" t="s">
        <v>468</v>
      </c>
      <c r="H15" s="138" t="s">
        <v>103</v>
      </c>
      <c r="I15" s="137" t="s">
        <v>50</v>
      </c>
    </row>
    <row r="16" spans="1:15" x14ac:dyDescent="0.3">
      <c r="B16" s="141"/>
      <c r="C16" s="140" t="s">
        <v>736</v>
      </c>
      <c r="D16" s="140" t="s">
        <v>735</v>
      </c>
      <c r="E16" s="139" t="s">
        <v>119</v>
      </c>
      <c r="F16" s="137"/>
      <c r="G16" s="137"/>
      <c r="H16" s="138"/>
      <c r="I16" s="137"/>
    </row>
    <row r="17" spans="1:9" x14ac:dyDescent="0.3">
      <c r="A17" s="145"/>
      <c r="B17" s="141"/>
      <c r="C17" s="140" t="s">
        <v>734</v>
      </c>
      <c r="D17" s="140" t="s">
        <v>733</v>
      </c>
      <c r="E17" s="139" t="s">
        <v>119</v>
      </c>
      <c r="F17" s="137"/>
      <c r="G17" s="139" t="s">
        <v>468</v>
      </c>
      <c r="H17" s="138"/>
      <c r="I17" s="137"/>
    </row>
    <row r="18" spans="1:9" x14ac:dyDescent="0.3">
      <c r="A18" s="145"/>
      <c r="B18" s="141"/>
      <c r="C18" s="140" t="s">
        <v>732</v>
      </c>
      <c r="D18" s="144" t="s">
        <v>731</v>
      </c>
      <c r="E18" s="139" t="s">
        <v>119</v>
      </c>
      <c r="F18" s="139"/>
      <c r="G18" s="139" t="s">
        <v>468</v>
      </c>
      <c r="H18" s="138"/>
      <c r="I18" s="137"/>
    </row>
    <row r="19" spans="1:9" x14ac:dyDescent="0.3">
      <c r="B19" s="141"/>
      <c r="C19" s="140" t="s">
        <v>730</v>
      </c>
      <c r="D19" s="144" t="s">
        <v>475</v>
      </c>
      <c r="E19" s="139" t="s">
        <v>119</v>
      </c>
      <c r="F19" s="139"/>
      <c r="G19" s="139" t="s">
        <v>468</v>
      </c>
      <c r="H19" s="138"/>
      <c r="I19" s="137"/>
    </row>
    <row r="20" spans="1:9" x14ac:dyDescent="0.3">
      <c r="A20" s="145"/>
      <c r="B20" s="141"/>
      <c r="C20" s="140" t="s">
        <v>729</v>
      </c>
      <c r="D20" s="140" t="s">
        <v>728</v>
      </c>
      <c r="E20" s="139" t="s">
        <v>119</v>
      </c>
      <c r="F20" s="137"/>
      <c r="G20" s="137"/>
      <c r="H20" s="138"/>
      <c r="I20" s="137"/>
    </row>
    <row r="21" spans="1:9" x14ac:dyDescent="0.3">
      <c r="A21" s="145"/>
      <c r="B21" s="141"/>
      <c r="C21" s="140" t="s">
        <v>727</v>
      </c>
      <c r="D21" s="144" t="s">
        <v>726</v>
      </c>
      <c r="E21" s="139" t="s">
        <v>119</v>
      </c>
      <c r="F21" s="139"/>
      <c r="G21" s="139" t="s">
        <v>468</v>
      </c>
      <c r="H21" s="138"/>
      <c r="I21" s="137"/>
    </row>
    <row r="22" spans="1:9" x14ac:dyDescent="0.3">
      <c r="A22" s="145"/>
      <c r="B22" s="141"/>
      <c r="C22" s="140" t="s">
        <v>725</v>
      </c>
      <c r="D22" s="144" t="s">
        <v>724</v>
      </c>
      <c r="E22" s="139" t="s">
        <v>119</v>
      </c>
      <c r="F22" s="139"/>
      <c r="G22" s="139" t="s">
        <v>468</v>
      </c>
      <c r="H22" s="138"/>
      <c r="I22" s="137"/>
    </row>
    <row r="23" spans="1:9" x14ac:dyDescent="0.3">
      <c r="A23" s="143"/>
      <c r="B23" s="141"/>
      <c r="C23" s="140" t="s">
        <v>723</v>
      </c>
      <c r="D23" s="140" t="s">
        <v>722</v>
      </c>
      <c r="E23" s="139" t="s">
        <v>119</v>
      </c>
      <c r="F23" s="137"/>
      <c r="G23" s="137"/>
      <c r="H23" s="138"/>
      <c r="I23" s="137"/>
    </row>
    <row r="24" spans="1:9" x14ac:dyDescent="0.3">
      <c r="A24" s="142"/>
      <c r="B24" s="141"/>
      <c r="C24" s="140" t="s">
        <v>721</v>
      </c>
      <c r="D24" s="140" t="s">
        <v>720</v>
      </c>
      <c r="E24" s="139" t="s">
        <v>119</v>
      </c>
      <c r="F24" s="137"/>
      <c r="G24" s="139" t="s">
        <v>900</v>
      </c>
      <c r="H24" s="138"/>
      <c r="I24" s="137"/>
    </row>
    <row r="25" spans="1:9" x14ac:dyDescent="0.3">
      <c r="A25" s="142"/>
      <c r="B25" s="141"/>
      <c r="C25" s="140" t="s">
        <v>719</v>
      </c>
      <c r="D25" s="140" t="s">
        <v>718</v>
      </c>
      <c r="E25" s="139" t="s">
        <v>119</v>
      </c>
      <c r="F25" s="137"/>
      <c r="G25" s="137"/>
      <c r="H25" s="138"/>
      <c r="I25" s="137"/>
    </row>
    <row r="26" spans="1:9" x14ac:dyDescent="0.3">
      <c r="A26" s="142"/>
      <c r="B26" s="141"/>
      <c r="C26" s="140" t="s">
        <v>717</v>
      </c>
      <c r="D26" s="140" t="s">
        <v>716</v>
      </c>
      <c r="E26" s="139" t="s">
        <v>119</v>
      </c>
      <c r="F26" s="137"/>
      <c r="G26" s="137"/>
      <c r="H26" s="138"/>
      <c r="I26" s="137"/>
    </row>
    <row r="27" spans="1:9" x14ac:dyDescent="0.3">
      <c r="A27" s="142"/>
      <c r="B27" s="141"/>
      <c r="C27" s="140" t="s">
        <v>715</v>
      </c>
      <c r="D27" s="140" t="s">
        <v>714</v>
      </c>
      <c r="E27" s="139" t="s">
        <v>119</v>
      </c>
      <c r="F27" s="137"/>
      <c r="G27" s="137"/>
      <c r="H27" s="138"/>
      <c r="I27" s="137"/>
    </row>
    <row r="28" spans="1:9" x14ac:dyDescent="0.3">
      <c r="A28" s="136"/>
      <c r="B28" s="141"/>
      <c r="C28" s="140" t="s">
        <v>713</v>
      </c>
      <c r="D28" s="140" t="s">
        <v>712</v>
      </c>
      <c r="E28" s="139" t="s">
        <v>119</v>
      </c>
      <c r="F28" s="137"/>
      <c r="G28" s="137"/>
      <c r="H28" s="138"/>
      <c r="I28" s="137"/>
    </row>
    <row r="29" spans="1:9" x14ac:dyDescent="0.3">
      <c r="A29" s="136"/>
      <c r="B29" s="141"/>
      <c r="C29" s="140" t="s">
        <v>711</v>
      </c>
      <c r="D29" s="140" t="s">
        <v>710</v>
      </c>
      <c r="E29" s="139" t="s">
        <v>119</v>
      </c>
      <c r="F29" s="137"/>
      <c r="G29" s="137"/>
      <c r="H29" s="138"/>
      <c r="I29" s="137"/>
    </row>
    <row r="30" spans="1:9" x14ac:dyDescent="0.3">
      <c r="B30" s="141"/>
      <c r="C30" s="140" t="s">
        <v>709</v>
      </c>
      <c r="D30" s="140" t="s">
        <v>708</v>
      </c>
      <c r="E30" s="139" t="s">
        <v>119</v>
      </c>
      <c r="F30" s="137"/>
      <c r="G30" s="137"/>
      <c r="H30" s="138"/>
      <c r="I30" s="137"/>
    </row>
    <row r="31" spans="1:9" x14ac:dyDescent="0.3">
      <c r="B31" s="141"/>
      <c r="C31" s="140" t="s">
        <v>707</v>
      </c>
      <c r="D31" s="140" t="s">
        <v>706</v>
      </c>
      <c r="E31" s="139" t="s">
        <v>119</v>
      </c>
      <c r="F31" s="137"/>
      <c r="G31" s="137"/>
      <c r="H31" s="138"/>
      <c r="I31" s="137"/>
    </row>
    <row r="32" spans="1:9" x14ac:dyDescent="0.3">
      <c r="A32" s="136"/>
      <c r="B32" s="135"/>
      <c r="C32" s="134" t="s">
        <v>705</v>
      </c>
      <c r="D32" s="134" t="s">
        <v>704</v>
      </c>
      <c r="E32" s="133" t="s">
        <v>119</v>
      </c>
      <c r="F32" s="131"/>
      <c r="G32" s="131"/>
      <c r="H32" s="132"/>
      <c r="I32" s="1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2"/>
  <sheetViews>
    <sheetView topLeftCell="A4" zoomScale="90" zoomScaleNormal="90" workbookViewId="0">
      <selection activeCell="A11" sqref="A11:XFD11"/>
    </sheetView>
  </sheetViews>
  <sheetFormatPr defaultColWidth="8.21875" defaultRowHeight="14.4" x14ac:dyDescent="0.3"/>
  <cols>
    <col min="1" max="4" width="8.21875" style="88"/>
    <col min="5" max="5" width="12" style="88" bestFit="1" customWidth="1"/>
    <col min="6" max="6" width="60.5546875" style="88" customWidth="1"/>
    <col min="7" max="8" width="8.21875" style="88"/>
    <col min="9" max="9" width="9.77734375" style="88" bestFit="1" customWidth="1"/>
    <col min="10" max="10" width="13.77734375" style="88" customWidth="1"/>
    <col min="11" max="11" width="9" style="88" bestFit="1" customWidth="1"/>
    <col min="12" max="12" width="8.21875" style="88"/>
    <col min="13" max="13" width="10.77734375" style="88" bestFit="1" customWidth="1"/>
    <col min="14" max="14" width="12.5546875" style="88" customWidth="1"/>
    <col min="15" max="15" width="46.77734375" style="88" bestFit="1" customWidth="1"/>
    <col min="16" max="16" width="16.5546875" style="88" customWidth="1"/>
    <col min="17" max="17" width="10.77734375" style="88" customWidth="1"/>
    <col min="18" max="18" width="43.21875" style="88" bestFit="1" customWidth="1"/>
    <col min="19" max="20" width="8.21875" style="88"/>
    <col min="21" max="21" width="29.21875" style="88" bestFit="1" customWidth="1"/>
    <col min="22" max="22" width="8.5546875" style="88" bestFit="1" customWidth="1"/>
    <col min="23" max="16384" width="8.21875" style="88"/>
  </cols>
  <sheetData>
    <row r="2" spans="4:22" x14ac:dyDescent="0.3">
      <c r="D2" s="117" t="s">
        <v>638</v>
      </c>
    </row>
    <row r="3" spans="4:22" x14ac:dyDescent="0.3">
      <c r="D3" s="116" t="s">
        <v>113</v>
      </c>
      <c r="E3" s="116" t="s">
        <v>878</v>
      </c>
    </row>
    <row r="5" spans="4:22" x14ac:dyDescent="0.3">
      <c r="D5" s="104" t="s">
        <v>140</v>
      </c>
    </row>
    <row r="6" spans="4:22" x14ac:dyDescent="0.3">
      <c r="D6" s="103" t="s">
        <v>141</v>
      </c>
      <c r="E6" s="103" t="s">
        <v>142</v>
      </c>
      <c r="F6" s="103" t="s">
        <v>143</v>
      </c>
      <c r="G6" s="103" t="s">
        <v>144</v>
      </c>
      <c r="H6" s="103" t="s">
        <v>20</v>
      </c>
      <c r="I6" s="103" t="s">
        <v>145</v>
      </c>
      <c r="J6" s="103" t="s">
        <v>146</v>
      </c>
      <c r="K6" s="103" t="s">
        <v>147</v>
      </c>
      <c r="R6" s="115" t="s">
        <v>637</v>
      </c>
    </row>
    <row r="7" spans="4:22" x14ac:dyDescent="0.3">
      <c r="D7" s="96" t="s">
        <v>392</v>
      </c>
      <c r="E7" s="91" t="str">
        <f t="shared" ref="E7:E21" si="0">$D$3&amp;N7</f>
        <v>COMAHT</v>
      </c>
      <c r="F7" s="91" t="str">
        <f t="shared" ref="F7:F21" si="1">O7&amp;" ("&amp;$D$3&amp;")"</f>
        <v>Ambient heat (COM)</v>
      </c>
      <c r="G7" s="95" t="s">
        <v>119</v>
      </c>
      <c r="H7" s="95"/>
      <c r="I7" s="95"/>
      <c r="J7" s="94"/>
      <c r="K7" s="94"/>
      <c r="N7" s="99" t="s">
        <v>636</v>
      </c>
      <c r="O7" s="99" t="s">
        <v>520</v>
      </c>
      <c r="R7" s="99" t="str">
        <f t="shared" ref="R7:R21" si="2">U7&amp;" ("&amp;$D$3&amp;")"</f>
        <v>Ambient heat (COM)</v>
      </c>
      <c r="S7" s="99" t="str">
        <f t="shared" ref="S7:S21" si="3">$D$3&amp;V7</f>
        <v>COMAHT</v>
      </c>
      <c r="U7" s="99" t="s">
        <v>520</v>
      </c>
      <c r="V7" s="99" t="s">
        <v>636</v>
      </c>
    </row>
    <row r="8" spans="4:22" x14ac:dyDescent="0.3">
      <c r="D8" s="96"/>
      <c r="E8" s="114" t="str">
        <f t="shared" si="0"/>
        <v>COMBFW</v>
      </c>
      <c r="F8" s="91" t="str">
        <f t="shared" si="1"/>
        <v>Bio Fire wood (COM)</v>
      </c>
      <c r="G8" s="95" t="s">
        <v>119</v>
      </c>
      <c r="H8" s="95"/>
      <c r="I8" s="95"/>
      <c r="J8" s="94"/>
      <c r="K8" s="94"/>
      <c r="N8" s="100" t="s">
        <v>634</v>
      </c>
      <c r="O8" s="99" t="s">
        <v>635</v>
      </c>
      <c r="R8" s="99" t="str">
        <f t="shared" si="2"/>
        <v>Bio Fire wood (COM)</v>
      </c>
      <c r="S8" s="99" t="str">
        <f t="shared" si="3"/>
        <v>COMBFW</v>
      </c>
      <c r="U8" s="99" t="s">
        <v>635</v>
      </c>
      <c r="V8" s="99" t="s">
        <v>634</v>
      </c>
    </row>
    <row r="9" spans="4:22" x14ac:dyDescent="0.3">
      <c r="D9" s="96"/>
      <c r="E9" s="114" t="str">
        <f t="shared" si="0"/>
        <v>COMBGS</v>
      </c>
      <c r="F9" s="91" t="str">
        <f t="shared" si="1"/>
        <v>Bio Gas (COM)</v>
      </c>
      <c r="G9" s="95" t="s">
        <v>119</v>
      </c>
      <c r="H9" s="95"/>
      <c r="I9" s="95"/>
      <c r="J9" s="94"/>
      <c r="K9" s="94"/>
      <c r="N9" s="100" t="s">
        <v>632</v>
      </c>
      <c r="O9" s="99" t="s">
        <v>633</v>
      </c>
      <c r="R9" s="99" t="str">
        <f t="shared" si="2"/>
        <v>Bio Gas (COM)</v>
      </c>
      <c r="S9" s="99" t="str">
        <f t="shared" si="3"/>
        <v>COMBGS</v>
      </c>
      <c r="U9" s="99" t="s">
        <v>633</v>
      </c>
      <c r="V9" s="99" t="s">
        <v>632</v>
      </c>
    </row>
    <row r="10" spans="4:22" x14ac:dyDescent="0.3">
      <c r="D10" s="96"/>
      <c r="E10" s="114" t="str">
        <f t="shared" si="0"/>
        <v>COMBPL</v>
      </c>
      <c r="F10" s="91" t="str">
        <f t="shared" si="1"/>
        <v>Bio Pellets (COM)</v>
      </c>
      <c r="G10" s="95" t="s">
        <v>119</v>
      </c>
      <c r="H10" s="95"/>
      <c r="I10" s="95"/>
      <c r="J10" s="94"/>
      <c r="K10" s="94"/>
      <c r="N10" s="100" t="s">
        <v>630</v>
      </c>
      <c r="O10" s="99" t="s">
        <v>631</v>
      </c>
      <c r="R10" s="99" t="str">
        <f t="shared" si="2"/>
        <v>Bio Pellets (COM)</v>
      </c>
      <c r="S10" s="99" t="str">
        <f t="shared" si="3"/>
        <v>COMBPL</v>
      </c>
      <c r="U10" s="99" t="s">
        <v>631</v>
      </c>
      <c r="V10" s="99" t="s">
        <v>630</v>
      </c>
    </row>
    <row r="11" spans="4:22" x14ac:dyDescent="0.3">
      <c r="D11" s="96"/>
      <c r="E11" s="114" t="str">
        <f t="shared" si="0"/>
        <v>COMBOL</v>
      </c>
      <c r="F11" s="91" t="str">
        <f t="shared" si="1"/>
        <v>Bio Oil (COM)</v>
      </c>
      <c r="G11" s="95" t="s">
        <v>119</v>
      </c>
      <c r="H11" s="95"/>
      <c r="I11" s="95"/>
      <c r="J11" s="120"/>
      <c r="K11" s="120"/>
      <c r="N11" s="100" t="s">
        <v>1100</v>
      </c>
      <c r="O11" s="99" t="s">
        <v>1101</v>
      </c>
      <c r="R11" s="99" t="str">
        <f>U11&amp;" ("&amp;$D$3&amp;")"</f>
        <v>Bio Oil (COM)</v>
      </c>
      <c r="S11" s="99" t="str">
        <f>$D$3&amp;V11</f>
        <v>COMBOL</v>
      </c>
      <c r="U11" s="99" t="s">
        <v>1101</v>
      </c>
      <c r="V11" s="99" t="s">
        <v>1100</v>
      </c>
    </row>
    <row r="12" spans="4:22" x14ac:dyDescent="0.3">
      <c r="D12" s="96"/>
      <c r="E12" s="114" t="str">
        <f t="shared" si="0"/>
        <v>COMCOA</v>
      </c>
      <c r="F12" s="91" t="str">
        <f t="shared" si="1"/>
        <v>Coal (COM)</v>
      </c>
      <c r="G12" s="95" t="s">
        <v>119</v>
      </c>
      <c r="H12" s="95"/>
      <c r="I12" s="95"/>
      <c r="J12" s="94"/>
      <c r="K12" s="94"/>
      <c r="N12" s="100" t="s">
        <v>628</v>
      </c>
      <c r="O12" s="99" t="s">
        <v>629</v>
      </c>
      <c r="R12" s="99" t="str">
        <f t="shared" si="2"/>
        <v>Coal (COM)</v>
      </c>
      <c r="S12" s="99" t="str">
        <f t="shared" si="3"/>
        <v>COMCOA</v>
      </c>
      <c r="U12" s="99" t="s">
        <v>629</v>
      </c>
      <c r="V12" s="99" t="s">
        <v>628</v>
      </c>
    </row>
    <row r="13" spans="4:22" x14ac:dyDescent="0.3">
      <c r="D13" s="96"/>
      <c r="E13" s="114" t="str">
        <f t="shared" si="0"/>
        <v>COMDST</v>
      </c>
      <c r="F13" s="91" t="str">
        <f t="shared" si="1"/>
        <v>Diesel (COM)</v>
      </c>
      <c r="G13" s="95" t="s">
        <v>119</v>
      </c>
      <c r="H13" s="95"/>
      <c r="I13" s="95"/>
      <c r="J13" s="94"/>
      <c r="K13" s="94"/>
      <c r="N13" s="100" t="s">
        <v>627</v>
      </c>
      <c r="O13" s="99" t="s">
        <v>532</v>
      </c>
      <c r="R13" s="99" t="str">
        <f t="shared" si="2"/>
        <v>Diesel (COM)</v>
      </c>
      <c r="S13" s="99" t="str">
        <f t="shared" si="3"/>
        <v>COMDST</v>
      </c>
      <c r="U13" s="99" t="s">
        <v>532</v>
      </c>
      <c r="V13" s="99" t="s">
        <v>627</v>
      </c>
    </row>
    <row r="14" spans="4:22" x14ac:dyDescent="0.3">
      <c r="D14" s="96"/>
      <c r="E14" s="114" t="str">
        <f t="shared" si="0"/>
        <v>COMELC</v>
      </c>
      <c r="F14" s="91" t="str">
        <f t="shared" si="1"/>
        <v>Electricity (COM)</v>
      </c>
      <c r="G14" s="95" t="s">
        <v>119</v>
      </c>
      <c r="H14" s="95"/>
      <c r="I14" s="95" t="s">
        <v>468</v>
      </c>
      <c r="J14" s="176" t="s">
        <v>103</v>
      </c>
      <c r="K14" s="94" t="s">
        <v>50</v>
      </c>
      <c r="N14" s="100" t="s">
        <v>50</v>
      </c>
      <c r="O14" s="99" t="s">
        <v>491</v>
      </c>
      <c r="R14" s="99" t="str">
        <f t="shared" si="2"/>
        <v>Electricity (COM)</v>
      </c>
      <c r="S14" s="99" t="str">
        <f t="shared" si="3"/>
        <v>COMELC</v>
      </c>
      <c r="U14" s="99" t="s">
        <v>491</v>
      </c>
      <c r="V14" s="99" t="s">
        <v>50</v>
      </c>
    </row>
    <row r="15" spans="4:22" x14ac:dyDescent="0.3">
      <c r="D15" s="96"/>
      <c r="E15" s="114" t="str">
        <f t="shared" si="0"/>
        <v>COMGAS</v>
      </c>
      <c r="F15" s="91" t="str">
        <f t="shared" si="1"/>
        <v>Natural Gas (COM)</v>
      </c>
      <c r="G15" s="95" t="s">
        <v>119</v>
      </c>
      <c r="H15" s="95"/>
      <c r="I15" s="95" t="s">
        <v>900</v>
      </c>
      <c r="J15" s="94"/>
      <c r="K15" s="94"/>
      <c r="N15" s="100" t="s">
        <v>618</v>
      </c>
      <c r="O15" s="99" t="s">
        <v>546</v>
      </c>
      <c r="R15" s="99" t="str">
        <f t="shared" si="2"/>
        <v>Geothermal ground (COM)</v>
      </c>
      <c r="S15" s="99" t="str">
        <f t="shared" si="3"/>
        <v>COMGEO</v>
      </c>
      <c r="U15" s="99" t="s">
        <v>625</v>
      </c>
      <c r="V15" s="99" t="s">
        <v>626</v>
      </c>
    </row>
    <row r="16" spans="4:22" x14ac:dyDescent="0.3">
      <c r="D16" s="96"/>
      <c r="E16" s="114" t="str">
        <f t="shared" si="0"/>
        <v>COMGEO</v>
      </c>
      <c r="F16" s="91" t="str">
        <f t="shared" si="1"/>
        <v>Geothermal ground (COM)</v>
      </c>
      <c r="G16" s="95" t="s">
        <v>119</v>
      </c>
      <c r="H16" s="95"/>
      <c r="I16" s="95"/>
      <c r="J16" s="94"/>
      <c r="K16" s="94"/>
      <c r="N16" s="100" t="s">
        <v>626</v>
      </c>
      <c r="O16" s="99" t="s">
        <v>625</v>
      </c>
      <c r="R16" s="99" t="str">
        <f t="shared" si="2"/>
        <v>High Temperature Heat (COM)</v>
      </c>
      <c r="S16" s="99" t="str">
        <f t="shared" si="3"/>
        <v>COMHTH</v>
      </c>
      <c r="U16" s="99" t="s">
        <v>623</v>
      </c>
      <c r="V16" s="99" t="s">
        <v>624</v>
      </c>
    </row>
    <row r="17" spans="2:22" x14ac:dyDescent="0.3">
      <c r="D17" s="96"/>
      <c r="E17" s="114" t="str">
        <f t="shared" si="0"/>
        <v>COMHTH</v>
      </c>
      <c r="F17" s="91" t="str">
        <f t="shared" si="1"/>
        <v>High Temperature Heat (COM)</v>
      </c>
      <c r="G17" s="95" t="s">
        <v>119</v>
      </c>
      <c r="H17" s="95"/>
      <c r="I17" s="95" t="s">
        <v>468</v>
      </c>
      <c r="J17" s="94" t="s">
        <v>103</v>
      </c>
      <c r="K17" s="94"/>
      <c r="N17" s="100" t="s">
        <v>624</v>
      </c>
      <c r="O17" s="99" t="s">
        <v>623</v>
      </c>
      <c r="R17" s="99" t="str">
        <f t="shared" si="2"/>
        <v>Liquefied Petroleum Gas (COM)</v>
      </c>
      <c r="S17" s="99" t="str">
        <f t="shared" si="3"/>
        <v>COMLPG</v>
      </c>
      <c r="U17" s="99" t="s">
        <v>621</v>
      </c>
      <c r="V17" s="99" t="s">
        <v>622</v>
      </c>
    </row>
    <row r="18" spans="2:22" x14ac:dyDescent="0.3">
      <c r="D18" s="96"/>
      <c r="E18" s="114" t="str">
        <f t="shared" si="0"/>
        <v>COMLPG</v>
      </c>
      <c r="F18" s="91" t="str">
        <f t="shared" si="1"/>
        <v>Liquefied Petroleum Gas (COM)</v>
      </c>
      <c r="G18" s="95" t="s">
        <v>119</v>
      </c>
      <c r="H18" s="95"/>
      <c r="I18" s="95"/>
      <c r="J18" s="94"/>
      <c r="K18" s="94"/>
      <c r="N18" s="100" t="s">
        <v>622</v>
      </c>
      <c r="O18" s="99" t="s">
        <v>621</v>
      </c>
      <c r="R18" s="99" t="str">
        <f t="shared" si="2"/>
        <v>District Cooling (COM)</v>
      </c>
      <c r="S18" s="99" t="str">
        <f t="shared" si="3"/>
        <v>COMCOO</v>
      </c>
      <c r="U18" s="99" t="s">
        <v>619</v>
      </c>
      <c r="V18" s="99" t="s">
        <v>620</v>
      </c>
    </row>
    <row r="19" spans="2:22" x14ac:dyDescent="0.3">
      <c r="D19" s="96"/>
      <c r="E19" s="114" t="str">
        <f t="shared" si="0"/>
        <v>COMCOO</v>
      </c>
      <c r="F19" s="91" t="str">
        <f t="shared" si="1"/>
        <v>District Cooling (COM)</v>
      </c>
      <c r="G19" s="95" t="s">
        <v>119</v>
      </c>
      <c r="H19" s="95"/>
      <c r="I19" s="95" t="s">
        <v>468</v>
      </c>
      <c r="J19" s="94"/>
      <c r="K19" s="94"/>
      <c r="N19" s="100" t="s">
        <v>620</v>
      </c>
      <c r="O19" s="99" t="s">
        <v>619</v>
      </c>
      <c r="R19" s="99" t="str">
        <f t="shared" si="2"/>
        <v>Natural Gas (COM)</v>
      </c>
      <c r="S19" s="99" t="str">
        <f t="shared" si="3"/>
        <v>COMGAS</v>
      </c>
      <c r="U19" s="99" t="s">
        <v>546</v>
      </c>
      <c r="V19" s="99" t="s">
        <v>618</v>
      </c>
    </row>
    <row r="20" spans="2:22" x14ac:dyDescent="0.3">
      <c r="D20" s="96"/>
      <c r="E20" s="114" t="str">
        <f t="shared" si="0"/>
        <v>COMOIL</v>
      </c>
      <c r="F20" s="91" t="str">
        <f t="shared" si="1"/>
        <v>Oil (COM)</v>
      </c>
      <c r="G20" s="95" t="s">
        <v>119</v>
      </c>
      <c r="H20" s="95"/>
      <c r="I20" s="95"/>
      <c r="J20" s="94"/>
      <c r="K20" s="94"/>
      <c r="N20" s="100" t="s">
        <v>616</v>
      </c>
      <c r="O20" s="99" t="s">
        <v>617</v>
      </c>
      <c r="R20" s="99" t="str">
        <f t="shared" si="2"/>
        <v>Oil (COM)</v>
      </c>
      <c r="S20" s="99" t="str">
        <f t="shared" si="3"/>
        <v>COMOIL</v>
      </c>
      <c r="U20" s="99" t="s">
        <v>617</v>
      </c>
      <c r="V20" s="99" t="s">
        <v>616</v>
      </c>
    </row>
    <row r="21" spans="2:22" x14ac:dyDescent="0.3">
      <c r="D21" s="93"/>
      <c r="E21" s="113" t="str">
        <f t="shared" si="0"/>
        <v>COMSOL</v>
      </c>
      <c r="F21" s="92" t="str">
        <f t="shared" si="1"/>
        <v>Solar (COM)</v>
      </c>
      <c r="G21" s="90" t="s">
        <v>119</v>
      </c>
      <c r="H21" s="90"/>
      <c r="I21" s="90"/>
      <c r="J21" s="89"/>
      <c r="K21" s="89"/>
      <c r="N21" s="112" t="s">
        <v>615</v>
      </c>
      <c r="O21" s="111" t="s">
        <v>512</v>
      </c>
      <c r="R21" s="99" t="str">
        <f t="shared" si="2"/>
        <v>Solar (COM)</v>
      </c>
      <c r="S21" s="99" t="str">
        <f t="shared" si="3"/>
        <v>COMSOL</v>
      </c>
      <c r="U21" s="99" t="s">
        <v>512</v>
      </c>
      <c r="V21" s="99" t="s">
        <v>615</v>
      </c>
    </row>
    <row r="22" spans="2:22" x14ac:dyDescent="0.3">
      <c r="D22" s="110"/>
      <c r="E22" s="109"/>
      <c r="F22" s="109"/>
      <c r="G22" s="108"/>
      <c r="H22" s="107"/>
      <c r="I22" s="107"/>
      <c r="J22" s="107"/>
      <c r="K22" s="107"/>
    </row>
    <row r="23" spans="2:22" x14ac:dyDescent="0.3">
      <c r="D23" s="106" t="s">
        <v>614</v>
      </c>
      <c r="E23" s="105"/>
    </row>
    <row r="25" spans="2:22" ht="13.35" customHeight="1" x14ac:dyDescent="0.3">
      <c r="D25" s="104" t="s">
        <v>140</v>
      </c>
    </row>
    <row r="26" spans="2:22" ht="13.35" customHeight="1" x14ac:dyDescent="0.3">
      <c r="D26" s="103" t="s">
        <v>141</v>
      </c>
      <c r="E26" s="103" t="s">
        <v>142</v>
      </c>
      <c r="F26" s="103" t="s">
        <v>143</v>
      </c>
      <c r="G26" s="103" t="s">
        <v>144</v>
      </c>
      <c r="H26" s="103" t="s">
        <v>20</v>
      </c>
      <c r="I26" s="103" t="s">
        <v>145</v>
      </c>
      <c r="J26" s="103" t="s">
        <v>146</v>
      </c>
      <c r="K26" s="103" t="s">
        <v>147</v>
      </c>
      <c r="N26" s="103" t="str">
        <f>LEFT(D3,1)</f>
        <v>C</v>
      </c>
      <c r="O26" s="99"/>
      <c r="Q26" s="102"/>
      <c r="R26" s="101"/>
    </row>
    <row r="27" spans="2:22" ht="13.35" customHeight="1" x14ac:dyDescent="0.3">
      <c r="B27" s="98" t="s">
        <v>611</v>
      </c>
      <c r="D27" s="96" t="s">
        <v>639</v>
      </c>
      <c r="E27" s="91" t="str">
        <f>$N$26&amp;B27&amp;N$27</f>
        <v>CHCUL</v>
      </c>
      <c r="F27" s="91" t="str">
        <f t="shared" ref="F27:F34" si="4">$R$27&amp;" "&amp;O27&amp;""</f>
        <v>Space Heating in Commercial sector - Culture space, museum, theatre and library</v>
      </c>
      <c r="G27" s="95" t="s">
        <v>119</v>
      </c>
      <c r="H27" s="95"/>
      <c r="I27" s="95"/>
      <c r="J27" s="94"/>
      <c r="K27" s="94"/>
      <c r="N27" s="100" t="s">
        <v>647</v>
      </c>
      <c r="O27" s="99" t="s">
        <v>872</v>
      </c>
      <c r="Q27" s="100" t="s">
        <v>611</v>
      </c>
      <c r="R27" s="99" t="str">
        <f>"Space Heating in "&amp;$E$3&amp;" sector -"</f>
        <v>Space Heating in Commercial sector -</v>
      </c>
    </row>
    <row r="28" spans="2:22" ht="13.35" customHeight="1" x14ac:dyDescent="0.3">
      <c r="B28" s="88" t="str">
        <f t="shared" ref="B28:B34" si="5">B27</f>
        <v>H</v>
      </c>
      <c r="D28" s="96" t="s">
        <v>639</v>
      </c>
      <c r="E28" s="91" t="str">
        <f>$N$26&amp;B28&amp;N$28</f>
        <v>CHEDU</v>
      </c>
      <c r="F28" s="91" t="str">
        <f t="shared" si="4"/>
        <v>Space Heating in Commercial sector - Education</v>
      </c>
      <c r="G28" s="95" t="s">
        <v>119</v>
      </c>
      <c r="H28" s="95"/>
      <c r="I28" s="95"/>
      <c r="J28" s="94"/>
      <c r="K28" s="94"/>
      <c r="N28" s="100" t="s">
        <v>646</v>
      </c>
      <c r="O28" s="99" t="s">
        <v>865</v>
      </c>
      <c r="Q28" s="100" t="s">
        <v>603</v>
      </c>
      <c r="R28" s="99" t="str">
        <f>"Space Cooling in "&amp;$E$3&amp;" sector -"</f>
        <v>Space Cooling in Commercial sector -</v>
      </c>
    </row>
    <row r="29" spans="2:22" ht="13.35" customHeight="1" x14ac:dyDescent="0.3">
      <c r="B29" s="88" t="str">
        <f t="shared" si="5"/>
        <v>H</v>
      </c>
      <c r="D29" s="96" t="s">
        <v>639</v>
      </c>
      <c r="E29" s="91" t="str">
        <f>$N$26&amp;B29&amp;N$29</f>
        <v>CHHLT</v>
      </c>
      <c r="F29" s="91" t="str">
        <f t="shared" si="4"/>
        <v>Space Heating in Commercial sector - Health</v>
      </c>
      <c r="G29" s="95" t="s">
        <v>119</v>
      </c>
      <c r="H29" s="95"/>
      <c r="I29" s="95"/>
      <c r="J29" s="94"/>
      <c r="K29" s="94"/>
      <c r="N29" s="100" t="s">
        <v>645</v>
      </c>
      <c r="O29" s="99" t="s">
        <v>873</v>
      </c>
      <c r="Q29" s="100" t="s">
        <v>60</v>
      </c>
      <c r="R29" s="99" t="str">
        <f>"Water Heating in "&amp;$E$3&amp;" sector -"</f>
        <v>Water Heating in Commercial sector -</v>
      </c>
    </row>
    <row r="30" spans="2:22" ht="13.35" customHeight="1" x14ac:dyDescent="0.3">
      <c r="B30" s="88" t="str">
        <f t="shared" si="5"/>
        <v>H</v>
      </c>
      <c r="D30" s="96" t="s">
        <v>639</v>
      </c>
      <c r="E30" s="91" t="str">
        <f>$N$26&amp;B30&amp;N$30</f>
        <v>CHOFF</v>
      </c>
      <c r="F30" s="91" t="str">
        <f t="shared" si="4"/>
        <v>Space Heating in Commercial sector - Offices</v>
      </c>
      <c r="G30" s="95" t="s">
        <v>119</v>
      </c>
      <c r="H30" s="95"/>
      <c r="I30" s="95"/>
      <c r="J30" s="94"/>
      <c r="K30" s="94"/>
      <c r="N30" s="100" t="s">
        <v>644</v>
      </c>
      <c r="O30" s="99" t="s">
        <v>874</v>
      </c>
      <c r="Q30" s="100" t="s">
        <v>602</v>
      </c>
      <c r="R30" s="99" t="str">
        <f>"Cooking in "&amp;$E$3&amp;" sector -"</f>
        <v>Cooking in Commercial sector -</v>
      </c>
    </row>
    <row r="31" spans="2:22" ht="13.35" customHeight="1" x14ac:dyDescent="0.3">
      <c r="B31" s="88" t="str">
        <f t="shared" si="5"/>
        <v>H</v>
      </c>
      <c r="D31" s="96" t="s">
        <v>639</v>
      </c>
      <c r="E31" s="91" t="str">
        <f>$N$26&amp;B31&amp;N$31</f>
        <v>CHOTH</v>
      </c>
      <c r="F31" s="91" t="str">
        <f t="shared" si="4"/>
        <v>Space Heating in Commercial sector - Other</v>
      </c>
      <c r="G31" s="95" t="s">
        <v>119</v>
      </c>
      <c r="H31" s="95"/>
      <c r="I31" s="95"/>
      <c r="J31" s="94"/>
      <c r="K31" s="94"/>
      <c r="N31" s="100" t="s">
        <v>643</v>
      </c>
      <c r="O31" s="99" t="s">
        <v>869</v>
      </c>
      <c r="Q31" s="100" t="s">
        <v>601</v>
      </c>
      <c r="R31" s="99" t="str">
        <f>"Lighting in "&amp;$E$3&amp;" sector -"</f>
        <v>Lighting in Commercial sector -</v>
      </c>
    </row>
    <row r="32" spans="2:22" ht="13.35" customHeight="1" x14ac:dyDescent="0.3">
      <c r="B32" s="88" t="str">
        <f t="shared" si="5"/>
        <v>H</v>
      </c>
      <c r="D32" s="96" t="s">
        <v>639</v>
      </c>
      <c r="E32" s="91" t="str">
        <f>$N$26&amp;B32&amp;N$32</f>
        <v>CHRET</v>
      </c>
      <c r="F32" s="91" t="str">
        <f t="shared" si="4"/>
        <v>Space Heating in Commercial sector - Retail business</v>
      </c>
      <c r="G32" s="95" t="s">
        <v>119</v>
      </c>
      <c r="H32" s="95"/>
      <c r="I32" s="95"/>
      <c r="J32" s="94"/>
      <c r="K32" s="94"/>
      <c r="N32" s="100" t="s">
        <v>642</v>
      </c>
      <c r="O32" s="99" t="s">
        <v>875</v>
      </c>
      <c r="Q32" s="100" t="s">
        <v>600</v>
      </c>
      <c r="R32" s="99" t="str">
        <f>"Other electric appliances "&amp;$E$3&amp;" sector -"</f>
        <v>Other electric appliances Commercial sector -</v>
      </c>
    </row>
    <row r="33" spans="2:18" ht="13.35" customHeight="1" x14ac:dyDescent="0.3">
      <c r="B33" s="88" t="str">
        <f t="shared" si="5"/>
        <v>H</v>
      </c>
      <c r="D33" s="96" t="s">
        <v>639</v>
      </c>
      <c r="E33" s="91" t="str">
        <f>$N$26&amp;B33&amp;N$33</f>
        <v>CHSPO</v>
      </c>
      <c r="F33" s="91" t="str">
        <f t="shared" si="4"/>
        <v>Space Heating in Commercial sector - Swimming pool and gyms</v>
      </c>
      <c r="G33" s="95" t="s">
        <v>119</v>
      </c>
      <c r="H33" s="95"/>
      <c r="I33" s="95"/>
      <c r="J33" s="94"/>
      <c r="K33" s="94"/>
      <c r="N33" s="100" t="s">
        <v>641</v>
      </c>
      <c r="O33" s="99" t="s">
        <v>876</v>
      </c>
      <c r="Q33" s="100" t="s">
        <v>599</v>
      </c>
      <c r="R33" s="99" t="str">
        <f>"Other energy in "&amp;$E$3&amp;" sector -"</f>
        <v>Other energy in Commercial sector -</v>
      </c>
    </row>
    <row r="34" spans="2:18" ht="13.35" customHeight="1" x14ac:dyDescent="0.3">
      <c r="B34" s="88" t="str">
        <f t="shared" si="5"/>
        <v>H</v>
      </c>
      <c r="D34" s="93" t="s">
        <v>639</v>
      </c>
      <c r="E34" s="92" t="str">
        <f>$N$26&amp;B34&amp;N$34</f>
        <v>CHTUR</v>
      </c>
      <c r="F34" s="92" t="str">
        <f t="shared" si="4"/>
        <v>Space Heating in Commercial sector - Tourism Hotels and Restaurants</v>
      </c>
      <c r="G34" s="90" t="s">
        <v>119</v>
      </c>
      <c r="H34" s="90"/>
      <c r="I34" s="90"/>
      <c r="J34" s="89"/>
      <c r="K34" s="89"/>
      <c r="N34" s="100" t="s">
        <v>640</v>
      </c>
      <c r="O34" s="99" t="s">
        <v>877</v>
      </c>
    </row>
    <row r="35" spans="2:18" x14ac:dyDescent="0.3">
      <c r="B35" s="98" t="s">
        <v>603</v>
      </c>
      <c r="D35" s="96" t="s">
        <v>639</v>
      </c>
      <c r="E35" s="91" t="str">
        <f>$N$26&amp;B35&amp;N$27</f>
        <v>CCCUL</v>
      </c>
      <c r="F35" s="91" t="str">
        <f t="shared" ref="F35:F42" si="6">$R$28&amp;" "&amp;O27&amp;""</f>
        <v>Space Cooling in Commercial sector - Culture space, museum, theatre and library</v>
      </c>
      <c r="G35" s="95" t="s">
        <v>119</v>
      </c>
      <c r="H35" s="95"/>
      <c r="I35" s="95"/>
      <c r="J35" s="94"/>
      <c r="K35" s="94"/>
    </row>
    <row r="36" spans="2:18" x14ac:dyDescent="0.3">
      <c r="B36" s="88" t="str">
        <f t="shared" ref="B36:B42" si="7">B35</f>
        <v>C</v>
      </c>
      <c r="D36" s="96" t="s">
        <v>639</v>
      </c>
      <c r="E36" s="91" t="str">
        <f>$N$26&amp;B36&amp;N$28</f>
        <v>CCEDU</v>
      </c>
      <c r="F36" s="91" t="str">
        <f t="shared" si="6"/>
        <v>Space Cooling in Commercial sector - Education</v>
      </c>
      <c r="G36" s="95" t="s">
        <v>119</v>
      </c>
      <c r="H36" s="95"/>
      <c r="I36" s="95"/>
      <c r="J36" s="94"/>
      <c r="K36" s="94"/>
    </row>
    <row r="37" spans="2:18" x14ac:dyDescent="0.3">
      <c r="B37" s="88" t="str">
        <f t="shared" si="7"/>
        <v>C</v>
      </c>
      <c r="D37" s="96" t="s">
        <v>639</v>
      </c>
      <c r="E37" s="91" t="str">
        <f>$N$26&amp;B37&amp;N$29</f>
        <v>CCHLT</v>
      </c>
      <c r="F37" s="91" t="str">
        <f t="shared" si="6"/>
        <v>Space Cooling in Commercial sector - Health</v>
      </c>
      <c r="G37" s="95" t="s">
        <v>119</v>
      </c>
      <c r="H37" s="95"/>
      <c r="I37" s="95"/>
      <c r="J37" s="94"/>
      <c r="K37" s="94"/>
    </row>
    <row r="38" spans="2:18" x14ac:dyDescent="0.3">
      <c r="B38" s="88" t="str">
        <f t="shared" si="7"/>
        <v>C</v>
      </c>
      <c r="D38" s="96" t="s">
        <v>639</v>
      </c>
      <c r="E38" s="91" t="str">
        <f>$N$26&amp;B38&amp;N$30</f>
        <v>CCOFF</v>
      </c>
      <c r="F38" s="91" t="str">
        <f t="shared" si="6"/>
        <v>Space Cooling in Commercial sector - Offices</v>
      </c>
      <c r="G38" s="95" t="s">
        <v>119</v>
      </c>
      <c r="H38" s="95"/>
      <c r="I38" s="95"/>
      <c r="J38" s="94"/>
      <c r="K38" s="94"/>
    </row>
    <row r="39" spans="2:18" x14ac:dyDescent="0.3">
      <c r="B39" s="88" t="str">
        <f t="shared" si="7"/>
        <v>C</v>
      </c>
      <c r="D39" s="96" t="s">
        <v>639</v>
      </c>
      <c r="E39" s="91" t="str">
        <f>$N$26&amp;B39&amp;N$31</f>
        <v>CCOTH</v>
      </c>
      <c r="F39" s="91" t="str">
        <f t="shared" si="6"/>
        <v>Space Cooling in Commercial sector - Other</v>
      </c>
      <c r="G39" s="95" t="s">
        <v>119</v>
      </c>
      <c r="H39" s="95"/>
      <c r="I39" s="95"/>
      <c r="J39" s="94"/>
      <c r="K39" s="94"/>
    </row>
    <row r="40" spans="2:18" x14ac:dyDescent="0.3">
      <c r="B40" s="88" t="str">
        <f t="shared" si="7"/>
        <v>C</v>
      </c>
      <c r="D40" s="96" t="s">
        <v>639</v>
      </c>
      <c r="E40" s="91" t="str">
        <f>$N$26&amp;B40&amp;N$32</f>
        <v>CCRET</v>
      </c>
      <c r="F40" s="91" t="str">
        <f t="shared" si="6"/>
        <v>Space Cooling in Commercial sector - Retail business</v>
      </c>
      <c r="G40" s="95" t="s">
        <v>119</v>
      </c>
      <c r="H40" s="95"/>
      <c r="I40" s="95"/>
      <c r="J40" s="94"/>
      <c r="K40" s="94"/>
    </row>
    <row r="41" spans="2:18" x14ac:dyDescent="0.3">
      <c r="B41" s="88" t="str">
        <f t="shared" si="7"/>
        <v>C</v>
      </c>
      <c r="D41" s="96" t="s">
        <v>639</v>
      </c>
      <c r="E41" s="91" t="str">
        <f>$N$26&amp;B41&amp;N$33</f>
        <v>CCSPO</v>
      </c>
      <c r="F41" s="91" t="str">
        <f t="shared" si="6"/>
        <v>Space Cooling in Commercial sector - Swimming pool and gyms</v>
      </c>
      <c r="G41" s="95" t="s">
        <v>119</v>
      </c>
      <c r="H41" s="95"/>
      <c r="I41" s="95"/>
      <c r="J41" s="94"/>
      <c r="K41" s="94"/>
    </row>
    <row r="42" spans="2:18" x14ac:dyDescent="0.3">
      <c r="B42" s="88" t="str">
        <f t="shared" si="7"/>
        <v>C</v>
      </c>
      <c r="D42" s="93" t="s">
        <v>639</v>
      </c>
      <c r="E42" s="92" t="str">
        <f>$N$26&amp;B42&amp;N$34</f>
        <v>CCTUR</v>
      </c>
      <c r="F42" s="91" t="str">
        <f t="shared" si="6"/>
        <v>Space Cooling in Commercial sector - Tourism Hotels and Restaurants</v>
      </c>
      <c r="G42" s="90" t="s">
        <v>119</v>
      </c>
      <c r="H42" s="90"/>
      <c r="I42" s="90"/>
      <c r="J42" s="89"/>
      <c r="K42" s="89"/>
    </row>
    <row r="43" spans="2:18" x14ac:dyDescent="0.3">
      <c r="B43" s="98" t="s">
        <v>60</v>
      </c>
      <c r="D43" s="96" t="s">
        <v>639</v>
      </c>
      <c r="E43" s="91" t="str">
        <f>$N$26&amp;B43&amp;N$27</f>
        <v>CWCUL</v>
      </c>
      <c r="F43" s="97" t="str">
        <f t="shared" ref="F43:F50" si="8">$R$29&amp;" "&amp;O27&amp;""</f>
        <v>Water Heating in Commercial sector - Culture space, museum, theatre and library</v>
      </c>
      <c r="G43" s="95" t="s">
        <v>119</v>
      </c>
      <c r="H43" s="95"/>
      <c r="I43" s="95"/>
      <c r="J43" s="94"/>
      <c r="K43" s="94"/>
    </row>
    <row r="44" spans="2:18" x14ac:dyDescent="0.3">
      <c r="B44" s="88" t="str">
        <f t="shared" ref="B44:B50" si="9">B43</f>
        <v>W</v>
      </c>
      <c r="D44" s="96" t="s">
        <v>639</v>
      </c>
      <c r="E44" s="91" t="str">
        <f>$N$26&amp;B44&amp;N$28</f>
        <v>CWEDU</v>
      </c>
      <c r="F44" s="91" t="str">
        <f t="shared" si="8"/>
        <v>Water Heating in Commercial sector - Education</v>
      </c>
      <c r="G44" s="95" t="s">
        <v>119</v>
      </c>
      <c r="H44" s="95"/>
      <c r="I44" s="95"/>
      <c r="J44" s="94"/>
      <c r="K44" s="94"/>
    </row>
    <row r="45" spans="2:18" x14ac:dyDescent="0.3">
      <c r="B45" s="88" t="str">
        <f t="shared" si="9"/>
        <v>W</v>
      </c>
      <c r="D45" s="96" t="s">
        <v>639</v>
      </c>
      <c r="E45" s="91" t="str">
        <f>$N$26&amp;B45&amp;N$29</f>
        <v>CWHLT</v>
      </c>
      <c r="F45" s="91" t="str">
        <f t="shared" si="8"/>
        <v>Water Heating in Commercial sector - Health</v>
      </c>
      <c r="G45" s="95" t="s">
        <v>119</v>
      </c>
      <c r="H45" s="95"/>
      <c r="I45" s="95"/>
      <c r="J45" s="94"/>
      <c r="K45" s="94"/>
    </row>
    <row r="46" spans="2:18" x14ac:dyDescent="0.3">
      <c r="B46" s="88" t="str">
        <f t="shared" si="9"/>
        <v>W</v>
      </c>
      <c r="D46" s="96" t="s">
        <v>639</v>
      </c>
      <c r="E46" s="91" t="str">
        <f>$N$26&amp;B46&amp;N$30</f>
        <v>CWOFF</v>
      </c>
      <c r="F46" s="91" t="str">
        <f t="shared" si="8"/>
        <v>Water Heating in Commercial sector - Offices</v>
      </c>
      <c r="G46" s="95" t="s">
        <v>119</v>
      </c>
      <c r="H46" s="95"/>
      <c r="I46" s="95"/>
      <c r="J46" s="94"/>
      <c r="K46" s="94"/>
    </row>
    <row r="47" spans="2:18" x14ac:dyDescent="0.3">
      <c r="B47" s="88" t="str">
        <f t="shared" si="9"/>
        <v>W</v>
      </c>
      <c r="D47" s="96" t="s">
        <v>639</v>
      </c>
      <c r="E47" s="91" t="str">
        <f>$N$26&amp;B47&amp;N$31</f>
        <v>CWOTH</v>
      </c>
      <c r="F47" s="91" t="str">
        <f t="shared" si="8"/>
        <v>Water Heating in Commercial sector - Other</v>
      </c>
      <c r="G47" s="95" t="s">
        <v>119</v>
      </c>
      <c r="H47" s="95"/>
      <c r="I47" s="95"/>
      <c r="J47" s="94"/>
      <c r="K47" s="94"/>
    </row>
    <row r="48" spans="2:18" x14ac:dyDescent="0.3">
      <c r="B48" s="88" t="str">
        <f t="shared" si="9"/>
        <v>W</v>
      </c>
      <c r="D48" s="96" t="s">
        <v>639</v>
      </c>
      <c r="E48" s="91" t="str">
        <f>$N$26&amp;B48&amp;N$32</f>
        <v>CWRET</v>
      </c>
      <c r="F48" s="91" t="str">
        <f t="shared" si="8"/>
        <v>Water Heating in Commercial sector - Retail business</v>
      </c>
      <c r="G48" s="95" t="s">
        <v>119</v>
      </c>
      <c r="H48" s="95"/>
      <c r="I48" s="95"/>
      <c r="J48" s="94"/>
      <c r="K48" s="94"/>
    </row>
    <row r="49" spans="2:11" x14ac:dyDescent="0.3">
      <c r="B49" s="88" t="str">
        <f t="shared" si="9"/>
        <v>W</v>
      </c>
      <c r="D49" s="96" t="s">
        <v>639</v>
      </c>
      <c r="E49" s="91" t="str">
        <f>$N$26&amp;B49&amp;N$33</f>
        <v>CWSPO</v>
      </c>
      <c r="F49" s="91" t="str">
        <f t="shared" si="8"/>
        <v>Water Heating in Commercial sector - Swimming pool and gyms</v>
      </c>
      <c r="G49" s="95" t="s">
        <v>119</v>
      </c>
      <c r="H49" s="95"/>
      <c r="I49" s="95"/>
      <c r="J49" s="94"/>
      <c r="K49" s="94"/>
    </row>
    <row r="50" spans="2:11" x14ac:dyDescent="0.3">
      <c r="B50" s="88" t="str">
        <f t="shared" si="9"/>
        <v>W</v>
      </c>
      <c r="D50" s="93" t="s">
        <v>639</v>
      </c>
      <c r="E50" s="92" t="str">
        <f>$N$26&amp;B50&amp;N$34</f>
        <v>CWTUR</v>
      </c>
      <c r="F50" s="91" t="str">
        <f t="shared" si="8"/>
        <v>Water Heating in Commercial sector - Tourism Hotels and Restaurants</v>
      </c>
      <c r="G50" s="90" t="s">
        <v>119</v>
      </c>
      <c r="H50" s="90"/>
      <c r="I50" s="90"/>
      <c r="J50" s="89"/>
      <c r="K50" s="89"/>
    </row>
    <row r="51" spans="2:11" x14ac:dyDescent="0.3">
      <c r="B51" s="98" t="s">
        <v>602</v>
      </c>
      <c r="D51" s="96" t="s">
        <v>639</v>
      </c>
      <c r="E51" s="91" t="str">
        <f>$N$26&amp;B51&amp;N$27</f>
        <v>CKCUL</v>
      </c>
      <c r="F51" s="97" t="str">
        <f t="shared" ref="F51:F58" si="10">$R$30&amp;" "&amp;O27&amp;""</f>
        <v>Cooking in Commercial sector - Culture space, museum, theatre and library</v>
      </c>
      <c r="G51" s="95" t="s">
        <v>119</v>
      </c>
      <c r="H51" s="95"/>
      <c r="I51" s="95"/>
      <c r="J51" s="94"/>
      <c r="K51" s="94"/>
    </row>
    <row r="52" spans="2:11" x14ac:dyDescent="0.3">
      <c r="B52" s="88" t="str">
        <f t="shared" ref="B52:B58" si="11">B51</f>
        <v>K</v>
      </c>
      <c r="D52" s="96" t="s">
        <v>639</v>
      </c>
      <c r="E52" s="91" t="str">
        <f>$N$26&amp;B52&amp;N$28</f>
        <v>CKEDU</v>
      </c>
      <c r="F52" s="91" t="str">
        <f t="shared" si="10"/>
        <v>Cooking in Commercial sector - Education</v>
      </c>
      <c r="G52" s="95" t="s">
        <v>119</v>
      </c>
      <c r="H52" s="95"/>
      <c r="I52" s="95"/>
      <c r="J52" s="94"/>
      <c r="K52" s="94"/>
    </row>
    <row r="53" spans="2:11" x14ac:dyDescent="0.3">
      <c r="B53" s="88" t="str">
        <f t="shared" si="11"/>
        <v>K</v>
      </c>
      <c r="D53" s="96" t="s">
        <v>639</v>
      </c>
      <c r="E53" s="91" t="str">
        <f>$N$26&amp;B53&amp;N$29</f>
        <v>CKHLT</v>
      </c>
      <c r="F53" s="91" t="str">
        <f t="shared" si="10"/>
        <v>Cooking in Commercial sector - Health</v>
      </c>
      <c r="G53" s="95" t="s">
        <v>119</v>
      </c>
      <c r="H53" s="95"/>
      <c r="I53" s="95"/>
      <c r="J53" s="94"/>
      <c r="K53" s="94"/>
    </row>
    <row r="54" spans="2:11" x14ac:dyDescent="0.3">
      <c r="B54" s="88" t="str">
        <f t="shared" si="11"/>
        <v>K</v>
      </c>
      <c r="D54" s="96" t="s">
        <v>639</v>
      </c>
      <c r="E54" s="91" t="str">
        <f>$N$26&amp;B54&amp;N$30</f>
        <v>CKOFF</v>
      </c>
      <c r="F54" s="91" t="str">
        <f t="shared" si="10"/>
        <v>Cooking in Commercial sector - Offices</v>
      </c>
      <c r="G54" s="95" t="s">
        <v>119</v>
      </c>
      <c r="H54" s="95"/>
      <c r="I54" s="95"/>
      <c r="J54" s="94"/>
      <c r="K54" s="94"/>
    </row>
    <row r="55" spans="2:11" x14ac:dyDescent="0.3">
      <c r="B55" s="88" t="str">
        <f t="shared" si="11"/>
        <v>K</v>
      </c>
      <c r="D55" s="96" t="s">
        <v>639</v>
      </c>
      <c r="E55" s="91" t="str">
        <f>$N$26&amp;B55&amp;N$31</f>
        <v>CKOTH</v>
      </c>
      <c r="F55" s="91" t="str">
        <f t="shared" si="10"/>
        <v>Cooking in Commercial sector - Other</v>
      </c>
      <c r="G55" s="95" t="s">
        <v>119</v>
      </c>
      <c r="H55" s="95"/>
      <c r="I55" s="95"/>
      <c r="J55" s="94"/>
      <c r="K55" s="94"/>
    </row>
    <row r="56" spans="2:11" x14ac:dyDescent="0.3">
      <c r="B56" s="88" t="str">
        <f t="shared" si="11"/>
        <v>K</v>
      </c>
      <c r="D56" s="96" t="s">
        <v>639</v>
      </c>
      <c r="E56" s="91" t="str">
        <f>$N$26&amp;B56&amp;N$32</f>
        <v>CKRET</v>
      </c>
      <c r="F56" s="91" t="str">
        <f t="shared" si="10"/>
        <v>Cooking in Commercial sector - Retail business</v>
      </c>
      <c r="G56" s="95" t="s">
        <v>119</v>
      </c>
      <c r="H56" s="95"/>
      <c r="I56" s="95"/>
      <c r="J56" s="94"/>
      <c r="K56" s="94"/>
    </row>
    <row r="57" spans="2:11" x14ac:dyDescent="0.3">
      <c r="B57" s="88" t="str">
        <f t="shared" si="11"/>
        <v>K</v>
      </c>
      <c r="D57" s="96" t="s">
        <v>639</v>
      </c>
      <c r="E57" s="91" t="str">
        <f>$N$26&amp;B57&amp;N$33</f>
        <v>CKSPO</v>
      </c>
      <c r="F57" s="91" t="str">
        <f t="shared" si="10"/>
        <v>Cooking in Commercial sector - Swimming pool and gyms</v>
      </c>
      <c r="G57" s="95" t="s">
        <v>119</v>
      </c>
      <c r="H57" s="95"/>
      <c r="I57" s="95"/>
      <c r="J57" s="94"/>
      <c r="K57" s="94"/>
    </row>
    <row r="58" spans="2:11" x14ac:dyDescent="0.3">
      <c r="B58" s="88" t="str">
        <f t="shared" si="11"/>
        <v>K</v>
      </c>
      <c r="D58" s="93" t="s">
        <v>639</v>
      </c>
      <c r="E58" s="92" t="str">
        <f>$N$26&amp;B58&amp;N$34</f>
        <v>CKTUR</v>
      </c>
      <c r="F58" s="91" t="str">
        <f t="shared" si="10"/>
        <v>Cooking in Commercial sector - Tourism Hotels and Restaurants</v>
      </c>
      <c r="G58" s="90" t="s">
        <v>119</v>
      </c>
      <c r="H58" s="90"/>
      <c r="I58" s="90"/>
      <c r="J58" s="89"/>
      <c r="K58" s="89"/>
    </row>
    <row r="59" spans="2:11" x14ac:dyDescent="0.3">
      <c r="B59" s="98" t="s">
        <v>601</v>
      </c>
      <c r="D59" s="96" t="s">
        <v>639</v>
      </c>
      <c r="E59" s="91" t="str">
        <f>$N$26&amp;B59&amp;N$27</f>
        <v>CLCUL</v>
      </c>
      <c r="F59" s="97" t="str">
        <f t="shared" ref="F59:F66" si="12">$R$31&amp;" "&amp;O27&amp;""</f>
        <v>Lighting in Commercial sector - Culture space, museum, theatre and library</v>
      </c>
      <c r="G59" s="95" t="s">
        <v>119</v>
      </c>
      <c r="H59" s="95"/>
      <c r="I59" s="95"/>
      <c r="J59" s="94"/>
      <c r="K59" s="94"/>
    </row>
    <row r="60" spans="2:11" x14ac:dyDescent="0.3">
      <c r="B60" s="88" t="str">
        <f t="shared" ref="B60:B66" si="13">B59</f>
        <v>L</v>
      </c>
      <c r="D60" s="96" t="s">
        <v>639</v>
      </c>
      <c r="E60" s="91" t="str">
        <f>$N$26&amp;B60&amp;N$28</f>
        <v>CLEDU</v>
      </c>
      <c r="F60" s="91" t="str">
        <f t="shared" si="12"/>
        <v>Lighting in Commercial sector - Education</v>
      </c>
      <c r="G60" s="95" t="s">
        <v>119</v>
      </c>
      <c r="H60" s="95"/>
      <c r="I60" s="95"/>
      <c r="J60" s="94"/>
      <c r="K60" s="94"/>
    </row>
    <row r="61" spans="2:11" x14ac:dyDescent="0.3">
      <c r="B61" s="88" t="str">
        <f t="shared" si="13"/>
        <v>L</v>
      </c>
      <c r="D61" s="96" t="s">
        <v>639</v>
      </c>
      <c r="E61" s="91" t="str">
        <f>$N$26&amp;B61&amp;N$29</f>
        <v>CLHLT</v>
      </c>
      <c r="F61" s="91" t="str">
        <f t="shared" si="12"/>
        <v>Lighting in Commercial sector - Health</v>
      </c>
      <c r="G61" s="95" t="s">
        <v>119</v>
      </c>
      <c r="H61" s="95"/>
      <c r="I61" s="95"/>
      <c r="J61" s="94"/>
      <c r="K61" s="94"/>
    </row>
    <row r="62" spans="2:11" x14ac:dyDescent="0.3">
      <c r="B62" s="88" t="str">
        <f t="shared" si="13"/>
        <v>L</v>
      </c>
      <c r="D62" s="96" t="s">
        <v>639</v>
      </c>
      <c r="E62" s="91" t="str">
        <f>$N$26&amp;B62&amp;N$30</f>
        <v>CLOFF</v>
      </c>
      <c r="F62" s="91" t="str">
        <f t="shared" si="12"/>
        <v>Lighting in Commercial sector - Offices</v>
      </c>
      <c r="G62" s="95" t="s">
        <v>119</v>
      </c>
      <c r="H62" s="95"/>
      <c r="I62" s="95"/>
      <c r="J62" s="94"/>
      <c r="K62" s="94"/>
    </row>
    <row r="63" spans="2:11" x14ac:dyDescent="0.3">
      <c r="B63" s="88" t="str">
        <f t="shared" si="13"/>
        <v>L</v>
      </c>
      <c r="D63" s="96" t="s">
        <v>639</v>
      </c>
      <c r="E63" s="91" t="str">
        <f>$N$26&amp;B63&amp;N$31</f>
        <v>CLOTH</v>
      </c>
      <c r="F63" s="91" t="str">
        <f t="shared" si="12"/>
        <v>Lighting in Commercial sector - Other</v>
      </c>
      <c r="G63" s="95" t="s">
        <v>119</v>
      </c>
      <c r="H63" s="95"/>
      <c r="I63" s="95"/>
      <c r="J63" s="94"/>
      <c r="K63" s="94"/>
    </row>
    <row r="64" spans="2:11" x14ac:dyDescent="0.3">
      <c r="B64" s="88" t="str">
        <f t="shared" si="13"/>
        <v>L</v>
      </c>
      <c r="D64" s="96" t="s">
        <v>639</v>
      </c>
      <c r="E64" s="91" t="str">
        <f>$N$26&amp;B64&amp;N$32</f>
        <v>CLRET</v>
      </c>
      <c r="F64" s="91" t="str">
        <f t="shared" si="12"/>
        <v>Lighting in Commercial sector - Retail business</v>
      </c>
      <c r="G64" s="95" t="s">
        <v>119</v>
      </c>
      <c r="H64" s="95"/>
      <c r="I64" s="95"/>
      <c r="J64" s="94"/>
      <c r="K64" s="94"/>
    </row>
    <row r="65" spans="2:11" x14ac:dyDescent="0.3">
      <c r="B65" s="88" t="str">
        <f t="shared" si="13"/>
        <v>L</v>
      </c>
      <c r="D65" s="96" t="s">
        <v>639</v>
      </c>
      <c r="E65" s="91" t="str">
        <f>$N$26&amp;B65&amp;N$33</f>
        <v>CLSPO</v>
      </c>
      <c r="F65" s="91" t="str">
        <f t="shared" si="12"/>
        <v>Lighting in Commercial sector - Swimming pool and gyms</v>
      </c>
      <c r="G65" s="95" t="s">
        <v>119</v>
      </c>
      <c r="H65" s="95"/>
      <c r="I65" s="95"/>
      <c r="J65" s="94"/>
      <c r="K65" s="94"/>
    </row>
    <row r="66" spans="2:11" x14ac:dyDescent="0.3">
      <c r="B66" s="88" t="str">
        <f t="shared" si="13"/>
        <v>L</v>
      </c>
      <c r="D66" s="93" t="s">
        <v>639</v>
      </c>
      <c r="E66" s="92" t="str">
        <f>$N$26&amp;B66&amp;N$34</f>
        <v>CLTUR</v>
      </c>
      <c r="F66" s="91" t="str">
        <f t="shared" si="12"/>
        <v>Lighting in Commercial sector - Tourism Hotels and Restaurants</v>
      </c>
      <c r="G66" s="90" t="s">
        <v>119</v>
      </c>
      <c r="H66" s="90"/>
      <c r="I66" s="90"/>
      <c r="J66" s="89"/>
      <c r="K66" s="89"/>
    </row>
    <row r="67" spans="2:11" x14ac:dyDescent="0.3">
      <c r="B67" s="98" t="s">
        <v>600</v>
      </c>
      <c r="D67" s="96" t="s">
        <v>639</v>
      </c>
      <c r="E67" s="91" t="str">
        <f>$N$26&amp;B67&amp;N$27</f>
        <v>COCUL</v>
      </c>
      <c r="F67" s="97" t="str">
        <f t="shared" ref="F67:F74" si="14">$R$32&amp;" "&amp;O27&amp;""</f>
        <v>Other electric appliances Commercial sector - Culture space, museum, theatre and library</v>
      </c>
      <c r="G67" s="95" t="s">
        <v>119</v>
      </c>
      <c r="H67" s="95"/>
      <c r="I67" s="95"/>
      <c r="J67" s="94"/>
      <c r="K67" s="94"/>
    </row>
    <row r="68" spans="2:11" x14ac:dyDescent="0.3">
      <c r="B68" s="88" t="str">
        <f t="shared" ref="B68:B74" si="15">B67</f>
        <v>O</v>
      </c>
      <c r="D68" s="96" t="s">
        <v>639</v>
      </c>
      <c r="E68" s="91" t="str">
        <f>$N$26&amp;B68&amp;N$28</f>
        <v>COEDU</v>
      </c>
      <c r="F68" s="91" t="str">
        <f t="shared" si="14"/>
        <v>Other electric appliances Commercial sector - Education</v>
      </c>
      <c r="G68" s="95" t="s">
        <v>119</v>
      </c>
      <c r="H68" s="95"/>
      <c r="I68" s="95"/>
      <c r="J68" s="94"/>
      <c r="K68" s="94"/>
    </row>
    <row r="69" spans="2:11" x14ac:dyDescent="0.3">
      <c r="B69" s="88" t="str">
        <f t="shared" si="15"/>
        <v>O</v>
      </c>
      <c r="D69" s="96" t="s">
        <v>639</v>
      </c>
      <c r="E69" s="91" t="str">
        <f>$N$26&amp;B69&amp;N$29</f>
        <v>COHLT</v>
      </c>
      <c r="F69" s="91" t="str">
        <f t="shared" si="14"/>
        <v>Other electric appliances Commercial sector - Health</v>
      </c>
      <c r="G69" s="95" t="s">
        <v>119</v>
      </c>
      <c r="H69" s="95"/>
      <c r="I69" s="95"/>
      <c r="J69" s="94"/>
      <c r="K69" s="94"/>
    </row>
    <row r="70" spans="2:11" x14ac:dyDescent="0.3">
      <c r="B70" s="88" t="str">
        <f t="shared" si="15"/>
        <v>O</v>
      </c>
      <c r="D70" s="96" t="s">
        <v>639</v>
      </c>
      <c r="E70" s="91" t="str">
        <f>$N$26&amp;B70&amp;N$30</f>
        <v>COOFF</v>
      </c>
      <c r="F70" s="91" t="str">
        <f t="shared" si="14"/>
        <v>Other electric appliances Commercial sector - Offices</v>
      </c>
      <c r="G70" s="95" t="s">
        <v>119</v>
      </c>
      <c r="H70" s="95"/>
      <c r="I70" s="95"/>
      <c r="J70" s="94"/>
      <c r="K70" s="94"/>
    </row>
    <row r="71" spans="2:11" x14ac:dyDescent="0.3">
      <c r="B71" s="88" t="str">
        <f t="shared" si="15"/>
        <v>O</v>
      </c>
      <c r="D71" s="96" t="s">
        <v>639</v>
      </c>
      <c r="E71" s="91" t="str">
        <f>$N$26&amp;B71&amp;N$31</f>
        <v>COOTH</v>
      </c>
      <c r="F71" s="91" t="str">
        <f t="shared" si="14"/>
        <v>Other electric appliances Commercial sector - Other</v>
      </c>
      <c r="G71" s="95" t="s">
        <v>119</v>
      </c>
      <c r="H71" s="95"/>
      <c r="I71" s="95"/>
      <c r="J71" s="94"/>
      <c r="K71" s="94"/>
    </row>
    <row r="72" spans="2:11" x14ac:dyDescent="0.3">
      <c r="B72" s="88" t="str">
        <f t="shared" si="15"/>
        <v>O</v>
      </c>
      <c r="D72" s="96" t="s">
        <v>639</v>
      </c>
      <c r="E72" s="91" t="str">
        <f>$N$26&amp;B72&amp;N$32</f>
        <v>CORET</v>
      </c>
      <c r="F72" s="91" t="str">
        <f t="shared" si="14"/>
        <v>Other electric appliances Commercial sector - Retail business</v>
      </c>
      <c r="G72" s="95" t="s">
        <v>119</v>
      </c>
      <c r="H72" s="95"/>
      <c r="I72" s="95"/>
      <c r="J72" s="94"/>
      <c r="K72" s="94"/>
    </row>
    <row r="73" spans="2:11" x14ac:dyDescent="0.3">
      <c r="B73" s="88" t="str">
        <f t="shared" si="15"/>
        <v>O</v>
      </c>
      <c r="D73" s="96" t="s">
        <v>639</v>
      </c>
      <c r="E73" s="91" t="str">
        <f>$N$26&amp;B73&amp;N$33</f>
        <v>COSPO</v>
      </c>
      <c r="F73" s="91" t="str">
        <f t="shared" si="14"/>
        <v>Other electric appliances Commercial sector - Swimming pool and gyms</v>
      </c>
      <c r="G73" s="95" t="s">
        <v>119</v>
      </c>
      <c r="H73" s="95"/>
      <c r="I73" s="95"/>
      <c r="J73" s="94"/>
      <c r="K73" s="94"/>
    </row>
    <row r="74" spans="2:11" x14ac:dyDescent="0.3">
      <c r="B74" s="88" t="str">
        <f t="shared" si="15"/>
        <v>O</v>
      </c>
      <c r="D74" s="93" t="s">
        <v>639</v>
      </c>
      <c r="E74" s="92" t="str">
        <f>$N$26&amp;B74&amp;N$34</f>
        <v>COTUR</v>
      </c>
      <c r="F74" s="91" t="str">
        <f t="shared" si="14"/>
        <v>Other electric appliances Commercial sector - Tourism Hotels and Restaurants</v>
      </c>
      <c r="G74" s="90" t="s">
        <v>119</v>
      </c>
      <c r="H74" s="90"/>
      <c r="I74" s="90"/>
      <c r="J74" s="89"/>
      <c r="K74" s="89"/>
    </row>
    <row r="75" spans="2:11" x14ac:dyDescent="0.3">
      <c r="B75" s="98" t="s">
        <v>599</v>
      </c>
      <c r="D75" s="96" t="s">
        <v>639</v>
      </c>
      <c r="E75" s="91" t="str">
        <f t="shared" ref="E75:E82" si="16">$N$26&amp;B75&amp;N27</f>
        <v>CECUL</v>
      </c>
      <c r="F75" s="97" t="str">
        <f t="shared" ref="F75:F82" si="17">$R$33&amp;" "&amp;O27&amp;""</f>
        <v>Other energy in Commercial sector - Culture space, museum, theatre and library</v>
      </c>
      <c r="G75" s="95" t="s">
        <v>119</v>
      </c>
      <c r="H75" s="95"/>
      <c r="I75" s="95"/>
      <c r="J75" s="94"/>
      <c r="K75" s="94"/>
    </row>
    <row r="76" spans="2:11" x14ac:dyDescent="0.3">
      <c r="B76" s="88" t="str">
        <f t="shared" ref="B76:B82" si="18">B75</f>
        <v>E</v>
      </c>
      <c r="D76" s="96" t="s">
        <v>639</v>
      </c>
      <c r="E76" s="91" t="str">
        <f t="shared" si="16"/>
        <v>CEEDU</v>
      </c>
      <c r="F76" s="91" t="str">
        <f t="shared" si="17"/>
        <v>Other energy in Commercial sector - Education</v>
      </c>
      <c r="G76" s="95" t="s">
        <v>119</v>
      </c>
      <c r="H76" s="95"/>
      <c r="I76" s="95"/>
      <c r="J76" s="94"/>
      <c r="K76" s="94"/>
    </row>
    <row r="77" spans="2:11" x14ac:dyDescent="0.3">
      <c r="B77" s="88" t="str">
        <f t="shared" si="18"/>
        <v>E</v>
      </c>
      <c r="D77" s="96" t="s">
        <v>639</v>
      </c>
      <c r="E77" s="91" t="str">
        <f t="shared" si="16"/>
        <v>CEHLT</v>
      </c>
      <c r="F77" s="91" t="str">
        <f t="shared" si="17"/>
        <v>Other energy in Commercial sector - Health</v>
      </c>
      <c r="G77" s="95" t="s">
        <v>119</v>
      </c>
      <c r="H77" s="95"/>
      <c r="I77" s="95"/>
      <c r="J77" s="94"/>
      <c r="K77" s="94"/>
    </row>
    <row r="78" spans="2:11" x14ac:dyDescent="0.3">
      <c r="B78" s="88" t="str">
        <f t="shared" si="18"/>
        <v>E</v>
      </c>
      <c r="D78" s="96" t="s">
        <v>639</v>
      </c>
      <c r="E78" s="91" t="str">
        <f t="shared" si="16"/>
        <v>CEOFF</v>
      </c>
      <c r="F78" s="91" t="str">
        <f t="shared" si="17"/>
        <v>Other energy in Commercial sector - Offices</v>
      </c>
      <c r="G78" s="95" t="s">
        <v>119</v>
      </c>
      <c r="H78" s="95"/>
      <c r="I78" s="95"/>
      <c r="J78" s="94"/>
      <c r="K78" s="94"/>
    </row>
    <row r="79" spans="2:11" x14ac:dyDescent="0.3">
      <c r="B79" s="88" t="str">
        <f t="shared" si="18"/>
        <v>E</v>
      </c>
      <c r="D79" s="96" t="s">
        <v>639</v>
      </c>
      <c r="E79" s="91" t="str">
        <f t="shared" si="16"/>
        <v>CEOTH</v>
      </c>
      <c r="F79" s="91" t="str">
        <f t="shared" si="17"/>
        <v>Other energy in Commercial sector - Other</v>
      </c>
      <c r="G79" s="95" t="s">
        <v>119</v>
      </c>
      <c r="H79" s="95"/>
      <c r="I79" s="95"/>
      <c r="J79" s="94"/>
      <c r="K79" s="94"/>
    </row>
    <row r="80" spans="2:11" x14ac:dyDescent="0.3">
      <c r="B80" s="88" t="str">
        <f t="shared" si="18"/>
        <v>E</v>
      </c>
      <c r="D80" s="96" t="s">
        <v>639</v>
      </c>
      <c r="E80" s="91" t="str">
        <f t="shared" si="16"/>
        <v>CERET</v>
      </c>
      <c r="F80" s="91" t="str">
        <f t="shared" si="17"/>
        <v>Other energy in Commercial sector - Retail business</v>
      </c>
      <c r="G80" s="95" t="s">
        <v>119</v>
      </c>
      <c r="H80" s="95"/>
      <c r="I80" s="95"/>
      <c r="J80" s="94"/>
      <c r="K80" s="94"/>
    </row>
    <row r="81" spans="2:11" x14ac:dyDescent="0.3">
      <c r="B81" s="88" t="str">
        <f t="shared" si="18"/>
        <v>E</v>
      </c>
      <c r="D81" s="96" t="s">
        <v>639</v>
      </c>
      <c r="E81" s="91" t="str">
        <f t="shared" si="16"/>
        <v>CESPO</v>
      </c>
      <c r="F81" s="91" t="str">
        <f t="shared" si="17"/>
        <v>Other energy in Commercial sector - Swimming pool and gyms</v>
      </c>
      <c r="G81" s="95" t="s">
        <v>119</v>
      </c>
      <c r="H81" s="95"/>
      <c r="I81" s="95"/>
      <c r="J81" s="94"/>
      <c r="K81" s="94"/>
    </row>
    <row r="82" spans="2:11" x14ac:dyDescent="0.3">
      <c r="B82" s="88" t="str">
        <f t="shared" si="18"/>
        <v>E</v>
      </c>
      <c r="D82" s="93" t="s">
        <v>639</v>
      </c>
      <c r="E82" s="92" t="str">
        <f t="shared" si="16"/>
        <v>CETUR</v>
      </c>
      <c r="F82" s="91" t="str">
        <f t="shared" si="17"/>
        <v>Other energy in Commercial sector - Tourism Hotels and Restaurants</v>
      </c>
      <c r="G82" s="90" t="s">
        <v>119</v>
      </c>
      <c r="H82" s="90"/>
      <c r="I82" s="90"/>
      <c r="J82" s="89"/>
      <c r="K82" s="8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2"/>
  <sheetViews>
    <sheetView tabSelected="1" topLeftCell="B1" zoomScale="90" zoomScaleNormal="90" workbookViewId="0">
      <selection activeCell="F17" sqref="F17"/>
    </sheetView>
  </sheetViews>
  <sheetFormatPr defaultColWidth="8.21875" defaultRowHeight="14.4" x14ac:dyDescent="0.3"/>
  <cols>
    <col min="1" max="4" width="8.21875" style="88"/>
    <col min="5" max="5" width="11.21875" style="88" bestFit="1" customWidth="1"/>
    <col min="6" max="6" width="60.5546875" style="88" customWidth="1"/>
    <col min="7" max="8" width="8.21875" style="88"/>
    <col min="9" max="9" width="9.77734375" style="88" bestFit="1" customWidth="1"/>
    <col min="10" max="10" width="13.77734375" style="88" customWidth="1"/>
    <col min="11" max="11" width="9" style="88" bestFit="1" customWidth="1"/>
    <col min="12" max="12" width="8.21875" style="88"/>
    <col min="13" max="13" width="10.77734375" style="88" bestFit="1" customWidth="1"/>
    <col min="14" max="14" width="12.5546875" style="88" customWidth="1"/>
    <col min="15" max="15" width="46.77734375" style="88" bestFit="1" customWidth="1"/>
    <col min="16" max="16" width="16.5546875" style="88" customWidth="1"/>
    <col min="17" max="17" width="10.77734375" style="88" customWidth="1"/>
    <col min="18" max="18" width="43.21875" style="88" bestFit="1" customWidth="1"/>
    <col min="19" max="20" width="8.21875" style="88"/>
    <col min="21" max="21" width="29.21875" style="88" bestFit="1" customWidth="1"/>
    <col min="22" max="22" width="8.5546875" style="88" bestFit="1" customWidth="1"/>
    <col min="23" max="16384" width="8.21875" style="88"/>
  </cols>
  <sheetData>
    <row r="2" spans="4:22" x14ac:dyDescent="0.3">
      <c r="D2" s="117" t="s">
        <v>638</v>
      </c>
    </row>
    <row r="3" spans="4:22" x14ac:dyDescent="0.3">
      <c r="D3" s="116" t="s">
        <v>114</v>
      </c>
      <c r="E3" s="116" t="s">
        <v>881</v>
      </c>
    </row>
    <row r="5" spans="4:22" x14ac:dyDescent="0.3">
      <c r="D5" s="104" t="s">
        <v>140</v>
      </c>
    </row>
    <row r="6" spans="4:22" x14ac:dyDescent="0.3">
      <c r="D6" s="103" t="s">
        <v>141</v>
      </c>
      <c r="E6" s="103" t="s">
        <v>142</v>
      </c>
      <c r="F6" s="103" t="s">
        <v>143</v>
      </c>
      <c r="G6" s="103" t="s">
        <v>144</v>
      </c>
      <c r="H6" s="103" t="s">
        <v>20</v>
      </c>
      <c r="I6" s="103" t="s">
        <v>145</v>
      </c>
      <c r="J6" s="103" t="s">
        <v>146</v>
      </c>
      <c r="K6" s="103" t="s">
        <v>147</v>
      </c>
      <c r="R6" s="115" t="s">
        <v>637</v>
      </c>
    </row>
    <row r="7" spans="4:22" x14ac:dyDescent="0.3">
      <c r="D7" s="96" t="s">
        <v>392</v>
      </c>
      <c r="E7" s="91" t="str">
        <f t="shared" ref="E7:E21" si="0">$D$3&amp;N7</f>
        <v>MUNAHT</v>
      </c>
      <c r="F7" s="91" t="str">
        <f t="shared" ref="F7:F21" si="1">O7&amp;" ("&amp;$D$3&amp;")"</f>
        <v>Ambient heat (MUN)</v>
      </c>
      <c r="G7" s="95" t="s">
        <v>119</v>
      </c>
      <c r="H7" s="121"/>
      <c r="I7" s="95"/>
      <c r="J7" s="120"/>
      <c r="K7" s="120"/>
      <c r="N7" s="99" t="s">
        <v>636</v>
      </c>
      <c r="O7" s="99" t="s">
        <v>520</v>
      </c>
      <c r="R7" s="99" t="str">
        <f t="shared" ref="R7:R21" si="2">U7&amp;" ("&amp;$D$3&amp;")"</f>
        <v>Ambient heat (MUN)</v>
      </c>
      <c r="S7" s="99" t="str">
        <f t="shared" ref="S7:S21" si="3">$D$3&amp;V7</f>
        <v>MUNAHT</v>
      </c>
      <c r="U7" s="99" t="s">
        <v>520</v>
      </c>
      <c r="V7" s="99" t="s">
        <v>636</v>
      </c>
    </row>
    <row r="8" spans="4:22" x14ac:dyDescent="0.3">
      <c r="D8" s="96"/>
      <c r="E8" s="114" t="str">
        <f t="shared" si="0"/>
        <v>MUNBFW</v>
      </c>
      <c r="F8" s="91" t="str">
        <f t="shared" si="1"/>
        <v>Bio Fire wood (MUN)</v>
      </c>
      <c r="G8" s="95" t="s">
        <v>119</v>
      </c>
      <c r="H8" s="121"/>
      <c r="I8" s="95"/>
      <c r="J8" s="120"/>
      <c r="K8" s="120"/>
      <c r="N8" s="100" t="s">
        <v>634</v>
      </c>
      <c r="O8" s="99" t="s">
        <v>635</v>
      </c>
      <c r="R8" s="99" t="str">
        <f t="shared" si="2"/>
        <v>Bio Fire wood (MUN)</v>
      </c>
      <c r="S8" s="99" t="str">
        <f t="shared" si="3"/>
        <v>MUNBFW</v>
      </c>
      <c r="U8" s="99" t="s">
        <v>635</v>
      </c>
      <c r="V8" s="99" t="s">
        <v>634</v>
      </c>
    </row>
    <row r="9" spans="4:22" x14ac:dyDescent="0.3">
      <c r="D9" s="96"/>
      <c r="E9" s="114" t="str">
        <f t="shared" si="0"/>
        <v>MUNBGS</v>
      </c>
      <c r="F9" s="91" t="str">
        <f t="shared" si="1"/>
        <v>Bio Gas (MUN)</v>
      </c>
      <c r="G9" s="95" t="s">
        <v>119</v>
      </c>
      <c r="H9" s="121"/>
      <c r="I9" s="95"/>
      <c r="J9" s="120"/>
      <c r="K9" s="120"/>
      <c r="N9" s="100" t="s">
        <v>632</v>
      </c>
      <c r="O9" s="99" t="s">
        <v>633</v>
      </c>
      <c r="R9" s="99" t="str">
        <f t="shared" si="2"/>
        <v>Bio Gas (MUN)</v>
      </c>
      <c r="S9" s="99" t="str">
        <f t="shared" si="3"/>
        <v>MUNBGS</v>
      </c>
      <c r="U9" s="99" t="s">
        <v>633</v>
      </c>
      <c r="V9" s="99" t="s">
        <v>632</v>
      </c>
    </row>
    <row r="10" spans="4:22" x14ac:dyDescent="0.3">
      <c r="D10" s="96"/>
      <c r="E10" s="114" t="str">
        <f t="shared" si="0"/>
        <v>MUNBPL</v>
      </c>
      <c r="F10" s="91" t="str">
        <f t="shared" si="1"/>
        <v>Bio Pellets (MUN)</v>
      </c>
      <c r="G10" s="95" t="s">
        <v>119</v>
      </c>
      <c r="H10" s="121"/>
      <c r="I10" s="95"/>
      <c r="J10" s="120"/>
      <c r="K10" s="120"/>
      <c r="N10" s="100" t="s">
        <v>630</v>
      </c>
      <c r="O10" s="99" t="s">
        <v>631</v>
      </c>
      <c r="R10" s="99" t="str">
        <f t="shared" si="2"/>
        <v>Bio Pellets (MUN)</v>
      </c>
      <c r="S10" s="99" t="str">
        <f t="shared" si="3"/>
        <v>MUNBPL</v>
      </c>
      <c r="U10" s="99" t="s">
        <v>631</v>
      </c>
      <c r="V10" s="99" t="s">
        <v>630</v>
      </c>
    </row>
    <row r="11" spans="4:22" x14ac:dyDescent="0.3">
      <c r="D11" s="96"/>
      <c r="E11" s="114" t="str">
        <f t="shared" si="0"/>
        <v>MUNBOL</v>
      </c>
      <c r="F11" s="91" t="str">
        <f t="shared" si="1"/>
        <v>Bio Oil (MUN)</v>
      </c>
      <c r="G11" s="95" t="s">
        <v>119</v>
      </c>
      <c r="H11" s="95"/>
      <c r="I11" s="95"/>
      <c r="J11" s="120"/>
      <c r="K11" s="120"/>
      <c r="N11" s="100" t="s">
        <v>1100</v>
      </c>
      <c r="O11" s="99" t="s">
        <v>1101</v>
      </c>
      <c r="R11" s="99" t="str">
        <f>U11&amp;" ("&amp;$D$3&amp;")"</f>
        <v>Bio Oil (MUN)</v>
      </c>
      <c r="S11" s="99" t="str">
        <f>$D$3&amp;V11</f>
        <v>MUNBOL</v>
      </c>
      <c r="U11" s="99" t="s">
        <v>1101</v>
      </c>
      <c r="V11" s="99" t="s">
        <v>1100</v>
      </c>
    </row>
    <row r="12" spans="4:22" x14ac:dyDescent="0.3">
      <c r="D12" s="96"/>
      <c r="E12" s="114" t="str">
        <f t="shared" si="0"/>
        <v>MUNCOA</v>
      </c>
      <c r="F12" s="91" t="str">
        <f t="shared" si="1"/>
        <v>Coal (MUN)</v>
      </c>
      <c r="G12" s="95" t="s">
        <v>119</v>
      </c>
      <c r="H12" s="121"/>
      <c r="I12" s="95"/>
      <c r="J12" s="120"/>
      <c r="K12" s="120"/>
      <c r="N12" s="100" t="s">
        <v>628</v>
      </c>
      <c r="O12" s="99" t="s">
        <v>629</v>
      </c>
      <c r="R12" s="99" t="str">
        <f t="shared" si="2"/>
        <v>Coal (MUN)</v>
      </c>
      <c r="S12" s="99" t="str">
        <f t="shared" si="3"/>
        <v>MUNCOA</v>
      </c>
      <c r="U12" s="99" t="s">
        <v>629</v>
      </c>
      <c r="V12" s="99" t="s">
        <v>628</v>
      </c>
    </row>
    <row r="13" spans="4:22" x14ac:dyDescent="0.3">
      <c r="D13" s="96"/>
      <c r="E13" s="114" t="str">
        <f t="shared" si="0"/>
        <v>MUNDST</v>
      </c>
      <c r="F13" s="91" t="str">
        <f t="shared" si="1"/>
        <v>Diesel (MUN)</v>
      </c>
      <c r="G13" s="95" t="s">
        <v>119</v>
      </c>
      <c r="H13" s="121"/>
      <c r="I13" s="95"/>
      <c r="J13" s="120"/>
      <c r="K13" s="120"/>
      <c r="N13" s="100" t="s">
        <v>627</v>
      </c>
      <c r="O13" s="99" t="s">
        <v>532</v>
      </c>
      <c r="R13" s="99" t="str">
        <f t="shared" si="2"/>
        <v>Diesel (MUN)</v>
      </c>
      <c r="S13" s="99" t="str">
        <f t="shared" si="3"/>
        <v>MUNDST</v>
      </c>
      <c r="U13" s="99" t="s">
        <v>532</v>
      </c>
      <c r="V13" s="99" t="s">
        <v>627</v>
      </c>
    </row>
    <row r="14" spans="4:22" x14ac:dyDescent="0.3">
      <c r="D14" s="96"/>
      <c r="E14" s="114" t="str">
        <f t="shared" si="0"/>
        <v>MUNELC</v>
      </c>
      <c r="F14" s="91" t="str">
        <f t="shared" si="1"/>
        <v>Electricity (MUN)</v>
      </c>
      <c r="G14" s="95" t="s">
        <v>119</v>
      </c>
      <c r="H14" s="121"/>
      <c r="I14" s="95" t="s">
        <v>468</v>
      </c>
      <c r="J14" s="120" t="s">
        <v>103</v>
      </c>
      <c r="K14" s="120" t="s">
        <v>50</v>
      </c>
      <c r="N14" s="100" t="s">
        <v>50</v>
      </c>
      <c r="O14" s="99" t="s">
        <v>491</v>
      </c>
      <c r="R14" s="99" t="str">
        <f t="shared" si="2"/>
        <v>Electricity (MUN)</v>
      </c>
      <c r="S14" s="99" t="str">
        <f t="shared" si="3"/>
        <v>MUNELC</v>
      </c>
      <c r="U14" s="99" t="s">
        <v>491</v>
      </c>
      <c r="V14" s="99" t="s">
        <v>50</v>
      </c>
    </row>
    <row r="15" spans="4:22" x14ac:dyDescent="0.3">
      <c r="D15" s="96"/>
      <c r="E15" s="114" t="str">
        <f t="shared" si="0"/>
        <v>MUNGAS</v>
      </c>
      <c r="F15" s="91" t="str">
        <f t="shared" si="1"/>
        <v>Natural Gas (MUN)</v>
      </c>
      <c r="G15" s="95" t="s">
        <v>119</v>
      </c>
      <c r="H15" s="121"/>
      <c r="I15" s="95" t="s">
        <v>900</v>
      </c>
      <c r="J15" s="120"/>
      <c r="K15" s="120"/>
      <c r="N15" s="100" t="s">
        <v>618</v>
      </c>
      <c r="O15" s="99" t="s">
        <v>546</v>
      </c>
      <c r="R15" s="99" t="str">
        <f t="shared" si="2"/>
        <v>Geothermal ground (MUN)</v>
      </c>
      <c r="S15" s="99" t="str">
        <f t="shared" si="3"/>
        <v>MUNGEO</v>
      </c>
      <c r="U15" s="99" t="s">
        <v>625</v>
      </c>
      <c r="V15" s="99" t="s">
        <v>626</v>
      </c>
    </row>
    <row r="16" spans="4:22" x14ac:dyDescent="0.3">
      <c r="D16" s="96"/>
      <c r="E16" s="114" t="str">
        <f t="shared" si="0"/>
        <v>MUNGEO</v>
      </c>
      <c r="F16" s="91" t="str">
        <f t="shared" si="1"/>
        <v>Geothermal ground (MUN)</v>
      </c>
      <c r="G16" s="95" t="s">
        <v>119</v>
      </c>
      <c r="H16" s="121"/>
      <c r="I16" s="95"/>
      <c r="J16" s="120"/>
      <c r="K16" s="120"/>
      <c r="N16" s="100" t="s">
        <v>626</v>
      </c>
      <c r="O16" s="99" t="s">
        <v>625</v>
      </c>
      <c r="R16" s="99" t="str">
        <f t="shared" si="2"/>
        <v>High Temperature Heat (MUN)</v>
      </c>
      <c r="S16" s="99" t="str">
        <f t="shared" si="3"/>
        <v>MUNHTH</v>
      </c>
      <c r="U16" s="99" t="s">
        <v>623</v>
      </c>
      <c r="V16" s="99" t="s">
        <v>624</v>
      </c>
    </row>
    <row r="17" spans="2:22" x14ac:dyDescent="0.3">
      <c r="D17" s="96"/>
      <c r="E17" s="114" t="str">
        <f t="shared" si="0"/>
        <v>MUNHTH</v>
      </c>
      <c r="F17" s="91" t="str">
        <f t="shared" si="1"/>
        <v>High Temperature Heat (MUN)</v>
      </c>
      <c r="G17" s="95" t="s">
        <v>119</v>
      </c>
      <c r="H17" s="121"/>
      <c r="I17" s="95" t="s">
        <v>468</v>
      </c>
      <c r="J17" s="120" t="s">
        <v>103</v>
      </c>
      <c r="K17" s="120"/>
      <c r="N17" s="100" t="s">
        <v>624</v>
      </c>
      <c r="O17" s="99" t="s">
        <v>623</v>
      </c>
      <c r="R17" s="99" t="str">
        <f t="shared" si="2"/>
        <v>Liquefied Petroleum Gas (MUN)</v>
      </c>
      <c r="S17" s="99" t="str">
        <f t="shared" si="3"/>
        <v>MUNLPG</v>
      </c>
      <c r="U17" s="99" t="s">
        <v>621</v>
      </c>
      <c r="V17" s="99" t="s">
        <v>622</v>
      </c>
    </row>
    <row r="18" spans="2:22" x14ac:dyDescent="0.3">
      <c r="D18" s="96"/>
      <c r="E18" s="114" t="str">
        <f t="shared" si="0"/>
        <v>MUNLPG</v>
      </c>
      <c r="F18" s="91" t="str">
        <f t="shared" si="1"/>
        <v>Liquefied Petroleum Gas (MUN)</v>
      </c>
      <c r="G18" s="95" t="s">
        <v>119</v>
      </c>
      <c r="H18" s="121"/>
      <c r="I18" s="95"/>
      <c r="J18" s="120"/>
      <c r="K18" s="120"/>
      <c r="N18" s="100" t="s">
        <v>622</v>
      </c>
      <c r="O18" s="99" t="s">
        <v>621</v>
      </c>
      <c r="R18" s="99" t="str">
        <f t="shared" si="2"/>
        <v>District Cooling (MUN)</v>
      </c>
      <c r="S18" s="99" t="str">
        <f t="shared" si="3"/>
        <v>MUNCOO</v>
      </c>
      <c r="U18" s="99" t="s">
        <v>619</v>
      </c>
      <c r="V18" s="99" t="s">
        <v>620</v>
      </c>
    </row>
    <row r="19" spans="2:22" x14ac:dyDescent="0.3">
      <c r="D19" s="96"/>
      <c r="E19" s="114" t="str">
        <f t="shared" si="0"/>
        <v>MUNCOO</v>
      </c>
      <c r="F19" s="91" t="str">
        <f t="shared" si="1"/>
        <v>District Cooling (MUN)</v>
      </c>
      <c r="G19" s="95" t="s">
        <v>119</v>
      </c>
      <c r="H19" s="121"/>
      <c r="I19" s="95" t="s">
        <v>468</v>
      </c>
      <c r="J19" s="120"/>
      <c r="K19" s="120"/>
      <c r="N19" s="100" t="s">
        <v>620</v>
      </c>
      <c r="O19" s="99" t="s">
        <v>619</v>
      </c>
      <c r="R19" s="99" t="str">
        <f t="shared" si="2"/>
        <v>Natural Gas (MUN)</v>
      </c>
      <c r="S19" s="99" t="str">
        <f t="shared" si="3"/>
        <v>MUNGAS</v>
      </c>
      <c r="U19" s="99" t="s">
        <v>546</v>
      </c>
      <c r="V19" s="99" t="s">
        <v>618</v>
      </c>
    </row>
    <row r="20" spans="2:22" x14ac:dyDescent="0.3">
      <c r="D20" s="96"/>
      <c r="E20" s="114" t="str">
        <f t="shared" si="0"/>
        <v>MUNOIL</v>
      </c>
      <c r="F20" s="91" t="str">
        <f t="shared" si="1"/>
        <v>Oil (MUN)</v>
      </c>
      <c r="G20" s="95" t="s">
        <v>119</v>
      </c>
      <c r="H20" s="121"/>
      <c r="I20" s="95"/>
      <c r="J20" s="120"/>
      <c r="K20" s="120"/>
      <c r="N20" s="100" t="s">
        <v>616</v>
      </c>
      <c r="O20" s="99" t="s">
        <v>617</v>
      </c>
      <c r="R20" s="99" t="str">
        <f t="shared" si="2"/>
        <v>Oil (MUN)</v>
      </c>
      <c r="S20" s="99" t="str">
        <f t="shared" si="3"/>
        <v>MUNOIL</v>
      </c>
      <c r="U20" s="99" t="s">
        <v>617</v>
      </c>
      <c r="V20" s="99" t="s">
        <v>616</v>
      </c>
    </row>
    <row r="21" spans="2:22" x14ac:dyDescent="0.3">
      <c r="D21" s="93"/>
      <c r="E21" s="113" t="str">
        <f t="shared" si="0"/>
        <v>MUNSOL</v>
      </c>
      <c r="F21" s="92" t="str">
        <f t="shared" si="1"/>
        <v>Solar (MUN)</v>
      </c>
      <c r="G21" s="90" t="s">
        <v>119</v>
      </c>
      <c r="H21" s="119"/>
      <c r="I21" s="90"/>
      <c r="J21" s="118"/>
      <c r="K21" s="118"/>
      <c r="N21" s="112" t="s">
        <v>615</v>
      </c>
      <c r="O21" s="111" t="s">
        <v>512</v>
      </c>
      <c r="R21" s="99" t="str">
        <f t="shared" si="2"/>
        <v>Solar (MUN)</v>
      </c>
      <c r="S21" s="99" t="str">
        <f t="shared" si="3"/>
        <v>MUNSOL</v>
      </c>
      <c r="U21" s="99" t="s">
        <v>512</v>
      </c>
      <c r="V21" s="99" t="s">
        <v>615</v>
      </c>
    </row>
    <row r="22" spans="2:22" x14ac:dyDescent="0.3">
      <c r="D22" s="110"/>
      <c r="E22" s="109"/>
      <c r="F22" s="109"/>
      <c r="G22" s="108"/>
      <c r="H22" s="107"/>
      <c r="I22" s="107"/>
      <c r="J22" s="107"/>
      <c r="K22" s="107"/>
    </row>
    <row r="23" spans="2:22" x14ac:dyDescent="0.3">
      <c r="D23" s="106" t="s">
        <v>614</v>
      </c>
      <c r="E23" s="105"/>
    </row>
    <row r="25" spans="2:22" ht="13.05" customHeight="1" x14ac:dyDescent="0.3">
      <c r="D25" s="104" t="s">
        <v>140</v>
      </c>
    </row>
    <row r="26" spans="2:22" ht="13.05" customHeight="1" x14ac:dyDescent="0.3">
      <c r="D26" s="103" t="s">
        <v>141</v>
      </c>
      <c r="E26" s="103" t="s">
        <v>142</v>
      </c>
      <c r="F26" s="103" t="s">
        <v>143</v>
      </c>
      <c r="G26" s="103" t="s">
        <v>144</v>
      </c>
      <c r="H26" s="103" t="s">
        <v>20</v>
      </c>
      <c r="I26" s="103" t="s">
        <v>145</v>
      </c>
      <c r="J26" s="103" t="s">
        <v>146</v>
      </c>
      <c r="K26" s="103" t="s">
        <v>147</v>
      </c>
      <c r="N26" s="103" t="str">
        <f>LEFT(D3,1)</f>
        <v>M</v>
      </c>
      <c r="O26" s="99"/>
      <c r="Q26" s="102"/>
      <c r="R26" s="101"/>
    </row>
    <row r="27" spans="2:22" ht="13.05" customHeight="1" x14ac:dyDescent="0.3">
      <c r="B27" s="98" t="s">
        <v>611</v>
      </c>
      <c r="D27" s="96" t="s">
        <v>639</v>
      </c>
      <c r="E27" s="91" t="str">
        <f>$N$26&amp;B27&amp;N$27</f>
        <v>MHCUL</v>
      </c>
      <c r="F27" s="91" t="str">
        <f t="shared" ref="F27:F34" si="4">$R$27&amp;" "&amp;O27&amp;""</f>
        <v>Space Heating in Municipality sector - CuLture spaces, museums, theater and library</v>
      </c>
      <c r="G27" s="95" t="s">
        <v>119</v>
      </c>
      <c r="H27" s="95"/>
      <c r="I27" s="95"/>
      <c r="J27" s="94"/>
      <c r="K27" s="94"/>
      <c r="N27" s="100" t="s">
        <v>647</v>
      </c>
      <c r="O27" s="99" t="s">
        <v>864</v>
      </c>
      <c r="Q27" s="100" t="s">
        <v>611</v>
      </c>
      <c r="R27" s="99" t="str">
        <f>"Space Heating in "&amp;$E$3&amp;" sector -"</f>
        <v>Space Heating in Municipality sector -</v>
      </c>
    </row>
    <row r="28" spans="2:22" ht="13.05" customHeight="1" x14ac:dyDescent="0.3">
      <c r="B28" s="88" t="str">
        <f t="shared" ref="B28:B34" si="5">B27</f>
        <v>H</v>
      </c>
      <c r="D28" s="96" t="s">
        <v>639</v>
      </c>
      <c r="E28" s="91" t="str">
        <f>$N$26&amp;B28&amp;N$28</f>
        <v>MHEDU</v>
      </c>
      <c r="F28" s="91" t="str">
        <f t="shared" si="4"/>
        <v>Space Heating in Municipality sector - Education</v>
      </c>
      <c r="G28" s="95" t="s">
        <v>119</v>
      </c>
      <c r="H28" s="95"/>
      <c r="I28" s="95"/>
      <c r="J28" s="94"/>
      <c r="K28" s="94"/>
      <c r="N28" s="100" t="s">
        <v>646</v>
      </c>
      <c r="O28" s="99" t="s">
        <v>865</v>
      </c>
      <c r="Q28" s="100" t="s">
        <v>603</v>
      </c>
      <c r="R28" s="99" t="str">
        <f>"Space Cooling in "&amp;$E$3&amp;" sector -"</f>
        <v>Space Cooling in Municipality sector -</v>
      </c>
    </row>
    <row r="29" spans="2:22" ht="13.05" customHeight="1" x14ac:dyDescent="0.3">
      <c r="B29" s="88" t="str">
        <f t="shared" si="5"/>
        <v>H</v>
      </c>
      <c r="D29" s="96" t="s">
        <v>639</v>
      </c>
      <c r="E29" s="91" t="str">
        <f>$N$26&amp;B29&amp;N$29</f>
        <v>MHHOU</v>
      </c>
      <c r="F29" s="91" t="str">
        <f t="shared" si="4"/>
        <v>Space Heating in Municipality sector - Municipal Housing</v>
      </c>
      <c r="G29" s="95" t="s">
        <v>119</v>
      </c>
      <c r="H29" s="95"/>
      <c r="I29" s="95"/>
      <c r="J29" s="94"/>
      <c r="K29" s="94"/>
      <c r="N29" s="100" t="s">
        <v>651</v>
      </c>
      <c r="O29" s="99" t="s">
        <v>866</v>
      </c>
      <c r="Q29" s="100" t="s">
        <v>60</v>
      </c>
      <c r="R29" s="99" t="str">
        <f>"Water Heating in "&amp;$E$3&amp;" sector -"</f>
        <v>Water Heating in Municipality sector -</v>
      </c>
    </row>
    <row r="30" spans="2:22" ht="13.05" customHeight="1" x14ac:dyDescent="0.3">
      <c r="B30" s="88" t="str">
        <f t="shared" si="5"/>
        <v>H</v>
      </c>
      <c r="D30" s="96" t="s">
        <v>639</v>
      </c>
      <c r="E30" s="91" t="str">
        <f>$N$26&amp;B30&amp;N$30</f>
        <v>MHOFL</v>
      </c>
      <c r="F30" s="91" t="str">
        <f t="shared" si="4"/>
        <v xml:space="preserve">Space Heating in Municipality sector - Office large </v>
      </c>
      <c r="G30" s="95" t="s">
        <v>119</v>
      </c>
      <c r="H30" s="95"/>
      <c r="I30" s="95"/>
      <c r="J30" s="94"/>
      <c r="K30" s="94"/>
      <c r="N30" s="100" t="s">
        <v>650</v>
      </c>
      <c r="O30" s="99" t="s">
        <v>867</v>
      </c>
      <c r="Q30" s="100" t="s">
        <v>602</v>
      </c>
      <c r="R30" s="99" t="str">
        <f>"Cooking in "&amp;$E$3&amp;" sector -"</f>
        <v>Cooking in Municipality sector -</v>
      </c>
    </row>
    <row r="31" spans="2:22" ht="13.05" customHeight="1" x14ac:dyDescent="0.3">
      <c r="B31" s="88" t="str">
        <f t="shared" si="5"/>
        <v>H</v>
      </c>
      <c r="D31" s="96" t="s">
        <v>639</v>
      </c>
      <c r="E31" s="91" t="str">
        <f>$N$26&amp;B31&amp;N$31</f>
        <v>MHOFS</v>
      </c>
      <c r="F31" s="91" t="str">
        <f t="shared" si="4"/>
        <v>Space Heating in Municipality sector - Office small</v>
      </c>
      <c r="G31" s="95" t="s">
        <v>119</v>
      </c>
      <c r="H31" s="95"/>
      <c r="I31" s="95"/>
      <c r="J31" s="94"/>
      <c r="K31" s="94"/>
      <c r="N31" s="100" t="s">
        <v>649</v>
      </c>
      <c r="O31" s="99" t="s">
        <v>868</v>
      </c>
      <c r="Q31" s="100" t="s">
        <v>601</v>
      </c>
      <c r="R31" s="99" t="str">
        <f>"Lighting in "&amp;$E$3&amp;" sector -"</f>
        <v>Lighting in Municipality sector -</v>
      </c>
    </row>
    <row r="32" spans="2:22" ht="13.05" customHeight="1" x14ac:dyDescent="0.3">
      <c r="B32" s="88" t="str">
        <f t="shared" si="5"/>
        <v>H</v>
      </c>
      <c r="D32" s="96" t="s">
        <v>639</v>
      </c>
      <c r="E32" s="91" t="str">
        <f>$N$26&amp;B32&amp;N$32</f>
        <v>MHOTH</v>
      </c>
      <c r="F32" s="91" t="str">
        <f t="shared" si="4"/>
        <v>Space Heating in Municipality sector - Other</v>
      </c>
      <c r="G32" s="95" t="s">
        <v>119</v>
      </c>
      <c r="H32" s="95"/>
      <c r="I32" s="95"/>
      <c r="J32" s="94"/>
      <c r="K32" s="94"/>
      <c r="N32" s="100" t="s">
        <v>643</v>
      </c>
      <c r="O32" s="99" t="s">
        <v>869</v>
      </c>
      <c r="Q32" s="100" t="s">
        <v>600</v>
      </c>
      <c r="R32" s="99" t="str">
        <f>"Other electric appliances "&amp;$E$3&amp;" sector -"</f>
        <v>Other electric appliances Municipality sector -</v>
      </c>
    </row>
    <row r="33" spans="2:18" ht="13.05" customHeight="1" x14ac:dyDescent="0.3">
      <c r="B33" s="88" t="str">
        <f t="shared" si="5"/>
        <v>H</v>
      </c>
      <c r="D33" s="96" t="s">
        <v>639</v>
      </c>
      <c r="E33" s="91" t="str">
        <f>$N$26&amp;B33&amp;N$33</f>
        <v>MHSPO</v>
      </c>
      <c r="F33" s="91" t="str">
        <f t="shared" si="4"/>
        <v>Space Heating in Municipality sector - Swiming pool and gyms</v>
      </c>
      <c r="G33" s="95" t="s">
        <v>119</v>
      </c>
      <c r="H33" s="95"/>
      <c r="I33" s="95"/>
      <c r="J33" s="94"/>
      <c r="K33" s="94"/>
      <c r="N33" s="100" t="s">
        <v>641</v>
      </c>
      <c r="O33" s="99" t="s">
        <v>870</v>
      </c>
      <c r="Q33" s="100" t="s">
        <v>599</v>
      </c>
      <c r="R33" s="99" t="str">
        <f>"Other energy in "&amp;$E$3&amp;" sector -"</f>
        <v>Other energy in Municipality sector -</v>
      </c>
    </row>
    <row r="34" spans="2:18" ht="13.05" customHeight="1" x14ac:dyDescent="0.3">
      <c r="B34" s="88" t="str">
        <f t="shared" si="5"/>
        <v>H</v>
      </c>
      <c r="D34" s="93" t="s">
        <v>639</v>
      </c>
      <c r="E34" s="92" t="str">
        <f>$N$26&amp;B34&amp;N$34</f>
        <v>MHTCH</v>
      </c>
      <c r="F34" s="92" t="str">
        <f t="shared" si="4"/>
        <v>Space Heating in Municipality sector - Technical support buildings</v>
      </c>
      <c r="G34" s="90" t="s">
        <v>119</v>
      </c>
      <c r="H34" s="90"/>
      <c r="I34" s="90"/>
      <c r="J34" s="89"/>
      <c r="K34" s="89"/>
      <c r="N34" s="100" t="s">
        <v>648</v>
      </c>
      <c r="O34" s="99" t="s">
        <v>871</v>
      </c>
    </row>
    <row r="35" spans="2:18" x14ac:dyDescent="0.3">
      <c r="B35" s="98" t="s">
        <v>603</v>
      </c>
      <c r="D35" s="96" t="s">
        <v>639</v>
      </c>
      <c r="E35" s="91" t="str">
        <f>$N$26&amp;B35&amp;N$27</f>
        <v>MCCUL</v>
      </c>
      <c r="F35" s="91" t="str">
        <f t="shared" ref="F35:F42" si="6">$R$28&amp;" "&amp;O27&amp;""</f>
        <v>Space Cooling in Municipality sector - CuLture spaces, museums, theater and library</v>
      </c>
      <c r="G35" s="95" t="s">
        <v>119</v>
      </c>
      <c r="H35" s="95"/>
      <c r="I35" s="95"/>
      <c r="J35" s="94"/>
      <c r="K35" s="94"/>
    </row>
    <row r="36" spans="2:18" x14ac:dyDescent="0.3">
      <c r="B36" s="88" t="str">
        <f t="shared" ref="B36:B42" si="7">B35</f>
        <v>C</v>
      </c>
      <c r="D36" s="96" t="s">
        <v>639</v>
      </c>
      <c r="E36" s="91" t="str">
        <f>$N$26&amp;B36&amp;N$28</f>
        <v>MCEDU</v>
      </c>
      <c r="F36" s="91" t="str">
        <f t="shared" si="6"/>
        <v>Space Cooling in Municipality sector - Education</v>
      </c>
      <c r="G36" s="95" t="s">
        <v>119</v>
      </c>
      <c r="H36" s="95"/>
      <c r="I36" s="95"/>
      <c r="J36" s="94"/>
      <c r="K36" s="94"/>
    </row>
    <row r="37" spans="2:18" x14ac:dyDescent="0.3">
      <c r="B37" s="88" t="str">
        <f t="shared" si="7"/>
        <v>C</v>
      </c>
      <c r="D37" s="96" t="s">
        <v>639</v>
      </c>
      <c r="E37" s="91" t="str">
        <f>$N$26&amp;B37&amp;N$29</f>
        <v>MCHOU</v>
      </c>
      <c r="F37" s="91" t="str">
        <f t="shared" si="6"/>
        <v>Space Cooling in Municipality sector - Municipal Housing</v>
      </c>
      <c r="G37" s="95" t="s">
        <v>119</v>
      </c>
      <c r="H37" s="95"/>
      <c r="I37" s="95"/>
      <c r="J37" s="94"/>
      <c r="K37" s="94"/>
    </row>
    <row r="38" spans="2:18" x14ac:dyDescent="0.3">
      <c r="B38" s="88" t="str">
        <f t="shared" si="7"/>
        <v>C</v>
      </c>
      <c r="D38" s="96" t="s">
        <v>639</v>
      </c>
      <c r="E38" s="91" t="str">
        <f>$N$26&amp;B38&amp;N$30</f>
        <v>MCOFL</v>
      </c>
      <c r="F38" s="91" t="str">
        <f t="shared" si="6"/>
        <v xml:space="preserve">Space Cooling in Municipality sector - Office large </v>
      </c>
      <c r="G38" s="95" t="s">
        <v>119</v>
      </c>
      <c r="H38" s="95"/>
      <c r="I38" s="95"/>
      <c r="J38" s="94"/>
      <c r="K38" s="94"/>
    </row>
    <row r="39" spans="2:18" x14ac:dyDescent="0.3">
      <c r="B39" s="88" t="str">
        <f t="shared" si="7"/>
        <v>C</v>
      </c>
      <c r="D39" s="96" t="s">
        <v>639</v>
      </c>
      <c r="E39" s="91" t="str">
        <f>$N$26&amp;B39&amp;N$31</f>
        <v>MCOFS</v>
      </c>
      <c r="F39" s="91" t="str">
        <f t="shared" si="6"/>
        <v>Space Cooling in Municipality sector - Office small</v>
      </c>
      <c r="G39" s="95" t="s">
        <v>119</v>
      </c>
      <c r="H39" s="95"/>
      <c r="I39" s="95"/>
      <c r="J39" s="94"/>
      <c r="K39" s="94"/>
    </row>
    <row r="40" spans="2:18" x14ac:dyDescent="0.3">
      <c r="B40" s="88" t="str">
        <f t="shared" si="7"/>
        <v>C</v>
      </c>
      <c r="D40" s="96" t="s">
        <v>639</v>
      </c>
      <c r="E40" s="91" t="str">
        <f>$N$26&amp;B40&amp;N$32</f>
        <v>MCOTH</v>
      </c>
      <c r="F40" s="91" t="str">
        <f t="shared" si="6"/>
        <v>Space Cooling in Municipality sector - Other</v>
      </c>
      <c r="G40" s="95" t="s">
        <v>119</v>
      </c>
      <c r="H40" s="95"/>
      <c r="I40" s="95"/>
      <c r="J40" s="94"/>
      <c r="K40" s="94"/>
    </row>
    <row r="41" spans="2:18" x14ac:dyDescent="0.3">
      <c r="B41" s="88" t="str">
        <f t="shared" si="7"/>
        <v>C</v>
      </c>
      <c r="D41" s="96" t="s">
        <v>639</v>
      </c>
      <c r="E41" s="91" t="str">
        <f>$N$26&amp;B41&amp;N$33</f>
        <v>MCSPO</v>
      </c>
      <c r="F41" s="91" t="str">
        <f t="shared" si="6"/>
        <v>Space Cooling in Municipality sector - Swiming pool and gyms</v>
      </c>
      <c r="G41" s="95" t="s">
        <v>119</v>
      </c>
      <c r="H41" s="95"/>
      <c r="I41" s="95"/>
      <c r="J41" s="94"/>
      <c r="K41" s="94"/>
    </row>
    <row r="42" spans="2:18" x14ac:dyDescent="0.3">
      <c r="B42" s="88" t="str">
        <f t="shared" si="7"/>
        <v>C</v>
      </c>
      <c r="D42" s="93" t="s">
        <v>639</v>
      </c>
      <c r="E42" s="92" t="str">
        <f>$N$26&amp;B42&amp;N$34</f>
        <v>MCTCH</v>
      </c>
      <c r="F42" s="91" t="str">
        <f t="shared" si="6"/>
        <v>Space Cooling in Municipality sector - Technical support buildings</v>
      </c>
      <c r="G42" s="90" t="s">
        <v>119</v>
      </c>
      <c r="H42" s="90"/>
      <c r="I42" s="90"/>
      <c r="J42" s="89"/>
      <c r="K42" s="89"/>
    </row>
    <row r="43" spans="2:18" x14ac:dyDescent="0.3">
      <c r="B43" s="98" t="s">
        <v>60</v>
      </c>
      <c r="D43" s="96" t="s">
        <v>639</v>
      </c>
      <c r="E43" s="91" t="str">
        <f>$N$26&amp;B43&amp;N$27</f>
        <v>MWCUL</v>
      </c>
      <c r="F43" s="97" t="str">
        <f t="shared" ref="F43:F50" si="8">$R$29&amp;" "&amp;O27&amp;""</f>
        <v>Water Heating in Municipality sector - CuLture spaces, museums, theater and library</v>
      </c>
      <c r="G43" s="95" t="s">
        <v>119</v>
      </c>
      <c r="H43" s="95"/>
      <c r="I43" s="95"/>
      <c r="J43" s="94"/>
      <c r="K43" s="94"/>
    </row>
    <row r="44" spans="2:18" x14ac:dyDescent="0.3">
      <c r="B44" s="88" t="str">
        <f t="shared" ref="B44:B50" si="9">B43</f>
        <v>W</v>
      </c>
      <c r="D44" s="96" t="s">
        <v>639</v>
      </c>
      <c r="E44" s="91" t="str">
        <f>$N$26&amp;B44&amp;N$28</f>
        <v>MWEDU</v>
      </c>
      <c r="F44" s="91" t="str">
        <f t="shared" si="8"/>
        <v>Water Heating in Municipality sector - Education</v>
      </c>
      <c r="G44" s="95" t="s">
        <v>119</v>
      </c>
      <c r="H44" s="95"/>
      <c r="I44" s="95"/>
      <c r="J44" s="94"/>
      <c r="K44" s="94"/>
    </row>
    <row r="45" spans="2:18" x14ac:dyDescent="0.3">
      <c r="B45" s="88" t="str">
        <f t="shared" si="9"/>
        <v>W</v>
      </c>
      <c r="D45" s="96" t="s">
        <v>639</v>
      </c>
      <c r="E45" s="91" t="str">
        <f>$N$26&amp;B45&amp;N$29</f>
        <v>MWHOU</v>
      </c>
      <c r="F45" s="91" t="str">
        <f t="shared" si="8"/>
        <v>Water Heating in Municipality sector - Municipal Housing</v>
      </c>
      <c r="G45" s="95" t="s">
        <v>119</v>
      </c>
      <c r="H45" s="95"/>
      <c r="I45" s="95"/>
      <c r="J45" s="94"/>
      <c r="K45" s="94"/>
    </row>
    <row r="46" spans="2:18" x14ac:dyDescent="0.3">
      <c r="B46" s="88" t="str">
        <f t="shared" si="9"/>
        <v>W</v>
      </c>
      <c r="D46" s="96" t="s">
        <v>639</v>
      </c>
      <c r="E46" s="91" t="str">
        <f>$N$26&amp;B46&amp;N$30</f>
        <v>MWOFL</v>
      </c>
      <c r="F46" s="91" t="str">
        <f t="shared" si="8"/>
        <v xml:space="preserve">Water Heating in Municipality sector - Office large </v>
      </c>
      <c r="G46" s="95" t="s">
        <v>119</v>
      </c>
      <c r="H46" s="95"/>
      <c r="I46" s="95"/>
      <c r="J46" s="94"/>
      <c r="K46" s="94"/>
    </row>
    <row r="47" spans="2:18" x14ac:dyDescent="0.3">
      <c r="B47" s="88" t="str">
        <f t="shared" si="9"/>
        <v>W</v>
      </c>
      <c r="D47" s="96" t="s">
        <v>639</v>
      </c>
      <c r="E47" s="91" t="str">
        <f>$N$26&amp;B47&amp;N$31</f>
        <v>MWOFS</v>
      </c>
      <c r="F47" s="91" t="str">
        <f t="shared" si="8"/>
        <v>Water Heating in Municipality sector - Office small</v>
      </c>
      <c r="G47" s="95" t="s">
        <v>119</v>
      </c>
      <c r="H47" s="95"/>
      <c r="I47" s="95"/>
      <c r="J47" s="94"/>
      <c r="K47" s="94"/>
    </row>
    <row r="48" spans="2:18" x14ac:dyDescent="0.3">
      <c r="B48" s="88" t="str">
        <f t="shared" si="9"/>
        <v>W</v>
      </c>
      <c r="D48" s="96" t="s">
        <v>639</v>
      </c>
      <c r="E48" s="91" t="str">
        <f>$N$26&amp;B48&amp;N$32</f>
        <v>MWOTH</v>
      </c>
      <c r="F48" s="91" t="str">
        <f t="shared" si="8"/>
        <v>Water Heating in Municipality sector - Other</v>
      </c>
      <c r="G48" s="95" t="s">
        <v>119</v>
      </c>
      <c r="H48" s="95"/>
      <c r="I48" s="95"/>
      <c r="J48" s="94"/>
      <c r="K48" s="94"/>
    </row>
    <row r="49" spans="2:11" x14ac:dyDescent="0.3">
      <c r="B49" s="88" t="str">
        <f t="shared" si="9"/>
        <v>W</v>
      </c>
      <c r="D49" s="96" t="s">
        <v>639</v>
      </c>
      <c r="E49" s="91" t="str">
        <f>$N$26&amp;B49&amp;N$33</f>
        <v>MWSPO</v>
      </c>
      <c r="F49" s="91" t="str">
        <f t="shared" si="8"/>
        <v>Water Heating in Municipality sector - Swiming pool and gyms</v>
      </c>
      <c r="G49" s="95" t="s">
        <v>119</v>
      </c>
      <c r="H49" s="95"/>
      <c r="I49" s="95"/>
      <c r="J49" s="94"/>
      <c r="K49" s="94"/>
    </row>
    <row r="50" spans="2:11" x14ac:dyDescent="0.3">
      <c r="B50" s="88" t="str">
        <f t="shared" si="9"/>
        <v>W</v>
      </c>
      <c r="D50" s="93" t="s">
        <v>639</v>
      </c>
      <c r="E50" s="92" t="str">
        <f>$N$26&amp;B50&amp;N$34</f>
        <v>MWTCH</v>
      </c>
      <c r="F50" s="91" t="str">
        <f t="shared" si="8"/>
        <v>Water Heating in Municipality sector - Technical support buildings</v>
      </c>
      <c r="G50" s="90" t="s">
        <v>119</v>
      </c>
      <c r="H50" s="90"/>
      <c r="I50" s="90"/>
      <c r="J50" s="89"/>
      <c r="K50" s="89"/>
    </row>
    <row r="51" spans="2:11" x14ac:dyDescent="0.3">
      <c r="B51" s="98" t="s">
        <v>602</v>
      </c>
      <c r="D51" s="96" t="s">
        <v>639</v>
      </c>
      <c r="E51" s="91" t="str">
        <f>$N$26&amp;B51&amp;N$27</f>
        <v>MKCUL</v>
      </c>
      <c r="F51" s="97" t="str">
        <f t="shared" ref="F51:F58" si="10">$R$30&amp;" "&amp;O27&amp;""</f>
        <v>Cooking in Municipality sector - CuLture spaces, museums, theater and library</v>
      </c>
      <c r="G51" s="95" t="s">
        <v>119</v>
      </c>
      <c r="H51" s="95"/>
      <c r="I51" s="95"/>
      <c r="J51" s="94"/>
      <c r="K51" s="94"/>
    </row>
    <row r="52" spans="2:11" x14ac:dyDescent="0.3">
      <c r="B52" s="88" t="str">
        <f t="shared" ref="B52:B58" si="11">B51</f>
        <v>K</v>
      </c>
      <c r="D52" s="96" t="s">
        <v>639</v>
      </c>
      <c r="E52" s="91" t="str">
        <f>$N$26&amp;B52&amp;N$28</f>
        <v>MKEDU</v>
      </c>
      <c r="F52" s="91" t="str">
        <f t="shared" si="10"/>
        <v>Cooking in Municipality sector - Education</v>
      </c>
      <c r="G52" s="95" t="s">
        <v>119</v>
      </c>
      <c r="H52" s="95"/>
      <c r="I52" s="95"/>
      <c r="J52" s="94"/>
      <c r="K52" s="94"/>
    </row>
    <row r="53" spans="2:11" x14ac:dyDescent="0.3">
      <c r="B53" s="88" t="str">
        <f t="shared" si="11"/>
        <v>K</v>
      </c>
      <c r="D53" s="96" t="s">
        <v>639</v>
      </c>
      <c r="E53" s="91" t="str">
        <f>$N$26&amp;B53&amp;N$29</f>
        <v>MKHOU</v>
      </c>
      <c r="F53" s="91" t="str">
        <f t="shared" si="10"/>
        <v>Cooking in Municipality sector - Municipal Housing</v>
      </c>
      <c r="G53" s="95" t="s">
        <v>119</v>
      </c>
      <c r="H53" s="95"/>
      <c r="I53" s="95"/>
      <c r="J53" s="94"/>
      <c r="K53" s="94"/>
    </row>
    <row r="54" spans="2:11" x14ac:dyDescent="0.3">
      <c r="B54" s="88" t="str">
        <f t="shared" si="11"/>
        <v>K</v>
      </c>
      <c r="D54" s="96" t="s">
        <v>639</v>
      </c>
      <c r="E54" s="91" t="str">
        <f>$N$26&amp;B54&amp;N$30</f>
        <v>MKOFL</v>
      </c>
      <c r="F54" s="91" t="str">
        <f t="shared" si="10"/>
        <v xml:space="preserve">Cooking in Municipality sector - Office large </v>
      </c>
      <c r="G54" s="95" t="s">
        <v>119</v>
      </c>
      <c r="H54" s="95"/>
      <c r="I54" s="95"/>
      <c r="J54" s="94"/>
      <c r="K54" s="94"/>
    </row>
    <row r="55" spans="2:11" x14ac:dyDescent="0.3">
      <c r="B55" s="88" t="str">
        <f t="shared" si="11"/>
        <v>K</v>
      </c>
      <c r="D55" s="96" t="s">
        <v>639</v>
      </c>
      <c r="E55" s="91" t="str">
        <f>$N$26&amp;B55&amp;N$31</f>
        <v>MKOFS</v>
      </c>
      <c r="F55" s="91" t="str">
        <f t="shared" si="10"/>
        <v>Cooking in Municipality sector - Office small</v>
      </c>
      <c r="G55" s="95" t="s">
        <v>119</v>
      </c>
      <c r="H55" s="95"/>
      <c r="I55" s="95"/>
      <c r="J55" s="94"/>
      <c r="K55" s="94"/>
    </row>
    <row r="56" spans="2:11" x14ac:dyDescent="0.3">
      <c r="B56" s="88" t="str">
        <f t="shared" si="11"/>
        <v>K</v>
      </c>
      <c r="D56" s="96" t="s">
        <v>639</v>
      </c>
      <c r="E56" s="91" t="str">
        <f>$N$26&amp;B56&amp;N$32</f>
        <v>MKOTH</v>
      </c>
      <c r="F56" s="91" t="str">
        <f t="shared" si="10"/>
        <v>Cooking in Municipality sector - Other</v>
      </c>
      <c r="G56" s="95" t="s">
        <v>119</v>
      </c>
      <c r="H56" s="95"/>
      <c r="I56" s="95"/>
      <c r="J56" s="94"/>
      <c r="K56" s="94"/>
    </row>
    <row r="57" spans="2:11" x14ac:dyDescent="0.3">
      <c r="B57" s="88" t="str">
        <f t="shared" si="11"/>
        <v>K</v>
      </c>
      <c r="D57" s="96" t="s">
        <v>639</v>
      </c>
      <c r="E57" s="91" t="str">
        <f>$N$26&amp;B57&amp;N$33</f>
        <v>MKSPO</v>
      </c>
      <c r="F57" s="91" t="str">
        <f t="shared" si="10"/>
        <v>Cooking in Municipality sector - Swiming pool and gyms</v>
      </c>
      <c r="G57" s="95" t="s">
        <v>119</v>
      </c>
      <c r="H57" s="95"/>
      <c r="I57" s="95"/>
      <c r="J57" s="94"/>
      <c r="K57" s="94"/>
    </row>
    <row r="58" spans="2:11" x14ac:dyDescent="0.3">
      <c r="B58" s="88" t="str">
        <f t="shared" si="11"/>
        <v>K</v>
      </c>
      <c r="D58" s="93" t="s">
        <v>639</v>
      </c>
      <c r="E58" s="92" t="str">
        <f>$N$26&amp;B58&amp;N$34</f>
        <v>MKTCH</v>
      </c>
      <c r="F58" s="91" t="str">
        <f t="shared" si="10"/>
        <v>Cooking in Municipality sector - Technical support buildings</v>
      </c>
      <c r="G58" s="90" t="s">
        <v>119</v>
      </c>
      <c r="H58" s="90"/>
      <c r="I58" s="90"/>
      <c r="J58" s="89"/>
      <c r="K58" s="89"/>
    </row>
    <row r="59" spans="2:11" x14ac:dyDescent="0.3">
      <c r="B59" s="98" t="s">
        <v>601</v>
      </c>
      <c r="D59" s="96" t="s">
        <v>639</v>
      </c>
      <c r="E59" s="91" t="str">
        <f>$N$26&amp;B59&amp;N$27</f>
        <v>MLCUL</v>
      </c>
      <c r="F59" s="97" t="str">
        <f t="shared" ref="F59:F66" si="12">$R$31&amp;" "&amp;O27&amp;""</f>
        <v>Lighting in Municipality sector - CuLture spaces, museums, theater and library</v>
      </c>
      <c r="G59" s="95" t="s">
        <v>119</v>
      </c>
      <c r="H59" s="95"/>
      <c r="I59" s="95"/>
      <c r="J59" s="94"/>
      <c r="K59" s="94"/>
    </row>
    <row r="60" spans="2:11" x14ac:dyDescent="0.3">
      <c r="B60" s="88" t="str">
        <f t="shared" ref="B60:B66" si="13">B59</f>
        <v>L</v>
      </c>
      <c r="D60" s="96" t="s">
        <v>639</v>
      </c>
      <c r="E60" s="91" t="str">
        <f>$N$26&amp;B60&amp;N$28</f>
        <v>MLEDU</v>
      </c>
      <c r="F60" s="91" t="str">
        <f t="shared" si="12"/>
        <v>Lighting in Municipality sector - Education</v>
      </c>
      <c r="G60" s="95" t="s">
        <v>119</v>
      </c>
      <c r="H60" s="95"/>
      <c r="I60" s="95"/>
      <c r="J60" s="94"/>
      <c r="K60" s="94"/>
    </row>
    <row r="61" spans="2:11" x14ac:dyDescent="0.3">
      <c r="B61" s="88" t="str">
        <f t="shared" si="13"/>
        <v>L</v>
      </c>
      <c r="D61" s="96" t="s">
        <v>639</v>
      </c>
      <c r="E61" s="91" t="str">
        <f>$N$26&amp;B61&amp;N$29</f>
        <v>MLHOU</v>
      </c>
      <c r="F61" s="91" t="str">
        <f t="shared" si="12"/>
        <v>Lighting in Municipality sector - Municipal Housing</v>
      </c>
      <c r="G61" s="95" t="s">
        <v>119</v>
      </c>
      <c r="H61" s="95"/>
      <c r="I61" s="95"/>
      <c r="J61" s="94"/>
      <c r="K61" s="94"/>
    </row>
    <row r="62" spans="2:11" x14ac:dyDescent="0.3">
      <c r="B62" s="88" t="str">
        <f t="shared" si="13"/>
        <v>L</v>
      </c>
      <c r="D62" s="96" t="s">
        <v>639</v>
      </c>
      <c r="E62" s="91" t="str">
        <f>$N$26&amp;B62&amp;N$30</f>
        <v>MLOFL</v>
      </c>
      <c r="F62" s="91" t="str">
        <f t="shared" si="12"/>
        <v xml:space="preserve">Lighting in Municipality sector - Office large </v>
      </c>
      <c r="G62" s="95" t="s">
        <v>119</v>
      </c>
      <c r="H62" s="95"/>
      <c r="I62" s="95"/>
      <c r="J62" s="94"/>
      <c r="K62" s="94"/>
    </row>
    <row r="63" spans="2:11" x14ac:dyDescent="0.3">
      <c r="B63" s="88" t="str">
        <f t="shared" si="13"/>
        <v>L</v>
      </c>
      <c r="D63" s="96" t="s">
        <v>639</v>
      </c>
      <c r="E63" s="91" t="str">
        <f>$N$26&amp;B63&amp;N$31</f>
        <v>MLOFS</v>
      </c>
      <c r="F63" s="91" t="str">
        <f t="shared" si="12"/>
        <v>Lighting in Municipality sector - Office small</v>
      </c>
      <c r="G63" s="95" t="s">
        <v>119</v>
      </c>
      <c r="H63" s="95"/>
      <c r="I63" s="95"/>
      <c r="J63" s="94"/>
      <c r="K63" s="94"/>
    </row>
    <row r="64" spans="2:11" x14ac:dyDescent="0.3">
      <c r="B64" s="88" t="str">
        <f t="shared" si="13"/>
        <v>L</v>
      </c>
      <c r="D64" s="96" t="s">
        <v>639</v>
      </c>
      <c r="E64" s="91" t="str">
        <f>$N$26&amp;B64&amp;N$32</f>
        <v>MLOTH</v>
      </c>
      <c r="F64" s="91" t="str">
        <f t="shared" si="12"/>
        <v>Lighting in Municipality sector - Other</v>
      </c>
      <c r="G64" s="95" t="s">
        <v>119</v>
      </c>
      <c r="H64" s="95"/>
      <c r="I64" s="95"/>
      <c r="J64" s="94"/>
      <c r="K64" s="94"/>
    </row>
    <row r="65" spans="2:11" x14ac:dyDescent="0.3">
      <c r="B65" s="88" t="str">
        <f t="shared" si="13"/>
        <v>L</v>
      </c>
      <c r="D65" s="96" t="s">
        <v>639</v>
      </c>
      <c r="E65" s="91" t="str">
        <f>$N$26&amp;B65&amp;N$33</f>
        <v>MLSPO</v>
      </c>
      <c r="F65" s="91" t="str">
        <f t="shared" si="12"/>
        <v>Lighting in Municipality sector - Swiming pool and gyms</v>
      </c>
      <c r="G65" s="95" t="s">
        <v>119</v>
      </c>
      <c r="H65" s="95"/>
      <c r="I65" s="95"/>
      <c r="J65" s="94"/>
      <c r="K65" s="94"/>
    </row>
    <row r="66" spans="2:11" x14ac:dyDescent="0.3">
      <c r="B66" s="88" t="str">
        <f t="shared" si="13"/>
        <v>L</v>
      </c>
      <c r="D66" s="93" t="s">
        <v>639</v>
      </c>
      <c r="E66" s="92" t="str">
        <f>$N$26&amp;B66&amp;N$34</f>
        <v>MLTCH</v>
      </c>
      <c r="F66" s="91" t="str">
        <f t="shared" si="12"/>
        <v>Lighting in Municipality sector - Technical support buildings</v>
      </c>
      <c r="G66" s="90" t="s">
        <v>119</v>
      </c>
      <c r="H66" s="90"/>
      <c r="I66" s="90"/>
      <c r="J66" s="89"/>
      <c r="K66" s="89"/>
    </row>
    <row r="67" spans="2:11" x14ac:dyDescent="0.3">
      <c r="B67" s="98" t="s">
        <v>600</v>
      </c>
      <c r="D67" s="96" t="s">
        <v>639</v>
      </c>
      <c r="E67" s="91" t="str">
        <f>$N$26&amp;B67&amp;N$27</f>
        <v>MOCUL</v>
      </c>
      <c r="F67" s="97" t="str">
        <f t="shared" ref="F67:F74" si="14">$R$32&amp;" "&amp;O27&amp;""</f>
        <v>Other electric appliances Municipality sector - CuLture spaces, museums, theater and library</v>
      </c>
      <c r="G67" s="95" t="s">
        <v>119</v>
      </c>
      <c r="H67" s="95"/>
      <c r="I67" s="95"/>
      <c r="J67" s="94"/>
      <c r="K67" s="94"/>
    </row>
    <row r="68" spans="2:11" x14ac:dyDescent="0.3">
      <c r="B68" s="88" t="str">
        <f t="shared" ref="B68:B74" si="15">B67</f>
        <v>O</v>
      </c>
      <c r="D68" s="96" t="s">
        <v>639</v>
      </c>
      <c r="E68" s="91" t="str">
        <f>$N$26&amp;B68&amp;N$28</f>
        <v>MOEDU</v>
      </c>
      <c r="F68" s="91" t="str">
        <f t="shared" si="14"/>
        <v>Other electric appliances Municipality sector - Education</v>
      </c>
      <c r="G68" s="95" t="s">
        <v>119</v>
      </c>
      <c r="H68" s="95"/>
      <c r="I68" s="95"/>
      <c r="J68" s="94"/>
      <c r="K68" s="94"/>
    </row>
    <row r="69" spans="2:11" x14ac:dyDescent="0.3">
      <c r="B69" s="88" t="str">
        <f t="shared" si="15"/>
        <v>O</v>
      </c>
      <c r="D69" s="96" t="s">
        <v>639</v>
      </c>
      <c r="E69" s="91" t="str">
        <f>$N$26&amp;B69&amp;N$29</f>
        <v>MOHOU</v>
      </c>
      <c r="F69" s="91" t="str">
        <f t="shared" si="14"/>
        <v>Other electric appliances Municipality sector - Municipal Housing</v>
      </c>
      <c r="G69" s="95" t="s">
        <v>119</v>
      </c>
      <c r="H69" s="95"/>
      <c r="I69" s="95"/>
      <c r="J69" s="94"/>
      <c r="K69" s="94"/>
    </row>
    <row r="70" spans="2:11" x14ac:dyDescent="0.3">
      <c r="B70" s="88" t="str">
        <f t="shared" si="15"/>
        <v>O</v>
      </c>
      <c r="D70" s="96" t="s">
        <v>639</v>
      </c>
      <c r="E70" s="91" t="str">
        <f>$N$26&amp;B70&amp;N$30</f>
        <v>MOOFL</v>
      </c>
      <c r="F70" s="91" t="str">
        <f t="shared" si="14"/>
        <v xml:space="preserve">Other electric appliances Municipality sector - Office large </v>
      </c>
      <c r="G70" s="95" t="s">
        <v>119</v>
      </c>
      <c r="H70" s="95"/>
      <c r="I70" s="95"/>
      <c r="J70" s="94"/>
      <c r="K70" s="94"/>
    </row>
    <row r="71" spans="2:11" x14ac:dyDescent="0.3">
      <c r="B71" s="88" t="str">
        <f t="shared" si="15"/>
        <v>O</v>
      </c>
      <c r="D71" s="96" t="s">
        <v>639</v>
      </c>
      <c r="E71" s="91" t="str">
        <f>$N$26&amp;B71&amp;N$31</f>
        <v>MOOFS</v>
      </c>
      <c r="F71" s="91" t="str">
        <f t="shared" si="14"/>
        <v>Other electric appliances Municipality sector - Office small</v>
      </c>
      <c r="G71" s="95" t="s">
        <v>119</v>
      </c>
      <c r="H71" s="95"/>
      <c r="I71" s="95"/>
      <c r="J71" s="94"/>
      <c r="K71" s="94"/>
    </row>
    <row r="72" spans="2:11" x14ac:dyDescent="0.3">
      <c r="B72" s="88" t="str">
        <f t="shared" si="15"/>
        <v>O</v>
      </c>
      <c r="D72" s="96" t="s">
        <v>639</v>
      </c>
      <c r="E72" s="91" t="str">
        <f>$N$26&amp;B72&amp;N$32</f>
        <v>MOOTH</v>
      </c>
      <c r="F72" s="91" t="str">
        <f t="shared" si="14"/>
        <v>Other electric appliances Municipality sector - Other</v>
      </c>
      <c r="G72" s="95" t="s">
        <v>119</v>
      </c>
      <c r="H72" s="95"/>
      <c r="I72" s="95"/>
      <c r="J72" s="94"/>
      <c r="K72" s="94"/>
    </row>
    <row r="73" spans="2:11" x14ac:dyDescent="0.3">
      <c r="B73" s="88" t="str">
        <f t="shared" si="15"/>
        <v>O</v>
      </c>
      <c r="D73" s="96" t="s">
        <v>639</v>
      </c>
      <c r="E73" s="91" t="str">
        <f>$N$26&amp;B73&amp;N$33</f>
        <v>MOSPO</v>
      </c>
      <c r="F73" s="91" t="str">
        <f t="shared" si="14"/>
        <v>Other electric appliances Municipality sector - Swiming pool and gyms</v>
      </c>
      <c r="G73" s="95" t="s">
        <v>119</v>
      </c>
      <c r="H73" s="95"/>
      <c r="I73" s="95"/>
      <c r="J73" s="94"/>
      <c r="K73" s="94"/>
    </row>
    <row r="74" spans="2:11" x14ac:dyDescent="0.3">
      <c r="B74" s="88" t="str">
        <f t="shared" si="15"/>
        <v>O</v>
      </c>
      <c r="D74" s="93" t="s">
        <v>639</v>
      </c>
      <c r="E74" s="92" t="str">
        <f>$N$26&amp;B74&amp;N$34</f>
        <v>MOTCH</v>
      </c>
      <c r="F74" s="91" t="str">
        <f t="shared" si="14"/>
        <v>Other electric appliances Municipality sector - Technical support buildings</v>
      </c>
      <c r="G74" s="90" t="s">
        <v>119</v>
      </c>
      <c r="H74" s="90"/>
      <c r="I74" s="90"/>
      <c r="J74" s="89"/>
      <c r="K74" s="89"/>
    </row>
    <row r="75" spans="2:11" x14ac:dyDescent="0.3">
      <c r="B75" s="98" t="s">
        <v>599</v>
      </c>
      <c r="D75" s="96" t="s">
        <v>639</v>
      </c>
      <c r="E75" s="91" t="str">
        <f t="shared" ref="E75:E82" si="16">$N$26&amp;B75&amp;N27</f>
        <v>MECUL</v>
      </c>
      <c r="F75" s="97" t="str">
        <f t="shared" ref="F75:F82" si="17">$R$33&amp;" "&amp;O27&amp;""</f>
        <v>Other energy in Municipality sector - CuLture spaces, museums, theater and library</v>
      </c>
      <c r="G75" s="95" t="s">
        <v>119</v>
      </c>
      <c r="H75" s="95"/>
      <c r="I75" s="95"/>
      <c r="J75" s="94"/>
      <c r="K75" s="94"/>
    </row>
    <row r="76" spans="2:11" x14ac:dyDescent="0.3">
      <c r="B76" s="88" t="str">
        <f t="shared" ref="B76:B82" si="18">B75</f>
        <v>E</v>
      </c>
      <c r="D76" s="96" t="s">
        <v>639</v>
      </c>
      <c r="E76" s="91" t="str">
        <f t="shared" si="16"/>
        <v>MEEDU</v>
      </c>
      <c r="F76" s="91" t="str">
        <f t="shared" si="17"/>
        <v>Other energy in Municipality sector - Education</v>
      </c>
      <c r="G76" s="95" t="s">
        <v>119</v>
      </c>
      <c r="H76" s="95"/>
      <c r="I76" s="95"/>
      <c r="J76" s="94"/>
      <c r="K76" s="94"/>
    </row>
    <row r="77" spans="2:11" x14ac:dyDescent="0.3">
      <c r="B77" s="88" t="str">
        <f t="shared" si="18"/>
        <v>E</v>
      </c>
      <c r="D77" s="96" t="s">
        <v>639</v>
      </c>
      <c r="E77" s="91" t="str">
        <f t="shared" si="16"/>
        <v>MEHOU</v>
      </c>
      <c r="F77" s="91" t="str">
        <f t="shared" si="17"/>
        <v>Other energy in Municipality sector - Municipal Housing</v>
      </c>
      <c r="G77" s="95" t="s">
        <v>119</v>
      </c>
      <c r="H77" s="95"/>
      <c r="I77" s="95"/>
      <c r="J77" s="94"/>
      <c r="K77" s="94"/>
    </row>
    <row r="78" spans="2:11" x14ac:dyDescent="0.3">
      <c r="B78" s="88" t="str">
        <f t="shared" si="18"/>
        <v>E</v>
      </c>
      <c r="D78" s="96" t="s">
        <v>639</v>
      </c>
      <c r="E78" s="91" t="str">
        <f t="shared" si="16"/>
        <v>MEOFL</v>
      </c>
      <c r="F78" s="91" t="str">
        <f t="shared" si="17"/>
        <v xml:space="preserve">Other energy in Municipality sector - Office large </v>
      </c>
      <c r="G78" s="95" t="s">
        <v>119</v>
      </c>
      <c r="H78" s="95"/>
      <c r="I78" s="95"/>
      <c r="J78" s="94"/>
      <c r="K78" s="94"/>
    </row>
    <row r="79" spans="2:11" x14ac:dyDescent="0.3">
      <c r="B79" s="88" t="str">
        <f t="shared" si="18"/>
        <v>E</v>
      </c>
      <c r="D79" s="96" t="s">
        <v>639</v>
      </c>
      <c r="E79" s="91" t="str">
        <f t="shared" si="16"/>
        <v>MEOFS</v>
      </c>
      <c r="F79" s="91" t="str">
        <f t="shared" si="17"/>
        <v>Other energy in Municipality sector - Office small</v>
      </c>
      <c r="G79" s="95" t="s">
        <v>119</v>
      </c>
      <c r="H79" s="95"/>
      <c r="I79" s="95"/>
      <c r="J79" s="94"/>
      <c r="K79" s="94"/>
    </row>
    <row r="80" spans="2:11" x14ac:dyDescent="0.3">
      <c r="B80" s="88" t="str">
        <f t="shared" si="18"/>
        <v>E</v>
      </c>
      <c r="D80" s="96" t="s">
        <v>639</v>
      </c>
      <c r="E80" s="91" t="str">
        <f t="shared" si="16"/>
        <v>MEOTH</v>
      </c>
      <c r="F80" s="91" t="str">
        <f t="shared" si="17"/>
        <v>Other energy in Municipality sector - Other</v>
      </c>
      <c r="G80" s="95" t="s">
        <v>119</v>
      </c>
      <c r="H80" s="95"/>
      <c r="I80" s="95"/>
      <c r="J80" s="94"/>
      <c r="K80" s="94"/>
    </row>
    <row r="81" spans="2:11" x14ac:dyDescent="0.3">
      <c r="B81" s="88" t="str">
        <f t="shared" si="18"/>
        <v>E</v>
      </c>
      <c r="D81" s="96" t="s">
        <v>639</v>
      </c>
      <c r="E81" s="91" t="str">
        <f t="shared" si="16"/>
        <v>MESPO</v>
      </c>
      <c r="F81" s="91" t="str">
        <f t="shared" si="17"/>
        <v>Other energy in Municipality sector - Swiming pool and gyms</v>
      </c>
      <c r="G81" s="95" t="s">
        <v>119</v>
      </c>
      <c r="H81" s="95"/>
      <c r="I81" s="95"/>
      <c r="J81" s="94"/>
      <c r="K81" s="94"/>
    </row>
    <row r="82" spans="2:11" x14ac:dyDescent="0.3">
      <c r="B82" s="88" t="str">
        <f t="shared" si="18"/>
        <v>E</v>
      </c>
      <c r="D82" s="93" t="s">
        <v>639</v>
      </c>
      <c r="E82" s="92" t="str">
        <f t="shared" si="16"/>
        <v>METCH</v>
      </c>
      <c r="F82" s="91" t="str">
        <f t="shared" si="17"/>
        <v>Other energy in Municipality sector - Technical support buildings</v>
      </c>
      <c r="G82" s="90" t="s">
        <v>119</v>
      </c>
      <c r="H82" s="90"/>
      <c r="I82" s="90"/>
      <c r="J82" s="89"/>
      <c r="K82" s="8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2"/>
  <sheetViews>
    <sheetView zoomScale="90" zoomScaleNormal="90" workbookViewId="0">
      <selection activeCell="A11" sqref="A11:XFD11"/>
    </sheetView>
  </sheetViews>
  <sheetFormatPr defaultColWidth="8.21875" defaultRowHeight="14.4" x14ac:dyDescent="0.3"/>
  <cols>
    <col min="1" max="4" width="8.21875" style="88"/>
    <col min="5" max="5" width="11.21875" style="88" bestFit="1" customWidth="1"/>
    <col min="6" max="6" width="60.77734375" style="88" customWidth="1"/>
    <col min="7" max="8" width="8.21875" style="88"/>
    <col min="9" max="9" width="10" style="88" bestFit="1" customWidth="1"/>
    <col min="10" max="10" width="13.77734375" style="88" customWidth="1"/>
    <col min="11" max="11" width="9.21875" style="88" bestFit="1" customWidth="1"/>
    <col min="12" max="12" width="8.21875" style="88"/>
    <col min="13" max="13" width="10.77734375" style="88" bestFit="1" customWidth="1"/>
    <col min="14" max="14" width="12.77734375" style="88" customWidth="1"/>
    <col min="15" max="15" width="46.77734375" style="88" bestFit="1" customWidth="1"/>
    <col min="16" max="16" width="16.77734375" style="88" customWidth="1"/>
    <col min="17" max="17" width="10.77734375" style="88" customWidth="1"/>
    <col min="18" max="18" width="43.21875" style="88" bestFit="1" customWidth="1"/>
    <col min="19" max="20" width="8.21875" style="88"/>
    <col min="21" max="21" width="29.21875" style="88" bestFit="1" customWidth="1"/>
    <col min="22" max="22" width="8.77734375" style="88" bestFit="1" customWidth="1"/>
    <col min="23" max="16384" width="8.21875" style="88"/>
  </cols>
  <sheetData>
    <row r="2" spans="4:22" x14ac:dyDescent="0.3">
      <c r="D2" s="117" t="s">
        <v>638</v>
      </c>
    </row>
    <row r="3" spans="4:22" x14ac:dyDescent="0.3">
      <c r="D3" s="116" t="s">
        <v>116</v>
      </c>
      <c r="E3" s="116" t="s">
        <v>855</v>
      </c>
    </row>
    <row r="5" spans="4:22" x14ac:dyDescent="0.3">
      <c r="D5" s="104" t="s">
        <v>140</v>
      </c>
    </row>
    <row r="6" spans="4:22" x14ac:dyDescent="0.3">
      <c r="D6" s="103" t="s">
        <v>141</v>
      </c>
      <c r="E6" s="103" t="s">
        <v>142</v>
      </c>
      <c r="F6" s="103" t="s">
        <v>143</v>
      </c>
      <c r="G6" s="103" t="s">
        <v>144</v>
      </c>
      <c r="H6" s="103" t="s">
        <v>20</v>
      </c>
      <c r="I6" s="103" t="s">
        <v>145</v>
      </c>
      <c r="J6" s="103" t="s">
        <v>146</v>
      </c>
      <c r="K6" s="103" t="s">
        <v>147</v>
      </c>
      <c r="R6" s="115" t="s">
        <v>637</v>
      </c>
    </row>
    <row r="7" spans="4:22" x14ac:dyDescent="0.3">
      <c r="D7" s="96" t="s">
        <v>392</v>
      </c>
      <c r="E7" s="91" t="str">
        <f t="shared" ref="E7:E21" si="0">$D$3&amp;N7</f>
        <v>RSDAHT</v>
      </c>
      <c r="F7" s="91" t="str">
        <f t="shared" ref="F7:F21" si="1">O7&amp;" ("&amp;$D$3&amp;")"</f>
        <v>Ambient heat (RSD)</v>
      </c>
      <c r="G7" s="95" t="s">
        <v>119</v>
      </c>
      <c r="H7" s="95"/>
      <c r="I7" s="95"/>
      <c r="J7" s="120"/>
      <c r="K7" s="120"/>
      <c r="N7" s="99" t="s">
        <v>636</v>
      </c>
      <c r="O7" s="99" t="s">
        <v>520</v>
      </c>
      <c r="R7" s="99" t="str">
        <f t="shared" ref="R7:R21" si="2">U7&amp;" ("&amp;$D$3&amp;")"</f>
        <v>Ambient heat (RSD)</v>
      </c>
      <c r="S7" s="99" t="str">
        <f t="shared" ref="S7:S21" si="3">$D$3&amp;V7</f>
        <v>RSDAHT</v>
      </c>
      <c r="U7" s="99" t="s">
        <v>520</v>
      </c>
      <c r="V7" s="99" t="s">
        <v>636</v>
      </c>
    </row>
    <row r="8" spans="4:22" x14ac:dyDescent="0.3">
      <c r="D8" s="96"/>
      <c r="E8" s="114" t="str">
        <f t="shared" si="0"/>
        <v>RSDBFW</v>
      </c>
      <c r="F8" s="91" t="str">
        <f t="shared" si="1"/>
        <v>Bio Fire wood (RSD)</v>
      </c>
      <c r="G8" s="95" t="s">
        <v>119</v>
      </c>
      <c r="H8" s="95"/>
      <c r="I8" s="95"/>
      <c r="J8" s="120"/>
      <c r="K8" s="120"/>
      <c r="N8" s="100" t="s">
        <v>634</v>
      </c>
      <c r="O8" s="99" t="s">
        <v>635</v>
      </c>
      <c r="R8" s="99" t="str">
        <f t="shared" si="2"/>
        <v>Bio Fire wood (RSD)</v>
      </c>
      <c r="S8" s="99" t="str">
        <f t="shared" si="3"/>
        <v>RSDBFW</v>
      </c>
      <c r="U8" s="99" t="s">
        <v>635</v>
      </c>
      <c r="V8" s="99" t="s">
        <v>634</v>
      </c>
    </row>
    <row r="9" spans="4:22" x14ac:dyDescent="0.3">
      <c r="D9" s="96"/>
      <c r="E9" s="114" t="str">
        <f t="shared" si="0"/>
        <v>RSDBGS</v>
      </c>
      <c r="F9" s="91" t="str">
        <f t="shared" si="1"/>
        <v>Bio Gas (RSD)</v>
      </c>
      <c r="G9" s="95" t="s">
        <v>119</v>
      </c>
      <c r="H9" s="95"/>
      <c r="I9" s="95"/>
      <c r="J9" s="120"/>
      <c r="K9" s="120"/>
      <c r="N9" s="100" t="s">
        <v>632</v>
      </c>
      <c r="O9" s="99" t="s">
        <v>633</v>
      </c>
      <c r="R9" s="99" t="str">
        <f t="shared" si="2"/>
        <v>Bio Gas (RSD)</v>
      </c>
      <c r="S9" s="99" t="str">
        <f t="shared" si="3"/>
        <v>RSDBGS</v>
      </c>
      <c r="U9" s="99" t="s">
        <v>633</v>
      </c>
      <c r="V9" s="99" t="s">
        <v>632</v>
      </c>
    </row>
    <row r="10" spans="4:22" x14ac:dyDescent="0.3">
      <c r="D10" s="96"/>
      <c r="E10" s="114" t="str">
        <f t="shared" si="0"/>
        <v>RSDBPL</v>
      </c>
      <c r="F10" s="91" t="str">
        <f t="shared" si="1"/>
        <v>Bio Pellets (RSD)</v>
      </c>
      <c r="G10" s="95" t="s">
        <v>119</v>
      </c>
      <c r="H10" s="95"/>
      <c r="I10" s="95"/>
      <c r="J10" s="120"/>
      <c r="K10" s="120"/>
      <c r="N10" s="100" t="s">
        <v>630</v>
      </c>
      <c r="O10" s="99" t="s">
        <v>631</v>
      </c>
      <c r="R10" s="99" t="str">
        <f>U10&amp;" ("&amp;$D$3&amp;")"</f>
        <v>Bio Pellets (RSD)</v>
      </c>
      <c r="S10" s="99" t="str">
        <f>$D$3&amp;V10</f>
        <v>RSDBPL</v>
      </c>
      <c r="U10" s="99" t="s">
        <v>631</v>
      </c>
      <c r="V10" s="99" t="s">
        <v>630</v>
      </c>
    </row>
    <row r="11" spans="4:22" x14ac:dyDescent="0.3">
      <c r="D11" s="96"/>
      <c r="E11" s="114" t="str">
        <f t="shared" si="0"/>
        <v>RSDBOL</v>
      </c>
      <c r="F11" s="91" t="str">
        <f t="shared" si="1"/>
        <v>Bio Oil (RSD)</v>
      </c>
      <c r="G11" s="95" t="s">
        <v>119</v>
      </c>
      <c r="H11" s="95"/>
      <c r="I11" s="95"/>
      <c r="J11" s="120"/>
      <c r="K11" s="120"/>
      <c r="N11" s="100" t="s">
        <v>1100</v>
      </c>
      <c r="O11" s="99" t="s">
        <v>1101</v>
      </c>
      <c r="R11" s="99" t="str">
        <f>U11&amp;" ("&amp;$D$3&amp;")"</f>
        <v>Bio Oil (RSD)</v>
      </c>
      <c r="S11" s="99" t="str">
        <f>$D$3&amp;V11</f>
        <v>RSDBOL</v>
      </c>
      <c r="U11" s="99" t="s">
        <v>1101</v>
      </c>
      <c r="V11" s="99" t="s">
        <v>1100</v>
      </c>
    </row>
    <row r="12" spans="4:22" x14ac:dyDescent="0.3">
      <c r="D12" s="96"/>
      <c r="E12" s="114" t="str">
        <f t="shared" si="0"/>
        <v>RSDCOA</v>
      </c>
      <c r="F12" s="91" t="str">
        <f t="shared" si="1"/>
        <v>Coal (RSD)</v>
      </c>
      <c r="G12" s="95" t="s">
        <v>119</v>
      </c>
      <c r="H12" s="95"/>
      <c r="I12" s="95"/>
      <c r="J12" s="120"/>
      <c r="K12" s="120"/>
      <c r="N12" s="100" t="s">
        <v>628</v>
      </c>
      <c r="O12" s="99" t="s">
        <v>629</v>
      </c>
      <c r="R12" s="99" t="str">
        <f t="shared" si="2"/>
        <v>Coal (RSD)</v>
      </c>
      <c r="S12" s="99" t="str">
        <f t="shared" si="3"/>
        <v>RSDCOA</v>
      </c>
      <c r="U12" s="99" t="s">
        <v>629</v>
      </c>
      <c r="V12" s="99" t="s">
        <v>628</v>
      </c>
    </row>
    <row r="13" spans="4:22" x14ac:dyDescent="0.3">
      <c r="D13" s="96"/>
      <c r="E13" s="114" t="str">
        <f t="shared" si="0"/>
        <v>RSDDST</v>
      </c>
      <c r="F13" s="91" t="str">
        <f t="shared" si="1"/>
        <v>Diesel (RSD)</v>
      </c>
      <c r="G13" s="95" t="s">
        <v>119</v>
      </c>
      <c r="H13" s="95"/>
      <c r="I13" s="95"/>
      <c r="J13" s="120"/>
      <c r="K13" s="120"/>
      <c r="N13" s="100" t="s">
        <v>627</v>
      </c>
      <c r="O13" s="99" t="s">
        <v>532</v>
      </c>
      <c r="R13" s="99" t="str">
        <f t="shared" si="2"/>
        <v>Diesel (RSD)</v>
      </c>
      <c r="S13" s="99" t="str">
        <f t="shared" si="3"/>
        <v>RSDDST</v>
      </c>
      <c r="U13" s="99" t="s">
        <v>532</v>
      </c>
      <c r="V13" s="99" t="s">
        <v>627</v>
      </c>
    </row>
    <row r="14" spans="4:22" x14ac:dyDescent="0.3">
      <c r="D14" s="96"/>
      <c r="E14" s="114" t="str">
        <f t="shared" si="0"/>
        <v>RSDELC</v>
      </c>
      <c r="F14" s="91" t="str">
        <f t="shared" si="1"/>
        <v>Electricity (RSD)</v>
      </c>
      <c r="G14" s="95" t="s">
        <v>119</v>
      </c>
      <c r="H14" s="95"/>
      <c r="I14" s="95" t="s">
        <v>468</v>
      </c>
      <c r="J14" s="120" t="s">
        <v>103</v>
      </c>
      <c r="K14" s="120" t="s">
        <v>50</v>
      </c>
      <c r="N14" s="100" t="s">
        <v>50</v>
      </c>
      <c r="O14" s="99" t="s">
        <v>491</v>
      </c>
      <c r="R14" s="99" t="str">
        <f t="shared" si="2"/>
        <v>Electricity (RSD)</v>
      </c>
      <c r="S14" s="99" t="str">
        <f t="shared" si="3"/>
        <v>RSDELC</v>
      </c>
      <c r="U14" s="99" t="s">
        <v>491</v>
      </c>
      <c r="V14" s="99" t="s">
        <v>50</v>
      </c>
    </row>
    <row r="15" spans="4:22" x14ac:dyDescent="0.3">
      <c r="D15" s="96"/>
      <c r="E15" s="114" t="str">
        <f t="shared" si="0"/>
        <v>RSDGAS</v>
      </c>
      <c r="F15" s="91" t="str">
        <f t="shared" si="1"/>
        <v>Natural Gas (RSD)</v>
      </c>
      <c r="G15" s="95" t="s">
        <v>119</v>
      </c>
      <c r="H15" s="95"/>
      <c r="I15" s="95" t="s">
        <v>900</v>
      </c>
      <c r="J15" s="120"/>
      <c r="K15" s="120"/>
      <c r="N15" s="100" t="s">
        <v>618</v>
      </c>
      <c r="O15" s="99" t="s">
        <v>546</v>
      </c>
      <c r="R15" s="99" t="str">
        <f t="shared" si="2"/>
        <v>Geothermal ground (RSD)</v>
      </c>
      <c r="S15" s="99" t="str">
        <f t="shared" si="3"/>
        <v>RSDGEO</v>
      </c>
      <c r="U15" s="99" t="s">
        <v>625</v>
      </c>
      <c r="V15" s="99" t="s">
        <v>626</v>
      </c>
    </row>
    <row r="16" spans="4:22" x14ac:dyDescent="0.3">
      <c r="D16" s="96"/>
      <c r="E16" s="114" t="str">
        <f t="shared" si="0"/>
        <v>RSDGEO</v>
      </c>
      <c r="F16" s="91" t="str">
        <f t="shared" si="1"/>
        <v>Geothermal ground (RSD)</v>
      </c>
      <c r="G16" s="95" t="s">
        <v>119</v>
      </c>
      <c r="H16" s="95"/>
      <c r="I16" s="95"/>
      <c r="J16" s="120"/>
      <c r="K16" s="120"/>
      <c r="N16" s="100" t="s">
        <v>626</v>
      </c>
      <c r="O16" s="99" t="s">
        <v>625</v>
      </c>
      <c r="R16" s="99" t="str">
        <f t="shared" si="2"/>
        <v>High Temperature Heat (RSD)</v>
      </c>
      <c r="S16" s="99" t="str">
        <f t="shared" si="3"/>
        <v>RSDHTH</v>
      </c>
      <c r="U16" s="99" t="s">
        <v>623</v>
      </c>
      <c r="V16" s="99" t="s">
        <v>624</v>
      </c>
    </row>
    <row r="17" spans="2:22" x14ac:dyDescent="0.3">
      <c r="D17" s="96"/>
      <c r="E17" s="114" t="str">
        <f t="shared" si="0"/>
        <v>RSDHTH</v>
      </c>
      <c r="F17" s="91" t="str">
        <f t="shared" si="1"/>
        <v>High Temperature Heat (RSD)</v>
      </c>
      <c r="G17" s="95" t="s">
        <v>119</v>
      </c>
      <c r="H17" s="95"/>
      <c r="I17" s="95" t="s">
        <v>468</v>
      </c>
      <c r="J17" s="120" t="s">
        <v>103</v>
      </c>
      <c r="K17" s="120"/>
      <c r="N17" s="100" t="s">
        <v>624</v>
      </c>
      <c r="O17" s="99" t="s">
        <v>623</v>
      </c>
      <c r="R17" s="99" t="str">
        <f t="shared" si="2"/>
        <v>Liquefied Petroleum Gas (RSD)</v>
      </c>
      <c r="S17" s="99" t="str">
        <f t="shared" si="3"/>
        <v>RSDLPG</v>
      </c>
      <c r="U17" s="99" t="s">
        <v>621</v>
      </c>
      <c r="V17" s="99" t="s">
        <v>622</v>
      </c>
    </row>
    <row r="18" spans="2:22" x14ac:dyDescent="0.3">
      <c r="D18" s="96"/>
      <c r="E18" s="114" t="str">
        <f t="shared" si="0"/>
        <v>RSDLPG</v>
      </c>
      <c r="F18" s="91" t="str">
        <f t="shared" si="1"/>
        <v>Liquefied Petroleum Gas (RSD)</v>
      </c>
      <c r="G18" s="95" t="s">
        <v>119</v>
      </c>
      <c r="H18" s="95"/>
      <c r="I18" s="95"/>
      <c r="J18" s="120"/>
      <c r="K18" s="120"/>
      <c r="N18" s="100" t="s">
        <v>622</v>
      </c>
      <c r="O18" s="99" t="s">
        <v>621</v>
      </c>
      <c r="R18" s="99" t="str">
        <f t="shared" si="2"/>
        <v>District Cooling (RSD)</v>
      </c>
      <c r="S18" s="99" t="str">
        <f t="shared" si="3"/>
        <v>RSDCOO</v>
      </c>
      <c r="U18" s="99" t="s">
        <v>619</v>
      </c>
      <c r="V18" s="99" t="s">
        <v>620</v>
      </c>
    </row>
    <row r="19" spans="2:22" x14ac:dyDescent="0.3">
      <c r="D19" s="96"/>
      <c r="E19" s="114" t="str">
        <f t="shared" si="0"/>
        <v>RSDCOO</v>
      </c>
      <c r="F19" s="91" t="str">
        <f t="shared" si="1"/>
        <v>District Cooling (RSD)</v>
      </c>
      <c r="G19" s="95" t="s">
        <v>119</v>
      </c>
      <c r="H19" s="95"/>
      <c r="I19" s="95" t="s">
        <v>468</v>
      </c>
      <c r="J19" s="120"/>
      <c r="K19" s="120"/>
      <c r="N19" s="100" t="s">
        <v>620</v>
      </c>
      <c r="O19" s="99" t="s">
        <v>619</v>
      </c>
      <c r="R19" s="99" t="str">
        <f t="shared" si="2"/>
        <v>Natural Gas (RSD)</v>
      </c>
      <c r="S19" s="99" t="str">
        <f t="shared" si="3"/>
        <v>RSDGAS</v>
      </c>
      <c r="U19" s="99" t="s">
        <v>546</v>
      </c>
      <c r="V19" s="99" t="s">
        <v>618</v>
      </c>
    </row>
    <row r="20" spans="2:22" x14ac:dyDescent="0.3">
      <c r="D20" s="96"/>
      <c r="E20" s="114" t="str">
        <f t="shared" si="0"/>
        <v>RSDOIL</v>
      </c>
      <c r="F20" s="91" t="str">
        <f t="shared" si="1"/>
        <v>Oil (RSD)</v>
      </c>
      <c r="G20" s="95" t="s">
        <v>119</v>
      </c>
      <c r="H20" s="95"/>
      <c r="I20" s="95"/>
      <c r="J20" s="120"/>
      <c r="K20" s="120"/>
      <c r="N20" s="100" t="s">
        <v>616</v>
      </c>
      <c r="O20" s="99" t="s">
        <v>617</v>
      </c>
      <c r="R20" s="99" t="str">
        <f t="shared" si="2"/>
        <v>Oil (RSD)</v>
      </c>
      <c r="S20" s="99" t="str">
        <f t="shared" si="3"/>
        <v>RSDOIL</v>
      </c>
      <c r="U20" s="99" t="s">
        <v>617</v>
      </c>
      <c r="V20" s="99" t="s">
        <v>616</v>
      </c>
    </row>
    <row r="21" spans="2:22" x14ac:dyDescent="0.3">
      <c r="D21" s="93"/>
      <c r="E21" s="113" t="str">
        <f t="shared" si="0"/>
        <v>RSDSOL</v>
      </c>
      <c r="F21" s="92" t="str">
        <f t="shared" si="1"/>
        <v>Solar (RSD)</v>
      </c>
      <c r="G21" s="90" t="s">
        <v>119</v>
      </c>
      <c r="H21" s="90"/>
      <c r="I21" s="90"/>
      <c r="J21" s="118"/>
      <c r="K21" s="118"/>
      <c r="N21" s="112" t="s">
        <v>615</v>
      </c>
      <c r="O21" s="111" t="s">
        <v>512</v>
      </c>
      <c r="R21" s="99" t="str">
        <f t="shared" si="2"/>
        <v>Solar (RSD)</v>
      </c>
      <c r="S21" s="99" t="str">
        <f t="shared" si="3"/>
        <v>RSDSOL</v>
      </c>
      <c r="U21" s="99" t="s">
        <v>512</v>
      </c>
      <c r="V21" s="99" t="s">
        <v>615</v>
      </c>
    </row>
    <row r="22" spans="2:22" x14ac:dyDescent="0.3">
      <c r="D22" s="110"/>
      <c r="E22" s="109"/>
      <c r="F22" s="109"/>
      <c r="G22" s="108"/>
      <c r="H22" s="107"/>
      <c r="I22" s="107"/>
      <c r="J22" s="107"/>
      <c r="K22" s="107"/>
    </row>
    <row r="23" spans="2:22" x14ac:dyDescent="0.3">
      <c r="D23" s="106" t="s">
        <v>614</v>
      </c>
      <c r="E23" s="105"/>
    </row>
    <row r="25" spans="2:22" ht="13.35" customHeight="1" x14ac:dyDescent="0.3">
      <c r="D25" s="104" t="s">
        <v>140</v>
      </c>
    </row>
    <row r="26" spans="2:22" ht="13.35" customHeight="1" x14ac:dyDescent="0.3">
      <c r="D26" s="103" t="s">
        <v>141</v>
      </c>
      <c r="E26" s="103" t="s">
        <v>142</v>
      </c>
      <c r="F26" s="103" t="s">
        <v>143</v>
      </c>
      <c r="G26" s="103" t="s">
        <v>144</v>
      </c>
      <c r="H26" s="103" t="s">
        <v>20</v>
      </c>
      <c r="I26" s="103" t="s">
        <v>145</v>
      </c>
      <c r="J26" s="103" t="s">
        <v>146</v>
      </c>
      <c r="K26" s="103" t="s">
        <v>147</v>
      </c>
      <c r="N26" s="103" t="str">
        <f>LEFT(D3,1)</f>
        <v>R</v>
      </c>
      <c r="O26" s="99"/>
      <c r="Q26" s="102"/>
      <c r="R26" s="101"/>
    </row>
    <row r="27" spans="2:22" ht="13.35" customHeight="1" x14ac:dyDescent="0.3">
      <c r="B27" s="98" t="s">
        <v>611</v>
      </c>
      <c r="D27" s="96" t="s">
        <v>613</v>
      </c>
      <c r="E27" s="91" t="str">
        <f>$N$26&amp;B27&amp;N$27</f>
        <v>RHAPA</v>
      </c>
      <c r="F27" s="91" t="str">
        <f t="shared" ref="F27:F34" si="4">$R$27&amp;" "&amp;O27&amp;""</f>
        <v>Space Heating in Residential sector - Apartments very high efficiency</v>
      </c>
      <c r="G27" s="95" t="s">
        <v>119</v>
      </c>
      <c r="H27" s="95"/>
      <c r="I27" s="95"/>
      <c r="J27" s="94"/>
      <c r="K27" s="94"/>
      <c r="N27" s="100" t="s">
        <v>612</v>
      </c>
      <c r="O27" s="99" t="s">
        <v>856</v>
      </c>
      <c r="Q27" s="100" t="s">
        <v>611</v>
      </c>
      <c r="R27" s="99" t="str">
        <f>"Space Heating in "&amp;$E$3&amp;" sector -"</f>
        <v>Space Heating in Residential sector -</v>
      </c>
    </row>
    <row r="28" spans="2:22" ht="13.35" customHeight="1" x14ac:dyDescent="0.3">
      <c r="B28" s="88" t="str">
        <f t="shared" ref="B28:B34" si="5">B27</f>
        <v>H</v>
      </c>
      <c r="D28" s="96"/>
      <c r="E28" s="91" t="str">
        <f>$N$26&amp;B28&amp;N$28</f>
        <v>RHAPB</v>
      </c>
      <c r="F28" s="91" t="str">
        <f t="shared" si="4"/>
        <v>Space Heating in Residential sector - Apartments high efficiency</v>
      </c>
      <c r="G28" s="95" t="s">
        <v>119</v>
      </c>
      <c r="H28" s="95"/>
      <c r="I28" s="95"/>
      <c r="J28" s="94"/>
      <c r="K28" s="94"/>
      <c r="N28" s="100" t="s">
        <v>610</v>
      </c>
      <c r="O28" s="99" t="s">
        <v>857</v>
      </c>
      <c r="Q28" s="100" t="s">
        <v>603</v>
      </c>
      <c r="R28" s="99" t="str">
        <f>"Space Cooling in "&amp;$E$3&amp;" sector -"</f>
        <v>Space Cooling in Residential sector -</v>
      </c>
    </row>
    <row r="29" spans="2:22" ht="13.35" customHeight="1" x14ac:dyDescent="0.3">
      <c r="B29" s="88" t="str">
        <f t="shared" si="5"/>
        <v>H</v>
      </c>
      <c r="D29" s="96"/>
      <c r="E29" s="91" t="str">
        <f>$N$26&amp;B29&amp;N$29</f>
        <v>RHAPC</v>
      </c>
      <c r="F29" s="91" t="str">
        <f t="shared" si="4"/>
        <v>Space Heating in Residential sector - Apartments medium efficiency</v>
      </c>
      <c r="G29" s="95" t="s">
        <v>119</v>
      </c>
      <c r="H29" s="95"/>
      <c r="I29" s="95"/>
      <c r="J29" s="94"/>
      <c r="K29" s="94"/>
      <c r="N29" s="100" t="s">
        <v>609</v>
      </c>
      <c r="O29" s="99" t="s">
        <v>858</v>
      </c>
      <c r="Q29" s="100" t="s">
        <v>60</v>
      </c>
      <c r="R29" s="99" t="str">
        <f>"Water Heating in "&amp;$E$3&amp;" sector -"</f>
        <v>Water Heating in Residential sector -</v>
      </c>
    </row>
    <row r="30" spans="2:22" ht="13.35" customHeight="1" x14ac:dyDescent="0.3">
      <c r="B30" s="88" t="str">
        <f t="shared" si="5"/>
        <v>H</v>
      </c>
      <c r="D30" s="96"/>
      <c r="E30" s="91" t="str">
        <f>$N$26&amp;B30&amp;N$30</f>
        <v>RHAPE</v>
      </c>
      <c r="F30" s="91" t="str">
        <f t="shared" si="4"/>
        <v>Space Heating in Residential sector - Apartments low efficiency</v>
      </c>
      <c r="G30" s="95" t="s">
        <v>119</v>
      </c>
      <c r="H30" s="95"/>
      <c r="I30" s="95"/>
      <c r="J30" s="94"/>
      <c r="K30" s="94"/>
      <c r="N30" s="100" t="s">
        <v>608</v>
      </c>
      <c r="O30" s="99" t="s">
        <v>859</v>
      </c>
      <c r="Q30" s="100" t="s">
        <v>602</v>
      </c>
      <c r="R30" s="99" t="str">
        <f>"Cooking in "&amp;$E$3&amp;" sector -"</f>
        <v>Cooking in Residential sector -</v>
      </c>
    </row>
    <row r="31" spans="2:22" ht="13.35" customHeight="1" x14ac:dyDescent="0.3">
      <c r="B31" s="88" t="str">
        <f t="shared" si="5"/>
        <v>H</v>
      </c>
      <c r="D31" s="96"/>
      <c r="E31" s="91" t="str">
        <f>$N$26&amp;B31&amp;N$31</f>
        <v>RHHSA</v>
      </c>
      <c r="F31" s="91" t="str">
        <f t="shared" si="4"/>
        <v>Space Heating in Residential sector - Houses very high efficiency</v>
      </c>
      <c r="G31" s="95" t="s">
        <v>119</v>
      </c>
      <c r="H31" s="95"/>
      <c r="I31" s="95"/>
      <c r="J31" s="94"/>
      <c r="K31" s="94"/>
      <c r="N31" s="100" t="s">
        <v>607</v>
      </c>
      <c r="O31" s="99" t="s">
        <v>860</v>
      </c>
      <c r="Q31" s="100" t="s">
        <v>601</v>
      </c>
      <c r="R31" s="99" t="str">
        <f>"Lighting in "&amp;$E$3&amp;" sector -"</f>
        <v>Lighting in Residential sector -</v>
      </c>
    </row>
    <row r="32" spans="2:22" ht="13.35" customHeight="1" x14ac:dyDescent="0.3">
      <c r="B32" s="88" t="str">
        <f t="shared" si="5"/>
        <v>H</v>
      </c>
      <c r="D32" s="96"/>
      <c r="E32" s="91" t="str">
        <f>$N$26&amp;B32&amp;N$32</f>
        <v>RHHSB</v>
      </c>
      <c r="F32" s="91" t="str">
        <f t="shared" si="4"/>
        <v>Space Heating in Residential sector - Houses high efficiency</v>
      </c>
      <c r="G32" s="95" t="s">
        <v>119</v>
      </c>
      <c r="H32" s="95"/>
      <c r="I32" s="95"/>
      <c r="J32" s="94"/>
      <c r="K32" s="94"/>
      <c r="N32" s="100" t="s">
        <v>606</v>
      </c>
      <c r="O32" s="99" t="s">
        <v>861</v>
      </c>
      <c r="Q32" s="100" t="s">
        <v>600</v>
      </c>
      <c r="R32" s="99" t="str">
        <f>"Other electric appliances "&amp;$E$3&amp;" sector -"</f>
        <v>Other electric appliances Residential sector -</v>
      </c>
    </row>
    <row r="33" spans="2:18" ht="13.35" customHeight="1" x14ac:dyDescent="0.3">
      <c r="B33" s="88" t="str">
        <f t="shared" si="5"/>
        <v>H</v>
      </c>
      <c r="D33" s="96"/>
      <c r="E33" s="91" t="str">
        <f>$N$26&amp;B33&amp;N$33</f>
        <v>RHHSC</v>
      </c>
      <c r="F33" s="91" t="str">
        <f t="shared" si="4"/>
        <v>Space Heating in Residential sector - Houses medium efficiency</v>
      </c>
      <c r="G33" s="95" t="s">
        <v>119</v>
      </c>
      <c r="H33" s="95"/>
      <c r="I33" s="95"/>
      <c r="J33" s="94"/>
      <c r="K33" s="94"/>
      <c r="N33" s="100" t="s">
        <v>605</v>
      </c>
      <c r="O33" s="99" t="s">
        <v>862</v>
      </c>
      <c r="Q33" s="100" t="s">
        <v>599</v>
      </c>
      <c r="R33" s="99" t="str">
        <f>"Other energy in "&amp;$E$3&amp;" sector -"</f>
        <v>Other energy in Residential sector -</v>
      </c>
    </row>
    <row r="34" spans="2:18" ht="13.35" customHeight="1" x14ac:dyDescent="0.3">
      <c r="B34" s="88" t="str">
        <f t="shared" si="5"/>
        <v>H</v>
      </c>
      <c r="D34" s="93"/>
      <c r="E34" s="92" t="str">
        <f>$N$26&amp;B34&amp;N$34</f>
        <v>RHHSE</v>
      </c>
      <c r="F34" s="92" t="str">
        <f t="shared" si="4"/>
        <v>Space Heating in Residential sector - Houses low efficiency</v>
      </c>
      <c r="G34" s="90" t="s">
        <v>119</v>
      </c>
      <c r="H34" s="90"/>
      <c r="I34" s="90"/>
      <c r="J34" s="89"/>
      <c r="K34" s="89"/>
      <c r="N34" s="100" t="s">
        <v>604</v>
      </c>
      <c r="O34" s="99" t="s">
        <v>863</v>
      </c>
    </row>
    <row r="35" spans="2:18" x14ac:dyDescent="0.3">
      <c r="B35" s="98" t="s">
        <v>603</v>
      </c>
      <c r="D35" s="96"/>
      <c r="E35" s="91" t="str">
        <f>$N$26&amp;B35&amp;N$27</f>
        <v>RCAPA</v>
      </c>
      <c r="F35" s="91" t="str">
        <f t="shared" ref="F35:F42" si="6">$R$28&amp;" "&amp;O27&amp;""</f>
        <v>Space Cooling in Residential sector - Apartments very high efficiency</v>
      </c>
      <c r="G35" s="95" t="s">
        <v>119</v>
      </c>
      <c r="H35" s="95"/>
      <c r="I35" s="95"/>
      <c r="J35" s="94"/>
      <c r="K35" s="94"/>
    </row>
    <row r="36" spans="2:18" x14ac:dyDescent="0.3">
      <c r="B36" s="88" t="str">
        <f t="shared" ref="B36:B42" si="7">B35</f>
        <v>C</v>
      </c>
      <c r="D36" s="96"/>
      <c r="E36" s="91" t="str">
        <f>$N$26&amp;B36&amp;N$28</f>
        <v>RCAPB</v>
      </c>
      <c r="F36" s="91" t="str">
        <f t="shared" si="6"/>
        <v>Space Cooling in Residential sector - Apartments high efficiency</v>
      </c>
      <c r="G36" s="95" t="s">
        <v>119</v>
      </c>
      <c r="H36" s="95"/>
      <c r="I36" s="95"/>
      <c r="J36" s="94"/>
      <c r="K36" s="94"/>
    </row>
    <row r="37" spans="2:18" x14ac:dyDescent="0.3">
      <c r="B37" s="88" t="str">
        <f t="shared" si="7"/>
        <v>C</v>
      </c>
      <c r="D37" s="96"/>
      <c r="E37" s="91" t="str">
        <f>$N$26&amp;B37&amp;N$29</f>
        <v>RCAPC</v>
      </c>
      <c r="F37" s="91" t="str">
        <f t="shared" si="6"/>
        <v>Space Cooling in Residential sector - Apartments medium efficiency</v>
      </c>
      <c r="G37" s="95" t="s">
        <v>119</v>
      </c>
      <c r="H37" s="95"/>
      <c r="I37" s="95"/>
      <c r="J37" s="94"/>
      <c r="K37" s="94"/>
    </row>
    <row r="38" spans="2:18" x14ac:dyDescent="0.3">
      <c r="B38" s="88" t="str">
        <f t="shared" si="7"/>
        <v>C</v>
      </c>
      <c r="D38" s="96"/>
      <c r="E38" s="91" t="str">
        <f>$N$26&amp;B38&amp;N$30</f>
        <v>RCAPE</v>
      </c>
      <c r="F38" s="91" t="str">
        <f t="shared" si="6"/>
        <v>Space Cooling in Residential sector - Apartments low efficiency</v>
      </c>
      <c r="G38" s="95" t="s">
        <v>119</v>
      </c>
      <c r="H38" s="95"/>
      <c r="I38" s="95"/>
      <c r="J38" s="94"/>
      <c r="K38" s="94"/>
    </row>
    <row r="39" spans="2:18" x14ac:dyDescent="0.3">
      <c r="B39" s="88" t="str">
        <f t="shared" si="7"/>
        <v>C</v>
      </c>
      <c r="D39" s="96"/>
      <c r="E39" s="91" t="str">
        <f>$N$26&amp;B39&amp;N$31</f>
        <v>RCHSA</v>
      </c>
      <c r="F39" s="91" t="str">
        <f t="shared" si="6"/>
        <v>Space Cooling in Residential sector - Houses very high efficiency</v>
      </c>
      <c r="G39" s="95" t="s">
        <v>119</v>
      </c>
      <c r="H39" s="95"/>
      <c r="I39" s="95"/>
      <c r="J39" s="94"/>
      <c r="K39" s="94"/>
    </row>
    <row r="40" spans="2:18" x14ac:dyDescent="0.3">
      <c r="B40" s="88" t="str">
        <f t="shared" si="7"/>
        <v>C</v>
      </c>
      <c r="D40" s="96"/>
      <c r="E40" s="91" t="str">
        <f>$N$26&amp;B40&amp;N$32</f>
        <v>RCHSB</v>
      </c>
      <c r="F40" s="91" t="str">
        <f t="shared" si="6"/>
        <v>Space Cooling in Residential sector - Houses high efficiency</v>
      </c>
      <c r="G40" s="95" t="s">
        <v>119</v>
      </c>
      <c r="H40" s="95"/>
      <c r="I40" s="95"/>
      <c r="J40" s="94"/>
      <c r="K40" s="94"/>
    </row>
    <row r="41" spans="2:18" x14ac:dyDescent="0.3">
      <c r="B41" s="88" t="str">
        <f t="shared" si="7"/>
        <v>C</v>
      </c>
      <c r="D41" s="96"/>
      <c r="E41" s="91" t="str">
        <f>$N$26&amp;B41&amp;N$33</f>
        <v>RCHSC</v>
      </c>
      <c r="F41" s="91" t="str">
        <f t="shared" si="6"/>
        <v>Space Cooling in Residential sector - Houses medium efficiency</v>
      </c>
      <c r="G41" s="95" t="s">
        <v>119</v>
      </c>
      <c r="H41" s="95"/>
      <c r="I41" s="95"/>
      <c r="J41" s="94"/>
      <c r="K41" s="94"/>
    </row>
    <row r="42" spans="2:18" x14ac:dyDescent="0.3">
      <c r="B42" s="88" t="str">
        <f t="shared" si="7"/>
        <v>C</v>
      </c>
      <c r="D42" s="93"/>
      <c r="E42" s="92" t="str">
        <f>$N$26&amp;B42&amp;N$34</f>
        <v>RCHSE</v>
      </c>
      <c r="F42" s="91" t="str">
        <f t="shared" si="6"/>
        <v>Space Cooling in Residential sector - Houses low efficiency</v>
      </c>
      <c r="G42" s="90" t="s">
        <v>119</v>
      </c>
      <c r="H42" s="90"/>
      <c r="I42" s="90"/>
      <c r="J42" s="89"/>
      <c r="K42" s="89"/>
    </row>
    <row r="43" spans="2:18" x14ac:dyDescent="0.3">
      <c r="B43" s="98" t="s">
        <v>60</v>
      </c>
      <c r="D43" s="96"/>
      <c r="E43" s="91" t="str">
        <f>$N$26&amp;B43&amp;N$27</f>
        <v>RWAPA</v>
      </c>
      <c r="F43" s="97" t="str">
        <f t="shared" ref="F43:F50" si="8">$R$29&amp;" "&amp;O27&amp;""</f>
        <v>Water Heating in Residential sector - Apartments very high efficiency</v>
      </c>
      <c r="G43" s="95" t="s">
        <v>119</v>
      </c>
      <c r="H43" s="95"/>
      <c r="I43" s="95"/>
      <c r="J43" s="94"/>
      <c r="K43" s="94"/>
    </row>
    <row r="44" spans="2:18" x14ac:dyDescent="0.3">
      <c r="B44" s="88" t="str">
        <f t="shared" ref="B44:B50" si="9">B43</f>
        <v>W</v>
      </c>
      <c r="D44" s="96"/>
      <c r="E44" s="91" t="str">
        <f>$N$26&amp;B44&amp;N$28</f>
        <v>RWAPB</v>
      </c>
      <c r="F44" s="91" t="str">
        <f t="shared" si="8"/>
        <v>Water Heating in Residential sector - Apartments high efficiency</v>
      </c>
      <c r="G44" s="95" t="s">
        <v>119</v>
      </c>
      <c r="H44" s="95"/>
      <c r="I44" s="95"/>
      <c r="J44" s="94"/>
      <c r="K44" s="94"/>
    </row>
    <row r="45" spans="2:18" x14ac:dyDescent="0.3">
      <c r="B45" s="88" t="str">
        <f t="shared" si="9"/>
        <v>W</v>
      </c>
      <c r="D45" s="96"/>
      <c r="E45" s="91" t="str">
        <f>$N$26&amp;B45&amp;N$29</f>
        <v>RWAPC</v>
      </c>
      <c r="F45" s="91" t="str">
        <f t="shared" si="8"/>
        <v>Water Heating in Residential sector - Apartments medium efficiency</v>
      </c>
      <c r="G45" s="95" t="s">
        <v>119</v>
      </c>
      <c r="H45" s="95"/>
      <c r="I45" s="95"/>
      <c r="J45" s="94"/>
      <c r="K45" s="94"/>
    </row>
    <row r="46" spans="2:18" x14ac:dyDescent="0.3">
      <c r="B46" s="88" t="str">
        <f t="shared" si="9"/>
        <v>W</v>
      </c>
      <c r="D46" s="96"/>
      <c r="E46" s="91" t="str">
        <f>$N$26&amp;B46&amp;N$30</f>
        <v>RWAPE</v>
      </c>
      <c r="F46" s="91" t="str">
        <f t="shared" si="8"/>
        <v>Water Heating in Residential sector - Apartments low efficiency</v>
      </c>
      <c r="G46" s="95" t="s">
        <v>119</v>
      </c>
      <c r="H46" s="95"/>
      <c r="I46" s="95"/>
      <c r="J46" s="94"/>
      <c r="K46" s="94"/>
    </row>
    <row r="47" spans="2:18" x14ac:dyDescent="0.3">
      <c r="B47" s="88" t="str">
        <f t="shared" si="9"/>
        <v>W</v>
      </c>
      <c r="D47" s="96"/>
      <c r="E47" s="91" t="str">
        <f>$N$26&amp;B47&amp;N$31</f>
        <v>RWHSA</v>
      </c>
      <c r="F47" s="91" t="str">
        <f t="shared" si="8"/>
        <v>Water Heating in Residential sector - Houses very high efficiency</v>
      </c>
      <c r="G47" s="95" t="s">
        <v>119</v>
      </c>
      <c r="H47" s="95"/>
      <c r="I47" s="95"/>
      <c r="J47" s="94"/>
      <c r="K47" s="94"/>
    </row>
    <row r="48" spans="2:18" x14ac:dyDescent="0.3">
      <c r="B48" s="88" t="str">
        <f t="shared" si="9"/>
        <v>W</v>
      </c>
      <c r="D48" s="96"/>
      <c r="E48" s="91" t="str">
        <f>$N$26&amp;B48&amp;N$32</f>
        <v>RWHSB</v>
      </c>
      <c r="F48" s="91" t="str">
        <f t="shared" si="8"/>
        <v>Water Heating in Residential sector - Houses high efficiency</v>
      </c>
      <c r="G48" s="95" t="s">
        <v>119</v>
      </c>
      <c r="H48" s="95"/>
      <c r="I48" s="95"/>
      <c r="J48" s="94"/>
      <c r="K48" s="94"/>
    </row>
    <row r="49" spans="2:11" x14ac:dyDescent="0.3">
      <c r="B49" s="88" t="str">
        <f t="shared" si="9"/>
        <v>W</v>
      </c>
      <c r="D49" s="96"/>
      <c r="E49" s="91" t="str">
        <f>$N$26&amp;B49&amp;N$33</f>
        <v>RWHSC</v>
      </c>
      <c r="F49" s="91" t="str">
        <f t="shared" si="8"/>
        <v>Water Heating in Residential sector - Houses medium efficiency</v>
      </c>
      <c r="G49" s="95" t="s">
        <v>119</v>
      </c>
      <c r="H49" s="95"/>
      <c r="I49" s="95"/>
      <c r="J49" s="94"/>
      <c r="K49" s="94"/>
    </row>
    <row r="50" spans="2:11" x14ac:dyDescent="0.3">
      <c r="B50" s="88" t="str">
        <f t="shared" si="9"/>
        <v>W</v>
      </c>
      <c r="D50" s="93"/>
      <c r="E50" s="92" t="str">
        <f>$N$26&amp;B50&amp;N$34</f>
        <v>RWHSE</v>
      </c>
      <c r="F50" s="91" t="str">
        <f t="shared" si="8"/>
        <v>Water Heating in Residential sector - Houses low efficiency</v>
      </c>
      <c r="G50" s="90" t="s">
        <v>119</v>
      </c>
      <c r="H50" s="90"/>
      <c r="I50" s="90"/>
      <c r="J50" s="89"/>
      <c r="K50" s="89"/>
    </row>
    <row r="51" spans="2:11" x14ac:dyDescent="0.3">
      <c r="B51" s="98" t="s">
        <v>602</v>
      </c>
      <c r="D51" s="96"/>
      <c r="E51" s="91" t="str">
        <f>$N$26&amp;B51&amp;N$27</f>
        <v>RKAPA</v>
      </c>
      <c r="F51" s="97" t="str">
        <f t="shared" ref="F51:F58" si="10">$R$30&amp;" "&amp;O27&amp;""</f>
        <v>Cooking in Residential sector - Apartments very high efficiency</v>
      </c>
      <c r="G51" s="95" t="s">
        <v>119</v>
      </c>
      <c r="H51" s="95"/>
      <c r="I51" s="95"/>
      <c r="J51" s="94"/>
      <c r="K51" s="94"/>
    </row>
    <row r="52" spans="2:11" x14ac:dyDescent="0.3">
      <c r="B52" s="88" t="str">
        <f t="shared" ref="B52:B58" si="11">B51</f>
        <v>K</v>
      </c>
      <c r="D52" s="96"/>
      <c r="E52" s="91" t="str">
        <f>$N$26&amp;B52&amp;N$28</f>
        <v>RKAPB</v>
      </c>
      <c r="F52" s="91" t="str">
        <f t="shared" si="10"/>
        <v>Cooking in Residential sector - Apartments high efficiency</v>
      </c>
      <c r="G52" s="95" t="s">
        <v>119</v>
      </c>
      <c r="H52" s="95"/>
      <c r="I52" s="95"/>
      <c r="J52" s="94"/>
      <c r="K52" s="94"/>
    </row>
    <row r="53" spans="2:11" x14ac:dyDescent="0.3">
      <c r="B53" s="88" t="str">
        <f t="shared" si="11"/>
        <v>K</v>
      </c>
      <c r="D53" s="96"/>
      <c r="E53" s="91" t="str">
        <f>$N$26&amp;B53&amp;N$29</f>
        <v>RKAPC</v>
      </c>
      <c r="F53" s="91" t="str">
        <f t="shared" si="10"/>
        <v>Cooking in Residential sector - Apartments medium efficiency</v>
      </c>
      <c r="G53" s="95" t="s">
        <v>119</v>
      </c>
      <c r="H53" s="95"/>
      <c r="I53" s="95"/>
      <c r="J53" s="94"/>
      <c r="K53" s="94"/>
    </row>
    <row r="54" spans="2:11" x14ac:dyDescent="0.3">
      <c r="B54" s="88" t="str">
        <f t="shared" si="11"/>
        <v>K</v>
      </c>
      <c r="D54" s="96"/>
      <c r="E54" s="91" t="str">
        <f>$N$26&amp;B54&amp;N$30</f>
        <v>RKAPE</v>
      </c>
      <c r="F54" s="91" t="str">
        <f t="shared" si="10"/>
        <v>Cooking in Residential sector - Apartments low efficiency</v>
      </c>
      <c r="G54" s="95" t="s">
        <v>119</v>
      </c>
      <c r="H54" s="95"/>
      <c r="I54" s="95"/>
      <c r="J54" s="94"/>
      <c r="K54" s="94"/>
    </row>
    <row r="55" spans="2:11" x14ac:dyDescent="0.3">
      <c r="B55" s="88" t="str">
        <f t="shared" si="11"/>
        <v>K</v>
      </c>
      <c r="D55" s="96"/>
      <c r="E55" s="91" t="str">
        <f>$N$26&amp;B55&amp;N$31</f>
        <v>RKHSA</v>
      </c>
      <c r="F55" s="91" t="str">
        <f t="shared" si="10"/>
        <v>Cooking in Residential sector - Houses very high efficiency</v>
      </c>
      <c r="G55" s="95" t="s">
        <v>119</v>
      </c>
      <c r="H55" s="95"/>
      <c r="I55" s="95"/>
      <c r="J55" s="94"/>
      <c r="K55" s="94"/>
    </row>
    <row r="56" spans="2:11" x14ac:dyDescent="0.3">
      <c r="B56" s="88" t="str">
        <f t="shared" si="11"/>
        <v>K</v>
      </c>
      <c r="D56" s="96"/>
      <c r="E56" s="91" t="str">
        <f>$N$26&amp;B56&amp;N$32</f>
        <v>RKHSB</v>
      </c>
      <c r="F56" s="91" t="str">
        <f t="shared" si="10"/>
        <v>Cooking in Residential sector - Houses high efficiency</v>
      </c>
      <c r="G56" s="95" t="s">
        <v>119</v>
      </c>
      <c r="H56" s="95"/>
      <c r="I56" s="95"/>
      <c r="J56" s="94"/>
      <c r="K56" s="94"/>
    </row>
    <row r="57" spans="2:11" x14ac:dyDescent="0.3">
      <c r="B57" s="88" t="str">
        <f t="shared" si="11"/>
        <v>K</v>
      </c>
      <c r="D57" s="96"/>
      <c r="E57" s="91" t="str">
        <f>$N$26&amp;B57&amp;N$33</f>
        <v>RKHSC</v>
      </c>
      <c r="F57" s="91" t="str">
        <f t="shared" si="10"/>
        <v>Cooking in Residential sector - Houses medium efficiency</v>
      </c>
      <c r="G57" s="95" t="s">
        <v>119</v>
      </c>
      <c r="H57" s="95"/>
      <c r="I57" s="95"/>
      <c r="J57" s="94"/>
      <c r="K57" s="94"/>
    </row>
    <row r="58" spans="2:11" x14ac:dyDescent="0.3">
      <c r="B58" s="88" t="str">
        <f t="shared" si="11"/>
        <v>K</v>
      </c>
      <c r="D58" s="93"/>
      <c r="E58" s="92" t="str">
        <f>$N$26&amp;B58&amp;N$34</f>
        <v>RKHSE</v>
      </c>
      <c r="F58" s="91" t="str">
        <f t="shared" si="10"/>
        <v>Cooking in Residential sector - Houses low efficiency</v>
      </c>
      <c r="G58" s="90" t="s">
        <v>119</v>
      </c>
      <c r="H58" s="90"/>
      <c r="I58" s="90"/>
      <c r="J58" s="89"/>
      <c r="K58" s="89"/>
    </row>
    <row r="59" spans="2:11" x14ac:dyDescent="0.3">
      <c r="B59" s="98" t="s">
        <v>601</v>
      </c>
      <c r="D59" s="96"/>
      <c r="E59" s="91" t="str">
        <f>$N$26&amp;B59&amp;N$27</f>
        <v>RLAPA</v>
      </c>
      <c r="F59" s="97" t="str">
        <f t="shared" ref="F59:F66" si="12">$R$31&amp;" "&amp;O27&amp;""</f>
        <v>Lighting in Residential sector - Apartments very high efficiency</v>
      </c>
      <c r="G59" s="95" t="s">
        <v>119</v>
      </c>
      <c r="H59" s="95"/>
      <c r="I59" s="95"/>
      <c r="J59" s="94"/>
      <c r="K59" s="94"/>
    </row>
    <row r="60" spans="2:11" x14ac:dyDescent="0.3">
      <c r="B60" s="88" t="str">
        <f t="shared" ref="B60:B66" si="13">B59</f>
        <v>L</v>
      </c>
      <c r="D60" s="96"/>
      <c r="E60" s="91" t="str">
        <f>$N$26&amp;B60&amp;N$28</f>
        <v>RLAPB</v>
      </c>
      <c r="F60" s="91" t="str">
        <f t="shared" si="12"/>
        <v>Lighting in Residential sector - Apartments high efficiency</v>
      </c>
      <c r="G60" s="95" t="s">
        <v>119</v>
      </c>
      <c r="H60" s="95"/>
      <c r="I60" s="95"/>
      <c r="J60" s="94"/>
      <c r="K60" s="94"/>
    </row>
    <row r="61" spans="2:11" x14ac:dyDescent="0.3">
      <c r="B61" s="88" t="str">
        <f t="shared" si="13"/>
        <v>L</v>
      </c>
      <c r="D61" s="96"/>
      <c r="E61" s="91" t="str">
        <f>$N$26&amp;B61&amp;N$29</f>
        <v>RLAPC</v>
      </c>
      <c r="F61" s="91" t="str">
        <f t="shared" si="12"/>
        <v>Lighting in Residential sector - Apartments medium efficiency</v>
      </c>
      <c r="G61" s="95" t="s">
        <v>119</v>
      </c>
      <c r="H61" s="95"/>
      <c r="I61" s="95"/>
      <c r="J61" s="94"/>
      <c r="K61" s="94"/>
    </row>
    <row r="62" spans="2:11" x14ac:dyDescent="0.3">
      <c r="B62" s="88" t="str">
        <f t="shared" si="13"/>
        <v>L</v>
      </c>
      <c r="D62" s="96"/>
      <c r="E62" s="91" t="str">
        <f>$N$26&amp;B62&amp;N$30</f>
        <v>RLAPE</v>
      </c>
      <c r="F62" s="91" t="str">
        <f t="shared" si="12"/>
        <v>Lighting in Residential sector - Apartments low efficiency</v>
      </c>
      <c r="G62" s="95" t="s">
        <v>119</v>
      </c>
      <c r="H62" s="95"/>
      <c r="I62" s="95"/>
      <c r="J62" s="94"/>
      <c r="K62" s="94"/>
    </row>
    <row r="63" spans="2:11" x14ac:dyDescent="0.3">
      <c r="B63" s="88" t="str">
        <f t="shared" si="13"/>
        <v>L</v>
      </c>
      <c r="D63" s="96"/>
      <c r="E63" s="91" t="str">
        <f>$N$26&amp;B63&amp;N$31</f>
        <v>RLHSA</v>
      </c>
      <c r="F63" s="91" t="str">
        <f t="shared" si="12"/>
        <v>Lighting in Residential sector - Houses very high efficiency</v>
      </c>
      <c r="G63" s="95" t="s">
        <v>119</v>
      </c>
      <c r="H63" s="95"/>
      <c r="I63" s="95"/>
      <c r="J63" s="94"/>
      <c r="K63" s="94"/>
    </row>
    <row r="64" spans="2:11" x14ac:dyDescent="0.3">
      <c r="B64" s="88" t="str">
        <f t="shared" si="13"/>
        <v>L</v>
      </c>
      <c r="D64" s="96"/>
      <c r="E64" s="91" t="str">
        <f>$N$26&amp;B64&amp;N$32</f>
        <v>RLHSB</v>
      </c>
      <c r="F64" s="91" t="str">
        <f t="shared" si="12"/>
        <v>Lighting in Residential sector - Houses high efficiency</v>
      </c>
      <c r="G64" s="95" t="s">
        <v>119</v>
      </c>
      <c r="H64" s="95"/>
      <c r="I64" s="95"/>
      <c r="J64" s="94"/>
      <c r="K64" s="94"/>
    </row>
    <row r="65" spans="2:11" x14ac:dyDescent="0.3">
      <c r="B65" s="88" t="str">
        <f t="shared" si="13"/>
        <v>L</v>
      </c>
      <c r="D65" s="96"/>
      <c r="E65" s="91" t="str">
        <f>$N$26&amp;B65&amp;N$33</f>
        <v>RLHSC</v>
      </c>
      <c r="F65" s="91" t="str">
        <f t="shared" si="12"/>
        <v>Lighting in Residential sector - Houses medium efficiency</v>
      </c>
      <c r="G65" s="95" t="s">
        <v>119</v>
      </c>
      <c r="H65" s="95"/>
      <c r="I65" s="95"/>
      <c r="J65" s="94"/>
      <c r="K65" s="94"/>
    </row>
    <row r="66" spans="2:11" x14ac:dyDescent="0.3">
      <c r="B66" s="88" t="str">
        <f t="shared" si="13"/>
        <v>L</v>
      </c>
      <c r="D66" s="93"/>
      <c r="E66" s="92" t="str">
        <f>$N$26&amp;B66&amp;N$34</f>
        <v>RLHSE</v>
      </c>
      <c r="F66" s="91" t="str">
        <f t="shared" si="12"/>
        <v>Lighting in Residential sector - Houses low efficiency</v>
      </c>
      <c r="G66" s="90" t="s">
        <v>119</v>
      </c>
      <c r="H66" s="90"/>
      <c r="I66" s="90"/>
      <c r="J66" s="89"/>
      <c r="K66" s="89"/>
    </row>
    <row r="67" spans="2:11" x14ac:dyDescent="0.3">
      <c r="B67" s="98" t="s">
        <v>600</v>
      </c>
      <c r="D67" s="96"/>
      <c r="E67" s="91" t="str">
        <f>$N$26&amp;B67&amp;N$27</f>
        <v>ROAPA</v>
      </c>
      <c r="F67" s="97" t="str">
        <f t="shared" ref="F67:F74" si="14">$R$32&amp;" "&amp;O27&amp;""</f>
        <v>Other electric appliances Residential sector - Apartments very high efficiency</v>
      </c>
      <c r="G67" s="95" t="s">
        <v>119</v>
      </c>
      <c r="H67" s="95"/>
      <c r="I67" s="95"/>
      <c r="J67" s="94"/>
      <c r="K67" s="94"/>
    </row>
    <row r="68" spans="2:11" x14ac:dyDescent="0.3">
      <c r="B68" s="88" t="str">
        <f t="shared" ref="B68:B74" si="15">B67</f>
        <v>O</v>
      </c>
      <c r="D68" s="96"/>
      <c r="E68" s="91" t="str">
        <f>$N$26&amp;B68&amp;N$28</f>
        <v>ROAPB</v>
      </c>
      <c r="F68" s="91" t="str">
        <f t="shared" si="14"/>
        <v>Other electric appliances Residential sector - Apartments high efficiency</v>
      </c>
      <c r="G68" s="95" t="s">
        <v>119</v>
      </c>
      <c r="H68" s="95"/>
      <c r="I68" s="95"/>
      <c r="J68" s="94"/>
      <c r="K68" s="94"/>
    </row>
    <row r="69" spans="2:11" x14ac:dyDescent="0.3">
      <c r="B69" s="88" t="str">
        <f t="shared" si="15"/>
        <v>O</v>
      </c>
      <c r="D69" s="96"/>
      <c r="E69" s="91" t="str">
        <f>$N$26&amp;B69&amp;N$29</f>
        <v>ROAPC</v>
      </c>
      <c r="F69" s="91" t="str">
        <f t="shared" si="14"/>
        <v>Other electric appliances Residential sector - Apartments medium efficiency</v>
      </c>
      <c r="G69" s="95" t="s">
        <v>119</v>
      </c>
      <c r="H69" s="95"/>
      <c r="I69" s="95"/>
      <c r="J69" s="94"/>
      <c r="K69" s="94"/>
    </row>
    <row r="70" spans="2:11" x14ac:dyDescent="0.3">
      <c r="B70" s="88" t="str">
        <f t="shared" si="15"/>
        <v>O</v>
      </c>
      <c r="D70" s="96"/>
      <c r="E70" s="91" t="str">
        <f>$N$26&amp;B70&amp;N$30</f>
        <v>ROAPE</v>
      </c>
      <c r="F70" s="91" t="str">
        <f t="shared" si="14"/>
        <v>Other electric appliances Residential sector - Apartments low efficiency</v>
      </c>
      <c r="G70" s="95" t="s">
        <v>119</v>
      </c>
      <c r="H70" s="95"/>
      <c r="I70" s="95"/>
      <c r="J70" s="94"/>
      <c r="K70" s="94"/>
    </row>
    <row r="71" spans="2:11" x14ac:dyDescent="0.3">
      <c r="B71" s="88" t="str">
        <f t="shared" si="15"/>
        <v>O</v>
      </c>
      <c r="D71" s="96"/>
      <c r="E71" s="91" t="str">
        <f>$N$26&amp;B71&amp;N$31</f>
        <v>ROHSA</v>
      </c>
      <c r="F71" s="91" t="str">
        <f t="shared" si="14"/>
        <v>Other electric appliances Residential sector - Houses very high efficiency</v>
      </c>
      <c r="G71" s="95" t="s">
        <v>119</v>
      </c>
      <c r="H71" s="95"/>
      <c r="I71" s="95"/>
      <c r="J71" s="94"/>
      <c r="K71" s="94"/>
    </row>
    <row r="72" spans="2:11" x14ac:dyDescent="0.3">
      <c r="B72" s="88" t="str">
        <f t="shared" si="15"/>
        <v>O</v>
      </c>
      <c r="D72" s="96"/>
      <c r="E72" s="91" t="str">
        <f>$N$26&amp;B72&amp;N$32</f>
        <v>ROHSB</v>
      </c>
      <c r="F72" s="91" t="str">
        <f t="shared" si="14"/>
        <v>Other electric appliances Residential sector - Houses high efficiency</v>
      </c>
      <c r="G72" s="95" t="s">
        <v>119</v>
      </c>
      <c r="H72" s="95"/>
      <c r="I72" s="95"/>
      <c r="J72" s="94"/>
      <c r="K72" s="94"/>
    </row>
    <row r="73" spans="2:11" x14ac:dyDescent="0.3">
      <c r="B73" s="88" t="str">
        <f t="shared" si="15"/>
        <v>O</v>
      </c>
      <c r="D73" s="96"/>
      <c r="E73" s="91" t="str">
        <f>$N$26&amp;B73&amp;N$33</f>
        <v>ROHSC</v>
      </c>
      <c r="F73" s="91" t="str">
        <f t="shared" si="14"/>
        <v>Other electric appliances Residential sector - Houses medium efficiency</v>
      </c>
      <c r="G73" s="95" t="s">
        <v>119</v>
      </c>
      <c r="H73" s="95"/>
      <c r="I73" s="95"/>
      <c r="J73" s="94"/>
      <c r="K73" s="94"/>
    </row>
    <row r="74" spans="2:11" x14ac:dyDescent="0.3">
      <c r="B74" s="88" t="str">
        <f t="shared" si="15"/>
        <v>O</v>
      </c>
      <c r="D74" s="93"/>
      <c r="E74" s="92" t="str">
        <f>$N$26&amp;B74&amp;N$34</f>
        <v>ROHSE</v>
      </c>
      <c r="F74" s="91" t="str">
        <f t="shared" si="14"/>
        <v>Other electric appliances Residential sector - Houses low efficiency</v>
      </c>
      <c r="G74" s="90" t="s">
        <v>119</v>
      </c>
      <c r="H74" s="90"/>
      <c r="I74" s="90"/>
      <c r="J74" s="89"/>
      <c r="K74" s="89"/>
    </row>
    <row r="75" spans="2:11" x14ac:dyDescent="0.3">
      <c r="B75" s="98" t="s">
        <v>599</v>
      </c>
      <c r="D75" s="96"/>
      <c r="E75" s="91" t="str">
        <f t="shared" ref="E75:E82" si="16">$N$26&amp;B75&amp;N27</f>
        <v>REAPA</v>
      </c>
      <c r="F75" s="97" t="str">
        <f t="shared" ref="F75:F82" si="17">$R$33&amp;" "&amp;O27&amp;""</f>
        <v>Other energy in Residential sector - Apartments very high efficiency</v>
      </c>
      <c r="G75" s="95" t="s">
        <v>119</v>
      </c>
      <c r="H75" s="95"/>
      <c r="I75" s="95"/>
      <c r="J75" s="94"/>
      <c r="K75" s="94"/>
    </row>
    <row r="76" spans="2:11" x14ac:dyDescent="0.3">
      <c r="B76" s="88" t="str">
        <f t="shared" ref="B76:B82" si="18">B75</f>
        <v>E</v>
      </c>
      <c r="D76" s="96"/>
      <c r="E76" s="91" t="str">
        <f t="shared" si="16"/>
        <v>REAPB</v>
      </c>
      <c r="F76" s="91" t="str">
        <f t="shared" si="17"/>
        <v>Other energy in Residential sector - Apartments high efficiency</v>
      </c>
      <c r="G76" s="95" t="s">
        <v>119</v>
      </c>
      <c r="H76" s="95"/>
      <c r="I76" s="95"/>
      <c r="J76" s="94"/>
      <c r="K76" s="94"/>
    </row>
    <row r="77" spans="2:11" x14ac:dyDescent="0.3">
      <c r="B77" s="88" t="str">
        <f t="shared" si="18"/>
        <v>E</v>
      </c>
      <c r="D77" s="96"/>
      <c r="E77" s="91" t="str">
        <f t="shared" si="16"/>
        <v>REAPC</v>
      </c>
      <c r="F77" s="91" t="str">
        <f t="shared" si="17"/>
        <v>Other energy in Residential sector - Apartments medium efficiency</v>
      </c>
      <c r="G77" s="95" t="s">
        <v>119</v>
      </c>
      <c r="H77" s="95"/>
      <c r="I77" s="95"/>
      <c r="J77" s="94"/>
      <c r="K77" s="94"/>
    </row>
    <row r="78" spans="2:11" x14ac:dyDescent="0.3">
      <c r="B78" s="88" t="str">
        <f t="shared" si="18"/>
        <v>E</v>
      </c>
      <c r="D78" s="96"/>
      <c r="E78" s="91" t="str">
        <f t="shared" si="16"/>
        <v>REAPE</v>
      </c>
      <c r="F78" s="91" t="str">
        <f t="shared" si="17"/>
        <v>Other energy in Residential sector - Apartments low efficiency</v>
      </c>
      <c r="G78" s="95" t="s">
        <v>119</v>
      </c>
      <c r="H78" s="95"/>
      <c r="I78" s="95"/>
      <c r="J78" s="94"/>
      <c r="K78" s="94"/>
    </row>
    <row r="79" spans="2:11" x14ac:dyDescent="0.3">
      <c r="B79" s="88" t="str">
        <f t="shared" si="18"/>
        <v>E</v>
      </c>
      <c r="D79" s="96"/>
      <c r="E79" s="91" t="str">
        <f t="shared" si="16"/>
        <v>REHSA</v>
      </c>
      <c r="F79" s="91" t="str">
        <f t="shared" si="17"/>
        <v>Other energy in Residential sector - Houses very high efficiency</v>
      </c>
      <c r="G79" s="95" t="s">
        <v>119</v>
      </c>
      <c r="H79" s="95"/>
      <c r="I79" s="95"/>
      <c r="J79" s="94"/>
      <c r="K79" s="94"/>
    </row>
    <row r="80" spans="2:11" x14ac:dyDescent="0.3">
      <c r="B80" s="88" t="str">
        <f t="shared" si="18"/>
        <v>E</v>
      </c>
      <c r="D80" s="96"/>
      <c r="E80" s="91" t="str">
        <f t="shared" si="16"/>
        <v>REHSB</v>
      </c>
      <c r="F80" s="91" t="str">
        <f t="shared" si="17"/>
        <v>Other energy in Residential sector - Houses high efficiency</v>
      </c>
      <c r="G80" s="95" t="s">
        <v>119</v>
      </c>
      <c r="H80" s="95"/>
      <c r="I80" s="95"/>
      <c r="J80" s="94"/>
      <c r="K80" s="94"/>
    </row>
    <row r="81" spans="2:11" x14ac:dyDescent="0.3">
      <c r="B81" s="88" t="str">
        <f t="shared" si="18"/>
        <v>E</v>
      </c>
      <c r="D81" s="96"/>
      <c r="E81" s="91" t="str">
        <f t="shared" si="16"/>
        <v>REHSC</v>
      </c>
      <c r="F81" s="91" t="str">
        <f t="shared" si="17"/>
        <v>Other energy in Residential sector - Houses medium efficiency</v>
      </c>
      <c r="G81" s="95" t="s">
        <v>119</v>
      </c>
      <c r="H81" s="95"/>
      <c r="I81" s="95"/>
      <c r="J81" s="94"/>
      <c r="K81" s="94"/>
    </row>
    <row r="82" spans="2:11" x14ac:dyDescent="0.3">
      <c r="B82" s="88" t="str">
        <f t="shared" si="18"/>
        <v>E</v>
      </c>
      <c r="D82" s="93"/>
      <c r="E82" s="92" t="str">
        <f t="shared" si="16"/>
        <v>REHSE</v>
      </c>
      <c r="F82" s="91" t="str">
        <f t="shared" si="17"/>
        <v>Other energy in Residential sector - Houses low efficiency</v>
      </c>
      <c r="G82" s="90" t="s">
        <v>119</v>
      </c>
      <c r="H82" s="90"/>
      <c r="I82" s="90"/>
      <c r="J82" s="89"/>
      <c r="K82" s="8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zoomScale="85" zoomScaleNormal="85" workbookViewId="0">
      <selection activeCell="G18" sqref="G18"/>
    </sheetView>
  </sheetViews>
  <sheetFormatPr defaultColWidth="8.44140625" defaultRowHeight="14.4" x14ac:dyDescent="0.3"/>
  <cols>
    <col min="1" max="1" width="9" style="88" bestFit="1" customWidth="1"/>
    <col min="2" max="2" width="8.44140625" style="88"/>
    <col min="3" max="3" width="11.21875" style="88" bestFit="1" customWidth="1"/>
    <col min="4" max="4" width="60.5546875" style="88" customWidth="1"/>
    <col min="5" max="5" width="8.77734375" style="88" bestFit="1" customWidth="1"/>
    <col min="6" max="6" width="8.44140625" style="88"/>
    <col min="7" max="7" width="9.77734375" style="88" bestFit="1" customWidth="1"/>
    <col min="8" max="8" width="13.77734375" style="88" customWidth="1"/>
    <col min="9" max="9" width="9.21875" style="88" bestFit="1" customWidth="1"/>
    <col min="10" max="10" width="10.77734375" style="88" customWidth="1"/>
    <col min="11" max="11" width="16.77734375" style="88" bestFit="1" customWidth="1"/>
    <col min="12" max="12" width="17" style="88" bestFit="1" customWidth="1"/>
    <col min="13" max="13" width="46.77734375" style="88" bestFit="1" customWidth="1"/>
    <col min="14" max="14" width="23.77734375" style="88" bestFit="1" customWidth="1"/>
    <col min="15" max="15" width="11.21875" style="88" customWidth="1"/>
    <col min="16" max="16" width="34.21875" style="88" customWidth="1"/>
    <col min="17" max="19" width="8.44140625" style="88"/>
    <col min="20" max="20" width="23.5546875" style="88" bestFit="1" customWidth="1"/>
    <col min="21" max="16384" width="8.44140625" style="88"/>
  </cols>
  <sheetData>
    <row r="2" spans="1:21" x14ac:dyDescent="0.3">
      <c r="B2" s="117" t="s">
        <v>638</v>
      </c>
    </row>
    <row r="3" spans="1:21" x14ac:dyDescent="0.3">
      <c r="B3" s="116" t="s">
        <v>69</v>
      </c>
    </row>
    <row r="4" spans="1:21" x14ac:dyDescent="0.3">
      <c r="D4" s="128"/>
    </row>
    <row r="5" spans="1:21" x14ac:dyDescent="0.3">
      <c r="B5" s="104" t="s">
        <v>140</v>
      </c>
    </row>
    <row r="6" spans="1:21" x14ac:dyDescent="0.3">
      <c r="B6" s="103" t="s">
        <v>141</v>
      </c>
      <c r="C6" s="103" t="s">
        <v>142</v>
      </c>
      <c r="D6" s="103" t="s">
        <v>143</v>
      </c>
      <c r="E6" s="103" t="s">
        <v>144</v>
      </c>
      <c r="F6" s="103" t="s">
        <v>20</v>
      </c>
      <c r="G6" s="103" t="s">
        <v>145</v>
      </c>
      <c r="H6" s="103" t="s">
        <v>146</v>
      </c>
      <c r="I6" s="103" t="s">
        <v>147</v>
      </c>
      <c r="L6" s="127" t="s">
        <v>703</v>
      </c>
      <c r="M6" s="126"/>
      <c r="P6" s="115" t="s">
        <v>637</v>
      </c>
    </row>
    <row r="7" spans="1:21" x14ac:dyDescent="0.3">
      <c r="A7" s="108"/>
      <c r="B7" s="96" t="s">
        <v>392</v>
      </c>
      <c r="C7" s="91" t="str">
        <f t="shared" ref="C7:C27" si="0">L7</f>
        <v>INDBDL</v>
      </c>
      <c r="D7" s="91" t="str">
        <f t="shared" ref="D7:D27" si="1">M7&amp;" ("&amp;$B$3&amp;")"</f>
        <v>Bio Diesel (IND)</v>
      </c>
      <c r="E7" s="95" t="s">
        <v>119</v>
      </c>
      <c r="F7" s="95"/>
      <c r="G7" s="95"/>
      <c r="H7" s="94"/>
      <c r="I7" s="94"/>
      <c r="L7" s="99" t="s">
        <v>702</v>
      </c>
      <c r="M7" s="99" t="s">
        <v>701</v>
      </c>
      <c r="P7" s="99" t="str">
        <f t="shared" ref="P7:P27" si="2">T7&amp;" ("&amp;$B$3&amp;")"</f>
        <v>Bio Diesel (IND)</v>
      </c>
      <c r="Q7" s="99" t="str">
        <f t="shared" ref="Q7:Q27" si="3">$B$3&amp;U7</f>
        <v>INDBDL</v>
      </c>
      <c r="T7" s="99" t="s">
        <v>701</v>
      </c>
      <c r="U7" s="99" t="s">
        <v>700</v>
      </c>
    </row>
    <row r="8" spans="1:21" x14ac:dyDescent="0.3">
      <c r="A8" s="108"/>
      <c r="B8" s="96"/>
      <c r="C8" s="91" t="str">
        <f t="shared" si="0"/>
        <v>INDBFW</v>
      </c>
      <c r="D8" s="91" t="str">
        <f t="shared" si="1"/>
        <v>Bio Fire wood (IND)</v>
      </c>
      <c r="E8" s="95" t="s">
        <v>119</v>
      </c>
      <c r="F8" s="95"/>
      <c r="G8" s="95"/>
      <c r="H8" s="94"/>
      <c r="I8" s="94"/>
      <c r="L8" s="100" t="s">
        <v>699</v>
      </c>
      <c r="M8" s="99" t="s">
        <v>635</v>
      </c>
      <c r="P8" s="99" t="str">
        <f t="shared" si="2"/>
        <v>Bio Fire wood (IND)</v>
      </c>
      <c r="Q8" s="99" t="str">
        <f t="shared" si="3"/>
        <v>INDBFW</v>
      </c>
      <c r="T8" s="99" t="s">
        <v>635</v>
      </c>
      <c r="U8" s="100" t="s">
        <v>634</v>
      </c>
    </row>
    <row r="9" spans="1:21" x14ac:dyDescent="0.3">
      <c r="A9" s="108"/>
      <c r="B9" s="96"/>
      <c r="C9" s="91" t="str">
        <f t="shared" si="0"/>
        <v>INDBGS</v>
      </c>
      <c r="D9" s="91" t="str">
        <f t="shared" si="1"/>
        <v>Biogas (IND)</v>
      </c>
      <c r="E9" s="95" t="s">
        <v>119</v>
      </c>
      <c r="F9" s="95"/>
      <c r="G9" s="95"/>
      <c r="H9" s="94"/>
      <c r="I9" s="94"/>
      <c r="L9" s="100" t="s">
        <v>698</v>
      </c>
      <c r="M9" s="99" t="s">
        <v>573</v>
      </c>
      <c r="P9" s="99" t="str">
        <f t="shared" si="2"/>
        <v>Bio Gasoline (IND)</v>
      </c>
      <c r="Q9" s="99" t="str">
        <f t="shared" si="3"/>
        <v>INDBGL</v>
      </c>
      <c r="T9" s="99" t="s">
        <v>695</v>
      </c>
      <c r="U9" s="100" t="s">
        <v>697</v>
      </c>
    </row>
    <row r="10" spans="1:21" x14ac:dyDescent="0.3">
      <c r="A10" s="108"/>
      <c r="B10" s="96"/>
      <c r="C10" s="91" t="str">
        <f t="shared" si="0"/>
        <v>INDBGL</v>
      </c>
      <c r="D10" s="91" t="str">
        <f t="shared" si="1"/>
        <v>Bio Gasoline (IND)</v>
      </c>
      <c r="E10" s="95" t="s">
        <v>119</v>
      </c>
      <c r="F10" s="95"/>
      <c r="G10" s="95"/>
      <c r="H10" s="94"/>
      <c r="I10" s="94"/>
      <c r="L10" s="100" t="s">
        <v>696</v>
      </c>
      <c r="M10" s="99" t="s">
        <v>695</v>
      </c>
      <c r="P10" s="99" t="str">
        <f t="shared" si="2"/>
        <v>Bio Pellet (IND)</v>
      </c>
      <c r="Q10" s="99" t="str">
        <f t="shared" si="3"/>
        <v>INDBPL</v>
      </c>
      <c r="T10" s="99" t="s">
        <v>692</v>
      </c>
      <c r="U10" s="100" t="s">
        <v>630</v>
      </c>
    </row>
    <row r="11" spans="1:21" x14ac:dyDescent="0.3">
      <c r="A11" s="108"/>
      <c r="B11" s="96"/>
      <c r="C11" s="91" t="str">
        <f t="shared" si="0"/>
        <v>INDBWO</v>
      </c>
      <c r="D11" s="91" t="str">
        <f t="shared" si="1"/>
        <v>Biomass woody (IND)</v>
      </c>
      <c r="E11" s="95" t="s">
        <v>119</v>
      </c>
      <c r="F11" s="95"/>
      <c r="G11" s="95"/>
      <c r="H11" s="94"/>
      <c r="I11" s="94"/>
      <c r="L11" s="100" t="s">
        <v>694</v>
      </c>
      <c r="M11" s="99" t="s">
        <v>691</v>
      </c>
      <c r="P11" s="99" t="str">
        <f t="shared" si="2"/>
        <v>Biogas (IND)</v>
      </c>
      <c r="Q11" s="99" t="str">
        <f t="shared" si="3"/>
        <v>INDBGS</v>
      </c>
      <c r="T11" s="99" t="s">
        <v>573</v>
      </c>
      <c r="U11" s="100" t="s">
        <v>632</v>
      </c>
    </row>
    <row r="12" spans="1:21" x14ac:dyDescent="0.3">
      <c r="A12" s="108"/>
      <c r="B12" s="96"/>
      <c r="C12" s="91" t="str">
        <f t="shared" si="0"/>
        <v>INDBPL</v>
      </c>
      <c r="D12" s="91" t="str">
        <f t="shared" si="1"/>
        <v>Bio Pellet (IND)</v>
      </c>
      <c r="E12" s="95" t="s">
        <v>119</v>
      </c>
      <c r="F12" s="95"/>
      <c r="G12" s="95"/>
      <c r="H12" s="94"/>
      <c r="I12" s="94"/>
      <c r="L12" s="100" t="s">
        <v>693</v>
      </c>
      <c r="M12" s="99" t="s">
        <v>692</v>
      </c>
      <c r="P12" s="99" t="str">
        <f t="shared" si="2"/>
        <v>Biomass woody (IND)</v>
      </c>
      <c r="Q12" s="99" t="str">
        <f t="shared" si="3"/>
        <v>INDBWO</v>
      </c>
      <c r="T12" s="99" t="s">
        <v>691</v>
      </c>
      <c r="U12" s="100" t="s">
        <v>690</v>
      </c>
    </row>
    <row r="13" spans="1:21" x14ac:dyDescent="0.3">
      <c r="A13" s="108"/>
      <c r="B13" s="96"/>
      <c r="C13" s="91" t="str">
        <f t="shared" si="0"/>
        <v>INDCOH</v>
      </c>
      <c r="D13" s="91" t="str">
        <f t="shared" si="1"/>
        <v>Hard coal (IND)</v>
      </c>
      <c r="E13" s="95" t="s">
        <v>119</v>
      </c>
      <c r="F13" s="95"/>
      <c r="G13" s="95"/>
      <c r="H13" s="94"/>
      <c r="I13" s="94"/>
      <c r="L13" s="100" t="s">
        <v>689</v>
      </c>
      <c r="M13" s="99" t="s">
        <v>681</v>
      </c>
      <c r="P13" s="99" t="str">
        <f t="shared" si="2"/>
        <v>Dervied industrial gases (IND)</v>
      </c>
      <c r="Q13" s="99" t="str">
        <f t="shared" si="3"/>
        <v>INDDGS</v>
      </c>
      <c r="T13" s="99" t="s">
        <v>548</v>
      </c>
      <c r="U13" s="100" t="s">
        <v>688</v>
      </c>
    </row>
    <row r="14" spans="1:21" x14ac:dyDescent="0.3">
      <c r="A14" s="108"/>
      <c r="B14" s="96"/>
      <c r="C14" s="91" t="str">
        <f t="shared" si="0"/>
        <v>INDHTH</v>
      </c>
      <c r="D14" s="91" t="str">
        <f t="shared" si="1"/>
        <v>District Heating  (IND)</v>
      </c>
      <c r="E14" s="95" t="s">
        <v>119</v>
      </c>
      <c r="F14" s="95"/>
      <c r="G14" s="95" t="s">
        <v>468</v>
      </c>
      <c r="H14" s="94"/>
      <c r="I14" s="94"/>
      <c r="L14" s="100" t="s">
        <v>687</v>
      </c>
      <c r="M14" s="99" t="s">
        <v>684</v>
      </c>
      <c r="P14" s="99" t="str">
        <f t="shared" si="2"/>
        <v>District Cooling (IND)</v>
      </c>
      <c r="Q14" s="99" t="str">
        <f t="shared" si="3"/>
        <v>INDDCO</v>
      </c>
      <c r="T14" s="99" t="s">
        <v>619</v>
      </c>
      <c r="U14" s="100" t="s">
        <v>686</v>
      </c>
    </row>
    <row r="15" spans="1:21" x14ac:dyDescent="0.3">
      <c r="A15" s="108"/>
      <c r="B15" s="96"/>
      <c r="C15" s="91" t="str">
        <f t="shared" si="0"/>
        <v>INDDCO</v>
      </c>
      <c r="D15" s="91" t="str">
        <f t="shared" si="1"/>
        <v>District Cooling (IND)</v>
      </c>
      <c r="E15" s="95" t="s">
        <v>119</v>
      </c>
      <c r="F15" s="95"/>
      <c r="G15" s="95" t="s">
        <v>468</v>
      </c>
      <c r="H15" s="94"/>
      <c r="I15" s="94"/>
      <c r="L15" s="100" t="s">
        <v>685</v>
      </c>
      <c r="M15" s="99" t="s">
        <v>619</v>
      </c>
      <c r="P15" s="99" t="str">
        <f t="shared" si="2"/>
        <v>District Heating  (IND)</v>
      </c>
      <c r="Q15" s="99" t="str">
        <f t="shared" si="3"/>
        <v>INDHTH</v>
      </c>
      <c r="T15" s="99" t="s">
        <v>684</v>
      </c>
      <c r="U15" s="100" t="s">
        <v>624</v>
      </c>
    </row>
    <row r="16" spans="1:21" x14ac:dyDescent="0.3">
      <c r="A16" s="108"/>
      <c r="B16" s="96"/>
      <c r="C16" s="91" t="str">
        <f t="shared" si="0"/>
        <v>INDELC</v>
      </c>
      <c r="D16" s="91" t="str">
        <f t="shared" si="1"/>
        <v>Electricity (IND)</v>
      </c>
      <c r="E16" s="95" t="s">
        <v>119</v>
      </c>
      <c r="F16" s="95"/>
      <c r="G16" s="95" t="s">
        <v>468</v>
      </c>
      <c r="H16" s="181" t="s">
        <v>103</v>
      </c>
      <c r="I16" s="94" t="s">
        <v>50</v>
      </c>
      <c r="L16" s="100" t="s">
        <v>683</v>
      </c>
      <c r="M16" s="99" t="s">
        <v>491</v>
      </c>
      <c r="P16" s="99" t="str">
        <f t="shared" si="2"/>
        <v>Electricity (IND)</v>
      </c>
      <c r="Q16" s="99" t="str">
        <f t="shared" si="3"/>
        <v>INDELC</v>
      </c>
      <c r="T16" s="99" t="s">
        <v>491</v>
      </c>
      <c r="U16" s="100" t="s">
        <v>50</v>
      </c>
    </row>
    <row r="17" spans="1:21" x14ac:dyDescent="0.3">
      <c r="A17" s="108"/>
      <c r="B17" s="96"/>
      <c r="C17" s="91" t="str">
        <f t="shared" si="0"/>
        <v>INDH2G</v>
      </c>
      <c r="D17" s="91" t="str">
        <f t="shared" si="1"/>
        <v>Hydrogen gas (IND)</v>
      </c>
      <c r="E17" s="95" t="s">
        <v>119</v>
      </c>
      <c r="F17" s="95"/>
      <c r="G17" s="95" t="s">
        <v>468</v>
      </c>
      <c r="H17" s="94"/>
      <c r="I17" s="94"/>
      <c r="L17" s="100" t="s">
        <v>682</v>
      </c>
      <c r="M17" s="99" t="s">
        <v>678</v>
      </c>
      <c r="P17" s="99" t="str">
        <f t="shared" si="2"/>
        <v>Hard coal (IND)</v>
      </c>
      <c r="Q17" s="99" t="str">
        <f t="shared" si="3"/>
        <v>INDCOH</v>
      </c>
      <c r="T17" s="99" t="s">
        <v>681</v>
      </c>
      <c r="U17" s="100" t="s">
        <v>680</v>
      </c>
    </row>
    <row r="18" spans="1:21" x14ac:dyDescent="0.3">
      <c r="A18" s="108"/>
      <c r="B18" s="96"/>
      <c r="C18" s="91" t="str">
        <f t="shared" si="0"/>
        <v>INDH2L</v>
      </c>
      <c r="D18" s="91" t="str">
        <f t="shared" si="1"/>
        <v>Hydrogen liquid (IND)</v>
      </c>
      <c r="E18" s="95" t="s">
        <v>119</v>
      </c>
      <c r="F18" s="95"/>
      <c r="G18" s="95" t="s">
        <v>468</v>
      </c>
      <c r="H18" s="94"/>
      <c r="I18" s="94"/>
      <c r="L18" s="100" t="s">
        <v>679</v>
      </c>
      <c r="M18" s="99" t="s">
        <v>676</v>
      </c>
      <c r="P18" s="99" t="str">
        <f t="shared" si="2"/>
        <v>Hydrogen gas (IND)</v>
      </c>
      <c r="Q18" s="99" t="str">
        <f t="shared" si="3"/>
        <v>INDH2G</v>
      </c>
      <c r="T18" s="99" t="s">
        <v>678</v>
      </c>
      <c r="U18" s="100" t="s">
        <v>545</v>
      </c>
    </row>
    <row r="19" spans="1:21" x14ac:dyDescent="0.3">
      <c r="A19" s="108"/>
      <c r="B19" s="96"/>
      <c r="C19" s="91" t="str">
        <f t="shared" si="0"/>
        <v>INDLPG</v>
      </c>
      <c r="D19" s="91" t="str">
        <f t="shared" si="1"/>
        <v>Liquified petroleum gas (IND)</v>
      </c>
      <c r="E19" s="95" t="s">
        <v>119</v>
      </c>
      <c r="F19" s="95"/>
      <c r="G19" s="95"/>
      <c r="H19" s="94"/>
      <c r="I19" s="94"/>
      <c r="L19" s="100" t="s">
        <v>677</v>
      </c>
      <c r="M19" s="99" t="s">
        <v>674</v>
      </c>
      <c r="P19" s="99" t="str">
        <f t="shared" si="2"/>
        <v>Hydrogen liquid (IND)</v>
      </c>
      <c r="Q19" s="99" t="str">
        <f t="shared" si="3"/>
        <v>INDH2L</v>
      </c>
      <c r="T19" s="99" t="s">
        <v>676</v>
      </c>
      <c r="U19" s="100" t="s">
        <v>542</v>
      </c>
    </row>
    <row r="20" spans="1:21" x14ac:dyDescent="0.3">
      <c r="A20" s="108"/>
      <c r="B20" s="96"/>
      <c r="C20" s="91" t="str">
        <f t="shared" si="0"/>
        <v>INDDGS</v>
      </c>
      <c r="D20" s="91" t="str">
        <f t="shared" si="1"/>
        <v>Dervied industrial gases (IND)</v>
      </c>
      <c r="E20" s="95" t="s">
        <v>119</v>
      </c>
      <c r="F20" s="95"/>
      <c r="G20" s="95"/>
      <c r="H20" s="94"/>
      <c r="I20" s="94"/>
      <c r="L20" s="100" t="s">
        <v>675</v>
      </c>
      <c r="M20" s="99" t="s">
        <v>548</v>
      </c>
      <c r="P20" s="99" t="str">
        <f t="shared" si="2"/>
        <v>Liquified petroleum gas (IND)</v>
      </c>
      <c r="Q20" s="99" t="str">
        <f t="shared" si="3"/>
        <v>INDLPG</v>
      </c>
      <c r="T20" s="99" t="s">
        <v>674</v>
      </c>
      <c r="U20" s="100" t="s">
        <v>622</v>
      </c>
    </row>
    <row r="21" spans="1:21" x14ac:dyDescent="0.3">
      <c r="A21" s="108"/>
      <c r="B21" s="96"/>
      <c r="C21" s="91" t="str">
        <f t="shared" si="0"/>
        <v>INDNGS</v>
      </c>
      <c r="D21" s="91" t="str">
        <f t="shared" si="1"/>
        <v>Natural gas (IND)</v>
      </c>
      <c r="E21" s="95" t="s">
        <v>119</v>
      </c>
      <c r="F21" s="95"/>
      <c r="G21" s="95" t="s">
        <v>900</v>
      </c>
      <c r="H21" s="94"/>
      <c r="I21" s="94"/>
      <c r="L21" s="100" t="s">
        <v>673</v>
      </c>
      <c r="M21" s="99" t="s">
        <v>672</v>
      </c>
      <c r="P21" s="99" t="str">
        <f t="shared" si="2"/>
        <v>Natural gas (IND)</v>
      </c>
      <c r="Q21" s="99" t="str">
        <f t="shared" si="3"/>
        <v>INDNGS</v>
      </c>
      <c r="T21" s="99" t="s">
        <v>672</v>
      </c>
      <c r="U21" s="100" t="s">
        <v>671</v>
      </c>
    </row>
    <row r="22" spans="1:21" x14ac:dyDescent="0.3">
      <c r="A22" s="108"/>
      <c r="B22" s="96"/>
      <c r="C22" s="91" t="str">
        <f t="shared" si="0"/>
        <v>INDDST</v>
      </c>
      <c r="D22" s="91" t="str">
        <f t="shared" si="1"/>
        <v>Oil Diesel (IND)</v>
      </c>
      <c r="E22" s="95" t="s">
        <v>119</v>
      </c>
      <c r="F22" s="95"/>
      <c r="G22" s="95"/>
      <c r="H22" s="94"/>
      <c r="I22" s="94"/>
      <c r="L22" s="100" t="s">
        <v>670</v>
      </c>
      <c r="M22" s="99" t="s">
        <v>669</v>
      </c>
      <c r="P22" s="99" t="str">
        <f t="shared" si="2"/>
        <v>Oil Diesel (IND)</v>
      </c>
      <c r="Q22" s="99" t="str">
        <f t="shared" si="3"/>
        <v>INDDST</v>
      </c>
      <c r="T22" s="99" t="s">
        <v>669</v>
      </c>
      <c r="U22" s="100" t="s">
        <v>627</v>
      </c>
    </row>
    <row r="23" spans="1:21" x14ac:dyDescent="0.3">
      <c r="A23" s="108"/>
      <c r="B23" s="96"/>
      <c r="C23" s="91" t="str">
        <f t="shared" si="0"/>
        <v>INDGSL</v>
      </c>
      <c r="D23" s="91" t="str">
        <f t="shared" si="1"/>
        <v>Oil Gasoline (IND)</v>
      </c>
      <c r="E23" s="95" t="s">
        <v>119</v>
      </c>
      <c r="F23" s="95"/>
      <c r="G23" s="95"/>
      <c r="H23" s="94"/>
      <c r="I23" s="94"/>
      <c r="L23" s="100" t="s">
        <v>668</v>
      </c>
      <c r="M23" s="99" t="s">
        <v>667</v>
      </c>
      <c r="P23" s="99" t="str">
        <f t="shared" si="2"/>
        <v>Oil Gasoline (IND)</v>
      </c>
      <c r="Q23" s="99" t="str">
        <f t="shared" si="3"/>
        <v>INDGSL</v>
      </c>
      <c r="T23" s="99" t="s">
        <v>667</v>
      </c>
      <c r="U23" s="100" t="s">
        <v>666</v>
      </c>
    </row>
    <row r="24" spans="1:21" x14ac:dyDescent="0.3">
      <c r="A24" s="108"/>
      <c r="B24" s="96"/>
      <c r="C24" s="91" t="str">
        <f t="shared" si="0"/>
        <v>INDHFO</v>
      </c>
      <c r="D24" s="91" t="str">
        <f t="shared" si="1"/>
        <v>Oil Heavy Fuel (IND)</v>
      </c>
      <c r="E24" s="95" t="s">
        <v>119</v>
      </c>
      <c r="F24" s="95"/>
      <c r="G24" s="95"/>
      <c r="H24" s="94"/>
      <c r="I24" s="94"/>
      <c r="L24" s="100" t="s">
        <v>665</v>
      </c>
      <c r="M24" s="99" t="s">
        <v>664</v>
      </c>
      <c r="P24" s="99" t="str">
        <f t="shared" si="2"/>
        <v>Oil Heavy Fuel (IND)</v>
      </c>
      <c r="Q24" s="99" t="str">
        <f t="shared" si="3"/>
        <v>INDHFO</v>
      </c>
      <c r="T24" s="99" t="s">
        <v>664</v>
      </c>
      <c r="U24" s="100" t="s">
        <v>663</v>
      </c>
    </row>
    <row r="25" spans="1:21" x14ac:dyDescent="0.3">
      <c r="A25" s="108"/>
      <c r="B25" s="96"/>
      <c r="C25" s="91" t="str">
        <f t="shared" si="0"/>
        <v>INDLFO</v>
      </c>
      <c r="D25" s="91" t="str">
        <f t="shared" si="1"/>
        <v>Oil Light Fuel (IND)</v>
      </c>
      <c r="E25" s="95" t="s">
        <v>119</v>
      </c>
      <c r="F25" s="95"/>
      <c r="G25" s="95"/>
      <c r="H25" s="94"/>
      <c r="I25" s="94"/>
      <c r="L25" s="100" t="s">
        <v>662</v>
      </c>
      <c r="M25" s="99" t="s">
        <v>661</v>
      </c>
      <c r="P25" s="99" t="str">
        <f t="shared" si="2"/>
        <v>Oil Light Fuel (IND)</v>
      </c>
      <c r="Q25" s="99" t="str">
        <f t="shared" si="3"/>
        <v>INDLFO</v>
      </c>
      <c r="T25" s="99" t="s">
        <v>661</v>
      </c>
      <c r="U25" s="100" t="s">
        <v>660</v>
      </c>
    </row>
    <row r="26" spans="1:21" x14ac:dyDescent="0.3">
      <c r="A26" s="108"/>
      <c r="B26" s="96"/>
      <c r="C26" s="91" t="str">
        <f t="shared" si="0"/>
        <v>INDPEA</v>
      </c>
      <c r="D26" s="91" t="str">
        <f t="shared" si="1"/>
        <v>Peat (IND)</v>
      </c>
      <c r="E26" s="95" t="s">
        <v>119</v>
      </c>
      <c r="F26" s="95"/>
      <c r="G26" s="95"/>
      <c r="H26" s="94"/>
      <c r="I26" s="94"/>
      <c r="L26" s="100" t="s">
        <v>659</v>
      </c>
      <c r="M26" s="99" t="s">
        <v>550</v>
      </c>
      <c r="P26" s="99" t="str">
        <f t="shared" si="2"/>
        <v>Peat (IND)</v>
      </c>
      <c r="Q26" s="99" t="str">
        <f t="shared" si="3"/>
        <v>INDPEA</v>
      </c>
      <c r="T26" s="99" t="s">
        <v>550</v>
      </c>
      <c r="U26" s="100" t="s">
        <v>658</v>
      </c>
    </row>
    <row r="27" spans="1:21" x14ac:dyDescent="0.3">
      <c r="A27" s="108"/>
      <c r="B27" s="96"/>
      <c r="C27" s="91" t="str">
        <f t="shared" si="0"/>
        <v>INDSOL</v>
      </c>
      <c r="D27" s="91" t="str">
        <f t="shared" si="1"/>
        <v>Solar PV (IND)</v>
      </c>
      <c r="E27" s="95" t="s">
        <v>119</v>
      </c>
      <c r="F27" s="95"/>
      <c r="G27" s="95"/>
      <c r="H27" s="94"/>
      <c r="I27" s="94"/>
      <c r="L27" s="112" t="s">
        <v>657</v>
      </c>
      <c r="M27" s="111" t="s">
        <v>656</v>
      </c>
      <c r="P27" s="99" t="str">
        <f t="shared" si="2"/>
        <v>Solar PV (IND)</v>
      </c>
      <c r="Q27" s="99" t="str">
        <f t="shared" si="3"/>
        <v>INDSOL</v>
      </c>
      <c r="T27" s="99" t="s">
        <v>656</v>
      </c>
      <c r="U27" s="100" t="s">
        <v>615</v>
      </c>
    </row>
    <row r="28" spans="1:21" x14ac:dyDescent="0.3">
      <c r="B28" s="110"/>
      <c r="C28" s="109"/>
      <c r="D28" s="109"/>
      <c r="E28" s="108"/>
      <c r="F28" s="107"/>
      <c r="G28" s="107"/>
      <c r="H28" s="107"/>
      <c r="I28" s="107"/>
    </row>
    <row r="29" spans="1:21" x14ac:dyDescent="0.3">
      <c r="B29" s="106" t="s">
        <v>614</v>
      </c>
      <c r="C29" s="105"/>
    </row>
    <row r="31" spans="1:21" ht="13.05" customHeight="1" x14ac:dyDescent="0.3">
      <c r="B31" s="104" t="s">
        <v>140</v>
      </c>
    </row>
    <row r="32" spans="1:21" ht="13.05" customHeight="1" x14ac:dyDescent="0.3">
      <c r="B32" s="103" t="s">
        <v>141</v>
      </c>
      <c r="C32" s="103" t="s">
        <v>142</v>
      </c>
      <c r="D32" s="103" t="s">
        <v>143</v>
      </c>
      <c r="E32" s="103" t="s">
        <v>144</v>
      </c>
      <c r="F32" s="103" t="s">
        <v>20</v>
      </c>
      <c r="G32" s="103" t="s">
        <v>145</v>
      </c>
      <c r="H32" s="103" t="s">
        <v>146</v>
      </c>
      <c r="I32" s="103" t="s">
        <v>147</v>
      </c>
    </row>
    <row r="33" spans="2:16" x14ac:dyDescent="0.3">
      <c r="B33" s="96" t="s">
        <v>613</v>
      </c>
      <c r="C33" s="91" t="s">
        <v>839</v>
      </c>
      <c r="D33" s="91" t="s">
        <v>840</v>
      </c>
      <c r="E33" s="95" t="s">
        <v>119</v>
      </c>
      <c r="F33" s="95"/>
      <c r="G33" s="95"/>
      <c r="H33" s="94"/>
      <c r="I33" s="94"/>
    </row>
    <row r="34" spans="2:16" x14ac:dyDescent="0.3">
      <c r="B34" s="96"/>
      <c r="C34" s="91" t="s">
        <v>841</v>
      </c>
      <c r="D34" s="91" t="s">
        <v>842</v>
      </c>
      <c r="E34" s="95" t="s">
        <v>119</v>
      </c>
      <c r="F34" s="95"/>
      <c r="G34" s="95"/>
      <c r="H34" s="94"/>
      <c r="I34" s="94"/>
    </row>
    <row r="35" spans="2:16" x14ac:dyDescent="0.3">
      <c r="B35" s="96"/>
      <c r="C35" s="91" t="s">
        <v>843</v>
      </c>
      <c r="D35" s="91" t="s">
        <v>844</v>
      </c>
      <c r="E35" s="95" t="s">
        <v>119</v>
      </c>
      <c r="F35" s="95"/>
      <c r="G35" s="95"/>
      <c r="H35" s="94"/>
      <c r="I35" s="94"/>
    </row>
    <row r="36" spans="2:16" x14ac:dyDescent="0.3">
      <c r="B36" s="96"/>
      <c r="C36" s="91" t="s">
        <v>845</v>
      </c>
      <c r="D36" s="91" t="s">
        <v>846</v>
      </c>
      <c r="E36" s="95" t="s">
        <v>119</v>
      </c>
      <c r="F36" s="95"/>
      <c r="G36" s="95"/>
      <c r="H36" s="94"/>
      <c r="I36" s="94"/>
    </row>
    <row r="37" spans="2:16" x14ac:dyDescent="0.3">
      <c r="B37" s="96"/>
      <c r="C37" s="91" t="s">
        <v>847</v>
      </c>
      <c r="D37" s="91" t="s">
        <v>848</v>
      </c>
      <c r="E37" s="95" t="s">
        <v>119</v>
      </c>
      <c r="F37" s="95"/>
      <c r="G37" s="95"/>
      <c r="H37" s="94"/>
      <c r="I37" s="94"/>
    </row>
    <row r="38" spans="2:16" x14ac:dyDescent="0.3">
      <c r="B38" s="96"/>
      <c r="C38" s="91" t="s">
        <v>849</v>
      </c>
      <c r="D38" s="91" t="s">
        <v>850</v>
      </c>
      <c r="E38" s="95" t="s">
        <v>119</v>
      </c>
      <c r="F38" s="95"/>
      <c r="G38" s="95"/>
      <c r="H38" s="94"/>
      <c r="I38" s="94"/>
    </row>
    <row r="39" spans="2:16" x14ac:dyDescent="0.3">
      <c r="B39" s="96"/>
      <c r="C39" s="91" t="s">
        <v>851</v>
      </c>
      <c r="D39" s="91" t="s">
        <v>852</v>
      </c>
      <c r="E39" s="95" t="s">
        <v>119</v>
      </c>
      <c r="F39" s="95"/>
      <c r="G39" s="95"/>
      <c r="H39" s="94"/>
      <c r="I39" s="94"/>
    </row>
    <row r="40" spans="2:16" x14ac:dyDescent="0.3">
      <c r="B40" s="96"/>
      <c r="C40" s="91" t="s">
        <v>853</v>
      </c>
      <c r="D40" s="91" t="s">
        <v>854</v>
      </c>
      <c r="E40" s="95" t="s">
        <v>119</v>
      </c>
      <c r="F40" s="95"/>
      <c r="G40" s="95"/>
      <c r="H40" s="94"/>
      <c r="I40" s="94"/>
    </row>
    <row r="42" spans="2:16" x14ac:dyDescent="0.3">
      <c r="P42" s="12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25" zoomScale="80" zoomScaleNormal="80" workbookViewId="0">
      <selection activeCell="B21" sqref="B21"/>
    </sheetView>
  </sheetViews>
  <sheetFormatPr defaultColWidth="9.21875" defaultRowHeight="14.4" x14ac:dyDescent="0.25"/>
  <cols>
    <col min="1" max="1" width="7.44140625" style="188" customWidth="1"/>
    <col min="2" max="2" width="25.77734375" style="188" bestFit="1" customWidth="1"/>
    <col min="3" max="3" width="21.21875" style="188" customWidth="1"/>
    <col min="4" max="4" width="57" style="188" bestFit="1" customWidth="1"/>
    <col min="5" max="5" width="19.5546875" style="188" bestFit="1" customWidth="1"/>
    <col min="6" max="6" width="13.77734375" style="188" customWidth="1"/>
    <col min="7" max="7" width="13.21875" style="188" customWidth="1"/>
    <col min="8" max="8" width="8.77734375" style="188" customWidth="1"/>
    <col min="9" max="9" width="9.21875" style="188" customWidth="1"/>
    <col min="10" max="10" width="9.44140625" style="188" customWidth="1"/>
    <col min="11" max="11" width="31.21875" style="188" bestFit="1" customWidth="1"/>
    <col min="12" max="12" width="11.21875" style="188" customWidth="1"/>
    <col min="13" max="13" width="11.44140625" style="188" bestFit="1" customWidth="1"/>
    <col min="14" max="14" width="28.5546875" style="188" customWidth="1"/>
    <col min="15" max="15" width="20.21875" style="188" bestFit="1" customWidth="1"/>
    <col min="16" max="16384" width="9.21875" style="188"/>
  </cols>
  <sheetData>
    <row r="3" spans="2:20" x14ac:dyDescent="0.25">
      <c r="B3" s="212" t="s">
        <v>1066</v>
      </c>
      <c r="C3" s="209"/>
      <c r="D3" s="209"/>
      <c r="E3" s="209"/>
      <c r="F3" s="209"/>
      <c r="G3" s="209"/>
      <c r="H3" s="209"/>
      <c r="I3" s="209"/>
    </row>
    <row r="4" spans="2:20" x14ac:dyDescent="0.25">
      <c r="B4" s="211"/>
      <c r="C4" s="209"/>
      <c r="D4" s="209"/>
      <c r="E4" s="209"/>
      <c r="F4" s="209"/>
      <c r="G4" s="209"/>
      <c r="H4" s="209"/>
      <c r="I4" s="209"/>
    </row>
    <row r="5" spans="2:20" x14ac:dyDescent="0.25">
      <c r="B5" s="210" t="s">
        <v>140</v>
      </c>
      <c r="C5" s="209"/>
      <c r="D5" s="209"/>
      <c r="E5" s="209"/>
      <c r="F5" s="209"/>
      <c r="G5" s="209"/>
      <c r="H5" s="209"/>
      <c r="I5" s="209"/>
    </row>
    <row r="6" spans="2:20" ht="23.25" customHeight="1" thickBot="1" x14ac:dyDescent="0.3">
      <c r="B6" s="208" t="s">
        <v>141</v>
      </c>
      <c r="C6" s="208" t="s">
        <v>142</v>
      </c>
      <c r="D6" s="208" t="s">
        <v>143</v>
      </c>
      <c r="E6" s="208" t="s">
        <v>144</v>
      </c>
      <c r="F6" s="208" t="s">
        <v>20</v>
      </c>
      <c r="G6" s="208" t="s">
        <v>145</v>
      </c>
      <c r="H6" s="208" t="s">
        <v>146</v>
      </c>
      <c r="I6" s="208" t="s">
        <v>147</v>
      </c>
      <c r="K6" s="208" t="s">
        <v>1065</v>
      </c>
      <c r="L6" s="207"/>
    </row>
    <row r="7" spans="2:20" s="189" customFormat="1" x14ac:dyDescent="0.25">
      <c r="B7" s="202" t="s">
        <v>392</v>
      </c>
      <c r="C7" s="194" t="s">
        <v>1064</v>
      </c>
      <c r="D7" s="193" t="s">
        <v>1063</v>
      </c>
      <c r="E7" s="193" t="s">
        <v>119</v>
      </c>
      <c r="F7" s="192"/>
      <c r="G7" s="192"/>
      <c r="H7" s="192"/>
      <c r="I7" s="192"/>
      <c r="K7" s="191"/>
    </row>
    <row r="8" spans="2:20" s="189" customFormat="1" x14ac:dyDescent="0.25">
      <c r="B8" s="192"/>
      <c r="C8" s="194" t="s">
        <v>1062</v>
      </c>
      <c r="D8" s="193" t="s">
        <v>1061</v>
      </c>
      <c r="E8" s="193" t="s">
        <v>119</v>
      </c>
      <c r="F8" s="192"/>
      <c r="G8" s="192"/>
      <c r="H8" s="192"/>
      <c r="I8" s="192"/>
      <c r="K8" s="191"/>
    </row>
    <row r="9" spans="2:20" s="189" customFormat="1" x14ac:dyDescent="0.25">
      <c r="B9" s="192"/>
      <c r="C9" s="194" t="s">
        <v>1060</v>
      </c>
      <c r="D9" s="193" t="s">
        <v>1059</v>
      </c>
      <c r="E9" s="193" t="s">
        <v>119</v>
      </c>
      <c r="F9" s="192"/>
      <c r="G9" s="192"/>
      <c r="H9" s="192"/>
      <c r="I9" s="192"/>
      <c r="K9" s="191"/>
    </row>
    <row r="10" spans="2:20" s="189" customFormat="1" x14ac:dyDescent="0.25">
      <c r="B10" s="202"/>
      <c r="C10" s="194" t="s">
        <v>1058</v>
      </c>
      <c r="D10" s="193" t="s">
        <v>1057</v>
      </c>
      <c r="E10" s="193" t="s">
        <v>119</v>
      </c>
      <c r="F10" s="192"/>
      <c r="G10" s="192"/>
      <c r="H10" s="192"/>
      <c r="I10" s="192"/>
      <c r="K10" s="191"/>
    </row>
    <row r="11" spans="2:20" s="189" customFormat="1" x14ac:dyDescent="0.25">
      <c r="B11" s="202"/>
      <c r="C11" s="194" t="s">
        <v>1056</v>
      </c>
      <c r="D11" s="193" t="s">
        <v>1055</v>
      </c>
      <c r="E11" s="193" t="s">
        <v>119</v>
      </c>
      <c r="F11" s="192"/>
      <c r="G11" s="192"/>
      <c r="H11" s="192"/>
      <c r="I11" s="192"/>
      <c r="K11" s="191"/>
    </row>
    <row r="12" spans="2:20" s="189" customFormat="1" x14ac:dyDescent="0.25">
      <c r="B12" s="202"/>
      <c r="C12" s="194" t="s">
        <v>1054</v>
      </c>
      <c r="D12" s="193" t="s">
        <v>1053</v>
      </c>
      <c r="E12" s="193" t="s">
        <v>119</v>
      </c>
      <c r="F12" s="192"/>
      <c r="G12" s="192" t="s">
        <v>468</v>
      </c>
      <c r="H12" s="192"/>
      <c r="I12" s="192" t="s">
        <v>50</v>
      </c>
      <c r="K12" s="191"/>
    </row>
    <row r="13" spans="2:20" s="189" customFormat="1" x14ac:dyDescent="0.25">
      <c r="B13" s="202"/>
      <c r="C13" s="194" t="s">
        <v>1052</v>
      </c>
      <c r="D13" s="193" t="s">
        <v>1051</v>
      </c>
      <c r="E13" s="193" t="s">
        <v>119</v>
      </c>
      <c r="F13" s="192"/>
      <c r="G13" s="192"/>
      <c r="H13" s="192"/>
      <c r="I13" s="192"/>
      <c r="K13" s="191"/>
    </row>
    <row r="14" spans="2:20" s="189" customFormat="1" x14ac:dyDescent="0.25">
      <c r="B14" s="202"/>
      <c r="C14" s="194" t="s">
        <v>1050</v>
      </c>
      <c r="D14" s="193" t="s">
        <v>1049</v>
      </c>
      <c r="E14" s="193" t="s">
        <v>119</v>
      </c>
      <c r="F14" s="192"/>
      <c r="G14" s="192"/>
      <c r="H14" s="192"/>
      <c r="I14" s="192"/>
      <c r="K14" s="191"/>
      <c r="O14" s="189" t="s">
        <v>1044</v>
      </c>
      <c r="P14" s="189" t="s">
        <v>1043</v>
      </c>
      <c r="Q14" s="189" t="s">
        <v>1042</v>
      </c>
      <c r="S14" s="189" t="s">
        <v>1041</v>
      </c>
      <c r="T14" s="189" t="s">
        <v>1040</v>
      </c>
    </row>
    <row r="15" spans="2:20" s="189" customFormat="1" x14ac:dyDescent="0.25">
      <c r="B15" s="202"/>
      <c r="C15" s="194" t="s">
        <v>1068</v>
      </c>
      <c r="D15" s="193" t="s">
        <v>1069</v>
      </c>
      <c r="E15" s="193" t="s">
        <v>119</v>
      </c>
      <c r="F15" s="192"/>
      <c r="G15" s="192"/>
      <c r="H15" s="192"/>
      <c r="I15" s="192"/>
      <c r="K15" s="191"/>
      <c r="N15" s="189" t="s">
        <v>1037</v>
      </c>
      <c r="O15" s="189">
        <v>100</v>
      </c>
      <c r="P15" s="189">
        <f>100*10^6/10^12</f>
        <v>1E-4</v>
      </c>
      <c r="Q15" s="189">
        <f>P15*3.6</f>
        <v>3.6000000000000002E-4</v>
      </c>
    </row>
    <row r="16" spans="2:20" s="189" customFormat="1" x14ac:dyDescent="0.25">
      <c r="B16" s="202"/>
      <c r="C16" s="194" t="s">
        <v>1048</v>
      </c>
      <c r="D16" s="193" t="s">
        <v>1047</v>
      </c>
      <c r="E16" s="193" t="s">
        <v>119</v>
      </c>
      <c r="F16" s="192"/>
      <c r="G16" s="192"/>
      <c r="H16" s="192"/>
      <c r="I16" s="192"/>
      <c r="K16" s="191" t="s">
        <v>1035</v>
      </c>
      <c r="N16" s="189" t="s">
        <v>1034</v>
      </c>
      <c r="O16" s="189">
        <v>200</v>
      </c>
      <c r="P16" s="189">
        <f>100*10^6/10^12</f>
        <v>1E-4</v>
      </c>
      <c r="Q16" s="189">
        <f>P16*3.6</f>
        <v>3.6000000000000002E-4</v>
      </c>
      <c r="S16" s="189">
        <v>20</v>
      </c>
      <c r="T16" s="189">
        <f>S16*Q16</f>
        <v>7.2000000000000007E-3</v>
      </c>
    </row>
    <row r="17" spans="2:11" s="189" customFormat="1" x14ac:dyDescent="0.25">
      <c r="B17" s="202"/>
      <c r="C17" s="194" t="s">
        <v>1046</v>
      </c>
      <c r="D17" s="193" t="s">
        <v>1045</v>
      </c>
      <c r="E17" s="193" t="s">
        <v>119</v>
      </c>
      <c r="F17" s="192"/>
      <c r="G17" s="192"/>
      <c r="H17" s="192"/>
      <c r="I17" s="192"/>
      <c r="K17" s="191"/>
    </row>
    <row r="18" spans="2:11" s="189" customFormat="1" x14ac:dyDescent="0.25">
      <c r="B18" s="202"/>
      <c r="C18" s="194" t="s">
        <v>1039</v>
      </c>
      <c r="D18" s="193" t="s">
        <v>1038</v>
      </c>
      <c r="E18" s="193" t="s">
        <v>119</v>
      </c>
      <c r="F18" s="192"/>
      <c r="G18" s="192"/>
      <c r="H18" s="192"/>
      <c r="I18" s="192"/>
      <c r="K18" s="191"/>
    </row>
    <row r="19" spans="2:11" s="189" customFormat="1" x14ac:dyDescent="0.25">
      <c r="B19" s="202"/>
      <c r="C19" s="194" t="s">
        <v>1036</v>
      </c>
      <c r="D19" s="193" t="s">
        <v>538</v>
      </c>
      <c r="E19" s="193" t="s">
        <v>119</v>
      </c>
      <c r="F19" s="192"/>
      <c r="G19" s="192"/>
      <c r="H19" s="192"/>
      <c r="I19" s="192"/>
      <c r="K19" s="191"/>
    </row>
    <row r="20" spans="2:11" s="189" customFormat="1" x14ac:dyDescent="0.25">
      <c r="B20" s="202"/>
      <c r="C20" s="194" t="s">
        <v>1033</v>
      </c>
      <c r="D20" s="193" t="s">
        <v>1032</v>
      </c>
      <c r="E20" s="193" t="s">
        <v>119</v>
      </c>
      <c r="F20" s="192"/>
      <c r="G20" s="192"/>
      <c r="H20" s="192"/>
      <c r="I20" s="192"/>
      <c r="K20" s="191"/>
    </row>
    <row r="21" spans="2:11" s="189" customFormat="1" x14ac:dyDescent="0.25">
      <c r="B21" s="202"/>
      <c r="C21" s="194" t="s">
        <v>1031</v>
      </c>
      <c r="D21" s="193" t="s">
        <v>1030</v>
      </c>
      <c r="E21" s="193" t="s">
        <v>119</v>
      </c>
      <c r="F21" s="192"/>
      <c r="G21" s="192"/>
      <c r="H21" s="192"/>
      <c r="I21" s="192"/>
      <c r="K21" s="191"/>
    </row>
    <row r="22" spans="2:11" s="189" customFormat="1" x14ac:dyDescent="0.25">
      <c r="B22" s="202"/>
      <c r="C22" s="194" t="s">
        <v>1029</v>
      </c>
      <c r="D22" s="193" t="s">
        <v>1028</v>
      </c>
      <c r="E22" s="193" t="s">
        <v>119</v>
      </c>
      <c r="F22" s="192"/>
      <c r="G22" s="192"/>
      <c r="H22" s="192"/>
      <c r="I22" s="192"/>
      <c r="K22" s="191"/>
    </row>
    <row r="23" spans="2:11" s="189" customFormat="1" x14ac:dyDescent="0.25">
      <c r="B23" s="202"/>
      <c r="C23" s="194" t="s">
        <v>1027</v>
      </c>
      <c r="D23" s="193" t="s">
        <v>1026</v>
      </c>
      <c r="E23" s="193" t="s">
        <v>119</v>
      </c>
      <c r="F23" s="192"/>
      <c r="G23" s="192"/>
      <c r="H23" s="192"/>
      <c r="I23" s="192"/>
      <c r="K23" s="191"/>
    </row>
    <row r="24" spans="2:11" s="189" customFormat="1" x14ac:dyDescent="0.25">
      <c r="B24" s="202"/>
      <c r="C24" s="194" t="s">
        <v>1067</v>
      </c>
      <c r="D24" s="193" t="s">
        <v>1070</v>
      </c>
      <c r="E24" s="193" t="s">
        <v>119</v>
      </c>
      <c r="F24" s="192"/>
      <c r="G24" s="192"/>
      <c r="H24" s="192"/>
      <c r="I24" s="192"/>
      <c r="K24" s="191"/>
    </row>
    <row r="25" spans="2:11" customFormat="1" x14ac:dyDescent="0.3">
      <c r="B25" s="213"/>
      <c r="C25" s="206" t="s">
        <v>1025</v>
      </c>
      <c r="D25" s="198" t="s">
        <v>1024</v>
      </c>
      <c r="E25" s="198" t="s">
        <v>119</v>
      </c>
      <c r="F25" s="197"/>
      <c r="G25" s="197"/>
      <c r="H25" s="197"/>
      <c r="I25" s="197"/>
    </row>
    <row r="26" spans="2:11" s="189" customFormat="1" x14ac:dyDescent="0.25">
      <c r="B26" s="202" t="s">
        <v>613</v>
      </c>
      <c r="C26" s="201" t="s">
        <v>1023</v>
      </c>
      <c r="D26" s="201" t="s">
        <v>1022</v>
      </c>
      <c r="E26" s="193" t="s">
        <v>904</v>
      </c>
      <c r="F26" s="192"/>
      <c r="G26" s="192"/>
      <c r="H26" s="192"/>
      <c r="I26" s="192"/>
      <c r="K26" s="191"/>
    </row>
    <row r="27" spans="2:11" s="189" customFormat="1" x14ac:dyDescent="0.25">
      <c r="B27" s="202"/>
      <c r="C27" s="201" t="s">
        <v>1021</v>
      </c>
      <c r="D27" s="201" t="s">
        <v>1020</v>
      </c>
      <c r="E27" s="193" t="s">
        <v>904</v>
      </c>
      <c r="F27" s="192"/>
      <c r="G27" s="192"/>
      <c r="H27" s="192"/>
      <c r="I27" s="192"/>
      <c r="K27" s="191"/>
    </row>
    <row r="28" spans="2:11" s="189" customFormat="1" x14ac:dyDescent="0.25">
      <c r="B28" s="202"/>
      <c r="C28" s="201" t="s">
        <v>1019</v>
      </c>
      <c r="D28" s="201" t="s">
        <v>1018</v>
      </c>
      <c r="E28" s="193" t="s">
        <v>904</v>
      </c>
      <c r="F28" s="192"/>
      <c r="G28" s="192"/>
      <c r="H28" s="192"/>
      <c r="I28" s="192"/>
      <c r="K28" s="191"/>
    </row>
    <row r="29" spans="2:11" s="189" customFormat="1" x14ac:dyDescent="0.25">
      <c r="B29" s="202"/>
      <c r="C29" s="201" t="s">
        <v>1017</v>
      </c>
      <c r="D29" s="201" t="s">
        <v>1016</v>
      </c>
      <c r="E29" s="193" t="s">
        <v>904</v>
      </c>
      <c r="F29" s="192"/>
      <c r="G29" s="192"/>
      <c r="H29" s="192"/>
      <c r="I29" s="192"/>
      <c r="K29" s="191"/>
    </row>
    <row r="30" spans="2:11" s="189" customFormat="1" x14ac:dyDescent="0.25">
      <c r="B30" s="202"/>
      <c r="C30" s="201" t="s">
        <v>1015</v>
      </c>
      <c r="D30" s="201" t="s">
        <v>1014</v>
      </c>
      <c r="E30" s="193" t="s">
        <v>904</v>
      </c>
      <c r="F30" s="192"/>
      <c r="G30" s="192"/>
      <c r="H30" s="192"/>
      <c r="I30" s="192"/>
      <c r="K30" s="191"/>
    </row>
    <row r="31" spans="2:11" s="189" customFormat="1" x14ac:dyDescent="0.25">
      <c r="B31" s="202"/>
      <c r="C31" s="201" t="s">
        <v>1013</v>
      </c>
      <c r="D31" s="201" t="s">
        <v>1012</v>
      </c>
      <c r="E31" s="193" t="s">
        <v>904</v>
      </c>
      <c r="F31" s="192"/>
      <c r="G31" s="192"/>
      <c r="H31" s="192"/>
      <c r="I31" s="192"/>
      <c r="K31" s="191"/>
    </row>
    <row r="32" spans="2:11" s="189" customFormat="1" x14ac:dyDescent="0.25">
      <c r="B32" s="202"/>
      <c r="C32" s="201" t="s">
        <v>1011</v>
      </c>
      <c r="D32" s="201" t="s">
        <v>1010</v>
      </c>
      <c r="E32" s="193" t="s">
        <v>904</v>
      </c>
      <c r="F32" s="192"/>
      <c r="G32" s="192"/>
      <c r="H32" s="192"/>
      <c r="I32" s="192"/>
      <c r="K32" s="191"/>
    </row>
    <row r="33" spans="2:11" s="189" customFormat="1" x14ac:dyDescent="0.25">
      <c r="B33" s="202"/>
      <c r="C33" s="201" t="s">
        <v>1009</v>
      </c>
      <c r="D33" s="201" t="s">
        <v>1008</v>
      </c>
      <c r="E33" s="193" t="s">
        <v>904</v>
      </c>
      <c r="F33" s="192"/>
      <c r="G33" s="192"/>
      <c r="H33" s="192"/>
      <c r="I33" s="192"/>
      <c r="K33" s="191"/>
    </row>
    <row r="34" spans="2:11" s="189" customFormat="1" x14ac:dyDescent="0.25">
      <c r="B34" s="202"/>
      <c r="C34" s="201" t="s">
        <v>1007</v>
      </c>
      <c r="D34" s="201" t="s">
        <v>1006</v>
      </c>
      <c r="E34" s="193" t="s">
        <v>904</v>
      </c>
      <c r="F34" s="192"/>
      <c r="G34" s="192"/>
      <c r="H34" s="192"/>
      <c r="I34" s="192"/>
      <c r="K34" s="191"/>
    </row>
    <row r="35" spans="2:11" s="189" customFormat="1" x14ac:dyDescent="0.25">
      <c r="B35" s="202"/>
      <c r="C35" s="201" t="s">
        <v>1005</v>
      </c>
      <c r="D35" s="201" t="str">
        <f>CONCATENATE(D34,"City.")</f>
        <v>Road.Car.Long.City.</v>
      </c>
      <c r="E35" s="193" t="s">
        <v>904</v>
      </c>
      <c r="F35" s="192"/>
      <c r="G35" s="192"/>
      <c r="H35" s="192"/>
      <c r="I35" s="192"/>
      <c r="K35" s="191"/>
    </row>
    <row r="36" spans="2:11" s="189" customFormat="1" x14ac:dyDescent="0.25">
      <c r="B36" s="202"/>
      <c r="C36" s="201" t="s">
        <v>1004</v>
      </c>
      <c r="D36" s="201" t="s">
        <v>1003</v>
      </c>
      <c r="E36" s="193" t="s">
        <v>904</v>
      </c>
      <c r="F36" s="192"/>
      <c r="G36" s="192"/>
      <c r="H36" s="192"/>
      <c r="I36" s="192"/>
      <c r="K36" s="191"/>
    </row>
    <row r="37" spans="2:11" s="189" customFormat="1" x14ac:dyDescent="0.25">
      <c r="B37" s="202"/>
      <c r="C37" s="201" t="s">
        <v>1002</v>
      </c>
      <c r="D37" s="201" t="s">
        <v>1001</v>
      </c>
      <c r="E37" s="193" t="s">
        <v>904</v>
      </c>
      <c r="F37" s="192"/>
      <c r="G37" s="192"/>
      <c r="H37" s="192"/>
      <c r="I37" s="192"/>
      <c r="K37" s="191"/>
    </row>
    <row r="38" spans="2:11" s="189" customFormat="1" x14ac:dyDescent="0.25">
      <c r="B38" s="202"/>
      <c r="C38" s="201" t="s">
        <v>1000</v>
      </c>
      <c r="D38" s="201" t="str">
        <f>CONCATENATE(D37,"City.")</f>
        <v>Road.Car.Short.City.</v>
      </c>
      <c r="E38" s="193" t="s">
        <v>904</v>
      </c>
      <c r="F38" s="192"/>
      <c r="G38" s="192"/>
      <c r="H38" s="192"/>
      <c r="I38" s="192"/>
      <c r="K38" s="191"/>
    </row>
    <row r="39" spans="2:11" s="189" customFormat="1" x14ac:dyDescent="0.25">
      <c r="B39" s="202"/>
      <c r="C39" s="201" t="s">
        <v>999</v>
      </c>
      <c r="D39" s="201" t="s">
        <v>998</v>
      </c>
      <c r="E39" s="193" t="s">
        <v>904</v>
      </c>
      <c r="F39" s="192"/>
      <c r="G39" s="192"/>
      <c r="H39" s="192"/>
      <c r="I39" s="192"/>
      <c r="K39" s="191"/>
    </row>
    <row r="40" spans="2:11" s="189" customFormat="1" x14ac:dyDescent="0.25">
      <c r="B40" s="202"/>
      <c r="C40" s="201" t="s">
        <v>997</v>
      </c>
      <c r="D40" s="201" t="s">
        <v>996</v>
      </c>
      <c r="E40" s="193" t="s">
        <v>909</v>
      </c>
      <c r="F40" s="192"/>
      <c r="G40" s="192"/>
      <c r="H40" s="192"/>
      <c r="I40" s="192"/>
      <c r="K40" s="191"/>
    </row>
    <row r="41" spans="2:11" s="189" customFormat="1" x14ac:dyDescent="0.25">
      <c r="B41" s="202"/>
      <c r="C41" s="201" t="s">
        <v>995</v>
      </c>
      <c r="D41" s="201" t="s">
        <v>994</v>
      </c>
      <c r="E41" s="193" t="s">
        <v>909</v>
      </c>
      <c r="F41" s="192"/>
      <c r="G41" s="192"/>
      <c r="H41" s="192"/>
      <c r="I41" s="192"/>
      <c r="K41" s="191"/>
    </row>
    <row r="42" spans="2:11" s="189" customFormat="1" x14ac:dyDescent="0.25">
      <c r="B42" s="202"/>
      <c r="C42" s="201" t="s">
        <v>993</v>
      </c>
      <c r="D42" s="201" t="s">
        <v>992</v>
      </c>
      <c r="E42" s="193" t="s">
        <v>909</v>
      </c>
      <c r="F42" s="192"/>
      <c r="G42" s="192"/>
      <c r="H42" s="192"/>
      <c r="I42" s="192"/>
      <c r="K42" s="191"/>
    </row>
    <row r="43" spans="2:11" s="189" customFormat="1" x14ac:dyDescent="0.25">
      <c r="B43" s="202"/>
      <c r="C43" s="201" t="s">
        <v>991</v>
      </c>
      <c r="D43" s="201" t="s">
        <v>990</v>
      </c>
      <c r="E43" s="193" t="s">
        <v>909</v>
      </c>
      <c r="F43" s="192"/>
      <c r="G43" s="192"/>
      <c r="H43" s="192"/>
      <c r="I43" s="192"/>
      <c r="K43" s="191"/>
    </row>
    <row r="44" spans="2:11" s="189" customFormat="1" x14ac:dyDescent="0.25">
      <c r="B44" s="202"/>
      <c r="C44" s="201" t="s">
        <v>989</v>
      </c>
      <c r="D44" s="201" t="s">
        <v>988</v>
      </c>
      <c r="E44" s="193" t="s">
        <v>909</v>
      </c>
      <c r="F44" s="192"/>
      <c r="G44" s="192"/>
      <c r="H44" s="192"/>
      <c r="I44" s="192"/>
      <c r="K44" s="191"/>
    </row>
    <row r="45" spans="2:11" s="189" customFormat="1" x14ac:dyDescent="0.25">
      <c r="B45" s="202"/>
      <c r="C45" s="201" t="s">
        <v>987</v>
      </c>
      <c r="D45" s="201" t="s">
        <v>986</v>
      </c>
      <c r="E45" s="193" t="s">
        <v>909</v>
      </c>
      <c r="F45" s="192"/>
      <c r="G45" s="192"/>
      <c r="H45" s="192"/>
      <c r="I45" s="192"/>
      <c r="K45" s="191"/>
    </row>
    <row r="46" spans="2:11" s="189" customFormat="1" x14ac:dyDescent="0.25">
      <c r="B46" s="202"/>
      <c r="C46" s="201" t="s">
        <v>985</v>
      </c>
      <c r="D46" s="201" t="s">
        <v>984</v>
      </c>
      <c r="E46" s="193" t="s">
        <v>909</v>
      </c>
      <c r="F46" s="192"/>
      <c r="G46" s="192"/>
      <c r="H46" s="192"/>
      <c r="I46" s="192"/>
      <c r="K46" s="191"/>
    </row>
    <row r="47" spans="2:11" s="189" customFormat="1" x14ac:dyDescent="0.25">
      <c r="B47" s="202"/>
      <c r="C47" s="201" t="s">
        <v>983</v>
      </c>
      <c r="D47" s="201" t="s">
        <v>982</v>
      </c>
      <c r="E47" s="193" t="s">
        <v>909</v>
      </c>
      <c r="F47" s="192"/>
      <c r="G47" s="192"/>
      <c r="H47" s="192"/>
      <c r="I47" s="192"/>
      <c r="K47" s="191"/>
    </row>
    <row r="48" spans="2:11" s="189" customFormat="1" x14ac:dyDescent="0.25">
      <c r="B48" s="202"/>
      <c r="C48" s="201" t="s">
        <v>981</v>
      </c>
      <c r="D48" s="201" t="s">
        <v>980</v>
      </c>
      <c r="E48" s="193" t="s">
        <v>909</v>
      </c>
      <c r="F48" s="192"/>
      <c r="G48" s="192"/>
      <c r="H48" s="192"/>
      <c r="I48" s="192"/>
      <c r="K48" s="191"/>
    </row>
    <row r="49" spans="2:11" s="189" customFormat="1" x14ac:dyDescent="0.25">
      <c r="B49" s="202"/>
      <c r="C49" s="201" t="s">
        <v>979</v>
      </c>
      <c r="D49" s="201" t="s">
        <v>978</v>
      </c>
      <c r="E49" s="193" t="s">
        <v>909</v>
      </c>
      <c r="F49" s="192"/>
      <c r="G49" s="192"/>
      <c r="H49" s="192"/>
      <c r="I49" s="192"/>
      <c r="K49" s="191"/>
    </row>
    <row r="50" spans="2:11" s="189" customFormat="1" x14ac:dyDescent="0.25">
      <c r="B50" s="202"/>
      <c r="C50" s="201" t="s">
        <v>977</v>
      </c>
      <c r="D50" s="201" t="s">
        <v>976</v>
      </c>
      <c r="E50" s="193" t="s">
        <v>909</v>
      </c>
      <c r="F50" s="192"/>
      <c r="G50" s="192"/>
      <c r="H50" s="192"/>
      <c r="I50" s="192"/>
      <c r="K50" s="191"/>
    </row>
    <row r="51" spans="2:11" s="189" customFormat="1" x14ac:dyDescent="0.25">
      <c r="B51" s="202"/>
      <c r="C51" s="201" t="s">
        <v>975</v>
      </c>
      <c r="D51" s="201" t="s">
        <v>974</v>
      </c>
      <c r="E51" s="193" t="s">
        <v>909</v>
      </c>
      <c r="F51" s="192"/>
      <c r="G51" s="192"/>
      <c r="H51" s="192"/>
      <c r="I51" s="192"/>
      <c r="K51" s="191"/>
    </row>
    <row r="52" spans="2:11" s="189" customFormat="1" x14ac:dyDescent="0.25">
      <c r="B52" s="202"/>
      <c r="C52" s="201" t="s">
        <v>973</v>
      </c>
      <c r="D52" s="201" t="s">
        <v>972</v>
      </c>
      <c r="E52" s="193" t="s">
        <v>909</v>
      </c>
      <c r="F52" s="192"/>
      <c r="G52" s="192"/>
      <c r="H52" s="192"/>
      <c r="I52" s="192"/>
      <c r="K52" s="191"/>
    </row>
    <row r="53" spans="2:11" s="189" customFormat="1" x14ac:dyDescent="0.25">
      <c r="B53" s="202"/>
      <c r="C53" s="201" t="s">
        <v>971</v>
      </c>
      <c r="D53" s="201" t="s">
        <v>970</v>
      </c>
      <c r="E53" s="193" t="s">
        <v>909</v>
      </c>
      <c r="F53" s="192"/>
      <c r="G53" s="192"/>
      <c r="H53" s="192"/>
      <c r="I53" s="192"/>
      <c r="K53" s="191"/>
    </row>
    <row r="54" spans="2:11" s="189" customFormat="1" x14ac:dyDescent="0.25">
      <c r="B54" s="202"/>
      <c r="C54" s="201" t="s">
        <v>969</v>
      </c>
      <c r="D54" s="201" t="s">
        <v>968</v>
      </c>
      <c r="E54" s="193" t="s">
        <v>904</v>
      </c>
      <c r="F54" s="192"/>
      <c r="G54" s="192"/>
      <c r="H54" s="192"/>
      <c r="I54" s="192"/>
      <c r="K54" s="191"/>
    </row>
    <row r="55" spans="2:11" s="189" customFormat="1" x14ac:dyDescent="0.25">
      <c r="B55" s="202"/>
      <c r="C55" s="201" t="s">
        <v>967</v>
      </c>
      <c r="D55" s="201" t="s">
        <v>966</v>
      </c>
      <c r="E55" s="193" t="s">
        <v>904</v>
      </c>
      <c r="F55" s="192"/>
      <c r="G55" s="192"/>
      <c r="H55" s="192"/>
      <c r="I55" s="192"/>
      <c r="K55" s="191"/>
    </row>
    <row r="56" spans="2:11" s="189" customFormat="1" x14ac:dyDescent="0.25">
      <c r="B56" s="202"/>
      <c r="C56" s="201" t="s">
        <v>965</v>
      </c>
      <c r="D56" s="201" t="s">
        <v>964</v>
      </c>
      <c r="E56" s="193" t="s">
        <v>904</v>
      </c>
      <c r="F56" s="192"/>
      <c r="G56" s="192"/>
      <c r="H56" s="192"/>
      <c r="I56" s="192"/>
      <c r="K56" s="191"/>
    </row>
    <row r="57" spans="2:11" s="189" customFormat="1" x14ac:dyDescent="0.25">
      <c r="B57" s="202"/>
      <c r="C57" s="201" t="s">
        <v>963</v>
      </c>
      <c r="D57" s="201" t="s">
        <v>962</v>
      </c>
      <c r="E57" s="193" t="s">
        <v>904</v>
      </c>
      <c r="F57" s="192"/>
      <c r="G57" s="192"/>
      <c r="H57" s="192"/>
      <c r="I57" s="192"/>
      <c r="K57" s="191"/>
    </row>
    <row r="58" spans="2:11" s="189" customFormat="1" x14ac:dyDescent="0.25">
      <c r="B58" s="202"/>
      <c r="C58" s="201" t="s">
        <v>961</v>
      </c>
      <c r="D58" s="201" t="s">
        <v>960</v>
      </c>
      <c r="E58" s="193" t="s">
        <v>904</v>
      </c>
      <c r="F58" s="192"/>
      <c r="G58" s="192"/>
      <c r="H58" s="192"/>
      <c r="I58" s="192"/>
      <c r="K58" s="191"/>
    </row>
    <row r="59" spans="2:11" s="189" customFormat="1" x14ac:dyDescent="0.25">
      <c r="B59" s="202"/>
      <c r="C59" s="201" t="s">
        <v>959</v>
      </c>
      <c r="D59" s="201" t="s">
        <v>958</v>
      </c>
      <c r="E59" s="193" t="s">
        <v>904</v>
      </c>
      <c r="F59" s="192"/>
      <c r="G59" s="192"/>
      <c r="H59" s="192"/>
      <c r="I59" s="192"/>
      <c r="K59" s="191"/>
    </row>
    <row r="60" spans="2:11" s="189" customFormat="1" x14ac:dyDescent="0.25">
      <c r="B60" s="202"/>
      <c r="C60" s="201" t="s">
        <v>957</v>
      </c>
      <c r="D60" s="201" t="s">
        <v>956</v>
      </c>
      <c r="E60" s="193" t="s">
        <v>909</v>
      </c>
      <c r="F60" s="192"/>
      <c r="G60" s="192"/>
      <c r="H60" s="192"/>
      <c r="I60" s="192"/>
      <c r="K60" s="191"/>
    </row>
    <row r="61" spans="2:11" s="189" customFormat="1" x14ac:dyDescent="0.25">
      <c r="B61" s="202"/>
      <c r="C61" s="201" t="s">
        <v>955</v>
      </c>
      <c r="D61" s="201" t="s">
        <v>954</v>
      </c>
      <c r="E61" s="193" t="s">
        <v>909</v>
      </c>
      <c r="F61" s="192"/>
      <c r="G61" s="192"/>
      <c r="H61" s="192"/>
      <c r="I61" s="192"/>
      <c r="K61" s="191"/>
    </row>
    <row r="62" spans="2:11" s="189" customFormat="1" x14ac:dyDescent="0.25">
      <c r="B62" s="202"/>
      <c r="C62" s="201" t="s">
        <v>953</v>
      </c>
      <c r="D62" s="201" t="s">
        <v>952</v>
      </c>
      <c r="E62" s="193" t="s">
        <v>904</v>
      </c>
      <c r="F62" s="192"/>
      <c r="G62" s="192"/>
      <c r="H62" s="192"/>
      <c r="I62" s="192"/>
      <c r="K62" s="191"/>
    </row>
    <row r="63" spans="2:11" s="189" customFormat="1" x14ac:dyDescent="0.25">
      <c r="B63" s="202"/>
      <c r="C63" s="201" t="s">
        <v>951</v>
      </c>
      <c r="D63" s="201" t="s">
        <v>950</v>
      </c>
      <c r="E63" s="193" t="s">
        <v>904</v>
      </c>
      <c r="F63" s="192"/>
      <c r="G63" s="192"/>
      <c r="H63" s="192"/>
      <c r="I63" s="192"/>
      <c r="K63" s="191"/>
    </row>
    <row r="64" spans="2:11" s="189" customFormat="1" x14ac:dyDescent="0.25">
      <c r="B64" s="202"/>
      <c r="C64" s="201" t="s">
        <v>949</v>
      </c>
      <c r="D64" s="201" t="s">
        <v>948</v>
      </c>
      <c r="E64" s="193" t="s">
        <v>119</v>
      </c>
      <c r="F64" s="192"/>
      <c r="G64" s="192"/>
      <c r="H64" s="192"/>
      <c r="I64" s="192"/>
      <c r="K64" s="191"/>
    </row>
    <row r="65" spans="2:14" s="189" customFormat="1" x14ac:dyDescent="0.25">
      <c r="B65" s="202"/>
      <c r="C65" s="201" t="s">
        <v>947</v>
      </c>
      <c r="D65" s="201" t="s">
        <v>946</v>
      </c>
      <c r="E65" s="193" t="s">
        <v>119</v>
      </c>
      <c r="F65" s="192"/>
      <c r="G65" s="192"/>
      <c r="H65" s="192"/>
      <c r="I65" s="192"/>
      <c r="K65" s="191"/>
    </row>
    <row r="66" spans="2:14" s="189" customFormat="1" x14ac:dyDescent="0.25">
      <c r="B66" s="204"/>
      <c r="C66" s="201" t="s">
        <v>945</v>
      </c>
      <c r="D66" s="201" t="s">
        <v>944</v>
      </c>
      <c r="E66" s="193" t="s">
        <v>119</v>
      </c>
      <c r="F66" s="192"/>
      <c r="G66" s="192"/>
      <c r="H66" s="192"/>
      <c r="I66" s="192"/>
      <c r="K66" s="191"/>
    </row>
    <row r="67" spans="2:14" s="189" customFormat="1" x14ac:dyDescent="0.25">
      <c r="B67" s="204"/>
      <c r="C67" s="201" t="s">
        <v>943</v>
      </c>
      <c r="D67" s="201" t="s">
        <v>942</v>
      </c>
      <c r="E67" s="193" t="s">
        <v>119</v>
      </c>
      <c r="F67" s="192"/>
      <c r="G67" s="192"/>
      <c r="H67" s="192"/>
      <c r="I67" s="192"/>
      <c r="K67" s="191"/>
    </row>
    <row r="68" spans="2:14" x14ac:dyDescent="0.25">
      <c r="B68" s="202"/>
      <c r="C68" s="201" t="s">
        <v>941</v>
      </c>
      <c r="D68" s="201" t="s">
        <v>940</v>
      </c>
      <c r="E68" s="193" t="s">
        <v>909</v>
      </c>
      <c r="F68" s="192"/>
      <c r="G68" s="192"/>
      <c r="H68" s="192"/>
      <c r="I68" s="192"/>
      <c r="J68" s="189"/>
      <c r="K68" s="191"/>
    </row>
    <row r="69" spans="2:14" x14ac:dyDescent="0.25">
      <c r="B69" s="204"/>
      <c r="C69" s="201" t="s">
        <v>939</v>
      </c>
      <c r="D69" s="201" t="str">
        <f>CONCATENATE(D68,"City.")</f>
        <v>Rail.Freight.City.</v>
      </c>
      <c r="E69" s="193" t="s">
        <v>909</v>
      </c>
      <c r="F69" s="192"/>
      <c r="G69" s="192"/>
      <c r="H69" s="192"/>
      <c r="I69" s="192"/>
      <c r="J69" s="189"/>
      <c r="K69" s="191"/>
    </row>
    <row r="70" spans="2:14" s="189" customFormat="1" x14ac:dyDescent="0.25">
      <c r="B70" s="204"/>
      <c r="C70" s="201" t="s">
        <v>938</v>
      </c>
      <c r="D70" s="201" t="s">
        <v>937</v>
      </c>
      <c r="E70" s="193" t="s">
        <v>904</v>
      </c>
      <c r="F70" s="192"/>
      <c r="G70" s="192"/>
      <c r="H70" s="192"/>
      <c r="I70" s="192"/>
      <c r="K70" s="191"/>
    </row>
    <row r="71" spans="2:14" s="189" customFormat="1" x14ac:dyDescent="0.25">
      <c r="B71" s="204"/>
      <c r="C71" s="201" t="s">
        <v>936</v>
      </c>
      <c r="D71" s="201" t="s">
        <v>935</v>
      </c>
      <c r="E71" s="193" t="s">
        <v>904</v>
      </c>
      <c r="F71" s="192"/>
      <c r="G71" s="192"/>
      <c r="H71" s="192"/>
      <c r="I71" s="192"/>
      <c r="K71" s="191"/>
    </row>
    <row r="72" spans="2:14" s="189" customFormat="1" x14ac:dyDescent="0.25">
      <c r="B72" s="204"/>
      <c r="C72" s="201" t="s">
        <v>934</v>
      </c>
      <c r="D72" s="201" t="s">
        <v>933</v>
      </c>
      <c r="E72" s="193" t="s">
        <v>904</v>
      </c>
      <c r="F72" s="192"/>
      <c r="G72" s="192"/>
      <c r="H72" s="192"/>
      <c r="I72" s="192"/>
      <c r="K72" s="191"/>
    </row>
    <row r="73" spans="2:14" s="189" customFormat="1" x14ac:dyDescent="0.25">
      <c r="B73" s="204"/>
      <c r="C73" s="201" t="s">
        <v>932</v>
      </c>
      <c r="D73" s="201" t="str">
        <f>CONCATENATE(D72,"City.")</f>
        <v>Rail.Passenger.LightRail.City.</v>
      </c>
      <c r="E73" s="193" t="s">
        <v>904</v>
      </c>
      <c r="F73" s="192"/>
      <c r="G73" s="192"/>
      <c r="H73" s="192"/>
      <c r="I73" s="192"/>
      <c r="K73" s="191"/>
    </row>
    <row r="74" spans="2:14" s="189" customFormat="1" x14ac:dyDescent="0.25">
      <c r="B74" s="205"/>
      <c r="C74" s="201" t="s">
        <v>931</v>
      </c>
      <c r="D74" s="201" t="s">
        <v>930</v>
      </c>
      <c r="E74" s="193" t="s">
        <v>904</v>
      </c>
      <c r="F74" s="192"/>
      <c r="G74" s="192"/>
      <c r="H74" s="192"/>
      <c r="I74" s="192"/>
      <c r="K74" s="191"/>
    </row>
    <row r="75" spans="2:14" s="189" customFormat="1" x14ac:dyDescent="0.25">
      <c r="B75" s="204"/>
      <c r="C75" s="201" t="s">
        <v>929</v>
      </c>
      <c r="D75" s="201" t="str">
        <f>CONCATENATE(D74,"City.")</f>
        <v>Rail.Passenger.Metro.City.</v>
      </c>
      <c r="E75" s="193" t="s">
        <v>904</v>
      </c>
      <c r="F75" s="192"/>
      <c r="G75" s="192"/>
      <c r="H75" s="192"/>
      <c r="I75" s="192"/>
      <c r="K75" s="191"/>
    </row>
    <row r="76" spans="2:14" x14ac:dyDescent="0.25">
      <c r="B76" s="202"/>
      <c r="C76" s="201" t="s">
        <v>928</v>
      </c>
      <c r="D76" s="201" t="s">
        <v>927</v>
      </c>
      <c r="E76" s="193" t="s">
        <v>904</v>
      </c>
      <c r="F76" s="192"/>
      <c r="G76" s="192"/>
      <c r="H76" s="192"/>
      <c r="I76" s="192"/>
      <c r="J76" s="189"/>
      <c r="K76" s="191"/>
    </row>
    <row r="77" spans="2:14" x14ac:dyDescent="0.25">
      <c r="B77" s="202"/>
      <c r="C77" s="201" t="s">
        <v>926</v>
      </c>
      <c r="D77" s="201" t="str">
        <f>CONCATENATE(D76,"City.")</f>
        <v>Rail.Passenger.City.</v>
      </c>
      <c r="E77" s="193" t="s">
        <v>904</v>
      </c>
      <c r="F77" s="192"/>
      <c r="G77" s="192"/>
      <c r="H77" s="192"/>
      <c r="I77" s="192"/>
      <c r="J77" s="189"/>
      <c r="K77" s="191"/>
    </row>
    <row r="78" spans="2:14" x14ac:dyDescent="0.25">
      <c r="B78" s="204"/>
      <c r="C78" s="201" t="s">
        <v>925</v>
      </c>
      <c r="D78" s="201" t="s">
        <v>924</v>
      </c>
      <c r="E78" s="193" t="s">
        <v>904</v>
      </c>
      <c r="F78" s="192"/>
      <c r="G78" s="192"/>
      <c r="H78" s="192"/>
      <c r="I78" s="192"/>
      <c r="J78" s="189"/>
      <c r="K78" s="191"/>
    </row>
    <row r="79" spans="2:14" x14ac:dyDescent="0.25">
      <c r="B79" s="204"/>
      <c r="C79" s="201" t="s">
        <v>923</v>
      </c>
      <c r="D79" s="201" t="s">
        <v>922</v>
      </c>
      <c r="E79" s="193" t="s">
        <v>904</v>
      </c>
      <c r="F79" s="192"/>
      <c r="G79" s="192"/>
      <c r="H79" s="192"/>
      <c r="I79" s="192"/>
      <c r="J79" s="189"/>
      <c r="K79" s="191"/>
    </row>
    <row r="80" spans="2:14" s="189" customFormat="1" x14ac:dyDescent="0.3">
      <c r="B80" s="202"/>
      <c r="C80" s="201" t="s">
        <v>921</v>
      </c>
      <c r="D80" s="201" t="s">
        <v>920</v>
      </c>
      <c r="E80" s="193" t="s">
        <v>909</v>
      </c>
      <c r="F80" s="192"/>
      <c r="G80" s="192"/>
      <c r="H80" s="192"/>
      <c r="I80" s="192"/>
      <c r="K80" s="191"/>
      <c r="M80" s="203"/>
      <c r="N80" s="190"/>
    </row>
    <row r="81" spans="2:14" s="189" customFormat="1" x14ac:dyDescent="0.3">
      <c r="B81" s="202"/>
      <c r="C81" s="201" t="s">
        <v>919</v>
      </c>
      <c r="D81" s="201" t="s">
        <v>918</v>
      </c>
      <c r="E81" s="193" t="s">
        <v>909</v>
      </c>
      <c r="F81" s="192"/>
      <c r="G81" s="192"/>
      <c r="H81" s="192"/>
      <c r="I81" s="192"/>
      <c r="K81" s="191"/>
      <c r="M81" s="203"/>
      <c r="N81" s="190"/>
    </row>
    <row r="82" spans="2:14" s="189" customFormat="1" x14ac:dyDescent="0.3">
      <c r="B82" s="202"/>
      <c r="C82" s="201" t="s">
        <v>917</v>
      </c>
      <c r="D82" s="201" t="s">
        <v>916</v>
      </c>
      <c r="E82" s="193" t="s">
        <v>904</v>
      </c>
      <c r="F82" s="192"/>
      <c r="G82" s="192"/>
      <c r="H82" s="192"/>
      <c r="I82" s="192"/>
      <c r="K82" s="191"/>
      <c r="N82" s="190"/>
    </row>
    <row r="83" spans="2:14" s="189" customFormat="1" x14ac:dyDescent="0.3">
      <c r="B83" s="202"/>
      <c r="C83" s="201" t="s">
        <v>915</v>
      </c>
      <c r="D83" s="201" t="s">
        <v>914</v>
      </c>
      <c r="E83" s="193" t="s">
        <v>904</v>
      </c>
      <c r="F83" s="192"/>
      <c r="G83" s="192"/>
      <c r="H83" s="192"/>
      <c r="I83" s="192"/>
      <c r="K83" s="191"/>
      <c r="N83" s="190"/>
    </row>
    <row r="84" spans="2:14" s="189" customFormat="1" x14ac:dyDescent="0.3">
      <c r="B84" s="202"/>
      <c r="C84" s="201" t="s">
        <v>913</v>
      </c>
      <c r="D84" s="201" t="s">
        <v>912</v>
      </c>
      <c r="E84" s="193" t="s">
        <v>909</v>
      </c>
      <c r="F84" s="192"/>
      <c r="G84" s="192"/>
      <c r="H84" s="192"/>
      <c r="I84" s="192"/>
      <c r="K84" s="191"/>
      <c r="N84" s="190"/>
    </row>
    <row r="85" spans="2:14" s="189" customFormat="1" x14ac:dyDescent="0.3">
      <c r="B85" s="202"/>
      <c r="C85" s="201" t="s">
        <v>911</v>
      </c>
      <c r="D85" s="201" t="s">
        <v>910</v>
      </c>
      <c r="E85" s="193" t="s">
        <v>909</v>
      </c>
      <c r="F85" s="192"/>
      <c r="G85" s="192"/>
      <c r="H85" s="192"/>
      <c r="I85" s="192"/>
      <c r="K85" s="191"/>
      <c r="N85" s="190"/>
    </row>
    <row r="86" spans="2:14" s="189" customFormat="1" x14ac:dyDescent="0.25">
      <c r="B86" s="202"/>
      <c r="C86" s="201" t="s">
        <v>908</v>
      </c>
      <c r="D86" s="201" t="s">
        <v>907</v>
      </c>
      <c r="E86" s="193" t="s">
        <v>904</v>
      </c>
      <c r="F86" s="192"/>
      <c r="G86" s="192"/>
      <c r="H86" s="192"/>
      <c r="I86" s="192"/>
      <c r="K86" s="191"/>
    </row>
    <row r="87" spans="2:14" s="189" customFormat="1" x14ac:dyDescent="0.25">
      <c r="B87" s="200"/>
      <c r="C87" s="199" t="s">
        <v>906</v>
      </c>
      <c r="D87" s="199" t="s">
        <v>905</v>
      </c>
      <c r="E87" s="198" t="s">
        <v>904</v>
      </c>
      <c r="F87" s="197"/>
      <c r="G87" s="197"/>
      <c r="H87" s="197"/>
      <c r="I87" s="197"/>
      <c r="K87" s="196"/>
    </row>
    <row r="88" spans="2:14" s="189" customFormat="1" x14ac:dyDescent="0.25"/>
    <row r="89" spans="2:14" s="189" customFormat="1" x14ac:dyDescent="0.3">
      <c r="N89" s="190"/>
    </row>
    <row r="90" spans="2:14" s="189" customFormat="1" x14ac:dyDescent="0.25">
      <c r="B90" s="195"/>
      <c r="C90" s="194" t="s">
        <v>903</v>
      </c>
      <c r="D90" s="193" t="s">
        <v>902</v>
      </c>
      <c r="E90" s="193" t="s">
        <v>119</v>
      </c>
      <c r="F90" s="192"/>
      <c r="G90" s="192"/>
      <c r="H90" s="192"/>
      <c r="I90" s="192"/>
      <c r="K90" s="191"/>
    </row>
    <row r="91" spans="2:14" s="189" customFormat="1" x14ac:dyDescent="0.3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N91" s="190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zoomScale="80" zoomScaleNormal="80" workbookViewId="0">
      <selection activeCell="H58" sqref="H58"/>
    </sheetView>
  </sheetViews>
  <sheetFormatPr defaultColWidth="9.21875" defaultRowHeight="14.4" x14ac:dyDescent="0.3"/>
  <cols>
    <col min="1" max="1" width="9.77734375" style="152" bestFit="1" customWidth="1"/>
    <col min="2" max="2" width="5.5546875" style="152" customWidth="1"/>
    <col min="3" max="3" width="10.44140625" style="152" bestFit="1" customWidth="1"/>
    <col min="4" max="4" width="15.44140625" style="152" customWidth="1"/>
    <col min="5" max="5" width="63.77734375" style="152" customWidth="1"/>
    <col min="6" max="6" width="8.44140625" style="152" customWidth="1"/>
    <col min="7" max="7" width="9.44140625" style="152" bestFit="1" customWidth="1"/>
    <col min="8" max="8" width="8.21875" style="152" bestFit="1" customWidth="1"/>
    <col min="9" max="10" width="8.77734375" style="152" bestFit="1" customWidth="1"/>
    <col min="11" max="248" width="9.21875" style="152"/>
    <col min="249" max="249" width="2" style="152" customWidth="1"/>
    <col min="250" max="250" width="6.21875" style="152" customWidth="1"/>
    <col min="251" max="251" width="15.5546875" style="152" customWidth="1"/>
    <col min="252" max="252" width="63.77734375" style="152" customWidth="1"/>
    <col min="253" max="254" width="8.44140625" style="152" customWidth="1"/>
    <col min="255" max="255" width="6.5546875" style="152" customWidth="1"/>
    <col min="256" max="256" width="7.44140625" style="152" customWidth="1"/>
    <col min="257" max="257" width="6.21875" style="152" customWidth="1"/>
    <col min="258" max="258" width="2" style="152" customWidth="1"/>
    <col min="259" max="259" width="13.44140625" style="152" customWidth="1"/>
    <col min="260" max="260" width="23.5546875" style="152" customWidth="1"/>
    <col min="261" max="261" width="83.5546875" style="152" customWidth="1"/>
    <col min="262" max="262" width="13.5546875" style="152" customWidth="1"/>
    <col min="263" max="263" width="15.44140625" style="152" customWidth="1"/>
    <col min="264" max="265" width="5" style="152" customWidth="1"/>
    <col min="266" max="266" width="10.44140625" style="152" customWidth="1"/>
    <col min="267" max="504" width="9.21875" style="152"/>
    <col min="505" max="505" width="2" style="152" customWidth="1"/>
    <col min="506" max="506" width="6.21875" style="152" customWidth="1"/>
    <col min="507" max="507" width="15.5546875" style="152" customWidth="1"/>
    <col min="508" max="508" width="63.77734375" style="152" customWidth="1"/>
    <col min="509" max="510" width="8.44140625" style="152" customWidth="1"/>
    <col min="511" max="511" width="6.5546875" style="152" customWidth="1"/>
    <col min="512" max="512" width="7.44140625" style="152" customWidth="1"/>
    <col min="513" max="513" width="6.21875" style="152" customWidth="1"/>
    <col min="514" max="514" width="2" style="152" customWidth="1"/>
    <col min="515" max="515" width="13.44140625" style="152" customWidth="1"/>
    <col min="516" max="516" width="23.5546875" style="152" customWidth="1"/>
    <col min="517" max="517" width="83.5546875" style="152" customWidth="1"/>
    <col min="518" max="518" width="13.5546875" style="152" customWidth="1"/>
    <col min="519" max="519" width="15.44140625" style="152" customWidth="1"/>
    <col min="520" max="521" width="5" style="152" customWidth="1"/>
    <col min="522" max="522" width="10.44140625" style="152" customWidth="1"/>
    <col min="523" max="760" width="9.21875" style="152"/>
    <col min="761" max="761" width="2" style="152" customWidth="1"/>
    <col min="762" max="762" width="6.21875" style="152" customWidth="1"/>
    <col min="763" max="763" width="15.5546875" style="152" customWidth="1"/>
    <col min="764" max="764" width="63.77734375" style="152" customWidth="1"/>
    <col min="765" max="766" width="8.44140625" style="152" customWidth="1"/>
    <col min="767" max="767" width="6.5546875" style="152" customWidth="1"/>
    <col min="768" max="768" width="7.44140625" style="152" customWidth="1"/>
    <col min="769" max="769" width="6.21875" style="152" customWidth="1"/>
    <col min="770" max="770" width="2" style="152" customWidth="1"/>
    <col min="771" max="771" width="13.44140625" style="152" customWidth="1"/>
    <col min="772" max="772" width="23.5546875" style="152" customWidth="1"/>
    <col min="773" max="773" width="83.5546875" style="152" customWidth="1"/>
    <col min="774" max="774" width="13.5546875" style="152" customWidth="1"/>
    <col min="775" max="775" width="15.44140625" style="152" customWidth="1"/>
    <col min="776" max="777" width="5" style="152" customWidth="1"/>
    <col min="778" max="778" width="10.44140625" style="152" customWidth="1"/>
    <col min="779" max="1016" width="9.21875" style="152"/>
    <col min="1017" max="1017" width="2" style="152" customWidth="1"/>
    <col min="1018" max="1018" width="6.21875" style="152" customWidth="1"/>
    <col min="1019" max="1019" width="15.5546875" style="152" customWidth="1"/>
    <col min="1020" max="1020" width="63.77734375" style="152" customWidth="1"/>
    <col min="1021" max="1022" width="8.44140625" style="152" customWidth="1"/>
    <col min="1023" max="1023" width="6.5546875" style="152" customWidth="1"/>
    <col min="1024" max="1024" width="7.44140625" style="152" customWidth="1"/>
    <col min="1025" max="1025" width="6.21875" style="152" customWidth="1"/>
    <col min="1026" max="1026" width="2" style="152" customWidth="1"/>
    <col min="1027" max="1027" width="13.44140625" style="152" customWidth="1"/>
    <col min="1028" max="1028" width="23.5546875" style="152" customWidth="1"/>
    <col min="1029" max="1029" width="83.5546875" style="152" customWidth="1"/>
    <col min="1030" max="1030" width="13.5546875" style="152" customWidth="1"/>
    <col min="1031" max="1031" width="15.44140625" style="152" customWidth="1"/>
    <col min="1032" max="1033" width="5" style="152" customWidth="1"/>
    <col min="1034" max="1034" width="10.44140625" style="152" customWidth="1"/>
    <col min="1035" max="1272" width="9.21875" style="152"/>
    <col min="1273" max="1273" width="2" style="152" customWidth="1"/>
    <col min="1274" max="1274" width="6.21875" style="152" customWidth="1"/>
    <col min="1275" max="1275" width="15.5546875" style="152" customWidth="1"/>
    <col min="1276" max="1276" width="63.77734375" style="152" customWidth="1"/>
    <col min="1277" max="1278" width="8.44140625" style="152" customWidth="1"/>
    <col min="1279" max="1279" width="6.5546875" style="152" customWidth="1"/>
    <col min="1280" max="1280" width="7.44140625" style="152" customWidth="1"/>
    <col min="1281" max="1281" width="6.21875" style="152" customWidth="1"/>
    <col min="1282" max="1282" width="2" style="152" customWidth="1"/>
    <col min="1283" max="1283" width="13.44140625" style="152" customWidth="1"/>
    <col min="1284" max="1284" width="23.5546875" style="152" customWidth="1"/>
    <col min="1285" max="1285" width="83.5546875" style="152" customWidth="1"/>
    <col min="1286" max="1286" width="13.5546875" style="152" customWidth="1"/>
    <col min="1287" max="1287" width="15.44140625" style="152" customWidth="1"/>
    <col min="1288" max="1289" width="5" style="152" customWidth="1"/>
    <col min="1290" max="1290" width="10.44140625" style="152" customWidth="1"/>
    <col min="1291" max="1528" width="9.21875" style="152"/>
    <col min="1529" max="1529" width="2" style="152" customWidth="1"/>
    <col min="1530" max="1530" width="6.21875" style="152" customWidth="1"/>
    <col min="1531" max="1531" width="15.5546875" style="152" customWidth="1"/>
    <col min="1532" max="1532" width="63.77734375" style="152" customWidth="1"/>
    <col min="1533" max="1534" width="8.44140625" style="152" customWidth="1"/>
    <col min="1535" max="1535" width="6.5546875" style="152" customWidth="1"/>
    <col min="1536" max="1536" width="7.44140625" style="152" customWidth="1"/>
    <col min="1537" max="1537" width="6.21875" style="152" customWidth="1"/>
    <col min="1538" max="1538" width="2" style="152" customWidth="1"/>
    <col min="1539" max="1539" width="13.44140625" style="152" customWidth="1"/>
    <col min="1540" max="1540" width="23.5546875" style="152" customWidth="1"/>
    <col min="1541" max="1541" width="83.5546875" style="152" customWidth="1"/>
    <col min="1542" max="1542" width="13.5546875" style="152" customWidth="1"/>
    <col min="1543" max="1543" width="15.44140625" style="152" customWidth="1"/>
    <col min="1544" max="1545" width="5" style="152" customWidth="1"/>
    <col min="1546" max="1546" width="10.44140625" style="152" customWidth="1"/>
    <col min="1547" max="1784" width="9.21875" style="152"/>
    <col min="1785" max="1785" width="2" style="152" customWidth="1"/>
    <col min="1786" max="1786" width="6.21875" style="152" customWidth="1"/>
    <col min="1787" max="1787" width="15.5546875" style="152" customWidth="1"/>
    <col min="1788" max="1788" width="63.77734375" style="152" customWidth="1"/>
    <col min="1789" max="1790" width="8.44140625" style="152" customWidth="1"/>
    <col min="1791" max="1791" width="6.5546875" style="152" customWidth="1"/>
    <col min="1792" max="1792" width="7.44140625" style="152" customWidth="1"/>
    <col min="1793" max="1793" width="6.21875" style="152" customWidth="1"/>
    <col min="1794" max="1794" width="2" style="152" customWidth="1"/>
    <col min="1795" max="1795" width="13.44140625" style="152" customWidth="1"/>
    <col min="1796" max="1796" width="23.5546875" style="152" customWidth="1"/>
    <col min="1797" max="1797" width="83.5546875" style="152" customWidth="1"/>
    <col min="1798" max="1798" width="13.5546875" style="152" customWidth="1"/>
    <col min="1799" max="1799" width="15.44140625" style="152" customWidth="1"/>
    <col min="1800" max="1801" width="5" style="152" customWidth="1"/>
    <col min="1802" max="1802" width="10.44140625" style="152" customWidth="1"/>
    <col min="1803" max="2040" width="9.21875" style="152"/>
    <col min="2041" max="2041" width="2" style="152" customWidth="1"/>
    <col min="2042" max="2042" width="6.21875" style="152" customWidth="1"/>
    <col min="2043" max="2043" width="15.5546875" style="152" customWidth="1"/>
    <col min="2044" max="2044" width="63.77734375" style="152" customWidth="1"/>
    <col min="2045" max="2046" width="8.44140625" style="152" customWidth="1"/>
    <col min="2047" max="2047" width="6.5546875" style="152" customWidth="1"/>
    <col min="2048" max="2048" width="7.44140625" style="152" customWidth="1"/>
    <col min="2049" max="2049" width="6.21875" style="152" customWidth="1"/>
    <col min="2050" max="2050" width="2" style="152" customWidth="1"/>
    <col min="2051" max="2051" width="13.44140625" style="152" customWidth="1"/>
    <col min="2052" max="2052" width="23.5546875" style="152" customWidth="1"/>
    <col min="2053" max="2053" width="83.5546875" style="152" customWidth="1"/>
    <col min="2054" max="2054" width="13.5546875" style="152" customWidth="1"/>
    <col min="2055" max="2055" width="15.44140625" style="152" customWidth="1"/>
    <col min="2056" max="2057" width="5" style="152" customWidth="1"/>
    <col min="2058" max="2058" width="10.44140625" style="152" customWidth="1"/>
    <col min="2059" max="2296" width="9.21875" style="152"/>
    <col min="2297" max="2297" width="2" style="152" customWidth="1"/>
    <col min="2298" max="2298" width="6.21875" style="152" customWidth="1"/>
    <col min="2299" max="2299" width="15.5546875" style="152" customWidth="1"/>
    <col min="2300" max="2300" width="63.77734375" style="152" customWidth="1"/>
    <col min="2301" max="2302" width="8.44140625" style="152" customWidth="1"/>
    <col min="2303" max="2303" width="6.5546875" style="152" customWidth="1"/>
    <col min="2304" max="2304" width="7.44140625" style="152" customWidth="1"/>
    <col min="2305" max="2305" width="6.21875" style="152" customWidth="1"/>
    <col min="2306" max="2306" width="2" style="152" customWidth="1"/>
    <col min="2307" max="2307" width="13.44140625" style="152" customWidth="1"/>
    <col min="2308" max="2308" width="23.5546875" style="152" customWidth="1"/>
    <col min="2309" max="2309" width="83.5546875" style="152" customWidth="1"/>
    <col min="2310" max="2310" width="13.5546875" style="152" customWidth="1"/>
    <col min="2311" max="2311" width="15.44140625" style="152" customWidth="1"/>
    <col min="2312" max="2313" width="5" style="152" customWidth="1"/>
    <col min="2314" max="2314" width="10.44140625" style="152" customWidth="1"/>
    <col min="2315" max="2552" width="9.21875" style="152"/>
    <col min="2553" max="2553" width="2" style="152" customWidth="1"/>
    <col min="2554" max="2554" width="6.21875" style="152" customWidth="1"/>
    <col min="2555" max="2555" width="15.5546875" style="152" customWidth="1"/>
    <col min="2556" max="2556" width="63.77734375" style="152" customWidth="1"/>
    <col min="2557" max="2558" width="8.44140625" style="152" customWidth="1"/>
    <col min="2559" max="2559" width="6.5546875" style="152" customWidth="1"/>
    <col min="2560" max="2560" width="7.44140625" style="152" customWidth="1"/>
    <col min="2561" max="2561" width="6.21875" style="152" customWidth="1"/>
    <col min="2562" max="2562" width="2" style="152" customWidth="1"/>
    <col min="2563" max="2563" width="13.44140625" style="152" customWidth="1"/>
    <col min="2564" max="2564" width="23.5546875" style="152" customWidth="1"/>
    <col min="2565" max="2565" width="83.5546875" style="152" customWidth="1"/>
    <col min="2566" max="2566" width="13.5546875" style="152" customWidth="1"/>
    <col min="2567" max="2567" width="15.44140625" style="152" customWidth="1"/>
    <col min="2568" max="2569" width="5" style="152" customWidth="1"/>
    <col min="2570" max="2570" width="10.44140625" style="152" customWidth="1"/>
    <col min="2571" max="2808" width="9.21875" style="152"/>
    <col min="2809" max="2809" width="2" style="152" customWidth="1"/>
    <col min="2810" max="2810" width="6.21875" style="152" customWidth="1"/>
    <col min="2811" max="2811" width="15.5546875" style="152" customWidth="1"/>
    <col min="2812" max="2812" width="63.77734375" style="152" customWidth="1"/>
    <col min="2813" max="2814" width="8.44140625" style="152" customWidth="1"/>
    <col min="2815" max="2815" width="6.5546875" style="152" customWidth="1"/>
    <col min="2816" max="2816" width="7.44140625" style="152" customWidth="1"/>
    <col min="2817" max="2817" width="6.21875" style="152" customWidth="1"/>
    <col min="2818" max="2818" width="2" style="152" customWidth="1"/>
    <col min="2819" max="2819" width="13.44140625" style="152" customWidth="1"/>
    <col min="2820" max="2820" width="23.5546875" style="152" customWidth="1"/>
    <col min="2821" max="2821" width="83.5546875" style="152" customWidth="1"/>
    <col min="2822" max="2822" width="13.5546875" style="152" customWidth="1"/>
    <col min="2823" max="2823" width="15.44140625" style="152" customWidth="1"/>
    <col min="2824" max="2825" width="5" style="152" customWidth="1"/>
    <col min="2826" max="2826" width="10.44140625" style="152" customWidth="1"/>
    <col min="2827" max="3064" width="9.21875" style="152"/>
    <col min="3065" max="3065" width="2" style="152" customWidth="1"/>
    <col min="3066" max="3066" width="6.21875" style="152" customWidth="1"/>
    <col min="3067" max="3067" width="15.5546875" style="152" customWidth="1"/>
    <col min="3068" max="3068" width="63.77734375" style="152" customWidth="1"/>
    <col min="3069" max="3070" width="8.44140625" style="152" customWidth="1"/>
    <col min="3071" max="3071" width="6.5546875" style="152" customWidth="1"/>
    <col min="3072" max="3072" width="7.44140625" style="152" customWidth="1"/>
    <col min="3073" max="3073" width="6.21875" style="152" customWidth="1"/>
    <col min="3074" max="3074" width="2" style="152" customWidth="1"/>
    <col min="3075" max="3075" width="13.44140625" style="152" customWidth="1"/>
    <col min="3076" max="3076" width="23.5546875" style="152" customWidth="1"/>
    <col min="3077" max="3077" width="83.5546875" style="152" customWidth="1"/>
    <col min="3078" max="3078" width="13.5546875" style="152" customWidth="1"/>
    <col min="3079" max="3079" width="15.44140625" style="152" customWidth="1"/>
    <col min="3080" max="3081" width="5" style="152" customWidth="1"/>
    <col min="3082" max="3082" width="10.44140625" style="152" customWidth="1"/>
    <col min="3083" max="3320" width="9.21875" style="152"/>
    <col min="3321" max="3321" width="2" style="152" customWidth="1"/>
    <col min="3322" max="3322" width="6.21875" style="152" customWidth="1"/>
    <col min="3323" max="3323" width="15.5546875" style="152" customWidth="1"/>
    <col min="3324" max="3324" width="63.77734375" style="152" customWidth="1"/>
    <col min="3325" max="3326" width="8.44140625" style="152" customWidth="1"/>
    <col min="3327" max="3327" width="6.5546875" style="152" customWidth="1"/>
    <col min="3328" max="3328" width="7.44140625" style="152" customWidth="1"/>
    <col min="3329" max="3329" width="6.21875" style="152" customWidth="1"/>
    <col min="3330" max="3330" width="2" style="152" customWidth="1"/>
    <col min="3331" max="3331" width="13.44140625" style="152" customWidth="1"/>
    <col min="3332" max="3332" width="23.5546875" style="152" customWidth="1"/>
    <col min="3333" max="3333" width="83.5546875" style="152" customWidth="1"/>
    <col min="3334" max="3334" width="13.5546875" style="152" customWidth="1"/>
    <col min="3335" max="3335" width="15.44140625" style="152" customWidth="1"/>
    <col min="3336" max="3337" width="5" style="152" customWidth="1"/>
    <col min="3338" max="3338" width="10.44140625" style="152" customWidth="1"/>
    <col min="3339" max="3576" width="9.21875" style="152"/>
    <col min="3577" max="3577" width="2" style="152" customWidth="1"/>
    <col min="3578" max="3578" width="6.21875" style="152" customWidth="1"/>
    <col min="3579" max="3579" width="15.5546875" style="152" customWidth="1"/>
    <col min="3580" max="3580" width="63.77734375" style="152" customWidth="1"/>
    <col min="3581" max="3582" width="8.44140625" style="152" customWidth="1"/>
    <col min="3583" max="3583" width="6.5546875" style="152" customWidth="1"/>
    <col min="3584" max="3584" width="7.44140625" style="152" customWidth="1"/>
    <col min="3585" max="3585" width="6.21875" style="152" customWidth="1"/>
    <col min="3586" max="3586" width="2" style="152" customWidth="1"/>
    <col min="3587" max="3587" width="13.44140625" style="152" customWidth="1"/>
    <col min="3588" max="3588" width="23.5546875" style="152" customWidth="1"/>
    <col min="3589" max="3589" width="83.5546875" style="152" customWidth="1"/>
    <col min="3590" max="3590" width="13.5546875" style="152" customWidth="1"/>
    <col min="3591" max="3591" width="15.44140625" style="152" customWidth="1"/>
    <col min="3592" max="3593" width="5" style="152" customWidth="1"/>
    <col min="3594" max="3594" width="10.44140625" style="152" customWidth="1"/>
    <col min="3595" max="3832" width="9.21875" style="152"/>
    <col min="3833" max="3833" width="2" style="152" customWidth="1"/>
    <col min="3834" max="3834" width="6.21875" style="152" customWidth="1"/>
    <col min="3835" max="3835" width="15.5546875" style="152" customWidth="1"/>
    <col min="3836" max="3836" width="63.77734375" style="152" customWidth="1"/>
    <col min="3837" max="3838" width="8.44140625" style="152" customWidth="1"/>
    <col min="3839" max="3839" width="6.5546875" style="152" customWidth="1"/>
    <col min="3840" max="3840" width="7.44140625" style="152" customWidth="1"/>
    <col min="3841" max="3841" width="6.21875" style="152" customWidth="1"/>
    <col min="3842" max="3842" width="2" style="152" customWidth="1"/>
    <col min="3843" max="3843" width="13.44140625" style="152" customWidth="1"/>
    <col min="3844" max="3844" width="23.5546875" style="152" customWidth="1"/>
    <col min="3845" max="3845" width="83.5546875" style="152" customWidth="1"/>
    <col min="3846" max="3846" width="13.5546875" style="152" customWidth="1"/>
    <col min="3847" max="3847" width="15.44140625" style="152" customWidth="1"/>
    <col min="3848" max="3849" width="5" style="152" customWidth="1"/>
    <col min="3850" max="3850" width="10.44140625" style="152" customWidth="1"/>
    <col min="3851" max="4088" width="9.21875" style="152"/>
    <col min="4089" max="4089" width="2" style="152" customWidth="1"/>
    <col min="4090" max="4090" width="6.21875" style="152" customWidth="1"/>
    <col min="4091" max="4091" width="15.5546875" style="152" customWidth="1"/>
    <col min="4092" max="4092" width="63.77734375" style="152" customWidth="1"/>
    <col min="4093" max="4094" width="8.44140625" style="152" customWidth="1"/>
    <col min="4095" max="4095" width="6.5546875" style="152" customWidth="1"/>
    <col min="4096" max="4096" width="7.44140625" style="152" customWidth="1"/>
    <col min="4097" max="4097" width="6.21875" style="152" customWidth="1"/>
    <col min="4098" max="4098" width="2" style="152" customWidth="1"/>
    <col min="4099" max="4099" width="13.44140625" style="152" customWidth="1"/>
    <col min="4100" max="4100" width="23.5546875" style="152" customWidth="1"/>
    <col min="4101" max="4101" width="83.5546875" style="152" customWidth="1"/>
    <col min="4102" max="4102" width="13.5546875" style="152" customWidth="1"/>
    <col min="4103" max="4103" width="15.44140625" style="152" customWidth="1"/>
    <col min="4104" max="4105" width="5" style="152" customWidth="1"/>
    <col min="4106" max="4106" width="10.44140625" style="152" customWidth="1"/>
    <col min="4107" max="4344" width="9.21875" style="152"/>
    <col min="4345" max="4345" width="2" style="152" customWidth="1"/>
    <col min="4346" max="4346" width="6.21875" style="152" customWidth="1"/>
    <col min="4347" max="4347" width="15.5546875" style="152" customWidth="1"/>
    <col min="4348" max="4348" width="63.77734375" style="152" customWidth="1"/>
    <col min="4349" max="4350" width="8.44140625" style="152" customWidth="1"/>
    <col min="4351" max="4351" width="6.5546875" style="152" customWidth="1"/>
    <col min="4352" max="4352" width="7.44140625" style="152" customWidth="1"/>
    <col min="4353" max="4353" width="6.21875" style="152" customWidth="1"/>
    <col min="4354" max="4354" width="2" style="152" customWidth="1"/>
    <col min="4355" max="4355" width="13.44140625" style="152" customWidth="1"/>
    <col min="4356" max="4356" width="23.5546875" style="152" customWidth="1"/>
    <col min="4357" max="4357" width="83.5546875" style="152" customWidth="1"/>
    <col min="4358" max="4358" width="13.5546875" style="152" customWidth="1"/>
    <col min="4359" max="4359" width="15.44140625" style="152" customWidth="1"/>
    <col min="4360" max="4361" width="5" style="152" customWidth="1"/>
    <col min="4362" max="4362" width="10.44140625" style="152" customWidth="1"/>
    <col min="4363" max="4600" width="9.21875" style="152"/>
    <col min="4601" max="4601" width="2" style="152" customWidth="1"/>
    <col min="4602" max="4602" width="6.21875" style="152" customWidth="1"/>
    <col min="4603" max="4603" width="15.5546875" style="152" customWidth="1"/>
    <col min="4604" max="4604" width="63.77734375" style="152" customWidth="1"/>
    <col min="4605" max="4606" width="8.44140625" style="152" customWidth="1"/>
    <col min="4607" max="4607" width="6.5546875" style="152" customWidth="1"/>
    <col min="4608" max="4608" width="7.44140625" style="152" customWidth="1"/>
    <col min="4609" max="4609" width="6.21875" style="152" customWidth="1"/>
    <col min="4610" max="4610" width="2" style="152" customWidth="1"/>
    <col min="4611" max="4611" width="13.44140625" style="152" customWidth="1"/>
    <col min="4612" max="4612" width="23.5546875" style="152" customWidth="1"/>
    <col min="4613" max="4613" width="83.5546875" style="152" customWidth="1"/>
    <col min="4614" max="4614" width="13.5546875" style="152" customWidth="1"/>
    <col min="4615" max="4615" width="15.44140625" style="152" customWidth="1"/>
    <col min="4616" max="4617" width="5" style="152" customWidth="1"/>
    <col min="4618" max="4618" width="10.44140625" style="152" customWidth="1"/>
    <col min="4619" max="4856" width="9.21875" style="152"/>
    <col min="4857" max="4857" width="2" style="152" customWidth="1"/>
    <col min="4858" max="4858" width="6.21875" style="152" customWidth="1"/>
    <col min="4859" max="4859" width="15.5546875" style="152" customWidth="1"/>
    <col min="4860" max="4860" width="63.77734375" style="152" customWidth="1"/>
    <col min="4861" max="4862" width="8.44140625" style="152" customWidth="1"/>
    <col min="4863" max="4863" width="6.5546875" style="152" customWidth="1"/>
    <col min="4864" max="4864" width="7.44140625" style="152" customWidth="1"/>
    <col min="4865" max="4865" width="6.21875" style="152" customWidth="1"/>
    <col min="4866" max="4866" width="2" style="152" customWidth="1"/>
    <col min="4867" max="4867" width="13.44140625" style="152" customWidth="1"/>
    <col min="4868" max="4868" width="23.5546875" style="152" customWidth="1"/>
    <col min="4869" max="4869" width="83.5546875" style="152" customWidth="1"/>
    <col min="4870" max="4870" width="13.5546875" style="152" customWidth="1"/>
    <col min="4871" max="4871" width="15.44140625" style="152" customWidth="1"/>
    <col min="4872" max="4873" width="5" style="152" customWidth="1"/>
    <col min="4874" max="4874" width="10.44140625" style="152" customWidth="1"/>
    <col min="4875" max="5112" width="9.21875" style="152"/>
    <col min="5113" max="5113" width="2" style="152" customWidth="1"/>
    <col min="5114" max="5114" width="6.21875" style="152" customWidth="1"/>
    <col min="5115" max="5115" width="15.5546875" style="152" customWidth="1"/>
    <col min="5116" max="5116" width="63.77734375" style="152" customWidth="1"/>
    <col min="5117" max="5118" width="8.44140625" style="152" customWidth="1"/>
    <col min="5119" max="5119" width="6.5546875" style="152" customWidth="1"/>
    <col min="5120" max="5120" width="7.44140625" style="152" customWidth="1"/>
    <col min="5121" max="5121" width="6.21875" style="152" customWidth="1"/>
    <col min="5122" max="5122" width="2" style="152" customWidth="1"/>
    <col min="5123" max="5123" width="13.44140625" style="152" customWidth="1"/>
    <col min="5124" max="5124" width="23.5546875" style="152" customWidth="1"/>
    <col min="5125" max="5125" width="83.5546875" style="152" customWidth="1"/>
    <col min="5126" max="5126" width="13.5546875" style="152" customWidth="1"/>
    <col min="5127" max="5127" width="15.44140625" style="152" customWidth="1"/>
    <col min="5128" max="5129" width="5" style="152" customWidth="1"/>
    <col min="5130" max="5130" width="10.44140625" style="152" customWidth="1"/>
    <col min="5131" max="5368" width="9.21875" style="152"/>
    <col min="5369" max="5369" width="2" style="152" customWidth="1"/>
    <col min="5370" max="5370" width="6.21875" style="152" customWidth="1"/>
    <col min="5371" max="5371" width="15.5546875" style="152" customWidth="1"/>
    <col min="5372" max="5372" width="63.77734375" style="152" customWidth="1"/>
    <col min="5373" max="5374" width="8.44140625" style="152" customWidth="1"/>
    <col min="5375" max="5375" width="6.5546875" style="152" customWidth="1"/>
    <col min="5376" max="5376" width="7.44140625" style="152" customWidth="1"/>
    <col min="5377" max="5377" width="6.21875" style="152" customWidth="1"/>
    <col min="5378" max="5378" width="2" style="152" customWidth="1"/>
    <col min="5379" max="5379" width="13.44140625" style="152" customWidth="1"/>
    <col min="5380" max="5380" width="23.5546875" style="152" customWidth="1"/>
    <col min="5381" max="5381" width="83.5546875" style="152" customWidth="1"/>
    <col min="5382" max="5382" width="13.5546875" style="152" customWidth="1"/>
    <col min="5383" max="5383" width="15.44140625" style="152" customWidth="1"/>
    <col min="5384" max="5385" width="5" style="152" customWidth="1"/>
    <col min="5386" max="5386" width="10.44140625" style="152" customWidth="1"/>
    <col min="5387" max="5624" width="9.21875" style="152"/>
    <col min="5625" max="5625" width="2" style="152" customWidth="1"/>
    <col min="5626" max="5626" width="6.21875" style="152" customWidth="1"/>
    <col min="5627" max="5627" width="15.5546875" style="152" customWidth="1"/>
    <col min="5628" max="5628" width="63.77734375" style="152" customWidth="1"/>
    <col min="5629" max="5630" width="8.44140625" style="152" customWidth="1"/>
    <col min="5631" max="5631" width="6.5546875" style="152" customWidth="1"/>
    <col min="5632" max="5632" width="7.44140625" style="152" customWidth="1"/>
    <col min="5633" max="5633" width="6.21875" style="152" customWidth="1"/>
    <col min="5634" max="5634" width="2" style="152" customWidth="1"/>
    <col min="5635" max="5635" width="13.44140625" style="152" customWidth="1"/>
    <col min="5636" max="5636" width="23.5546875" style="152" customWidth="1"/>
    <col min="5637" max="5637" width="83.5546875" style="152" customWidth="1"/>
    <col min="5638" max="5638" width="13.5546875" style="152" customWidth="1"/>
    <col min="5639" max="5639" width="15.44140625" style="152" customWidth="1"/>
    <col min="5640" max="5641" width="5" style="152" customWidth="1"/>
    <col min="5642" max="5642" width="10.44140625" style="152" customWidth="1"/>
    <col min="5643" max="5880" width="9.21875" style="152"/>
    <col min="5881" max="5881" width="2" style="152" customWidth="1"/>
    <col min="5882" max="5882" width="6.21875" style="152" customWidth="1"/>
    <col min="5883" max="5883" width="15.5546875" style="152" customWidth="1"/>
    <col min="5884" max="5884" width="63.77734375" style="152" customWidth="1"/>
    <col min="5885" max="5886" width="8.44140625" style="152" customWidth="1"/>
    <col min="5887" max="5887" width="6.5546875" style="152" customWidth="1"/>
    <col min="5888" max="5888" width="7.44140625" style="152" customWidth="1"/>
    <col min="5889" max="5889" width="6.21875" style="152" customWidth="1"/>
    <col min="5890" max="5890" width="2" style="152" customWidth="1"/>
    <col min="5891" max="5891" width="13.44140625" style="152" customWidth="1"/>
    <col min="5892" max="5892" width="23.5546875" style="152" customWidth="1"/>
    <col min="5893" max="5893" width="83.5546875" style="152" customWidth="1"/>
    <col min="5894" max="5894" width="13.5546875" style="152" customWidth="1"/>
    <col min="5895" max="5895" width="15.44140625" style="152" customWidth="1"/>
    <col min="5896" max="5897" width="5" style="152" customWidth="1"/>
    <col min="5898" max="5898" width="10.44140625" style="152" customWidth="1"/>
    <col min="5899" max="6136" width="9.21875" style="152"/>
    <col min="6137" max="6137" width="2" style="152" customWidth="1"/>
    <col min="6138" max="6138" width="6.21875" style="152" customWidth="1"/>
    <col min="6139" max="6139" width="15.5546875" style="152" customWidth="1"/>
    <col min="6140" max="6140" width="63.77734375" style="152" customWidth="1"/>
    <col min="6141" max="6142" width="8.44140625" style="152" customWidth="1"/>
    <col min="6143" max="6143" width="6.5546875" style="152" customWidth="1"/>
    <col min="6144" max="6144" width="7.44140625" style="152" customWidth="1"/>
    <col min="6145" max="6145" width="6.21875" style="152" customWidth="1"/>
    <col min="6146" max="6146" width="2" style="152" customWidth="1"/>
    <col min="6147" max="6147" width="13.44140625" style="152" customWidth="1"/>
    <col min="6148" max="6148" width="23.5546875" style="152" customWidth="1"/>
    <col min="6149" max="6149" width="83.5546875" style="152" customWidth="1"/>
    <col min="6150" max="6150" width="13.5546875" style="152" customWidth="1"/>
    <col min="6151" max="6151" width="15.44140625" style="152" customWidth="1"/>
    <col min="6152" max="6153" width="5" style="152" customWidth="1"/>
    <col min="6154" max="6154" width="10.44140625" style="152" customWidth="1"/>
    <col min="6155" max="6392" width="9.21875" style="152"/>
    <col min="6393" max="6393" width="2" style="152" customWidth="1"/>
    <col min="6394" max="6394" width="6.21875" style="152" customWidth="1"/>
    <col min="6395" max="6395" width="15.5546875" style="152" customWidth="1"/>
    <col min="6396" max="6396" width="63.77734375" style="152" customWidth="1"/>
    <col min="6397" max="6398" width="8.44140625" style="152" customWidth="1"/>
    <col min="6399" max="6399" width="6.5546875" style="152" customWidth="1"/>
    <col min="6400" max="6400" width="7.44140625" style="152" customWidth="1"/>
    <col min="6401" max="6401" width="6.21875" style="152" customWidth="1"/>
    <col min="6402" max="6402" width="2" style="152" customWidth="1"/>
    <col min="6403" max="6403" width="13.44140625" style="152" customWidth="1"/>
    <col min="6404" max="6404" width="23.5546875" style="152" customWidth="1"/>
    <col min="6405" max="6405" width="83.5546875" style="152" customWidth="1"/>
    <col min="6406" max="6406" width="13.5546875" style="152" customWidth="1"/>
    <col min="6407" max="6407" width="15.44140625" style="152" customWidth="1"/>
    <col min="6408" max="6409" width="5" style="152" customWidth="1"/>
    <col min="6410" max="6410" width="10.44140625" style="152" customWidth="1"/>
    <col min="6411" max="6648" width="9.21875" style="152"/>
    <col min="6649" max="6649" width="2" style="152" customWidth="1"/>
    <col min="6650" max="6650" width="6.21875" style="152" customWidth="1"/>
    <col min="6651" max="6651" width="15.5546875" style="152" customWidth="1"/>
    <col min="6652" max="6652" width="63.77734375" style="152" customWidth="1"/>
    <col min="6653" max="6654" width="8.44140625" style="152" customWidth="1"/>
    <col min="6655" max="6655" width="6.5546875" style="152" customWidth="1"/>
    <col min="6656" max="6656" width="7.44140625" style="152" customWidth="1"/>
    <col min="6657" max="6657" width="6.21875" style="152" customWidth="1"/>
    <col min="6658" max="6658" width="2" style="152" customWidth="1"/>
    <col min="6659" max="6659" width="13.44140625" style="152" customWidth="1"/>
    <col min="6660" max="6660" width="23.5546875" style="152" customWidth="1"/>
    <col min="6661" max="6661" width="83.5546875" style="152" customWidth="1"/>
    <col min="6662" max="6662" width="13.5546875" style="152" customWidth="1"/>
    <col min="6663" max="6663" width="15.44140625" style="152" customWidth="1"/>
    <col min="6664" max="6665" width="5" style="152" customWidth="1"/>
    <col min="6666" max="6666" width="10.44140625" style="152" customWidth="1"/>
    <col min="6667" max="6904" width="9.21875" style="152"/>
    <col min="6905" max="6905" width="2" style="152" customWidth="1"/>
    <col min="6906" max="6906" width="6.21875" style="152" customWidth="1"/>
    <col min="6907" max="6907" width="15.5546875" style="152" customWidth="1"/>
    <col min="6908" max="6908" width="63.77734375" style="152" customWidth="1"/>
    <col min="6909" max="6910" width="8.44140625" style="152" customWidth="1"/>
    <col min="6911" max="6911" width="6.5546875" style="152" customWidth="1"/>
    <col min="6912" max="6912" width="7.44140625" style="152" customWidth="1"/>
    <col min="6913" max="6913" width="6.21875" style="152" customWidth="1"/>
    <col min="6914" max="6914" width="2" style="152" customWidth="1"/>
    <col min="6915" max="6915" width="13.44140625" style="152" customWidth="1"/>
    <col min="6916" max="6916" width="23.5546875" style="152" customWidth="1"/>
    <col min="6917" max="6917" width="83.5546875" style="152" customWidth="1"/>
    <col min="6918" max="6918" width="13.5546875" style="152" customWidth="1"/>
    <col min="6919" max="6919" width="15.44140625" style="152" customWidth="1"/>
    <col min="6920" max="6921" width="5" style="152" customWidth="1"/>
    <col min="6922" max="6922" width="10.44140625" style="152" customWidth="1"/>
    <col min="6923" max="7160" width="9.21875" style="152"/>
    <col min="7161" max="7161" width="2" style="152" customWidth="1"/>
    <col min="7162" max="7162" width="6.21875" style="152" customWidth="1"/>
    <col min="7163" max="7163" width="15.5546875" style="152" customWidth="1"/>
    <col min="7164" max="7164" width="63.77734375" style="152" customWidth="1"/>
    <col min="7165" max="7166" width="8.44140625" style="152" customWidth="1"/>
    <col min="7167" max="7167" width="6.5546875" style="152" customWidth="1"/>
    <col min="7168" max="7168" width="7.44140625" style="152" customWidth="1"/>
    <col min="7169" max="7169" width="6.21875" style="152" customWidth="1"/>
    <col min="7170" max="7170" width="2" style="152" customWidth="1"/>
    <col min="7171" max="7171" width="13.44140625" style="152" customWidth="1"/>
    <col min="7172" max="7172" width="23.5546875" style="152" customWidth="1"/>
    <col min="7173" max="7173" width="83.5546875" style="152" customWidth="1"/>
    <col min="7174" max="7174" width="13.5546875" style="152" customWidth="1"/>
    <col min="7175" max="7175" width="15.44140625" style="152" customWidth="1"/>
    <col min="7176" max="7177" width="5" style="152" customWidth="1"/>
    <col min="7178" max="7178" width="10.44140625" style="152" customWidth="1"/>
    <col min="7179" max="7416" width="9.21875" style="152"/>
    <col min="7417" max="7417" width="2" style="152" customWidth="1"/>
    <col min="7418" max="7418" width="6.21875" style="152" customWidth="1"/>
    <col min="7419" max="7419" width="15.5546875" style="152" customWidth="1"/>
    <col min="7420" max="7420" width="63.77734375" style="152" customWidth="1"/>
    <col min="7421" max="7422" width="8.44140625" style="152" customWidth="1"/>
    <col min="7423" max="7423" width="6.5546875" style="152" customWidth="1"/>
    <col min="7424" max="7424" width="7.44140625" style="152" customWidth="1"/>
    <col min="7425" max="7425" width="6.21875" style="152" customWidth="1"/>
    <col min="7426" max="7426" width="2" style="152" customWidth="1"/>
    <col min="7427" max="7427" width="13.44140625" style="152" customWidth="1"/>
    <col min="7428" max="7428" width="23.5546875" style="152" customWidth="1"/>
    <col min="7429" max="7429" width="83.5546875" style="152" customWidth="1"/>
    <col min="7430" max="7430" width="13.5546875" style="152" customWidth="1"/>
    <col min="7431" max="7431" width="15.44140625" style="152" customWidth="1"/>
    <col min="7432" max="7433" width="5" style="152" customWidth="1"/>
    <col min="7434" max="7434" width="10.44140625" style="152" customWidth="1"/>
    <col min="7435" max="7672" width="9.21875" style="152"/>
    <col min="7673" max="7673" width="2" style="152" customWidth="1"/>
    <col min="7674" max="7674" width="6.21875" style="152" customWidth="1"/>
    <col min="7675" max="7675" width="15.5546875" style="152" customWidth="1"/>
    <col min="7676" max="7676" width="63.77734375" style="152" customWidth="1"/>
    <col min="7677" max="7678" width="8.44140625" style="152" customWidth="1"/>
    <col min="7679" max="7679" width="6.5546875" style="152" customWidth="1"/>
    <col min="7680" max="7680" width="7.44140625" style="152" customWidth="1"/>
    <col min="7681" max="7681" width="6.21875" style="152" customWidth="1"/>
    <col min="7682" max="7682" width="2" style="152" customWidth="1"/>
    <col min="7683" max="7683" width="13.44140625" style="152" customWidth="1"/>
    <col min="7684" max="7684" width="23.5546875" style="152" customWidth="1"/>
    <col min="7685" max="7685" width="83.5546875" style="152" customWidth="1"/>
    <col min="7686" max="7686" width="13.5546875" style="152" customWidth="1"/>
    <col min="7687" max="7687" width="15.44140625" style="152" customWidth="1"/>
    <col min="7688" max="7689" width="5" style="152" customWidth="1"/>
    <col min="7690" max="7690" width="10.44140625" style="152" customWidth="1"/>
    <col min="7691" max="7928" width="9.21875" style="152"/>
    <col min="7929" max="7929" width="2" style="152" customWidth="1"/>
    <col min="7930" max="7930" width="6.21875" style="152" customWidth="1"/>
    <col min="7931" max="7931" width="15.5546875" style="152" customWidth="1"/>
    <col min="7932" max="7932" width="63.77734375" style="152" customWidth="1"/>
    <col min="7933" max="7934" width="8.44140625" style="152" customWidth="1"/>
    <col min="7935" max="7935" width="6.5546875" style="152" customWidth="1"/>
    <col min="7936" max="7936" width="7.44140625" style="152" customWidth="1"/>
    <col min="7937" max="7937" width="6.21875" style="152" customWidth="1"/>
    <col min="7938" max="7938" width="2" style="152" customWidth="1"/>
    <col min="7939" max="7939" width="13.44140625" style="152" customWidth="1"/>
    <col min="7940" max="7940" width="23.5546875" style="152" customWidth="1"/>
    <col min="7941" max="7941" width="83.5546875" style="152" customWidth="1"/>
    <col min="7942" max="7942" width="13.5546875" style="152" customWidth="1"/>
    <col min="7943" max="7943" width="15.44140625" style="152" customWidth="1"/>
    <col min="7944" max="7945" width="5" style="152" customWidth="1"/>
    <col min="7946" max="7946" width="10.44140625" style="152" customWidth="1"/>
    <col min="7947" max="8184" width="9.21875" style="152"/>
    <col min="8185" max="8185" width="2" style="152" customWidth="1"/>
    <col min="8186" max="8186" width="6.21875" style="152" customWidth="1"/>
    <col min="8187" max="8187" width="15.5546875" style="152" customWidth="1"/>
    <col min="8188" max="8188" width="63.77734375" style="152" customWidth="1"/>
    <col min="8189" max="8190" width="8.44140625" style="152" customWidth="1"/>
    <col min="8191" max="8191" width="6.5546875" style="152" customWidth="1"/>
    <col min="8192" max="8192" width="7.44140625" style="152" customWidth="1"/>
    <col min="8193" max="8193" width="6.21875" style="152" customWidth="1"/>
    <col min="8194" max="8194" width="2" style="152" customWidth="1"/>
    <col min="8195" max="8195" width="13.44140625" style="152" customWidth="1"/>
    <col min="8196" max="8196" width="23.5546875" style="152" customWidth="1"/>
    <col min="8197" max="8197" width="83.5546875" style="152" customWidth="1"/>
    <col min="8198" max="8198" width="13.5546875" style="152" customWidth="1"/>
    <col min="8199" max="8199" width="15.44140625" style="152" customWidth="1"/>
    <col min="8200" max="8201" width="5" style="152" customWidth="1"/>
    <col min="8202" max="8202" width="10.44140625" style="152" customWidth="1"/>
    <col min="8203" max="8440" width="9.21875" style="152"/>
    <col min="8441" max="8441" width="2" style="152" customWidth="1"/>
    <col min="8442" max="8442" width="6.21875" style="152" customWidth="1"/>
    <col min="8443" max="8443" width="15.5546875" style="152" customWidth="1"/>
    <col min="8444" max="8444" width="63.77734375" style="152" customWidth="1"/>
    <col min="8445" max="8446" width="8.44140625" style="152" customWidth="1"/>
    <col min="8447" max="8447" width="6.5546875" style="152" customWidth="1"/>
    <col min="8448" max="8448" width="7.44140625" style="152" customWidth="1"/>
    <col min="8449" max="8449" width="6.21875" style="152" customWidth="1"/>
    <col min="8450" max="8450" width="2" style="152" customWidth="1"/>
    <col min="8451" max="8451" width="13.44140625" style="152" customWidth="1"/>
    <col min="8452" max="8452" width="23.5546875" style="152" customWidth="1"/>
    <col min="8453" max="8453" width="83.5546875" style="152" customWidth="1"/>
    <col min="8454" max="8454" width="13.5546875" style="152" customWidth="1"/>
    <col min="8455" max="8455" width="15.44140625" style="152" customWidth="1"/>
    <col min="8456" max="8457" width="5" style="152" customWidth="1"/>
    <col min="8458" max="8458" width="10.44140625" style="152" customWidth="1"/>
    <col min="8459" max="8696" width="9.21875" style="152"/>
    <col min="8697" max="8697" width="2" style="152" customWidth="1"/>
    <col min="8698" max="8698" width="6.21875" style="152" customWidth="1"/>
    <col min="8699" max="8699" width="15.5546875" style="152" customWidth="1"/>
    <col min="8700" max="8700" width="63.77734375" style="152" customWidth="1"/>
    <col min="8701" max="8702" width="8.44140625" style="152" customWidth="1"/>
    <col min="8703" max="8703" width="6.5546875" style="152" customWidth="1"/>
    <col min="8704" max="8704" width="7.44140625" style="152" customWidth="1"/>
    <col min="8705" max="8705" width="6.21875" style="152" customWidth="1"/>
    <col min="8706" max="8706" width="2" style="152" customWidth="1"/>
    <col min="8707" max="8707" width="13.44140625" style="152" customWidth="1"/>
    <col min="8708" max="8708" width="23.5546875" style="152" customWidth="1"/>
    <col min="8709" max="8709" width="83.5546875" style="152" customWidth="1"/>
    <col min="8710" max="8710" width="13.5546875" style="152" customWidth="1"/>
    <col min="8711" max="8711" width="15.44140625" style="152" customWidth="1"/>
    <col min="8712" max="8713" width="5" style="152" customWidth="1"/>
    <col min="8714" max="8714" width="10.44140625" style="152" customWidth="1"/>
    <col min="8715" max="8952" width="9.21875" style="152"/>
    <col min="8953" max="8953" width="2" style="152" customWidth="1"/>
    <col min="8954" max="8954" width="6.21875" style="152" customWidth="1"/>
    <col min="8955" max="8955" width="15.5546875" style="152" customWidth="1"/>
    <col min="8956" max="8956" width="63.77734375" style="152" customWidth="1"/>
    <col min="8957" max="8958" width="8.44140625" style="152" customWidth="1"/>
    <col min="8959" max="8959" width="6.5546875" style="152" customWidth="1"/>
    <col min="8960" max="8960" width="7.44140625" style="152" customWidth="1"/>
    <col min="8961" max="8961" width="6.21875" style="152" customWidth="1"/>
    <col min="8962" max="8962" width="2" style="152" customWidth="1"/>
    <col min="8963" max="8963" width="13.44140625" style="152" customWidth="1"/>
    <col min="8964" max="8964" width="23.5546875" style="152" customWidth="1"/>
    <col min="8965" max="8965" width="83.5546875" style="152" customWidth="1"/>
    <col min="8966" max="8966" width="13.5546875" style="152" customWidth="1"/>
    <col min="8967" max="8967" width="15.44140625" style="152" customWidth="1"/>
    <col min="8968" max="8969" width="5" style="152" customWidth="1"/>
    <col min="8970" max="8970" width="10.44140625" style="152" customWidth="1"/>
    <col min="8971" max="9208" width="9.21875" style="152"/>
    <col min="9209" max="9209" width="2" style="152" customWidth="1"/>
    <col min="9210" max="9210" width="6.21875" style="152" customWidth="1"/>
    <col min="9211" max="9211" width="15.5546875" style="152" customWidth="1"/>
    <col min="9212" max="9212" width="63.77734375" style="152" customWidth="1"/>
    <col min="9213" max="9214" width="8.44140625" style="152" customWidth="1"/>
    <col min="9215" max="9215" width="6.5546875" style="152" customWidth="1"/>
    <col min="9216" max="9216" width="7.44140625" style="152" customWidth="1"/>
    <col min="9217" max="9217" width="6.21875" style="152" customWidth="1"/>
    <col min="9218" max="9218" width="2" style="152" customWidth="1"/>
    <col min="9219" max="9219" width="13.44140625" style="152" customWidth="1"/>
    <col min="9220" max="9220" width="23.5546875" style="152" customWidth="1"/>
    <col min="9221" max="9221" width="83.5546875" style="152" customWidth="1"/>
    <col min="9222" max="9222" width="13.5546875" style="152" customWidth="1"/>
    <col min="9223" max="9223" width="15.44140625" style="152" customWidth="1"/>
    <col min="9224" max="9225" width="5" style="152" customWidth="1"/>
    <col min="9226" max="9226" width="10.44140625" style="152" customWidth="1"/>
    <col min="9227" max="9464" width="9.21875" style="152"/>
    <col min="9465" max="9465" width="2" style="152" customWidth="1"/>
    <col min="9466" max="9466" width="6.21875" style="152" customWidth="1"/>
    <col min="9467" max="9467" width="15.5546875" style="152" customWidth="1"/>
    <col min="9468" max="9468" width="63.77734375" style="152" customWidth="1"/>
    <col min="9469" max="9470" width="8.44140625" style="152" customWidth="1"/>
    <col min="9471" max="9471" width="6.5546875" style="152" customWidth="1"/>
    <col min="9472" max="9472" width="7.44140625" style="152" customWidth="1"/>
    <col min="9473" max="9473" width="6.21875" style="152" customWidth="1"/>
    <col min="9474" max="9474" width="2" style="152" customWidth="1"/>
    <col min="9475" max="9475" width="13.44140625" style="152" customWidth="1"/>
    <col min="9476" max="9476" width="23.5546875" style="152" customWidth="1"/>
    <col min="9477" max="9477" width="83.5546875" style="152" customWidth="1"/>
    <col min="9478" max="9478" width="13.5546875" style="152" customWidth="1"/>
    <col min="9479" max="9479" width="15.44140625" style="152" customWidth="1"/>
    <col min="9480" max="9481" width="5" style="152" customWidth="1"/>
    <col min="9482" max="9482" width="10.44140625" style="152" customWidth="1"/>
    <col min="9483" max="9720" width="9.21875" style="152"/>
    <col min="9721" max="9721" width="2" style="152" customWidth="1"/>
    <col min="9722" max="9722" width="6.21875" style="152" customWidth="1"/>
    <col min="9723" max="9723" width="15.5546875" style="152" customWidth="1"/>
    <col min="9724" max="9724" width="63.77734375" style="152" customWidth="1"/>
    <col min="9725" max="9726" width="8.44140625" style="152" customWidth="1"/>
    <col min="9727" max="9727" width="6.5546875" style="152" customWidth="1"/>
    <col min="9728" max="9728" width="7.44140625" style="152" customWidth="1"/>
    <col min="9729" max="9729" width="6.21875" style="152" customWidth="1"/>
    <col min="9730" max="9730" width="2" style="152" customWidth="1"/>
    <col min="9731" max="9731" width="13.44140625" style="152" customWidth="1"/>
    <col min="9732" max="9732" width="23.5546875" style="152" customWidth="1"/>
    <col min="9733" max="9733" width="83.5546875" style="152" customWidth="1"/>
    <col min="9734" max="9734" width="13.5546875" style="152" customWidth="1"/>
    <col min="9735" max="9735" width="15.44140625" style="152" customWidth="1"/>
    <col min="9736" max="9737" width="5" style="152" customWidth="1"/>
    <col min="9738" max="9738" width="10.44140625" style="152" customWidth="1"/>
    <col min="9739" max="9976" width="9.21875" style="152"/>
    <col min="9977" max="9977" width="2" style="152" customWidth="1"/>
    <col min="9978" max="9978" width="6.21875" style="152" customWidth="1"/>
    <col min="9979" max="9979" width="15.5546875" style="152" customWidth="1"/>
    <col min="9980" max="9980" width="63.77734375" style="152" customWidth="1"/>
    <col min="9981" max="9982" width="8.44140625" style="152" customWidth="1"/>
    <col min="9983" max="9983" width="6.5546875" style="152" customWidth="1"/>
    <col min="9984" max="9984" width="7.44140625" style="152" customWidth="1"/>
    <col min="9985" max="9985" width="6.21875" style="152" customWidth="1"/>
    <col min="9986" max="9986" width="2" style="152" customWidth="1"/>
    <col min="9987" max="9987" width="13.44140625" style="152" customWidth="1"/>
    <col min="9988" max="9988" width="23.5546875" style="152" customWidth="1"/>
    <col min="9989" max="9989" width="83.5546875" style="152" customWidth="1"/>
    <col min="9990" max="9990" width="13.5546875" style="152" customWidth="1"/>
    <col min="9991" max="9991" width="15.44140625" style="152" customWidth="1"/>
    <col min="9992" max="9993" width="5" style="152" customWidth="1"/>
    <col min="9994" max="9994" width="10.44140625" style="152" customWidth="1"/>
    <col min="9995" max="10232" width="9.21875" style="152"/>
    <col min="10233" max="10233" width="2" style="152" customWidth="1"/>
    <col min="10234" max="10234" width="6.21875" style="152" customWidth="1"/>
    <col min="10235" max="10235" width="15.5546875" style="152" customWidth="1"/>
    <col min="10236" max="10236" width="63.77734375" style="152" customWidth="1"/>
    <col min="10237" max="10238" width="8.44140625" style="152" customWidth="1"/>
    <col min="10239" max="10239" width="6.5546875" style="152" customWidth="1"/>
    <col min="10240" max="10240" width="7.44140625" style="152" customWidth="1"/>
    <col min="10241" max="10241" width="6.21875" style="152" customWidth="1"/>
    <col min="10242" max="10242" width="2" style="152" customWidth="1"/>
    <col min="10243" max="10243" width="13.44140625" style="152" customWidth="1"/>
    <col min="10244" max="10244" width="23.5546875" style="152" customWidth="1"/>
    <col min="10245" max="10245" width="83.5546875" style="152" customWidth="1"/>
    <col min="10246" max="10246" width="13.5546875" style="152" customWidth="1"/>
    <col min="10247" max="10247" width="15.44140625" style="152" customWidth="1"/>
    <col min="10248" max="10249" width="5" style="152" customWidth="1"/>
    <col min="10250" max="10250" width="10.44140625" style="152" customWidth="1"/>
    <col min="10251" max="10488" width="9.21875" style="152"/>
    <col min="10489" max="10489" width="2" style="152" customWidth="1"/>
    <col min="10490" max="10490" width="6.21875" style="152" customWidth="1"/>
    <col min="10491" max="10491" width="15.5546875" style="152" customWidth="1"/>
    <col min="10492" max="10492" width="63.77734375" style="152" customWidth="1"/>
    <col min="10493" max="10494" width="8.44140625" style="152" customWidth="1"/>
    <col min="10495" max="10495" width="6.5546875" style="152" customWidth="1"/>
    <col min="10496" max="10496" width="7.44140625" style="152" customWidth="1"/>
    <col min="10497" max="10497" width="6.21875" style="152" customWidth="1"/>
    <col min="10498" max="10498" width="2" style="152" customWidth="1"/>
    <col min="10499" max="10499" width="13.44140625" style="152" customWidth="1"/>
    <col min="10500" max="10500" width="23.5546875" style="152" customWidth="1"/>
    <col min="10501" max="10501" width="83.5546875" style="152" customWidth="1"/>
    <col min="10502" max="10502" width="13.5546875" style="152" customWidth="1"/>
    <col min="10503" max="10503" width="15.44140625" style="152" customWidth="1"/>
    <col min="10504" max="10505" width="5" style="152" customWidth="1"/>
    <col min="10506" max="10506" width="10.44140625" style="152" customWidth="1"/>
    <col min="10507" max="10744" width="9.21875" style="152"/>
    <col min="10745" max="10745" width="2" style="152" customWidth="1"/>
    <col min="10746" max="10746" width="6.21875" style="152" customWidth="1"/>
    <col min="10747" max="10747" width="15.5546875" style="152" customWidth="1"/>
    <col min="10748" max="10748" width="63.77734375" style="152" customWidth="1"/>
    <col min="10749" max="10750" width="8.44140625" style="152" customWidth="1"/>
    <col min="10751" max="10751" width="6.5546875" style="152" customWidth="1"/>
    <col min="10752" max="10752" width="7.44140625" style="152" customWidth="1"/>
    <col min="10753" max="10753" width="6.21875" style="152" customWidth="1"/>
    <col min="10754" max="10754" width="2" style="152" customWidth="1"/>
    <col min="10755" max="10755" width="13.44140625" style="152" customWidth="1"/>
    <col min="10756" max="10756" width="23.5546875" style="152" customWidth="1"/>
    <col min="10757" max="10757" width="83.5546875" style="152" customWidth="1"/>
    <col min="10758" max="10758" width="13.5546875" style="152" customWidth="1"/>
    <col min="10759" max="10759" width="15.44140625" style="152" customWidth="1"/>
    <col min="10760" max="10761" width="5" style="152" customWidth="1"/>
    <col min="10762" max="10762" width="10.44140625" style="152" customWidth="1"/>
    <col min="10763" max="11000" width="9.21875" style="152"/>
    <col min="11001" max="11001" width="2" style="152" customWidth="1"/>
    <col min="11002" max="11002" width="6.21875" style="152" customWidth="1"/>
    <col min="11003" max="11003" width="15.5546875" style="152" customWidth="1"/>
    <col min="11004" max="11004" width="63.77734375" style="152" customWidth="1"/>
    <col min="11005" max="11006" width="8.44140625" style="152" customWidth="1"/>
    <col min="11007" max="11007" width="6.5546875" style="152" customWidth="1"/>
    <col min="11008" max="11008" width="7.44140625" style="152" customWidth="1"/>
    <col min="11009" max="11009" width="6.21875" style="152" customWidth="1"/>
    <col min="11010" max="11010" width="2" style="152" customWidth="1"/>
    <col min="11011" max="11011" width="13.44140625" style="152" customWidth="1"/>
    <col min="11012" max="11012" width="23.5546875" style="152" customWidth="1"/>
    <col min="11013" max="11013" width="83.5546875" style="152" customWidth="1"/>
    <col min="11014" max="11014" width="13.5546875" style="152" customWidth="1"/>
    <col min="11015" max="11015" width="15.44140625" style="152" customWidth="1"/>
    <col min="11016" max="11017" width="5" style="152" customWidth="1"/>
    <col min="11018" max="11018" width="10.44140625" style="152" customWidth="1"/>
    <col min="11019" max="11256" width="9.21875" style="152"/>
    <col min="11257" max="11257" width="2" style="152" customWidth="1"/>
    <col min="11258" max="11258" width="6.21875" style="152" customWidth="1"/>
    <col min="11259" max="11259" width="15.5546875" style="152" customWidth="1"/>
    <col min="11260" max="11260" width="63.77734375" style="152" customWidth="1"/>
    <col min="11261" max="11262" width="8.44140625" style="152" customWidth="1"/>
    <col min="11263" max="11263" width="6.5546875" style="152" customWidth="1"/>
    <col min="11264" max="11264" width="7.44140625" style="152" customWidth="1"/>
    <col min="11265" max="11265" width="6.21875" style="152" customWidth="1"/>
    <col min="11266" max="11266" width="2" style="152" customWidth="1"/>
    <col min="11267" max="11267" width="13.44140625" style="152" customWidth="1"/>
    <col min="11268" max="11268" width="23.5546875" style="152" customWidth="1"/>
    <col min="11269" max="11269" width="83.5546875" style="152" customWidth="1"/>
    <col min="11270" max="11270" width="13.5546875" style="152" customWidth="1"/>
    <col min="11271" max="11271" width="15.44140625" style="152" customWidth="1"/>
    <col min="11272" max="11273" width="5" style="152" customWidth="1"/>
    <col min="11274" max="11274" width="10.44140625" style="152" customWidth="1"/>
    <col min="11275" max="11512" width="9.21875" style="152"/>
    <col min="11513" max="11513" width="2" style="152" customWidth="1"/>
    <col min="11514" max="11514" width="6.21875" style="152" customWidth="1"/>
    <col min="11515" max="11515" width="15.5546875" style="152" customWidth="1"/>
    <col min="11516" max="11516" width="63.77734375" style="152" customWidth="1"/>
    <col min="11517" max="11518" width="8.44140625" style="152" customWidth="1"/>
    <col min="11519" max="11519" width="6.5546875" style="152" customWidth="1"/>
    <col min="11520" max="11520" width="7.44140625" style="152" customWidth="1"/>
    <col min="11521" max="11521" width="6.21875" style="152" customWidth="1"/>
    <col min="11522" max="11522" width="2" style="152" customWidth="1"/>
    <col min="11523" max="11523" width="13.44140625" style="152" customWidth="1"/>
    <col min="11524" max="11524" width="23.5546875" style="152" customWidth="1"/>
    <col min="11525" max="11525" width="83.5546875" style="152" customWidth="1"/>
    <col min="11526" max="11526" width="13.5546875" style="152" customWidth="1"/>
    <col min="11527" max="11527" width="15.44140625" style="152" customWidth="1"/>
    <col min="11528" max="11529" width="5" style="152" customWidth="1"/>
    <col min="11530" max="11530" width="10.44140625" style="152" customWidth="1"/>
    <col min="11531" max="11768" width="9.21875" style="152"/>
    <col min="11769" max="11769" width="2" style="152" customWidth="1"/>
    <col min="11770" max="11770" width="6.21875" style="152" customWidth="1"/>
    <col min="11771" max="11771" width="15.5546875" style="152" customWidth="1"/>
    <col min="11772" max="11772" width="63.77734375" style="152" customWidth="1"/>
    <col min="11773" max="11774" width="8.44140625" style="152" customWidth="1"/>
    <col min="11775" max="11775" width="6.5546875" style="152" customWidth="1"/>
    <col min="11776" max="11776" width="7.44140625" style="152" customWidth="1"/>
    <col min="11777" max="11777" width="6.21875" style="152" customWidth="1"/>
    <col min="11778" max="11778" width="2" style="152" customWidth="1"/>
    <col min="11779" max="11779" width="13.44140625" style="152" customWidth="1"/>
    <col min="11780" max="11780" width="23.5546875" style="152" customWidth="1"/>
    <col min="11781" max="11781" width="83.5546875" style="152" customWidth="1"/>
    <col min="11782" max="11782" width="13.5546875" style="152" customWidth="1"/>
    <col min="11783" max="11783" width="15.44140625" style="152" customWidth="1"/>
    <col min="11784" max="11785" width="5" style="152" customWidth="1"/>
    <col min="11786" max="11786" width="10.44140625" style="152" customWidth="1"/>
    <col min="11787" max="12024" width="9.21875" style="152"/>
    <col min="12025" max="12025" width="2" style="152" customWidth="1"/>
    <col min="12026" max="12026" width="6.21875" style="152" customWidth="1"/>
    <col min="12027" max="12027" width="15.5546875" style="152" customWidth="1"/>
    <col min="12028" max="12028" width="63.77734375" style="152" customWidth="1"/>
    <col min="12029" max="12030" width="8.44140625" style="152" customWidth="1"/>
    <col min="12031" max="12031" width="6.5546875" style="152" customWidth="1"/>
    <col min="12032" max="12032" width="7.44140625" style="152" customWidth="1"/>
    <col min="12033" max="12033" width="6.21875" style="152" customWidth="1"/>
    <col min="12034" max="12034" width="2" style="152" customWidth="1"/>
    <col min="12035" max="12035" width="13.44140625" style="152" customWidth="1"/>
    <col min="12036" max="12036" width="23.5546875" style="152" customWidth="1"/>
    <col min="12037" max="12037" width="83.5546875" style="152" customWidth="1"/>
    <col min="12038" max="12038" width="13.5546875" style="152" customWidth="1"/>
    <col min="12039" max="12039" width="15.44140625" style="152" customWidth="1"/>
    <col min="12040" max="12041" width="5" style="152" customWidth="1"/>
    <col min="12042" max="12042" width="10.44140625" style="152" customWidth="1"/>
    <col min="12043" max="12280" width="9.21875" style="152"/>
    <col min="12281" max="12281" width="2" style="152" customWidth="1"/>
    <col min="12282" max="12282" width="6.21875" style="152" customWidth="1"/>
    <col min="12283" max="12283" width="15.5546875" style="152" customWidth="1"/>
    <col min="12284" max="12284" width="63.77734375" style="152" customWidth="1"/>
    <col min="12285" max="12286" width="8.44140625" style="152" customWidth="1"/>
    <col min="12287" max="12287" width="6.5546875" style="152" customWidth="1"/>
    <col min="12288" max="12288" width="7.44140625" style="152" customWidth="1"/>
    <col min="12289" max="12289" width="6.21875" style="152" customWidth="1"/>
    <col min="12290" max="12290" width="2" style="152" customWidth="1"/>
    <col min="12291" max="12291" width="13.44140625" style="152" customWidth="1"/>
    <col min="12292" max="12292" width="23.5546875" style="152" customWidth="1"/>
    <col min="12293" max="12293" width="83.5546875" style="152" customWidth="1"/>
    <col min="12294" max="12294" width="13.5546875" style="152" customWidth="1"/>
    <col min="12295" max="12295" width="15.44140625" style="152" customWidth="1"/>
    <col min="12296" max="12297" width="5" style="152" customWidth="1"/>
    <col min="12298" max="12298" width="10.44140625" style="152" customWidth="1"/>
    <col min="12299" max="12536" width="9.21875" style="152"/>
    <col min="12537" max="12537" width="2" style="152" customWidth="1"/>
    <col min="12538" max="12538" width="6.21875" style="152" customWidth="1"/>
    <col min="12539" max="12539" width="15.5546875" style="152" customWidth="1"/>
    <col min="12540" max="12540" width="63.77734375" style="152" customWidth="1"/>
    <col min="12541" max="12542" width="8.44140625" style="152" customWidth="1"/>
    <col min="12543" max="12543" width="6.5546875" style="152" customWidth="1"/>
    <col min="12544" max="12544" width="7.44140625" style="152" customWidth="1"/>
    <col min="12545" max="12545" width="6.21875" style="152" customWidth="1"/>
    <col min="12546" max="12546" width="2" style="152" customWidth="1"/>
    <col min="12547" max="12547" width="13.44140625" style="152" customWidth="1"/>
    <col min="12548" max="12548" width="23.5546875" style="152" customWidth="1"/>
    <col min="12549" max="12549" width="83.5546875" style="152" customWidth="1"/>
    <col min="12550" max="12550" width="13.5546875" style="152" customWidth="1"/>
    <col min="12551" max="12551" width="15.44140625" style="152" customWidth="1"/>
    <col min="12552" max="12553" width="5" style="152" customWidth="1"/>
    <col min="12554" max="12554" width="10.44140625" style="152" customWidth="1"/>
    <col min="12555" max="12792" width="9.21875" style="152"/>
    <col min="12793" max="12793" width="2" style="152" customWidth="1"/>
    <col min="12794" max="12794" width="6.21875" style="152" customWidth="1"/>
    <col min="12795" max="12795" width="15.5546875" style="152" customWidth="1"/>
    <col min="12796" max="12796" width="63.77734375" style="152" customWidth="1"/>
    <col min="12797" max="12798" width="8.44140625" style="152" customWidth="1"/>
    <col min="12799" max="12799" width="6.5546875" style="152" customWidth="1"/>
    <col min="12800" max="12800" width="7.44140625" style="152" customWidth="1"/>
    <col min="12801" max="12801" width="6.21875" style="152" customWidth="1"/>
    <col min="12802" max="12802" width="2" style="152" customWidth="1"/>
    <col min="12803" max="12803" width="13.44140625" style="152" customWidth="1"/>
    <col min="12804" max="12804" width="23.5546875" style="152" customWidth="1"/>
    <col min="12805" max="12805" width="83.5546875" style="152" customWidth="1"/>
    <col min="12806" max="12806" width="13.5546875" style="152" customWidth="1"/>
    <col min="12807" max="12807" width="15.44140625" style="152" customWidth="1"/>
    <col min="12808" max="12809" width="5" style="152" customWidth="1"/>
    <col min="12810" max="12810" width="10.44140625" style="152" customWidth="1"/>
    <col min="12811" max="13048" width="9.21875" style="152"/>
    <col min="13049" max="13049" width="2" style="152" customWidth="1"/>
    <col min="13050" max="13050" width="6.21875" style="152" customWidth="1"/>
    <col min="13051" max="13051" width="15.5546875" style="152" customWidth="1"/>
    <col min="13052" max="13052" width="63.77734375" style="152" customWidth="1"/>
    <col min="13053" max="13054" width="8.44140625" style="152" customWidth="1"/>
    <col min="13055" max="13055" width="6.5546875" style="152" customWidth="1"/>
    <col min="13056" max="13056" width="7.44140625" style="152" customWidth="1"/>
    <col min="13057" max="13057" width="6.21875" style="152" customWidth="1"/>
    <col min="13058" max="13058" width="2" style="152" customWidth="1"/>
    <col min="13059" max="13059" width="13.44140625" style="152" customWidth="1"/>
    <col min="13060" max="13060" width="23.5546875" style="152" customWidth="1"/>
    <col min="13061" max="13061" width="83.5546875" style="152" customWidth="1"/>
    <col min="13062" max="13062" width="13.5546875" style="152" customWidth="1"/>
    <col min="13063" max="13063" width="15.44140625" style="152" customWidth="1"/>
    <col min="13064" max="13065" width="5" style="152" customWidth="1"/>
    <col min="13066" max="13066" width="10.44140625" style="152" customWidth="1"/>
    <col min="13067" max="13304" width="9.21875" style="152"/>
    <col min="13305" max="13305" width="2" style="152" customWidth="1"/>
    <col min="13306" max="13306" width="6.21875" style="152" customWidth="1"/>
    <col min="13307" max="13307" width="15.5546875" style="152" customWidth="1"/>
    <col min="13308" max="13308" width="63.77734375" style="152" customWidth="1"/>
    <col min="13309" max="13310" width="8.44140625" style="152" customWidth="1"/>
    <col min="13311" max="13311" width="6.5546875" style="152" customWidth="1"/>
    <col min="13312" max="13312" width="7.44140625" style="152" customWidth="1"/>
    <col min="13313" max="13313" width="6.21875" style="152" customWidth="1"/>
    <col min="13314" max="13314" width="2" style="152" customWidth="1"/>
    <col min="13315" max="13315" width="13.44140625" style="152" customWidth="1"/>
    <col min="13316" max="13316" width="23.5546875" style="152" customWidth="1"/>
    <col min="13317" max="13317" width="83.5546875" style="152" customWidth="1"/>
    <col min="13318" max="13318" width="13.5546875" style="152" customWidth="1"/>
    <col min="13319" max="13319" width="15.44140625" style="152" customWidth="1"/>
    <col min="13320" max="13321" width="5" style="152" customWidth="1"/>
    <col min="13322" max="13322" width="10.44140625" style="152" customWidth="1"/>
    <col min="13323" max="13560" width="9.21875" style="152"/>
    <col min="13561" max="13561" width="2" style="152" customWidth="1"/>
    <col min="13562" max="13562" width="6.21875" style="152" customWidth="1"/>
    <col min="13563" max="13563" width="15.5546875" style="152" customWidth="1"/>
    <col min="13564" max="13564" width="63.77734375" style="152" customWidth="1"/>
    <col min="13565" max="13566" width="8.44140625" style="152" customWidth="1"/>
    <col min="13567" max="13567" width="6.5546875" style="152" customWidth="1"/>
    <col min="13568" max="13568" width="7.44140625" style="152" customWidth="1"/>
    <col min="13569" max="13569" width="6.21875" style="152" customWidth="1"/>
    <col min="13570" max="13570" width="2" style="152" customWidth="1"/>
    <col min="13571" max="13571" width="13.44140625" style="152" customWidth="1"/>
    <col min="13572" max="13572" width="23.5546875" style="152" customWidth="1"/>
    <col min="13573" max="13573" width="83.5546875" style="152" customWidth="1"/>
    <col min="13574" max="13574" width="13.5546875" style="152" customWidth="1"/>
    <col min="13575" max="13575" width="15.44140625" style="152" customWidth="1"/>
    <col min="13576" max="13577" width="5" style="152" customWidth="1"/>
    <col min="13578" max="13578" width="10.44140625" style="152" customWidth="1"/>
    <col min="13579" max="13816" width="9.21875" style="152"/>
    <col min="13817" max="13817" width="2" style="152" customWidth="1"/>
    <col min="13818" max="13818" width="6.21875" style="152" customWidth="1"/>
    <col min="13819" max="13819" width="15.5546875" style="152" customWidth="1"/>
    <col min="13820" max="13820" width="63.77734375" style="152" customWidth="1"/>
    <col min="13821" max="13822" width="8.44140625" style="152" customWidth="1"/>
    <col min="13823" max="13823" width="6.5546875" style="152" customWidth="1"/>
    <col min="13824" max="13824" width="7.44140625" style="152" customWidth="1"/>
    <col min="13825" max="13825" width="6.21875" style="152" customWidth="1"/>
    <col min="13826" max="13826" width="2" style="152" customWidth="1"/>
    <col min="13827" max="13827" width="13.44140625" style="152" customWidth="1"/>
    <col min="13828" max="13828" width="23.5546875" style="152" customWidth="1"/>
    <col min="13829" max="13829" width="83.5546875" style="152" customWidth="1"/>
    <col min="13830" max="13830" width="13.5546875" style="152" customWidth="1"/>
    <col min="13831" max="13831" width="15.44140625" style="152" customWidth="1"/>
    <col min="13832" max="13833" width="5" style="152" customWidth="1"/>
    <col min="13834" max="13834" width="10.44140625" style="152" customWidth="1"/>
    <col min="13835" max="14072" width="9.21875" style="152"/>
    <col min="14073" max="14073" width="2" style="152" customWidth="1"/>
    <col min="14074" max="14074" width="6.21875" style="152" customWidth="1"/>
    <col min="14075" max="14075" width="15.5546875" style="152" customWidth="1"/>
    <col min="14076" max="14076" width="63.77734375" style="152" customWidth="1"/>
    <col min="14077" max="14078" width="8.44140625" style="152" customWidth="1"/>
    <col min="14079" max="14079" width="6.5546875" style="152" customWidth="1"/>
    <col min="14080" max="14080" width="7.44140625" style="152" customWidth="1"/>
    <col min="14081" max="14081" width="6.21875" style="152" customWidth="1"/>
    <col min="14082" max="14082" width="2" style="152" customWidth="1"/>
    <col min="14083" max="14083" width="13.44140625" style="152" customWidth="1"/>
    <col min="14084" max="14084" width="23.5546875" style="152" customWidth="1"/>
    <col min="14085" max="14085" width="83.5546875" style="152" customWidth="1"/>
    <col min="14086" max="14086" width="13.5546875" style="152" customWidth="1"/>
    <col min="14087" max="14087" width="15.44140625" style="152" customWidth="1"/>
    <col min="14088" max="14089" width="5" style="152" customWidth="1"/>
    <col min="14090" max="14090" width="10.44140625" style="152" customWidth="1"/>
    <col min="14091" max="14328" width="9.21875" style="152"/>
    <col min="14329" max="14329" width="2" style="152" customWidth="1"/>
    <col min="14330" max="14330" width="6.21875" style="152" customWidth="1"/>
    <col min="14331" max="14331" width="15.5546875" style="152" customWidth="1"/>
    <col min="14332" max="14332" width="63.77734375" style="152" customWidth="1"/>
    <col min="14333" max="14334" width="8.44140625" style="152" customWidth="1"/>
    <col min="14335" max="14335" width="6.5546875" style="152" customWidth="1"/>
    <col min="14336" max="14336" width="7.44140625" style="152" customWidth="1"/>
    <col min="14337" max="14337" width="6.21875" style="152" customWidth="1"/>
    <col min="14338" max="14338" width="2" style="152" customWidth="1"/>
    <col min="14339" max="14339" width="13.44140625" style="152" customWidth="1"/>
    <col min="14340" max="14340" width="23.5546875" style="152" customWidth="1"/>
    <col min="14341" max="14341" width="83.5546875" style="152" customWidth="1"/>
    <col min="14342" max="14342" width="13.5546875" style="152" customWidth="1"/>
    <col min="14343" max="14343" width="15.44140625" style="152" customWidth="1"/>
    <col min="14344" max="14345" width="5" style="152" customWidth="1"/>
    <col min="14346" max="14346" width="10.44140625" style="152" customWidth="1"/>
    <col min="14347" max="14584" width="9.21875" style="152"/>
    <col min="14585" max="14585" width="2" style="152" customWidth="1"/>
    <col min="14586" max="14586" width="6.21875" style="152" customWidth="1"/>
    <col min="14587" max="14587" width="15.5546875" style="152" customWidth="1"/>
    <col min="14588" max="14588" width="63.77734375" style="152" customWidth="1"/>
    <col min="14589" max="14590" width="8.44140625" style="152" customWidth="1"/>
    <col min="14591" max="14591" width="6.5546875" style="152" customWidth="1"/>
    <col min="14592" max="14592" width="7.44140625" style="152" customWidth="1"/>
    <col min="14593" max="14593" width="6.21875" style="152" customWidth="1"/>
    <col min="14594" max="14594" width="2" style="152" customWidth="1"/>
    <col min="14595" max="14595" width="13.44140625" style="152" customWidth="1"/>
    <col min="14596" max="14596" width="23.5546875" style="152" customWidth="1"/>
    <col min="14597" max="14597" width="83.5546875" style="152" customWidth="1"/>
    <col min="14598" max="14598" width="13.5546875" style="152" customWidth="1"/>
    <col min="14599" max="14599" width="15.44140625" style="152" customWidth="1"/>
    <col min="14600" max="14601" width="5" style="152" customWidth="1"/>
    <col min="14602" max="14602" width="10.44140625" style="152" customWidth="1"/>
    <col min="14603" max="14840" width="9.21875" style="152"/>
    <col min="14841" max="14841" width="2" style="152" customWidth="1"/>
    <col min="14842" max="14842" width="6.21875" style="152" customWidth="1"/>
    <col min="14843" max="14843" width="15.5546875" style="152" customWidth="1"/>
    <col min="14844" max="14844" width="63.77734375" style="152" customWidth="1"/>
    <col min="14845" max="14846" width="8.44140625" style="152" customWidth="1"/>
    <col min="14847" max="14847" width="6.5546875" style="152" customWidth="1"/>
    <col min="14848" max="14848" width="7.44140625" style="152" customWidth="1"/>
    <col min="14849" max="14849" width="6.21875" style="152" customWidth="1"/>
    <col min="14850" max="14850" width="2" style="152" customWidth="1"/>
    <col min="14851" max="14851" width="13.44140625" style="152" customWidth="1"/>
    <col min="14852" max="14852" width="23.5546875" style="152" customWidth="1"/>
    <col min="14853" max="14853" width="83.5546875" style="152" customWidth="1"/>
    <col min="14854" max="14854" width="13.5546875" style="152" customWidth="1"/>
    <col min="14855" max="14855" width="15.44140625" style="152" customWidth="1"/>
    <col min="14856" max="14857" width="5" style="152" customWidth="1"/>
    <col min="14858" max="14858" width="10.44140625" style="152" customWidth="1"/>
    <col min="14859" max="15096" width="9.21875" style="152"/>
    <col min="15097" max="15097" width="2" style="152" customWidth="1"/>
    <col min="15098" max="15098" width="6.21875" style="152" customWidth="1"/>
    <col min="15099" max="15099" width="15.5546875" style="152" customWidth="1"/>
    <col min="15100" max="15100" width="63.77734375" style="152" customWidth="1"/>
    <col min="15101" max="15102" width="8.44140625" style="152" customWidth="1"/>
    <col min="15103" max="15103" width="6.5546875" style="152" customWidth="1"/>
    <col min="15104" max="15104" width="7.44140625" style="152" customWidth="1"/>
    <col min="15105" max="15105" width="6.21875" style="152" customWidth="1"/>
    <col min="15106" max="15106" width="2" style="152" customWidth="1"/>
    <col min="15107" max="15107" width="13.44140625" style="152" customWidth="1"/>
    <col min="15108" max="15108" width="23.5546875" style="152" customWidth="1"/>
    <col min="15109" max="15109" width="83.5546875" style="152" customWidth="1"/>
    <col min="15110" max="15110" width="13.5546875" style="152" customWidth="1"/>
    <col min="15111" max="15111" width="15.44140625" style="152" customWidth="1"/>
    <col min="15112" max="15113" width="5" style="152" customWidth="1"/>
    <col min="15114" max="15114" width="10.44140625" style="152" customWidth="1"/>
    <col min="15115" max="15352" width="9.21875" style="152"/>
    <col min="15353" max="15353" width="2" style="152" customWidth="1"/>
    <col min="15354" max="15354" width="6.21875" style="152" customWidth="1"/>
    <col min="15355" max="15355" width="15.5546875" style="152" customWidth="1"/>
    <col min="15356" max="15356" width="63.77734375" style="152" customWidth="1"/>
    <col min="15357" max="15358" width="8.44140625" style="152" customWidth="1"/>
    <col min="15359" max="15359" width="6.5546875" style="152" customWidth="1"/>
    <col min="15360" max="15360" width="7.44140625" style="152" customWidth="1"/>
    <col min="15361" max="15361" width="6.21875" style="152" customWidth="1"/>
    <col min="15362" max="15362" width="2" style="152" customWidth="1"/>
    <col min="15363" max="15363" width="13.44140625" style="152" customWidth="1"/>
    <col min="15364" max="15364" width="23.5546875" style="152" customWidth="1"/>
    <col min="15365" max="15365" width="83.5546875" style="152" customWidth="1"/>
    <col min="15366" max="15366" width="13.5546875" style="152" customWidth="1"/>
    <col min="15367" max="15367" width="15.44140625" style="152" customWidth="1"/>
    <col min="15368" max="15369" width="5" style="152" customWidth="1"/>
    <col min="15370" max="15370" width="10.44140625" style="152" customWidth="1"/>
    <col min="15371" max="15608" width="9.21875" style="152"/>
    <col min="15609" max="15609" width="2" style="152" customWidth="1"/>
    <col min="15610" max="15610" width="6.21875" style="152" customWidth="1"/>
    <col min="15611" max="15611" width="15.5546875" style="152" customWidth="1"/>
    <col min="15612" max="15612" width="63.77734375" style="152" customWidth="1"/>
    <col min="15613" max="15614" width="8.44140625" style="152" customWidth="1"/>
    <col min="15615" max="15615" width="6.5546875" style="152" customWidth="1"/>
    <col min="15616" max="15616" width="7.44140625" style="152" customWidth="1"/>
    <col min="15617" max="15617" width="6.21875" style="152" customWidth="1"/>
    <col min="15618" max="15618" width="2" style="152" customWidth="1"/>
    <col min="15619" max="15619" width="13.44140625" style="152" customWidth="1"/>
    <col min="15620" max="15620" width="23.5546875" style="152" customWidth="1"/>
    <col min="15621" max="15621" width="83.5546875" style="152" customWidth="1"/>
    <col min="15622" max="15622" width="13.5546875" style="152" customWidth="1"/>
    <col min="15623" max="15623" width="15.44140625" style="152" customWidth="1"/>
    <col min="15624" max="15625" width="5" style="152" customWidth="1"/>
    <col min="15626" max="15626" width="10.44140625" style="152" customWidth="1"/>
    <col min="15627" max="15864" width="9.21875" style="152"/>
    <col min="15865" max="15865" width="2" style="152" customWidth="1"/>
    <col min="15866" max="15866" width="6.21875" style="152" customWidth="1"/>
    <col min="15867" max="15867" width="15.5546875" style="152" customWidth="1"/>
    <col min="15868" max="15868" width="63.77734375" style="152" customWidth="1"/>
    <col min="15869" max="15870" width="8.44140625" style="152" customWidth="1"/>
    <col min="15871" max="15871" width="6.5546875" style="152" customWidth="1"/>
    <col min="15872" max="15872" width="7.44140625" style="152" customWidth="1"/>
    <col min="15873" max="15873" width="6.21875" style="152" customWidth="1"/>
    <col min="15874" max="15874" width="2" style="152" customWidth="1"/>
    <col min="15875" max="15875" width="13.44140625" style="152" customWidth="1"/>
    <col min="15876" max="15876" width="23.5546875" style="152" customWidth="1"/>
    <col min="15877" max="15877" width="83.5546875" style="152" customWidth="1"/>
    <col min="15878" max="15878" width="13.5546875" style="152" customWidth="1"/>
    <col min="15879" max="15879" width="15.44140625" style="152" customWidth="1"/>
    <col min="15880" max="15881" width="5" style="152" customWidth="1"/>
    <col min="15882" max="15882" width="10.44140625" style="152" customWidth="1"/>
    <col min="15883" max="16120" width="9.21875" style="152"/>
    <col min="16121" max="16121" width="2" style="152" customWidth="1"/>
    <col min="16122" max="16122" width="6.21875" style="152" customWidth="1"/>
    <col min="16123" max="16123" width="15.5546875" style="152" customWidth="1"/>
    <col min="16124" max="16124" width="63.77734375" style="152" customWidth="1"/>
    <col min="16125" max="16126" width="8.44140625" style="152" customWidth="1"/>
    <col min="16127" max="16127" width="6.5546875" style="152" customWidth="1"/>
    <col min="16128" max="16128" width="7.44140625" style="152" customWidth="1"/>
    <col min="16129" max="16129" width="6.21875" style="152" customWidth="1"/>
    <col min="16130" max="16130" width="2" style="152" customWidth="1"/>
    <col min="16131" max="16131" width="13.44140625" style="152" customWidth="1"/>
    <col min="16132" max="16132" width="23.5546875" style="152" customWidth="1"/>
    <col min="16133" max="16133" width="83.5546875" style="152" customWidth="1"/>
    <col min="16134" max="16134" width="13.5546875" style="152" customWidth="1"/>
    <col min="16135" max="16135" width="15.44140625" style="152" customWidth="1"/>
    <col min="16136" max="16137" width="5" style="152" customWidth="1"/>
    <col min="16138" max="16138" width="10.44140625" style="152" customWidth="1"/>
    <col min="16139" max="16384" width="9.21875" style="152"/>
  </cols>
  <sheetData>
    <row r="4" spans="1:110" s="166" customFormat="1" x14ac:dyDescent="0.3">
      <c r="A4" s="152"/>
      <c r="B4" s="152"/>
      <c r="C4" s="165"/>
      <c r="D4" s="152"/>
      <c r="E4" s="152"/>
      <c r="F4" s="152"/>
      <c r="G4" s="152"/>
      <c r="H4" s="152"/>
      <c r="I4" s="152"/>
      <c r="J4" s="152"/>
      <c r="K4" s="152"/>
      <c r="L4" s="152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7"/>
      <c r="CT4" s="167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</row>
    <row r="5" spans="1:110" x14ac:dyDescent="0.3">
      <c r="C5" s="165" t="s">
        <v>140</v>
      </c>
    </row>
    <row r="6" spans="1:110" x14ac:dyDescent="0.3">
      <c r="C6" s="164" t="s">
        <v>141</v>
      </c>
      <c r="D6" s="164" t="s">
        <v>142</v>
      </c>
      <c r="E6" s="164" t="s">
        <v>143</v>
      </c>
      <c r="F6" s="164" t="s">
        <v>144</v>
      </c>
      <c r="G6" s="164" t="s">
        <v>20</v>
      </c>
      <c r="H6" s="164" t="s">
        <v>468</v>
      </c>
      <c r="I6" s="164" t="s">
        <v>146</v>
      </c>
      <c r="J6" s="164" t="s">
        <v>147</v>
      </c>
    </row>
    <row r="7" spans="1:110" x14ac:dyDescent="0.3">
      <c r="A7" s="157" t="s">
        <v>823</v>
      </c>
      <c r="C7" s="156" t="s">
        <v>392</v>
      </c>
      <c r="D7" s="154" t="s">
        <v>838</v>
      </c>
      <c r="E7" s="155" t="s">
        <v>837</v>
      </c>
      <c r="F7" s="154" t="s">
        <v>119</v>
      </c>
      <c r="G7" s="154"/>
      <c r="H7" s="154"/>
      <c r="I7" s="154"/>
      <c r="J7" s="154"/>
    </row>
    <row r="8" spans="1:110" x14ac:dyDescent="0.3">
      <c r="A8" s="157" t="s">
        <v>823</v>
      </c>
      <c r="C8" s="156"/>
      <c r="D8" s="154" t="s">
        <v>836</v>
      </c>
      <c r="E8" s="155" t="s">
        <v>591</v>
      </c>
      <c r="F8" s="154" t="s">
        <v>119</v>
      </c>
      <c r="G8" s="154"/>
      <c r="H8" s="154"/>
      <c r="I8" s="154"/>
      <c r="J8" s="154"/>
    </row>
    <row r="9" spans="1:110" x14ac:dyDescent="0.3">
      <c r="A9" s="157" t="s">
        <v>823</v>
      </c>
      <c r="C9" s="156"/>
      <c r="D9" s="154" t="s">
        <v>835</v>
      </c>
      <c r="E9" s="155" t="s">
        <v>834</v>
      </c>
      <c r="F9" s="154" t="s">
        <v>119</v>
      </c>
      <c r="G9" s="154"/>
      <c r="H9" s="154"/>
      <c r="I9" s="154"/>
      <c r="J9" s="154"/>
    </row>
    <row r="10" spans="1:110" x14ac:dyDescent="0.3">
      <c r="A10" s="157" t="s">
        <v>823</v>
      </c>
      <c r="C10" s="156"/>
      <c r="D10" s="154" t="s">
        <v>833</v>
      </c>
      <c r="E10" s="155" t="s">
        <v>832</v>
      </c>
      <c r="F10" s="154" t="s">
        <v>119</v>
      </c>
      <c r="G10" s="154"/>
      <c r="H10" s="154"/>
      <c r="I10" s="154"/>
      <c r="J10" s="154"/>
    </row>
    <row r="11" spans="1:110" x14ac:dyDescent="0.3">
      <c r="A11" s="157" t="s">
        <v>823</v>
      </c>
      <c r="C11" s="156"/>
      <c r="D11" s="154" t="s">
        <v>831</v>
      </c>
      <c r="E11" s="155" t="s">
        <v>830</v>
      </c>
      <c r="F11" s="154" t="s">
        <v>119</v>
      </c>
      <c r="G11" s="154"/>
      <c r="H11" s="154" t="s">
        <v>468</v>
      </c>
      <c r="I11" s="153"/>
      <c r="J11" s="153" t="s">
        <v>50</v>
      </c>
    </row>
    <row r="12" spans="1:110" x14ac:dyDescent="0.3">
      <c r="A12" s="157" t="s">
        <v>823</v>
      </c>
      <c r="C12" s="156"/>
      <c r="D12" s="154" t="s">
        <v>829</v>
      </c>
      <c r="E12" s="155" t="s">
        <v>828</v>
      </c>
      <c r="F12" s="154" t="s">
        <v>119</v>
      </c>
      <c r="G12" s="154"/>
      <c r="H12" s="154"/>
      <c r="I12" s="154"/>
      <c r="J12" s="154"/>
    </row>
    <row r="13" spans="1:110" x14ac:dyDescent="0.3">
      <c r="A13" s="157" t="s">
        <v>823</v>
      </c>
      <c r="C13" s="156"/>
      <c r="D13" s="154" t="s">
        <v>827</v>
      </c>
      <c r="E13" s="155" t="s">
        <v>826</v>
      </c>
      <c r="F13" s="154" t="s">
        <v>119</v>
      </c>
      <c r="G13" s="154"/>
      <c r="H13" s="154"/>
      <c r="I13" s="154"/>
      <c r="J13" s="154"/>
    </row>
    <row r="14" spans="1:110" x14ac:dyDescent="0.3">
      <c r="A14" s="157" t="s">
        <v>823</v>
      </c>
      <c r="C14" s="156"/>
      <c r="D14" s="154" t="s">
        <v>825</v>
      </c>
      <c r="E14" s="155" t="s">
        <v>824</v>
      </c>
      <c r="F14" s="154" t="s">
        <v>119</v>
      </c>
      <c r="G14" s="154"/>
      <c r="H14" s="154" t="s">
        <v>468</v>
      </c>
      <c r="I14" s="154"/>
      <c r="J14" s="154"/>
    </row>
    <row r="15" spans="1:110" x14ac:dyDescent="0.3">
      <c r="A15" s="157" t="s">
        <v>823</v>
      </c>
      <c r="C15" s="163"/>
      <c r="D15" s="161" t="s">
        <v>822</v>
      </c>
      <c r="E15" s="162" t="s">
        <v>821</v>
      </c>
      <c r="F15" s="161" t="s">
        <v>119</v>
      </c>
      <c r="G15" s="161"/>
      <c r="H15" s="161"/>
      <c r="I15" s="161"/>
      <c r="J15" s="161"/>
    </row>
    <row r="16" spans="1:110" x14ac:dyDescent="0.3">
      <c r="A16" s="157" t="str">
        <f t="shared" ref="A16:A36" si="0">LEFT(D16,3)</f>
        <v>WAT</v>
      </c>
      <c r="C16" s="156" t="s">
        <v>820</v>
      </c>
      <c r="D16" s="154" t="s">
        <v>819</v>
      </c>
      <c r="E16" s="155" t="s">
        <v>818</v>
      </c>
      <c r="F16" s="154" t="s">
        <v>757</v>
      </c>
      <c r="G16" s="154"/>
      <c r="H16" s="154"/>
      <c r="I16" s="154"/>
      <c r="J16" s="154"/>
    </row>
    <row r="17" spans="1:10" x14ac:dyDescent="0.3">
      <c r="A17" s="157" t="str">
        <f t="shared" si="0"/>
        <v>WAT</v>
      </c>
      <c r="C17" s="156"/>
      <c r="D17" s="154" t="s">
        <v>817</v>
      </c>
      <c r="E17" s="155" t="s">
        <v>816</v>
      </c>
      <c r="F17" s="154" t="s">
        <v>757</v>
      </c>
      <c r="G17" s="154"/>
      <c r="H17" s="154"/>
      <c r="I17" s="154"/>
      <c r="J17" s="154"/>
    </row>
    <row r="18" spans="1:10" x14ac:dyDescent="0.3">
      <c r="A18" s="157" t="str">
        <f t="shared" si="0"/>
        <v>WAT</v>
      </c>
      <c r="C18" s="156"/>
      <c r="D18" s="154" t="s">
        <v>815</v>
      </c>
      <c r="E18" s="155" t="s">
        <v>814</v>
      </c>
      <c r="F18" s="154" t="s">
        <v>757</v>
      </c>
      <c r="G18" s="154"/>
      <c r="H18" s="154"/>
      <c r="I18" s="154"/>
      <c r="J18" s="154"/>
    </row>
    <row r="19" spans="1:10" x14ac:dyDescent="0.3">
      <c r="A19" s="157" t="str">
        <f t="shared" si="0"/>
        <v>WAT</v>
      </c>
      <c r="C19" s="156"/>
      <c r="D19" s="154" t="s">
        <v>813</v>
      </c>
      <c r="E19" s="155" t="s">
        <v>812</v>
      </c>
      <c r="F19" s="154" t="str">
        <f>F18</f>
        <v>Mm3</v>
      </c>
      <c r="G19" s="154"/>
      <c r="H19" s="154"/>
      <c r="I19" s="154"/>
      <c r="J19" s="154"/>
    </row>
    <row r="20" spans="1:10" ht="15" customHeight="1" x14ac:dyDescent="0.3">
      <c r="A20" s="157" t="str">
        <f t="shared" si="0"/>
        <v>WMS</v>
      </c>
      <c r="C20" s="156"/>
      <c r="D20" s="154" t="s">
        <v>811</v>
      </c>
      <c r="E20" s="155" t="s">
        <v>810</v>
      </c>
      <c r="F20" s="154" t="s">
        <v>762</v>
      </c>
      <c r="G20" s="154"/>
      <c r="H20" s="154"/>
      <c r="I20" s="154"/>
      <c r="J20" s="154"/>
    </row>
    <row r="21" spans="1:10" x14ac:dyDescent="0.3">
      <c r="A21" s="157" t="str">
        <f t="shared" si="0"/>
        <v>WMS</v>
      </c>
      <c r="C21" s="156"/>
      <c r="D21" s="154" t="s">
        <v>809</v>
      </c>
      <c r="E21" s="155" t="s">
        <v>808</v>
      </c>
      <c r="F21" s="154" t="s">
        <v>762</v>
      </c>
      <c r="G21" s="154"/>
      <c r="H21" s="154"/>
      <c r="I21" s="154"/>
      <c r="J21" s="154"/>
    </row>
    <row r="22" spans="1:10" x14ac:dyDescent="0.3">
      <c r="A22" s="157" t="str">
        <f t="shared" si="0"/>
        <v>WMS</v>
      </c>
      <c r="C22" s="156"/>
      <c r="D22" s="154" t="s">
        <v>807</v>
      </c>
      <c r="E22" s="155" t="s">
        <v>806</v>
      </c>
      <c r="F22" s="154" t="s">
        <v>762</v>
      </c>
      <c r="G22" s="154"/>
      <c r="H22" s="154"/>
      <c r="I22" s="154"/>
      <c r="J22" s="154"/>
    </row>
    <row r="23" spans="1:10" x14ac:dyDescent="0.3">
      <c r="A23" s="157" t="str">
        <f t="shared" si="0"/>
        <v>WMS</v>
      </c>
      <c r="C23" s="156"/>
      <c r="D23" s="154" t="s">
        <v>805</v>
      </c>
      <c r="E23" s="155" t="s">
        <v>804</v>
      </c>
      <c r="F23" s="154" t="s">
        <v>762</v>
      </c>
      <c r="G23" s="154"/>
      <c r="H23" s="154"/>
      <c r="I23" s="154"/>
      <c r="J23" s="154"/>
    </row>
    <row r="24" spans="1:10" x14ac:dyDescent="0.3">
      <c r="A24" s="157" t="str">
        <f t="shared" si="0"/>
        <v>WMS</v>
      </c>
      <c r="C24" s="156"/>
      <c r="D24" s="154" t="s">
        <v>803</v>
      </c>
      <c r="E24" s="155" t="s">
        <v>802</v>
      </c>
      <c r="F24" s="154" t="s">
        <v>762</v>
      </c>
      <c r="G24" s="154"/>
      <c r="H24" s="154"/>
      <c r="I24" s="154"/>
      <c r="J24" s="154"/>
    </row>
    <row r="25" spans="1:10" x14ac:dyDescent="0.3">
      <c r="A25" s="157" t="str">
        <f t="shared" si="0"/>
        <v>WMS</v>
      </c>
      <c r="C25" s="156"/>
      <c r="D25" s="154" t="s">
        <v>801</v>
      </c>
      <c r="E25" s="155" t="s">
        <v>800</v>
      </c>
      <c r="F25" s="154" t="s">
        <v>762</v>
      </c>
      <c r="G25" s="154"/>
      <c r="H25" s="154"/>
      <c r="I25" s="154"/>
      <c r="J25" s="154"/>
    </row>
    <row r="26" spans="1:10" x14ac:dyDescent="0.3">
      <c r="A26" s="157" t="str">
        <f t="shared" si="0"/>
        <v>WMS</v>
      </c>
      <c r="C26" s="156"/>
      <c r="D26" s="154" t="s">
        <v>799</v>
      </c>
      <c r="E26" s="155" t="s">
        <v>798</v>
      </c>
      <c r="F26" s="154" t="s">
        <v>762</v>
      </c>
      <c r="G26" s="154"/>
      <c r="H26" s="154"/>
      <c r="I26" s="154"/>
      <c r="J26" s="154"/>
    </row>
    <row r="27" spans="1:10" x14ac:dyDescent="0.3">
      <c r="A27" s="157" t="str">
        <f t="shared" si="0"/>
        <v>WMS</v>
      </c>
      <c r="C27" s="156"/>
      <c r="D27" s="154" t="s">
        <v>797</v>
      </c>
      <c r="E27" s="155" t="s">
        <v>796</v>
      </c>
      <c r="F27" s="154" t="s">
        <v>762</v>
      </c>
      <c r="G27" s="154"/>
      <c r="H27" s="154"/>
      <c r="I27" s="154"/>
      <c r="J27" s="154"/>
    </row>
    <row r="28" spans="1:10" x14ac:dyDescent="0.3">
      <c r="A28" s="157" t="str">
        <f t="shared" si="0"/>
        <v>WMS</v>
      </c>
      <c r="C28" s="156"/>
      <c r="D28" s="154" t="s">
        <v>795</v>
      </c>
      <c r="E28" s="155" t="s">
        <v>794</v>
      </c>
      <c r="F28" s="154" t="s">
        <v>762</v>
      </c>
      <c r="G28" s="154"/>
      <c r="H28" s="154"/>
      <c r="I28" s="154"/>
      <c r="J28" s="154"/>
    </row>
    <row r="29" spans="1:10" x14ac:dyDescent="0.3">
      <c r="A29" s="157" t="str">
        <f t="shared" si="0"/>
        <v>WMS</v>
      </c>
      <c r="C29" s="156"/>
      <c r="D29" s="154" t="s">
        <v>793</v>
      </c>
      <c r="E29" s="155" t="s">
        <v>792</v>
      </c>
      <c r="F29" s="154" t="s">
        <v>762</v>
      </c>
      <c r="G29" s="154"/>
      <c r="H29" s="154"/>
      <c r="I29" s="154"/>
      <c r="J29" s="154"/>
    </row>
    <row r="30" spans="1:10" x14ac:dyDescent="0.3">
      <c r="A30" s="157" t="str">
        <f t="shared" si="0"/>
        <v>WMS</v>
      </c>
      <c r="C30" s="156"/>
      <c r="D30" s="154" t="s">
        <v>791</v>
      </c>
      <c r="E30" s="155" t="s">
        <v>790</v>
      </c>
      <c r="F30" s="154" t="s">
        <v>762</v>
      </c>
      <c r="G30" s="154"/>
      <c r="H30" s="154"/>
      <c r="I30" s="154"/>
      <c r="J30" s="154"/>
    </row>
    <row r="31" spans="1:10" x14ac:dyDescent="0.3">
      <c r="A31" s="157" t="str">
        <f t="shared" si="0"/>
        <v>WMS</v>
      </c>
      <c r="C31" s="156"/>
      <c r="D31" s="154" t="s">
        <v>789</v>
      </c>
      <c r="E31" s="155" t="s">
        <v>788</v>
      </c>
      <c r="F31" s="154" t="s">
        <v>762</v>
      </c>
      <c r="G31" s="154"/>
      <c r="H31" s="154"/>
      <c r="I31" s="154"/>
      <c r="J31" s="154"/>
    </row>
    <row r="32" spans="1:10" x14ac:dyDescent="0.3">
      <c r="A32" s="157" t="str">
        <f t="shared" si="0"/>
        <v>WMS</v>
      </c>
      <c r="C32" s="156"/>
      <c r="D32" s="154" t="s">
        <v>787</v>
      </c>
      <c r="E32" s="155" t="s">
        <v>786</v>
      </c>
      <c r="F32" s="154" t="s">
        <v>762</v>
      </c>
      <c r="G32" s="154"/>
      <c r="H32" s="154"/>
      <c r="I32" s="154"/>
      <c r="J32" s="154"/>
    </row>
    <row r="33" spans="1:15" x14ac:dyDescent="0.3">
      <c r="A33" s="157" t="str">
        <f t="shared" si="0"/>
        <v>WMS</v>
      </c>
      <c r="C33" s="156"/>
      <c r="D33" s="154" t="s">
        <v>785</v>
      </c>
      <c r="E33" s="155" t="s">
        <v>784</v>
      </c>
      <c r="F33" s="154" t="s">
        <v>762</v>
      </c>
      <c r="G33" s="154"/>
      <c r="H33" s="154"/>
      <c r="I33" s="154"/>
      <c r="J33" s="154"/>
    </row>
    <row r="34" spans="1:15" x14ac:dyDescent="0.3">
      <c r="A34" s="157" t="str">
        <f t="shared" si="0"/>
        <v>WWT</v>
      </c>
      <c r="B34" s="159"/>
      <c r="C34" s="156"/>
      <c r="D34" s="154" t="s">
        <v>783</v>
      </c>
      <c r="E34" s="155" t="s">
        <v>782</v>
      </c>
      <c r="F34" s="154" t="s">
        <v>757</v>
      </c>
      <c r="G34" s="154"/>
      <c r="H34" s="154"/>
      <c r="I34" s="154"/>
      <c r="J34" s="154"/>
    </row>
    <row r="35" spans="1:15" s="159" customFormat="1" x14ac:dyDescent="0.3">
      <c r="A35" s="157" t="str">
        <f t="shared" si="0"/>
        <v>WWT</v>
      </c>
      <c r="C35" s="156"/>
      <c r="D35" s="154" t="s">
        <v>781</v>
      </c>
      <c r="E35" s="155" t="s">
        <v>780</v>
      </c>
      <c r="F35" s="154" t="s">
        <v>757</v>
      </c>
      <c r="G35" s="154"/>
      <c r="H35" s="154"/>
      <c r="I35" s="154"/>
      <c r="J35" s="154"/>
      <c r="M35" s="152"/>
      <c r="N35" s="152"/>
      <c r="O35" s="152"/>
    </row>
    <row r="36" spans="1:15" s="159" customFormat="1" x14ac:dyDescent="0.3">
      <c r="A36" s="157" t="str">
        <f t="shared" si="0"/>
        <v>WWT</v>
      </c>
      <c r="C36" s="163"/>
      <c r="D36" s="161" t="s">
        <v>779</v>
      </c>
      <c r="E36" s="162" t="s">
        <v>778</v>
      </c>
      <c r="F36" s="161" t="s">
        <v>757</v>
      </c>
      <c r="G36" s="161"/>
      <c r="H36" s="161"/>
      <c r="I36" s="161"/>
      <c r="J36" s="161"/>
      <c r="M36" s="152"/>
      <c r="N36" s="152"/>
      <c r="O36" s="152"/>
    </row>
    <row r="37" spans="1:15" x14ac:dyDescent="0.3">
      <c r="A37" s="157" t="s">
        <v>765</v>
      </c>
      <c r="C37" s="156" t="s">
        <v>613</v>
      </c>
      <c r="D37" s="154" t="s">
        <v>777</v>
      </c>
      <c r="E37" s="155" t="s">
        <v>776</v>
      </c>
      <c r="F37" s="160" t="s">
        <v>762</v>
      </c>
      <c r="G37" s="154"/>
      <c r="H37" s="153"/>
      <c r="I37" s="153"/>
      <c r="J37" s="153"/>
      <c r="O37" s="159"/>
    </row>
    <row r="38" spans="1:15" x14ac:dyDescent="0.3">
      <c r="A38" s="157" t="s">
        <v>765</v>
      </c>
      <c r="C38" s="156"/>
      <c r="D38" s="158" t="s">
        <v>775</v>
      </c>
      <c r="E38" s="155" t="s">
        <v>774</v>
      </c>
      <c r="F38" s="154" t="s">
        <v>762</v>
      </c>
      <c r="G38" s="154"/>
      <c r="H38" s="153"/>
      <c r="I38" s="153"/>
      <c r="J38" s="153"/>
      <c r="O38" s="159"/>
    </row>
    <row r="39" spans="1:15" x14ac:dyDescent="0.3">
      <c r="A39" s="157" t="s">
        <v>765</v>
      </c>
      <c r="C39" s="156"/>
      <c r="D39" s="158" t="s">
        <v>773</v>
      </c>
      <c r="E39" s="155" t="s">
        <v>772</v>
      </c>
      <c r="F39" s="154" t="s">
        <v>762</v>
      </c>
      <c r="G39" s="154"/>
      <c r="H39" s="153"/>
      <c r="I39" s="153"/>
      <c r="J39" s="153"/>
      <c r="O39" s="159"/>
    </row>
    <row r="40" spans="1:15" x14ac:dyDescent="0.3">
      <c r="A40" s="157" t="s">
        <v>765</v>
      </c>
      <c r="C40" s="156"/>
      <c r="D40" s="158" t="s">
        <v>771</v>
      </c>
      <c r="E40" s="155" t="s">
        <v>770</v>
      </c>
      <c r="F40" s="154" t="s">
        <v>762</v>
      </c>
      <c r="G40" s="154"/>
      <c r="H40" s="153"/>
      <c r="I40" s="153"/>
      <c r="J40" s="153"/>
    </row>
    <row r="41" spans="1:15" x14ac:dyDescent="0.3">
      <c r="A41" s="157" t="s">
        <v>765</v>
      </c>
      <c r="C41" s="156"/>
      <c r="D41" s="158" t="s">
        <v>769</v>
      </c>
      <c r="E41" s="155" t="s">
        <v>768</v>
      </c>
      <c r="F41" s="154" t="s">
        <v>762</v>
      </c>
      <c r="G41" s="154"/>
      <c r="H41" s="153"/>
      <c r="I41" s="153"/>
      <c r="J41" s="153"/>
    </row>
    <row r="42" spans="1:15" x14ac:dyDescent="0.3">
      <c r="A42" s="157" t="s">
        <v>765</v>
      </c>
      <c r="C42" s="156"/>
      <c r="D42" s="158" t="s">
        <v>767</v>
      </c>
      <c r="E42" s="155" t="s">
        <v>766</v>
      </c>
      <c r="F42" s="154" t="s">
        <v>762</v>
      </c>
      <c r="G42" s="154"/>
      <c r="H42" s="153"/>
      <c r="I42" s="153"/>
      <c r="J42" s="153"/>
    </row>
    <row r="43" spans="1:15" x14ac:dyDescent="0.3">
      <c r="A43" s="157" t="s">
        <v>765</v>
      </c>
      <c r="C43" s="156"/>
      <c r="D43" s="154" t="s">
        <v>764</v>
      </c>
      <c r="E43" s="155" t="s">
        <v>763</v>
      </c>
      <c r="F43" s="154" t="s">
        <v>762</v>
      </c>
      <c r="G43" s="154"/>
      <c r="H43" s="153"/>
      <c r="I43" s="153"/>
      <c r="J43" s="153"/>
    </row>
    <row r="44" spans="1:15" x14ac:dyDescent="0.3">
      <c r="A44" s="157" t="s">
        <v>761</v>
      </c>
      <c r="C44" s="156"/>
      <c r="D44" s="154" t="s">
        <v>761</v>
      </c>
      <c r="E44" s="155" t="s">
        <v>760</v>
      </c>
      <c r="F44" s="154" t="s">
        <v>757</v>
      </c>
      <c r="G44" s="154"/>
      <c r="H44" s="153"/>
      <c r="I44" s="153"/>
      <c r="J44" s="153"/>
    </row>
    <row r="45" spans="1:15" x14ac:dyDescent="0.3">
      <c r="A45" s="157" t="s">
        <v>759</v>
      </c>
      <c r="C45" s="156"/>
      <c r="D45" s="154" t="s">
        <v>759</v>
      </c>
      <c r="E45" s="155" t="s">
        <v>758</v>
      </c>
      <c r="F45" s="154" t="s">
        <v>757</v>
      </c>
      <c r="G45" s="154"/>
      <c r="H45" s="153"/>
      <c r="I45" s="153"/>
      <c r="J45" s="15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G16" sqref="G16"/>
    </sheetView>
  </sheetViews>
  <sheetFormatPr defaultColWidth="9.21875" defaultRowHeight="13.2" x14ac:dyDescent="0.25"/>
  <cols>
    <col min="2" max="2" width="10" bestFit="1" customWidth="1"/>
    <col min="4" max="4" width="35.21875" bestFit="1" customWidth="1"/>
  </cols>
  <sheetData>
    <row r="4" spans="2:9" ht="14.4" x14ac:dyDescent="0.3">
      <c r="B4" s="124" t="s">
        <v>140</v>
      </c>
      <c r="C4" s="51"/>
      <c r="D4" s="51"/>
      <c r="E4" s="51"/>
      <c r="F4" s="51"/>
      <c r="G4" s="51"/>
      <c r="H4" s="51"/>
      <c r="I4" s="51"/>
    </row>
    <row r="5" spans="2:9" ht="14.4" x14ac:dyDescent="0.3">
      <c r="B5" s="52" t="s">
        <v>141</v>
      </c>
      <c r="C5" s="56" t="s">
        <v>142</v>
      </c>
      <c r="D5" s="52" t="s">
        <v>143</v>
      </c>
      <c r="E5" s="56" t="s">
        <v>144</v>
      </c>
      <c r="F5" s="52" t="s">
        <v>20</v>
      </c>
      <c r="G5" s="174" t="s">
        <v>145</v>
      </c>
      <c r="H5" s="52" t="s">
        <v>146</v>
      </c>
      <c r="I5" s="56" t="s">
        <v>147</v>
      </c>
    </row>
    <row r="6" spans="2:9" ht="14.4" x14ac:dyDescent="0.25">
      <c r="B6" s="96" t="s">
        <v>392</v>
      </c>
      <c r="C6" s="91" t="s">
        <v>393</v>
      </c>
      <c r="D6" s="91" t="s">
        <v>398</v>
      </c>
      <c r="E6" s="95" t="s">
        <v>119</v>
      </c>
      <c r="F6" s="95"/>
      <c r="G6" s="175" t="s">
        <v>468</v>
      </c>
      <c r="H6" s="94"/>
      <c r="I6" s="94"/>
    </row>
    <row r="7" spans="2:9" ht="14.4" x14ac:dyDescent="0.25">
      <c r="B7" s="96" t="s">
        <v>392</v>
      </c>
      <c r="C7" s="114" t="s">
        <v>397</v>
      </c>
      <c r="D7" s="91" t="s">
        <v>399</v>
      </c>
      <c r="E7" s="95" t="s">
        <v>119</v>
      </c>
      <c r="F7" s="95"/>
      <c r="G7" s="175" t="s">
        <v>468</v>
      </c>
      <c r="H7" s="94"/>
      <c r="I7" s="94"/>
    </row>
    <row r="8" spans="2:9" ht="14.4" x14ac:dyDescent="0.25">
      <c r="B8" s="96" t="s">
        <v>392</v>
      </c>
      <c r="C8" s="114" t="s">
        <v>401</v>
      </c>
      <c r="D8" s="91" t="s">
        <v>400</v>
      </c>
      <c r="E8" s="95" t="s">
        <v>119</v>
      </c>
      <c r="F8" s="95"/>
      <c r="G8" s="175" t="s">
        <v>468</v>
      </c>
      <c r="H8" s="94"/>
      <c r="I8" s="94"/>
    </row>
    <row r="11" spans="2:9" ht="14.4" x14ac:dyDescent="0.3">
      <c r="B11" s="124" t="s">
        <v>140</v>
      </c>
      <c r="D11" s="123"/>
      <c r="E11" s="123"/>
      <c r="F11" s="123"/>
      <c r="G11" s="123"/>
      <c r="H11" s="123"/>
      <c r="I11" s="123"/>
    </row>
    <row r="12" spans="2:9" ht="15" thickBot="1" x14ac:dyDescent="0.3">
      <c r="B12" s="122" t="s">
        <v>141</v>
      </c>
      <c r="C12" s="122" t="s">
        <v>142</v>
      </c>
      <c r="D12" s="122" t="s">
        <v>143</v>
      </c>
      <c r="E12" s="122" t="s">
        <v>144</v>
      </c>
      <c r="F12" s="122" t="s">
        <v>20</v>
      </c>
      <c r="G12" s="122" t="s">
        <v>145</v>
      </c>
      <c r="H12" s="122" t="s">
        <v>146</v>
      </c>
      <c r="I12" s="122" t="s">
        <v>147</v>
      </c>
    </row>
    <row r="13" spans="2:9" ht="14.4" x14ac:dyDescent="0.25">
      <c r="B13" s="96" t="s">
        <v>392</v>
      </c>
      <c r="C13" s="91" t="s">
        <v>655</v>
      </c>
      <c r="D13" s="91" t="s">
        <v>654</v>
      </c>
      <c r="E13" s="95" t="s">
        <v>119</v>
      </c>
      <c r="F13" s="95"/>
      <c r="G13" s="95" t="s">
        <v>468</v>
      </c>
      <c r="H13" s="94"/>
      <c r="I13" s="94" t="s">
        <v>50</v>
      </c>
    </row>
    <row r="14" spans="2:9" ht="14.4" x14ac:dyDescent="0.25">
      <c r="B14" s="96" t="s">
        <v>613</v>
      </c>
      <c r="C14" s="114" t="s">
        <v>653</v>
      </c>
      <c r="D14" s="91" t="s">
        <v>652</v>
      </c>
      <c r="E14" s="95" t="s">
        <v>119</v>
      </c>
      <c r="F14" s="95"/>
      <c r="G14" s="95"/>
      <c r="H14" s="94"/>
      <c r="I14" s="94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4"/>
  <sheetViews>
    <sheetView zoomScaleNormal="100" workbookViewId="0">
      <selection activeCell="F28" sqref="F28"/>
    </sheetView>
  </sheetViews>
  <sheetFormatPr defaultColWidth="9.21875" defaultRowHeight="13.2" x14ac:dyDescent="0.25"/>
  <cols>
    <col min="2" max="2" width="13.77734375" bestFit="1" customWidth="1"/>
    <col min="5" max="6" width="17.77734375" customWidth="1"/>
    <col min="7" max="7" width="8.77734375" bestFit="1" customWidth="1"/>
    <col min="9" max="9" width="11.77734375" bestFit="1" customWidth="1"/>
  </cols>
  <sheetData>
    <row r="3" spans="2:6" x14ac:dyDescent="0.25">
      <c r="B3" s="10" t="s">
        <v>35</v>
      </c>
    </row>
    <row r="4" spans="2:6" x14ac:dyDescent="0.25">
      <c r="B4">
        <v>2018</v>
      </c>
    </row>
    <row r="7" spans="2:6" x14ac:dyDescent="0.25">
      <c r="B7" s="10" t="s">
        <v>36</v>
      </c>
    </row>
    <row r="8" spans="2:6" x14ac:dyDescent="0.25">
      <c r="B8" t="s">
        <v>91</v>
      </c>
    </row>
    <row r="11" spans="2:6" x14ac:dyDescent="0.25">
      <c r="B11" s="10" t="s">
        <v>10</v>
      </c>
    </row>
    <row r="12" spans="2:6" x14ac:dyDescent="0.25">
      <c r="B12" s="11" t="s">
        <v>37</v>
      </c>
      <c r="C12" s="17" t="s">
        <v>63</v>
      </c>
      <c r="D12" s="14" t="s">
        <v>91</v>
      </c>
      <c r="E12" s="14" t="s">
        <v>1071</v>
      </c>
      <c r="F12" s="3"/>
    </row>
    <row r="13" spans="2:6" x14ac:dyDescent="0.25">
      <c r="B13" s="12">
        <v>1</v>
      </c>
      <c r="C13" s="12">
        <v>1</v>
      </c>
      <c r="D13" s="12">
        <v>1</v>
      </c>
      <c r="E13" s="12">
        <v>1</v>
      </c>
    </row>
    <row r="14" spans="2:6" x14ac:dyDescent="0.25">
      <c r="B14" s="12">
        <v>2</v>
      </c>
      <c r="C14" s="12">
        <v>2</v>
      </c>
      <c r="D14" s="12">
        <v>2</v>
      </c>
      <c r="E14" s="12">
        <v>2</v>
      </c>
    </row>
    <row r="15" spans="2:6" x14ac:dyDescent="0.25">
      <c r="B15" s="12"/>
      <c r="C15" s="12">
        <v>5</v>
      </c>
      <c r="D15" s="12">
        <v>5</v>
      </c>
      <c r="E15">
        <v>2</v>
      </c>
    </row>
    <row r="16" spans="2:6" x14ac:dyDescent="0.25">
      <c r="B16" s="12"/>
      <c r="C16" s="12">
        <v>5</v>
      </c>
      <c r="D16" s="12">
        <v>5</v>
      </c>
      <c r="E16">
        <v>2</v>
      </c>
    </row>
    <row r="17" spans="2:5" x14ac:dyDescent="0.25">
      <c r="B17" s="12"/>
      <c r="C17" s="12">
        <v>5</v>
      </c>
      <c r="D17" s="12">
        <v>5</v>
      </c>
      <c r="E17">
        <v>2</v>
      </c>
    </row>
    <row r="18" spans="2:5" x14ac:dyDescent="0.25">
      <c r="B18" s="12"/>
      <c r="C18" s="12"/>
      <c r="D18" s="12">
        <v>5</v>
      </c>
      <c r="E18">
        <v>2</v>
      </c>
    </row>
    <row r="19" spans="2:5" x14ac:dyDescent="0.25">
      <c r="B19" s="12"/>
      <c r="C19" s="12"/>
      <c r="D19" s="12">
        <v>5</v>
      </c>
      <c r="E19">
        <v>2</v>
      </c>
    </row>
    <row r="20" spans="2:5" x14ac:dyDescent="0.25">
      <c r="B20" s="12"/>
      <c r="C20" s="12"/>
      <c r="D20" s="12">
        <v>5</v>
      </c>
      <c r="E20">
        <v>2</v>
      </c>
    </row>
    <row r="21" spans="2:5" x14ac:dyDescent="0.25">
      <c r="B21" s="12"/>
      <c r="C21" s="12"/>
      <c r="D21" s="12">
        <v>5</v>
      </c>
      <c r="E21">
        <v>2</v>
      </c>
    </row>
    <row r="22" spans="2:5" x14ac:dyDescent="0.25">
      <c r="B22" s="12"/>
      <c r="C22" s="12"/>
      <c r="D22" s="12">
        <v>5</v>
      </c>
      <c r="E22">
        <v>2</v>
      </c>
    </row>
    <row r="23" spans="2:5" x14ac:dyDescent="0.25">
      <c r="B23" s="12"/>
      <c r="C23" s="12"/>
      <c r="D23" s="12">
        <v>5</v>
      </c>
      <c r="E23">
        <v>2</v>
      </c>
    </row>
    <row r="24" spans="2:5" x14ac:dyDescent="0.25">
      <c r="B24" s="12"/>
      <c r="C24" s="12"/>
      <c r="D24" s="12">
        <v>5</v>
      </c>
      <c r="E24">
        <v>2</v>
      </c>
    </row>
    <row r="25" spans="2:5" x14ac:dyDescent="0.25">
      <c r="E25">
        <v>2</v>
      </c>
    </row>
    <row r="26" spans="2:5" x14ac:dyDescent="0.25">
      <c r="E26">
        <v>1</v>
      </c>
    </row>
    <row r="27" spans="2:5" x14ac:dyDescent="0.25">
      <c r="E27">
        <v>1</v>
      </c>
    </row>
    <row r="28" spans="2:5" x14ac:dyDescent="0.25">
      <c r="E28">
        <v>1</v>
      </c>
    </row>
    <row r="29" spans="2:5" x14ac:dyDescent="0.25">
      <c r="E29">
        <v>2</v>
      </c>
    </row>
    <row r="30" spans="2:5" x14ac:dyDescent="0.25">
      <c r="E30">
        <v>2</v>
      </c>
    </row>
    <row r="31" spans="2:5" x14ac:dyDescent="0.25">
      <c r="E31">
        <v>2</v>
      </c>
    </row>
    <row r="32" spans="2:5" x14ac:dyDescent="0.25">
      <c r="E32">
        <v>2</v>
      </c>
    </row>
    <row r="33" spans="5:5" x14ac:dyDescent="0.25">
      <c r="E33">
        <v>2</v>
      </c>
    </row>
    <row r="34" spans="5:5" x14ac:dyDescent="0.25">
      <c r="E34">
        <v>2</v>
      </c>
    </row>
    <row r="35" spans="5:5" x14ac:dyDescent="0.25">
      <c r="E35">
        <v>2</v>
      </c>
    </row>
    <row r="36" spans="5:5" x14ac:dyDescent="0.25">
      <c r="E36">
        <v>2</v>
      </c>
    </row>
    <row r="37" spans="5:5" x14ac:dyDescent="0.25">
      <c r="E37">
        <v>2</v>
      </c>
    </row>
    <row r="38" spans="5:5" x14ac:dyDescent="0.25">
      <c r="E38">
        <v>2</v>
      </c>
    </row>
    <row r="39" spans="5:5" x14ac:dyDescent="0.25">
      <c r="E39">
        <v>2</v>
      </c>
    </row>
    <row r="40" spans="5:5" x14ac:dyDescent="0.25">
      <c r="E40">
        <v>2</v>
      </c>
    </row>
    <row r="41" spans="5:5" x14ac:dyDescent="0.25">
      <c r="E41">
        <v>2</v>
      </c>
    </row>
    <row r="42" spans="5:5" x14ac:dyDescent="0.25">
      <c r="E42">
        <v>2</v>
      </c>
    </row>
    <row r="43" spans="5:5" x14ac:dyDescent="0.25">
      <c r="E43">
        <v>2</v>
      </c>
    </row>
    <row r="44" spans="5:5" x14ac:dyDescent="0.25">
      <c r="E44">
        <v>2</v>
      </c>
    </row>
  </sheetData>
  <phoneticPr fontId="1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21875" defaultRowHeight="13.2" x14ac:dyDescent="0.25"/>
  <cols>
    <col min="1" max="1" width="7.21875" customWidth="1"/>
    <col min="2" max="2" width="52.77734375" bestFit="1" customWidth="1"/>
    <col min="5" max="5" width="9.44140625" customWidth="1"/>
    <col min="9" max="9" width="10.6640625" customWidth="1"/>
  </cols>
  <sheetData>
    <row r="3" spans="2:3" x14ac:dyDescent="0.25">
      <c r="B3" s="10" t="s">
        <v>28</v>
      </c>
    </row>
    <row r="4" spans="2:3" x14ac:dyDescent="0.25">
      <c r="B4" s="11" t="s">
        <v>29</v>
      </c>
      <c r="C4" s="14" t="s">
        <v>30</v>
      </c>
    </row>
    <row r="5" spans="2:3" x14ac:dyDescent="0.25">
      <c r="B5" s="12" t="s">
        <v>899</v>
      </c>
      <c r="C5" s="12">
        <v>1</v>
      </c>
    </row>
    <row r="6" spans="2:3" x14ac:dyDescent="0.25">
      <c r="B6" s="12" t="s">
        <v>31</v>
      </c>
      <c r="C6" s="12">
        <v>1</v>
      </c>
    </row>
    <row r="7" spans="2:3" x14ac:dyDescent="0.25">
      <c r="B7" s="12" t="s">
        <v>138</v>
      </c>
      <c r="C7" s="12">
        <v>1</v>
      </c>
    </row>
    <row r="8" spans="2:3" x14ac:dyDescent="0.25">
      <c r="B8" s="12" t="s">
        <v>33</v>
      </c>
      <c r="C8" s="12">
        <v>1</v>
      </c>
    </row>
    <row r="9" spans="2:3" x14ac:dyDescent="0.25">
      <c r="B9" s="12" t="s">
        <v>32</v>
      </c>
      <c r="C9" s="12">
        <v>1</v>
      </c>
    </row>
    <row r="10" spans="2:3" x14ac:dyDescent="0.25">
      <c r="B10" s="12" t="s">
        <v>898</v>
      </c>
      <c r="C10" s="12">
        <v>0</v>
      </c>
    </row>
    <row r="11" spans="2:3" x14ac:dyDescent="0.25">
      <c r="B11" s="12" t="s">
        <v>64</v>
      </c>
      <c r="C11" s="12">
        <v>1</v>
      </c>
    </row>
    <row r="12" spans="2:3" x14ac:dyDescent="0.25">
      <c r="B12" s="12" t="s">
        <v>897</v>
      </c>
      <c r="C12" s="12">
        <v>0</v>
      </c>
    </row>
    <row r="13" spans="2:3" x14ac:dyDescent="0.25">
      <c r="B13" s="12" t="s">
        <v>34</v>
      </c>
      <c r="C13" s="12">
        <v>0</v>
      </c>
    </row>
    <row r="14" spans="2:3" x14ac:dyDescent="0.25">
      <c r="B14" s="12" t="s">
        <v>896</v>
      </c>
      <c r="C14" s="12">
        <v>1</v>
      </c>
    </row>
    <row r="15" spans="2:3" x14ac:dyDescent="0.25">
      <c r="B15" s="12" t="s">
        <v>895</v>
      </c>
      <c r="C15" s="12">
        <v>1</v>
      </c>
    </row>
  </sheetData>
  <phoneticPr fontId="13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7"/>
  <sheetViews>
    <sheetView zoomScaleNormal="100" workbookViewId="0">
      <selection activeCell="F16" sqref="F16"/>
    </sheetView>
  </sheetViews>
  <sheetFormatPr defaultColWidth="9.21875" defaultRowHeight="13.2" x14ac:dyDescent="0.25"/>
  <cols>
    <col min="1" max="1" width="2.77734375" customWidth="1"/>
    <col min="4" max="4" width="13.21875" customWidth="1"/>
    <col min="5" max="5" width="11.77734375" bestFit="1" customWidth="1"/>
    <col min="6" max="6" width="9.5546875" customWidth="1"/>
    <col min="7" max="7" width="10.77734375" bestFit="1" customWidth="1"/>
    <col min="8" max="8" width="15.21875" customWidth="1"/>
    <col min="9" max="9" width="10.77734375" customWidth="1"/>
    <col min="13" max="13" width="9.21875" customWidth="1"/>
  </cols>
  <sheetData>
    <row r="2" spans="2:10" ht="14.4" x14ac:dyDescent="0.3">
      <c r="B2" s="177" t="s">
        <v>892</v>
      </c>
    </row>
    <row r="3" spans="2:10" ht="14.4" x14ac:dyDescent="0.3">
      <c r="B3" s="177"/>
      <c r="J3" s="179"/>
    </row>
    <row r="4" spans="2:10" ht="14.4" x14ac:dyDescent="0.3">
      <c r="B4" s="178" t="s">
        <v>893</v>
      </c>
    </row>
    <row r="5" spans="2:10" ht="13.8" thickBot="1" x14ac:dyDescent="0.3">
      <c r="B5" s="4" t="s">
        <v>19</v>
      </c>
      <c r="C5" s="4" t="s">
        <v>20</v>
      </c>
      <c r="D5" s="4" t="s">
        <v>21</v>
      </c>
      <c r="E5" s="4" t="s">
        <v>894</v>
      </c>
      <c r="F5" s="4" t="s">
        <v>2</v>
      </c>
      <c r="G5" s="4" t="s">
        <v>23</v>
      </c>
      <c r="H5" s="4" t="s">
        <v>24</v>
      </c>
    </row>
    <row r="6" spans="2:10" x14ac:dyDescent="0.25">
      <c r="C6" t="s">
        <v>65</v>
      </c>
      <c r="D6" t="s">
        <v>66</v>
      </c>
      <c r="E6">
        <v>0</v>
      </c>
      <c r="F6">
        <v>5</v>
      </c>
      <c r="G6" s="13"/>
      <c r="H6" s="58" t="s">
        <v>154</v>
      </c>
    </row>
    <row r="7" spans="2:10" x14ac:dyDescent="0.25">
      <c r="C7" t="s">
        <v>65</v>
      </c>
      <c r="D7" t="s">
        <v>66</v>
      </c>
      <c r="E7">
        <v>0</v>
      </c>
      <c r="F7">
        <v>5</v>
      </c>
      <c r="G7" s="13"/>
      <c r="H7" s="58" t="s">
        <v>901</v>
      </c>
    </row>
    <row r="8" spans="2:10" x14ac:dyDescent="0.25">
      <c r="C8" t="s">
        <v>65</v>
      </c>
      <c r="D8" s="13" t="s">
        <v>67</v>
      </c>
      <c r="E8" s="13">
        <v>0</v>
      </c>
      <c r="F8">
        <v>5</v>
      </c>
      <c r="G8" s="13"/>
      <c r="H8" s="13"/>
    </row>
    <row r="9" spans="2:10" x14ac:dyDescent="0.25">
      <c r="C9" t="s">
        <v>65</v>
      </c>
      <c r="D9" s="13" t="s">
        <v>68</v>
      </c>
      <c r="E9" s="13">
        <v>0</v>
      </c>
      <c r="F9">
        <v>5</v>
      </c>
    </row>
    <row r="10" spans="2:10" x14ac:dyDescent="0.25">
      <c r="C10" s="13" t="s">
        <v>390</v>
      </c>
      <c r="D10" s="13" t="s">
        <v>395</v>
      </c>
      <c r="E10" s="13">
        <v>0</v>
      </c>
      <c r="F10" s="13">
        <v>5</v>
      </c>
      <c r="H10" s="13" t="s">
        <v>394</v>
      </c>
    </row>
    <row r="11" spans="2:10" x14ac:dyDescent="0.25">
      <c r="C11" s="13" t="s">
        <v>1073</v>
      </c>
      <c r="D11" s="13" t="s">
        <v>395</v>
      </c>
      <c r="E11" s="13">
        <v>0</v>
      </c>
      <c r="F11" s="13">
        <v>5</v>
      </c>
      <c r="H11" s="13" t="s">
        <v>1072</v>
      </c>
    </row>
    <row r="12" spans="2:10" x14ac:dyDescent="0.25">
      <c r="C12" s="13" t="s">
        <v>390</v>
      </c>
      <c r="D12" t="s">
        <v>1098</v>
      </c>
      <c r="E12" s="13">
        <v>0</v>
      </c>
      <c r="F12" s="13">
        <v>5</v>
      </c>
      <c r="H12" s="13" t="s">
        <v>1099</v>
      </c>
    </row>
    <row r="14" spans="2:10" x14ac:dyDescent="0.25">
      <c r="B14" s="13"/>
      <c r="C14" s="13" t="s">
        <v>390</v>
      </c>
      <c r="D14" s="13" t="s">
        <v>391</v>
      </c>
      <c r="E14" s="13">
        <v>0</v>
      </c>
      <c r="F14">
        <v>-5</v>
      </c>
    </row>
    <row r="16" spans="2:10" ht="19.5" customHeight="1" x14ac:dyDescent="0.25"/>
    <row r="17" spans="2:8" ht="15.75" customHeight="1" x14ac:dyDescent="0.25">
      <c r="B17" s="1" t="s">
        <v>18</v>
      </c>
    </row>
    <row r="18" spans="2:8" ht="13.8" thickBot="1" x14ac:dyDescent="0.3">
      <c r="B18" s="4" t="s">
        <v>19</v>
      </c>
      <c r="C18" s="4" t="s">
        <v>20</v>
      </c>
      <c r="D18" s="4" t="s">
        <v>21</v>
      </c>
      <c r="E18" s="4" t="s">
        <v>22</v>
      </c>
      <c r="F18" s="4" t="s">
        <v>2</v>
      </c>
      <c r="G18" s="4" t="s">
        <v>23</v>
      </c>
      <c r="H18" s="4" t="s">
        <v>24</v>
      </c>
    </row>
    <row r="19" spans="2:8" x14ac:dyDescent="0.25">
      <c r="D19" s="13"/>
      <c r="F19" s="13"/>
      <c r="H19" s="13"/>
    </row>
    <row r="24" spans="2:8" x14ac:dyDescent="0.25">
      <c r="B24" s="1" t="s">
        <v>0</v>
      </c>
    </row>
    <row r="25" spans="2:8" ht="13.8" thickBot="1" x14ac:dyDescent="0.3">
      <c r="B25" s="4" t="s">
        <v>19</v>
      </c>
      <c r="C25" s="4" t="s">
        <v>20</v>
      </c>
      <c r="D25" s="4" t="s">
        <v>21</v>
      </c>
      <c r="E25" s="4" t="s">
        <v>22</v>
      </c>
      <c r="F25" s="4" t="s">
        <v>2</v>
      </c>
      <c r="G25" s="4" t="s">
        <v>23</v>
      </c>
      <c r="H25" s="4" t="s">
        <v>24</v>
      </c>
    </row>
    <row r="26" spans="2:8" x14ac:dyDescent="0.25">
      <c r="B26" s="13"/>
      <c r="C26" s="13"/>
      <c r="D26" s="13" t="s">
        <v>3</v>
      </c>
      <c r="E26" s="13"/>
      <c r="F26" s="13">
        <v>99999</v>
      </c>
      <c r="G26" s="13" t="s">
        <v>17</v>
      </c>
      <c r="H26" s="13" t="s">
        <v>1</v>
      </c>
    </row>
    <row r="27" spans="2:8" x14ac:dyDescent="0.25">
      <c r="B27" s="13"/>
      <c r="C27" s="13"/>
      <c r="D27" s="13" t="s">
        <v>3</v>
      </c>
      <c r="E27" s="13"/>
      <c r="F27" s="13">
        <v>99999</v>
      </c>
      <c r="G27" s="13" t="s">
        <v>17</v>
      </c>
      <c r="H27" s="13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"/>
  <sheetViews>
    <sheetView zoomScaleNormal="100" workbookViewId="0">
      <selection activeCell="I18" sqref="I18"/>
    </sheetView>
  </sheetViews>
  <sheetFormatPr defaultColWidth="9.21875" defaultRowHeight="13.2" x14ac:dyDescent="0.25"/>
  <cols>
    <col min="1" max="1" width="9.21875" style="9"/>
    <col min="2" max="2" width="12.21875" style="9" customWidth="1"/>
    <col min="3" max="3" width="10.77734375" style="9" customWidth="1"/>
    <col min="4" max="4" width="14" style="9" customWidth="1"/>
    <col min="5" max="5" width="10.44140625" style="9" bestFit="1" customWidth="1"/>
    <col min="6" max="6" width="10.44140625" style="9" customWidth="1"/>
    <col min="7" max="7" width="11" style="9" bestFit="1" customWidth="1"/>
    <col min="8" max="16384" width="9.21875" style="9"/>
  </cols>
  <sheetData>
    <row r="1" spans="1:22" s="18" customFormat="1" x14ac:dyDescent="0.25">
      <c r="A1" s="18" t="s">
        <v>92</v>
      </c>
    </row>
    <row r="2" spans="1:22" s="13" customFormat="1" x14ac:dyDescent="0.25">
      <c r="R2" s="18"/>
    </row>
    <row r="3" spans="1:22" s="13" customFormat="1" x14ac:dyDescent="0.25">
      <c r="B3" s="18" t="s">
        <v>41</v>
      </c>
      <c r="R3" s="18"/>
    </row>
    <row r="4" spans="1:22" s="13" customFormat="1" x14ac:dyDescent="0.25">
      <c r="R4" s="18"/>
    </row>
    <row r="5" spans="1:22" s="13" customFormat="1" x14ac:dyDescent="0.25">
      <c r="R5" s="18"/>
    </row>
    <row r="6" spans="1:22" s="13" customFormat="1" x14ac:dyDescent="0.25">
      <c r="B6" s="1" t="s">
        <v>18</v>
      </c>
      <c r="R6" s="18"/>
    </row>
    <row r="7" spans="1:22" s="13" customFormat="1" ht="13.8" thickBot="1" x14ac:dyDescent="0.3">
      <c r="B7" s="19" t="s">
        <v>19</v>
      </c>
      <c r="C7" s="19" t="s">
        <v>20</v>
      </c>
      <c r="D7" s="19" t="s">
        <v>21</v>
      </c>
      <c r="E7" s="19" t="s">
        <v>22</v>
      </c>
      <c r="F7" s="4" t="s">
        <v>26</v>
      </c>
      <c r="G7" s="20" t="s">
        <v>2</v>
      </c>
      <c r="H7" s="20" t="s">
        <v>72</v>
      </c>
      <c r="I7" s="20" t="s">
        <v>73</v>
      </c>
      <c r="J7" s="20" t="s">
        <v>75</v>
      </c>
      <c r="K7" s="20" t="s">
        <v>77</v>
      </c>
      <c r="L7" s="20" t="s">
        <v>79</v>
      </c>
      <c r="M7" s="20" t="s">
        <v>80</v>
      </c>
      <c r="N7" s="20" t="s">
        <v>81</v>
      </c>
      <c r="O7" s="20" t="s">
        <v>82</v>
      </c>
      <c r="P7" s="20" t="s">
        <v>84</v>
      </c>
      <c r="Q7" s="20" t="s">
        <v>85</v>
      </c>
      <c r="R7" s="20" t="s">
        <v>86</v>
      </c>
      <c r="S7" s="20" t="s">
        <v>87</v>
      </c>
      <c r="T7" s="20" t="s">
        <v>88</v>
      </c>
      <c r="U7" s="20" t="s">
        <v>89</v>
      </c>
      <c r="V7" s="20" t="s">
        <v>90</v>
      </c>
    </row>
    <row r="8" spans="1:22" s="13" customFormat="1" x14ac:dyDescent="0.25">
      <c r="D8" s="13" t="s">
        <v>93</v>
      </c>
      <c r="G8" s="13">
        <v>3.5000000000000003E-2</v>
      </c>
    </row>
    <row r="9" spans="1:22" s="13" customFormat="1" x14ac:dyDescent="0.25">
      <c r="D9" s="13" t="s">
        <v>94</v>
      </c>
      <c r="G9" s="13">
        <v>2018</v>
      </c>
    </row>
    <row r="10" spans="1:22" s="13" customFormat="1" x14ac:dyDescent="0.25">
      <c r="B10" s="13" t="s">
        <v>891</v>
      </c>
      <c r="D10" s="9" t="s">
        <v>49</v>
      </c>
      <c r="E10" s="9"/>
      <c r="F10" s="13" t="s">
        <v>95</v>
      </c>
      <c r="G10" s="3">
        <v>0.95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s="13" customFormat="1" x14ac:dyDescent="0.25">
      <c r="B11" s="13" t="s">
        <v>96</v>
      </c>
      <c r="D11" s="13" t="s">
        <v>48</v>
      </c>
      <c r="G11" s="21">
        <f t="shared" ref="G11:G22" si="0">F38</f>
        <v>9.6700000000000022E-2</v>
      </c>
    </row>
    <row r="12" spans="1:22" s="13" customFormat="1" x14ac:dyDescent="0.25">
      <c r="B12" s="13" t="s">
        <v>97</v>
      </c>
      <c r="D12" s="13" t="s">
        <v>48</v>
      </c>
      <c r="G12" s="21">
        <f t="shared" si="0"/>
        <v>0.10539999999999999</v>
      </c>
    </row>
    <row r="13" spans="1:22" s="13" customFormat="1" x14ac:dyDescent="0.25">
      <c r="B13" s="13" t="s">
        <v>98</v>
      </c>
      <c r="D13" s="13" t="s">
        <v>48</v>
      </c>
      <c r="G13" s="21">
        <f t="shared" si="0"/>
        <v>8.8000000000000109E-3</v>
      </c>
    </row>
    <row r="14" spans="1:22" s="13" customFormat="1" x14ac:dyDescent="0.25">
      <c r="B14" s="13" t="s">
        <v>51</v>
      </c>
      <c r="D14" s="13" t="s">
        <v>48</v>
      </c>
      <c r="G14" s="21">
        <f t="shared" si="0"/>
        <v>0.11430000000000001</v>
      </c>
    </row>
    <row r="15" spans="1:22" s="13" customFormat="1" x14ac:dyDescent="0.25">
      <c r="B15" s="13" t="s">
        <v>52</v>
      </c>
      <c r="D15" s="13" t="s">
        <v>48</v>
      </c>
      <c r="G15" s="21">
        <f t="shared" si="0"/>
        <v>0.12470000000000002</v>
      </c>
    </row>
    <row r="16" spans="1:22" s="13" customFormat="1" x14ac:dyDescent="0.25">
      <c r="B16" s="13" t="s">
        <v>99</v>
      </c>
      <c r="D16" s="13" t="s">
        <v>48</v>
      </c>
      <c r="G16" s="21">
        <f t="shared" si="0"/>
        <v>1.0400000000000012E-2</v>
      </c>
    </row>
    <row r="17" spans="2:11" s="13" customFormat="1" x14ac:dyDescent="0.25">
      <c r="B17" s="13" t="s">
        <v>100</v>
      </c>
      <c r="D17" s="13" t="s">
        <v>48</v>
      </c>
      <c r="G17" s="21">
        <f t="shared" si="0"/>
        <v>9.6700000000000022E-2</v>
      </c>
    </row>
    <row r="18" spans="2:11" s="13" customFormat="1" x14ac:dyDescent="0.25">
      <c r="B18" s="13" t="s">
        <v>101</v>
      </c>
      <c r="D18" s="13" t="s">
        <v>48</v>
      </c>
      <c r="G18" s="21">
        <f t="shared" si="0"/>
        <v>0.10539999999999999</v>
      </c>
    </row>
    <row r="19" spans="2:11" s="13" customFormat="1" x14ac:dyDescent="0.25">
      <c r="B19" s="13" t="s">
        <v>102</v>
      </c>
      <c r="D19" s="13" t="s">
        <v>48</v>
      </c>
      <c r="G19" s="21">
        <f t="shared" si="0"/>
        <v>8.8000000000000109E-3</v>
      </c>
    </row>
    <row r="20" spans="2:11" s="13" customFormat="1" x14ac:dyDescent="0.25">
      <c r="B20" s="13" t="s">
        <v>53</v>
      </c>
      <c r="D20" s="13" t="s">
        <v>48</v>
      </c>
      <c r="G20" s="21">
        <f t="shared" si="0"/>
        <v>0.15070000000000003</v>
      </c>
    </row>
    <row r="21" spans="2:11" s="13" customFormat="1" x14ac:dyDescent="0.25">
      <c r="B21" s="13" t="s">
        <v>54</v>
      </c>
      <c r="D21" s="13" t="s">
        <v>48</v>
      </c>
      <c r="G21" s="21">
        <f t="shared" si="0"/>
        <v>0.16440000000000002</v>
      </c>
    </row>
    <row r="22" spans="2:11" s="13" customFormat="1" x14ac:dyDescent="0.25">
      <c r="B22" s="13" t="s">
        <v>103</v>
      </c>
      <c r="D22" s="13" t="s">
        <v>48</v>
      </c>
      <c r="G22" s="21">
        <f t="shared" si="0"/>
        <v>1.3700000000000011E-2</v>
      </c>
    </row>
    <row r="23" spans="2:11" s="13" customFormat="1" x14ac:dyDescent="0.25"/>
    <row r="24" spans="2:11" s="13" customFormat="1" x14ac:dyDescent="0.25">
      <c r="F24" s="22" t="s">
        <v>104</v>
      </c>
      <c r="G24" s="13" t="str">
        <f>IF(SUM(G11:G22)=1,"ok","FALSE")</f>
        <v>ok</v>
      </c>
    </row>
    <row r="25" spans="2:11" s="13" customFormat="1" x14ac:dyDescent="0.25"/>
    <row r="26" spans="2:11" s="13" customFormat="1" x14ac:dyDescent="0.25"/>
    <row r="27" spans="2:11" s="13" customFormat="1" ht="13.8" thickBot="1" x14ac:dyDescent="0.3">
      <c r="B27" s="23" t="s">
        <v>55</v>
      </c>
      <c r="C27" s="24" t="s">
        <v>56</v>
      </c>
      <c r="D27" s="25" t="s">
        <v>57</v>
      </c>
      <c r="E27" s="24" t="s">
        <v>107</v>
      </c>
      <c r="G27" s="26" t="s">
        <v>108</v>
      </c>
      <c r="H27" s="27" t="s">
        <v>61</v>
      </c>
      <c r="I27" s="27" t="s">
        <v>62</v>
      </c>
      <c r="J27" s="28" t="s">
        <v>76</v>
      </c>
    </row>
    <row r="28" spans="2:11" s="13" customFormat="1" x14ac:dyDescent="0.25">
      <c r="B28" s="29" t="s">
        <v>78</v>
      </c>
      <c r="C28" s="30">
        <v>77</v>
      </c>
      <c r="D28" s="31">
        <f>C28/C32</f>
        <v>0.21095890410958903</v>
      </c>
      <c r="E28" s="32" t="s">
        <v>109</v>
      </c>
      <c r="G28" s="29" t="s">
        <v>78</v>
      </c>
      <c r="H28" s="33">
        <v>11</v>
      </c>
      <c r="I28" s="34">
        <v>12</v>
      </c>
      <c r="J28" s="35">
        <v>1</v>
      </c>
      <c r="K28" s="36">
        <f>SUM(H28:J28)</f>
        <v>24</v>
      </c>
    </row>
    <row r="29" spans="2:11" s="13" customFormat="1" x14ac:dyDescent="0.25">
      <c r="B29" s="29" t="s">
        <v>58</v>
      </c>
      <c r="C29" s="30">
        <v>91</v>
      </c>
      <c r="D29" s="31">
        <f>C29/C32</f>
        <v>0.24931506849315069</v>
      </c>
      <c r="E29" s="38" t="s">
        <v>110</v>
      </c>
      <c r="G29" s="29" t="s">
        <v>58</v>
      </c>
      <c r="H29" s="29">
        <v>11</v>
      </c>
      <c r="I29" s="39">
        <v>12</v>
      </c>
      <c r="J29" s="40">
        <v>1</v>
      </c>
      <c r="K29" s="36">
        <f>SUM(H29:J29)</f>
        <v>24</v>
      </c>
    </row>
    <row r="30" spans="2:11" s="13" customFormat="1" x14ac:dyDescent="0.25">
      <c r="B30" s="29" t="s">
        <v>74</v>
      </c>
      <c r="C30" s="30">
        <v>77</v>
      </c>
      <c r="D30" s="31">
        <f>C30/C32</f>
        <v>0.21095890410958903</v>
      </c>
      <c r="E30" s="38" t="s">
        <v>111</v>
      </c>
      <c r="G30" s="29" t="s">
        <v>74</v>
      </c>
      <c r="H30" s="29">
        <v>11</v>
      </c>
      <c r="I30" s="39">
        <v>12</v>
      </c>
      <c r="J30" s="40">
        <v>1</v>
      </c>
      <c r="K30" s="36">
        <f>SUM(H30:J30)</f>
        <v>24</v>
      </c>
    </row>
    <row r="31" spans="2:11" s="13" customFormat="1" x14ac:dyDescent="0.25">
      <c r="B31" s="41" t="s">
        <v>59</v>
      </c>
      <c r="C31" s="42">
        <v>120</v>
      </c>
      <c r="D31" s="43">
        <f>C31/C32</f>
        <v>0.32876712328767121</v>
      </c>
      <c r="E31" s="44" t="s">
        <v>112</v>
      </c>
      <c r="G31" s="41" t="s">
        <v>59</v>
      </c>
      <c r="H31" s="41">
        <v>11</v>
      </c>
      <c r="I31" s="45">
        <v>12</v>
      </c>
      <c r="J31" s="46">
        <v>1</v>
      </c>
      <c r="K31" s="36">
        <f>SUM(H31:J31)</f>
        <v>24</v>
      </c>
    </row>
    <row r="32" spans="2:11" s="13" customFormat="1" x14ac:dyDescent="0.25">
      <c r="B32" s="36"/>
      <c r="C32" s="47">
        <f>SUM(C28:C31)</f>
        <v>365</v>
      </c>
      <c r="D32" s="48">
        <f>SUM(D28:D31)</f>
        <v>1</v>
      </c>
      <c r="E32" s="36"/>
      <c r="H32" s="13">
        <f>H28/$K28</f>
        <v>0.45833333333333331</v>
      </c>
      <c r="I32" s="13">
        <f>I28/$K28</f>
        <v>0.5</v>
      </c>
      <c r="J32" s="13">
        <f>J28/$K28</f>
        <v>4.1666666666666664E-2</v>
      </c>
    </row>
    <row r="33" spans="2:6" s="13" customFormat="1" x14ac:dyDescent="0.25"/>
    <row r="34" spans="2:6" s="13" customFormat="1" x14ac:dyDescent="0.25"/>
    <row r="35" spans="2:6" s="13" customFormat="1" x14ac:dyDescent="0.25"/>
    <row r="36" spans="2:6" s="13" customFormat="1" x14ac:dyDescent="0.25"/>
    <row r="37" spans="2:6" s="13" customFormat="1" x14ac:dyDescent="0.25">
      <c r="D37" s="13" t="s">
        <v>105</v>
      </c>
      <c r="F37" s="13" t="s">
        <v>106</v>
      </c>
    </row>
    <row r="38" spans="2:6" s="13" customFormat="1" x14ac:dyDescent="0.25">
      <c r="B38" s="13" t="s">
        <v>96</v>
      </c>
      <c r="C38" s="13">
        <f>$D28*H$32</f>
        <v>9.6689497716894973E-2</v>
      </c>
      <c r="D38" s="13">
        <f>ROUNDDOWN(C38,4)</f>
        <v>9.6600000000000005E-2</v>
      </c>
      <c r="E38" s="13">
        <f>E$52/10</f>
        <v>1.0000000000001119E-4</v>
      </c>
      <c r="F38" s="21">
        <f>D38+E38</f>
        <v>9.6700000000000022E-2</v>
      </c>
    </row>
    <row r="39" spans="2:6" s="13" customFormat="1" x14ac:dyDescent="0.25">
      <c r="B39" s="13" t="s">
        <v>97</v>
      </c>
      <c r="C39" s="13">
        <f>$D28*I$32</f>
        <v>0.10547945205479452</v>
      </c>
      <c r="D39" s="13">
        <f t="shared" ref="D39:D49" si="1">ROUNDDOWN(C39,4)</f>
        <v>0.10539999999999999</v>
      </c>
      <c r="E39" s="37"/>
      <c r="F39" s="21">
        <f t="shared" ref="F39:F49" si="2">D39+E39</f>
        <v>0.10539999999999999</v>
      </c>
    </row>
    <row r="40" spans="2:6" s="13" customFormat="1" x14ac:dyDescent="0.25">
      <c r="B40" s="13" t="s">
        <v>98</v>
      </c>
      <c r="C40" s="13">
        <f>$D28*J$32</f>
        <v>8.7899543378995425E-3</v>
      </c>
      <c r="D40" s="13">
        <f t="shared" si="1"/>
        <v>8.6999999999999994E-3</v>
      </c>
      <c r="E40" s="13">
        <f>E$52/10</f>
        <v>1.0000000000001119E-4</v>
      </c>
      <c r="F40" s="21">
        <f t="shared" si="2"/>
        <v>8.8000000000000109E-3</v>
      </c>
    </row>
    <row r="41" spans="2:6" s="13" customFormat="1" x14ac:dyDescent="0.25">
      <c r="B41" s="13" t="s">
        <v>51</v>
      </c>
      <c r="C41" s="13">
        <f>$D29*H$32</f>
        <v>0.11426940639269406</v>
      </c>
      <c r="D41" s="13">
        <f t="shared" si="1"/>
        <v>0.1142</v>
      </c>
      <c r="E41" s="13">
        <f>E$52/10</f>
        <v>1.0000000000001119E-4</v>
      </c>
      <c r="F41" s="21">
        <f t="shared" si="2"/>
        <v>0.11430000000000001</v>
      </c>
    </row>
    <row r="42" spans="2:6" s="13" customFormat="1" x14ac:dyDescent="0.25">
      <c r="B42" s="13" t="s">
        <v>52</v>
      </c>
      <c r="C42" s="13">
        <f>$D29*I$32</f>
        <v>0.12465753424657534</v>
      </c>
      <c r="D42" s="13">
        <f t="shared" si="1"/>
        <v>0.1246</v>
      </c>
      <c r="E42" s="13">
        <f>E$52/10</f>
        <v>1.0000000000001119E-4</v>
      </c>
      <c r="F42" s="21">
        <f t="shared" si="2"/>
        <v>0.12470000000000002</v>
      </c>
    </row>
    <row r="43" spans="2:6" x14ac:dyDescent="0.25">
      <c r="B43" s="13" t="s">
        <v>99</v>
      </c>
      <c r="C43" s="13">
        <f>$D29*J$32</f>
        <v>1.0388127853881279E-2</v>
      </c>
      <c r="D43" s="13">
        <f t="shared" si="1"/>
        <v>1.03E-2</v>
      </c>
      <c r="E43" s="13">
        <f>E$52/10</f>
        <v>1.0000000000001119E-4</v>
      </c>
      <c r="F43" s="21">
        <f t="shared" si="2"/>
        <v>1.0400000000000012E-2</v>
      </c>
    </row>
    <row r="44" spans="2:6" x14ac:dyDescent="0.25">
      <c r="B44" s="13" t="s">
        <v>100</v>
      </c>
      <c r="C44" s="13">
        <f>$D30*H$32</f>
        <v>9.6689497716894973E-2</v>
      </c>
      <c r="D44" s="13">
        <f t="shared" si="1"/>
        <v>9.6600000000000005E-2</v>
      </c>
      <c r="E44" s="13">
        <f>E$52/10</f>
        <v>1.0000000000001119E-4</v>
      </c>
      <c r="F44" s="21">
        <f t="shared" si="2"/>
        <v>9.6700000000000022E-2</v>
      </c>
    </row>
    <row r="45" spans="2:6" x14ac:dyDescent="0.25">
      <c r="B45" s="13" t="s">
        <v>101</v>
      </c>
      <c r="C45" s="13">
        <f>$D30*I$32</f>
        <v>0.10547945205479452</v>
      </c>
      <c r="D45" s="13">
        <f t="shared" si="1"/>
        <v>0.10539999999999999</v>
      </c>
      <c r="E45" s="37"/>
      <c r="F45" s="21">
        <f t="shared" si="2"/>
        <v>0.10539999999999999</v>
      </c>
    </row>
    <row r="46" spans="2:6" x14ac:dyDescent="0.25">
      <c r="B46" s="13" t="s">
        <v>102</v>
      </c>
      <c r="C46" s="13">
        <f>$D30*J$32</f>
        <v>8.7899543378995425E-3</v>
      </c>
      <c r="D46" s="13">
        <f t="shared" si="1"/>
        <v>8.6999999999999994E-3</v>
      </c>
      <c r="E46" s="13">
        <f>E$52/10</f>
        <v>1.0000000000001119E-4</v>
      </c>
      <c r="F46" s="21">
        <f t="shared" si="2"/>
        <v>8.8000000000000109E-3</v>
      </c>
    </row>
    <row r="47" spans="2:6" x14ac:dyDescent="0.25">
      <c r="B47" s="13" t="s">
        <v>53</v>
      </c>
      <c r="C47" s="13">
        <f>$D31*H$32</f>
        <v>0.15068493150684931</v>
      </c>
      <c r="D47" s="13">
        <f t="shared" si="1"/>
        <v>0.15060000000000001</v>
      </c>
      <c r="E47" s="13">
        <f>E$52/10</f>
        <v>1.0000000000001119E-4</v>
      </c>
      <c r="F47" s="21">
        <f t="shared" si="2"/>
        <v>0.15070000000000003</v>
      </c>
    </row>
    <row r="48" spans="2:6" x14ac:dyDescent="0.25">
      <c r="B48" s="13" t="s">
        <v>54</v>
      </c>
      <c r="C48" s="13">
        <f>$D31*I$32</f>
        <v>0.16438356164383561</v>
      </c>
      <c r="D48" s="13">
        <f t="shared" si="1"/>
        <v>0.1643</v>
      </c>
      <c r="E48" s="13">
        <f>E$52/10</f>
        <v>1.0000000000001119E-4</v>
      </c>
      <c r="F48" s="21">
        <f t="shared" si="2"/>
        <v>0.16440000000000002</v>
      </c>
    </row>
    <row r="49" spans="2:6" x14ac:dyDescent="0.25">
      <c r="B49" s="13" t="s">
        <v>103</v>
      </c>
      <c r="C49" s="13">
        <f>$D31*J$32</f>
        <v>1.3698630136986301E-2</v>
      </c>
      <c r="D49" s="13">
        <f t="shared" si="1"/>
        <v>1.3599999999999999E-2</v>
      </c>
      <c r="E49" s="13">
        <f>E$52/10</f>
        <v>1.0000000000001119E-4</v>
      </c>
      <c r="F49" s="21">
        <f t="shared" si="2"/>
        <v>1.3700000000000011E-2</v>
      </c>
    </row>
    <row r="50" spans="2:6" x14ac:dyDescent="0.25">
      <c r="B50" s="13"/>
      <c r="C50" s="49"/>
      <c r="D50" s="13"/>
      <c r="E50" s="13"/>
      <c r="F50" s="13"/>
    </row>
    <row r="51" spans="2:6" x14ac:dyDescent="0.25">
      <c r="B51" s="13"/>
      <c r="C51" s="22" t="s">
        <v>104</v>
      </c>
      <c r="D51" s="13" t="str">
        <f>IF(SUM(D38:D49)=1,"ok","FALSE")</f>
        <v>FALSE</v>
      </c>
      <c r="E51" s="13"/>
      <c r="F51" s="13" t="str">
        <f>IF(SUM(F38:F49)=1,"ok","FALSE")</f>
        <v>ok</v>
      </c>
    </row>
    <row r="52" spans="2:6" x14ac:dyDescent="0.25">
      <c r="B52" s="13"/>
      <c r="C52" s="13"/>
      <c r="D52" s="21">
        <f>SUM(D38:D49)</f>
        <v>0.99899999999999989</v>
      </c>
      <c r="E52" s="21">
        <f>1-D52</f>
        <v>1.0000000000001119E-3</v>
      </c>
      <c r="F52" s="21">
        <f>SUM(F38:F49)</f>
        <v>1.0000000000000002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L10" sqref="L10"/>
    </sheetView>
  </sheetViews>
  <sheetFormatPr defaultColWidth="9.21875" defaultRowHeight="13.2" x14ac:dyDescent="0.25"/>
  <cols>
    <col min="2" max="2" width="11.77734375" bestFit="1" customWidth="1"/>
    <col min="3" max="3" width="6" customWidth="1"/>
    <col min="4" max="4" width="15.5546875" bestFit="1" customWidth="1"/>
    <col min="5" max="11" width="9.21875" customWidth="1"/>
    <col min="12" max="12" width="22.5546875" bestFit="1" customWidth="1"/>
    <col min="13" max="13" width="9.21875" customWidth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J1" s="13"/>
      <c r="K1" s="13"/>
      <c r="L1" s="13"/>
      <c r="M1" s="13"/>
    </row>
    <row r="2" spans="1:13" x14ac:dyDescent="0.25">
      <c r="A2" s="13"/>
      <c r="B2" s="13"/>
      <c r="C2" s="13"/>
      <c r="D2" s="13"/>
      <c r="E2" s="13"/>
      <c r="F2" s="13"/>
      <c r="G2" s="13"/>
      <c r="H2" s="13"/>
      <c r="J2" s="13"/>
      <c r="K2" s="13"/>
      <c r="L2" s="13"/>
      <c r="M2" s="13"/>
    </row>
    <row r="3" spans="1:13" x14ac:dyDescent="0.25">
      <c r="A3" s="13"/>
      <c r="B3" s="13"/>
      <c r="C3" s="13"/>
      <c r="D3" s="13"/>
      <c r="E3" s="13"/>
      <c r="F3" s="13"/>
      <c r="G3" s="13"/>
      <c r="H3" s="13"/>
      <c r="J3" s="13"/>
      <c r="K3" s="13"/>
      <c r="L3" s="13"/>
      <c r="M3" s="13"/>
    </row>
    <row r="4" spans="1:13" x14ac:dyDescent="0.25">
      <c r="A4" s="13"/>
      <c r="B4" s="1" t="s">
        <v>42</v>
      </c>
      <c r="C4" s="13"/>
      <c r="D4" s="1" t="s">
        <v>44</v>
      </c>
      <c r="E4" s="13"/>
      <c r="F4" s="13"/>
      <c r="G4" s="13"/>
      <c r="H4" s="13"/>
      <c r="J4" s="13"/>
      <c r="K4" s="13"/>
      <c r="L4" s="13"/>
      <c r="M4" s="13"/>
    </row>
    <row r="5" spans="1:13" ht="13.8" thickBot="1" x14ac:dyDescent="0.3">
      <c r="A5" s="13"/>
      <c r="B5" s="20" t="s">
        <v>43</v>
      </c>
      <c r="C5" s="13"/>
      <c r="D5" s="4" t="s">
        <v>29</v>
      </c>
      <c r="E5" s="20" t="s">
        <v>113</v>
      </c>
      <c r="F5" s="20" t="s">
        <v>50</v>
      </c>
      <c r="G5" s="20" t="s">
        <v>69</v>
      </c>
      <c r="H5" s="20" t="s">
        <v>114</v>
      </c>
      <c r="I5" s="20" t="s">
        <v>115</v>
      </c>
      <c r="J5" s="20" t="s">
        <v>116</v>
      </c>
      <c r="K5" s="20" t="s">
        <v>117</v>
      </c>
      <c r="L5" s="20" t="s">
        <v>70</v>
      </c>
      <c r="M5" s="20" t="s">
        <v>118</v>
      </c>
    </row>
    <row r="6" spans="1:13" x14ac:dyDescent="0.25">
      <c r="A6" s="13"/>
      <c r="B6" s="13" t="s">
        <v>155</v>
      </c>
      <c r="C6" s="13"/>
      <c r="D6" s="13" t="s">
        <v>45</v>
      </c>
      <c r="E6" s="13" t="s">
        <v>119</v>
      </c>
      <c r="F6" s="13" t="s">
        <v>119</v>
      </c>
      <c r="G6" s="13" t="s">
        <v>119</v>
      </c>
      <c r="H6" s="13" t="s">
        <v>119</v>
      </c>
      <c r="I6" s="13" t="s">
        <v>119</v>
      </c>
      <c r="J6" s="13" t="s">
        <v>119</v>
      </c>
      <c r="K6" s="13" t="s">
        <v>119</v>
      </c>
      <c r="L6" s="13" t="s">
        <v>889</v>
      </c>
      <c r="M6" s="13" t="s">
        <v>119</v>
      </c>
    </row>
    <row r="7" spans="1:13" x14ac:dyDescent="0.25">
      <c r="A7" s="13"/>
      <c r="B7" s="13"/>
      <c r="C7" s="13"/>
      <c r="D7" s="13" t="s">
        <v>46</v>
      </c>
      <c r="E7" s="13" t="s">
        <v>120</v>
      </c>
      <c r="F7" s="13" t="s">
        <v>121</v>
      </c>
      <c r="G7" s="13" t="s">
        <v>120</v>
      </c>
      <c r="H7" s="13" t="s">
        <v>120</v>
      </c>
      <c r="I7" s="13" t="s">
        <v>120</v>
      </c>
      <c r="J7" s="13" t="s">
        <v>120</v>
      </c>
      <c r="K7" s="13" t="s">
        <v>120</v>
      </c>
      <c r="L7" s="13" t="s">
        <v>156</v>
      </c>
      <c r="M7" s="13" t="s">
        <v>120</v>
      </c>
    </row>
    <row r="8" spans="1:13" x14ac:dyDescent="0.25">
      <c r="A8" s="13"/>
      <c r="B8" s="13"/>
      <c r="C8" s="13"/>
      <c r="D8" s="13" t="s">
        <v>47</v>
      </c>
      <c r="E8" s="13" t="s">
        <v>119</v>
      </c>
      <c r="F8" s="13" t="s">
        <v>119</v>
      </c>
      <c r="G8" s="13" t="s">
        <v>119</v>
      </c>
      <c r="H8" s="13" t="s">
        <v>119</v>
      </c>
      <c r="I8" s="13" t="s">
        <v>119</v>
      </c>
      <c r="J8" s="13" t="s">
        <v>119</v>
      </c>
      <c r="K8" s="13" t="s">
        <v>119</v>
      </c>
      <c r="L8" s="13" t="s">
        <v>890</v>
      </c>
      <c r="M8" s="13" t="s">
        <v>119</v>
      </c>
    </row>
    <row r="9" spans="1:13" x14ac:dyDescent="0.25">
      <c r="A9" s="13"/>
      <c r="B9" s="13"/>
      <c r="C9" s="13"/>
      <c r="D9" s="13"/>
      <c r="F9" s="13"/>
      <c r="G9" s="13"/>
      <c r="H9" s="13"/>
      <c r="I9" s="13"/>
      <c r="J9" s="13"/>
      <c r="K9" s="13"/>
      <c r="L9" s="13"/>
      <c r="M9" s="13"/>
    </row>
    <row r="10" spans="1:13" x14ac:dyDescent="0.25">
      <c r="A10" s="13"/>
      <c r="B10" s="13"/>
      <c r="C10" s="13"/>
      <c r="D10" s="13"/>
      <c r="F10" s="13"/>
      <c r="G10" s="13"/>
      <c r="H10" s="13"/>
      <c r="I10" s="13"/>
      <c r="J10" s="13"/>
      <c r="K10" s="13"/>
      <c r="L10" s="13"/>
      <c r="M10" s="13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V28"/>
  <sheetViews>
    <sheetView zoomScaleNormal="100" workbookViewId="0">
      <selection activeCell="C8" sqref="C8"/>
    </sheetView>
  </sheetViews>
  <sheetFormatPr defaultColWidth="9.21875" defaultRowHeight="13.2" x14ac:dyDescent="0.25"/>
  <cols>
    <col min="1" max="1" width="3.21875" customWidth="1"/>
    <col min="2" max="2" width="15.77734375" customWidth="1"/>
    <col min="3" max="3" width="18.21875" customWidth="1"/>
    <col min="4" max="4" width="8.77734375" bestFit="1" customWidth="1"/>
    <col min="5" max="5" width="9.21875" customWidth="1"/>
    <col min="6" max="6" width="8.44140625" bestFit="1" customWidth="1"/>
    <col min="7" max="8" width="11.21875" customWidth="1"/>
    <col min="9" max="11" width="11.77734375" customWidth="1"/>
  </cols>
  <sheetData>
    <row r="2" spans="2:256" ht="15" x14ac:dyDescent="0.25">
      <c r="B2" s="5" t="s">
        <v>38</v>
      </c>
      <c r="C2" s="6"/>
      <c r="D2" s="6"/>
      <c r="E2" s="6"/>
      <c r="F2" s="6"/>
      <c r="G2" s="6"/>
      <c r="H2" s="6"/>
    </row>
    <row r="4" spans="2:256" ht="21" customHeight="1" x14ac:dyDescent="0.3">
      <c r="B4" s="7" t="s">
        <v>5</v>
      </c>
      <c r="C4" s="7"/>
      <c r="D4" s="7"/>
      <c r="E4" s="7"/>
      <c r="F4" s="7"/>
    </row>
    <row r="5" spans="2:256" ht="18" customHeight="1" x14ac:dyDescent="0.25">
      <c r="B5" s="1" t="s">
        <v>6</v>
      </c>
    </row>
    <row r="6" spans="2:256" ht="18.75" customHeight="1" thickBot="1" x14ac:dyDescent="0.3">
      <c r="B6" s="4" t="s">
        <v>7</v>
      </c>
      <c r="C6" s="4" t="s">
        <v>8</v>
      </c>
      <c r="D6" s="4" t="s">
        <v>25</v>
      </c>
      <c r="E6" s="4" t="s">
        <v>26</v>
      </c>
      <c r="F6" s="4" t="s">
        <v>27</v>
      </c>
      <c r="G6" s="4" t="s">
        <v>2</v>
      </c>
    </row>
    <row r="7" spans="2:256" ht="27.6" thickBot="1" x14ac:dyDescent="0.35">
      <c r="B7" s="8" t="s">
        <v>39</v>
      </c>
      <c r="C7" s="8" t="s">
        <v>40</v>
      </c>
      <c r="D7" s="8"/>
      <c r="E7" s="8"/>
      <c r="F7" s="8"/>
      <c r="G7" s="8"/>
      <c r="I7" s="56" t="s">
        <v>150</v>
      </c>
    </row>
    <row r="8" spans="2:256" x14ac:dyDescent="0.25">
      <c r="B8" t="str">
        <f>"CG_"&amp;I8</f>
        <v>CG_COM</v>
      </c>
      <c r="C8" t="str">
        <f>"FEC in "&amp;I8</f>
        <v>FEC in COM</v>
      </c>
      <c r="D8" t="s">
        <v>392</v>
      </c>
      <c r="E8" t="str">
        <f>I8&amp;"___"</f>
        <v>COM___</v>
      </c>
      <c r="G8" t="s">
        <v>127</v>
      </c>
      <c r="I8" t="s">
        <v>113</v>
      </c>
    </row>
    <row r="9" spans="2:256" x14ac:dyDescent="0.25">
      <c r="B9" t="str">
        <f t="shared" ref="B9:B18" si="0">"CG_"&amp;I9</f>
        <v>CG_ELC</v>
      </c>
      <c r="C9" t="str">
        <f t="shared" ref="C9:C18" si="1">"FEC in "&amp;I9</f>
        <v>FEC in ELC</v>
      </c>
      <c r="D9" t="s">
        <v>392</v>
      </c>
      <c r="E9" t="str">
        <f t="shared" ref="E9:E18" si="2">I9&amp;"___"</f>
        <v>ELC___</v>
      </c>
      <c r="G9" t="s">
        <v>127</v>
      </c>
      <c r="I9" t="s">
        <v>50</v>
      </c>
    </row>
    <row r="10" spans="2:256" x14ac:dyDescent="0.25">
      <c r="B10" t="str">
        <f t="shared" si="0"/>
        <v>CG_IMP</v>
      </c>
      <c r="C10" t="str">
        <f t="shared" si="1"/>
        <v>FEC in IMP</v>
      </c>
      <c r="D10" t="s">
        <v>392</v>
      </c>
      <c r="E10" t="str">
        <f t="shared" si="2"/>
        <v>IMP___</v>
      </c>
      <c r="G10" t="s">
        <v>127</v>
      </c>
      <c r="I10" t="s">
        <v>460</v>
      </c>
    </row>
    <row r="11" spans="2:256" x14ac:dyDescent="0.25">
      <c r="B11" t="str">
        <f t="shared" si="0"/>
        <v>CG_IND</v>
      </c>
      <c r="C11" t="str">
        <f t="shared" si="1"/>
        <v>FEC in IND</v>
      </c>
      <c r="D11" t="s">
        <v>392</v>
      </c>
      <c r="E11" t="str">
        <f t="shared" si="2"/>
        <v>IND___</v>
      </c>
      <c r="G11" t="s">
        <v>127</v>
      </c>
      <c r="I11" t="s">
        <v>69</v>
      </c>
    </row>
    <row r="12" spans="2:256" x14ac:dyDescent="0.25">
      <c r="B12" t="str">
        <f t="shared" si="0"/>
        <v>CG_MIN</v>
      </c>
      <c r="C12" t="str">
        <f t="shared" si="1"/>
        <v>FEC in MIN</v>
      </c>
      <c r="D12" t="s">
        <v>392</v>
      </c>
      <c r="E12" t="str">
        <f t="shared" si="2"/>
        <v>MIN___</v>
      </c>
      <c r="G12" t="s">
        <v>127</v>
      </c>
      <c r="I12" t="s">
        <v>459</v>
      </c>
    </row>
    <row r="13" spans="2:256" x14ac:dyDescent="0.25">
      <c r="B13" t="str">
        <f t="shared" si="0"/>
        <v>CG_MUN</v>
      </c>
      <c r="C13" t="str">
        <f t="shared" si="1"/>
        <v>FEC in MUN</v>
      </c>
      <c r="D13" t="s">
        <v>392</v>
      </c>
      <c r="E13" t="str">
        <f t="shared" si="2"/>
        <v>MUN___</v>
      </c>
      <c r="G13" t="s">
        <v>127</v>
      </c>
      <c r="I13" t="s">
        <v>114</v>
      </c>
    </row>
    <row r="14" spans="2:256" x14ac:dyDescent="0.25">
      <c r="B14" t="str">
        <f t="shared" si="0"/>
        <v>CG_PLG</v>
      </c>
      <c r="C14" t="str">
        <f t="shared" si="1"/>
        <v>FEC in PLG</v>
      </c>
      <c r="D14" t="s">
        <v>392</v>
      </c>
      <c r="E14" t="str">
        <f t="shared" si="2"/>
        <v>PLG___</v>
      </c>
      <c r="G14" t="s">
        <v>127</v>
      </c>
      <c r="I14" t="s">
        <v>115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</row>
    <row r="15" spans="2:256" x14ac:dyDescent="0.25">
      <c r="B15" t="str">
        <f t="shared" si="0"/>
        <v>CG_RSD</v>
      </c>
      <c r="C15" t="str">
        <f t="shared" si="1"/>
        <v>FEC in RSD</v>
      </c>
      <c r="D15" t="s">
        <v>392</v>
      </c>
      <c r="E15" t="str">
        <f t="shared" si="2"/>
        <v>RSD___</v>
      </c>
      <c r="G15" t="s">
        <v>127</v>
      </c>
      <c r="I15" t="s">
        <v>116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2:256" x14ac:dyDescent="0.25">
      <c r="B16" t="str">
        <f t="shared" si="0"/>
        <v>CG_SUP</v>
      </c>
      <c r="C16" t="str">
        <f t="shared" si="1"/>
        <v>FEC in SUP</v>
      </c>
      <c r="D16" t="s">
        <v>392</v>
      </c>
      <c r="E16" t="str">
        <f t="shared" si="2"/>
        <v>SUP___</v>
      </c>
      <c r="G16" t="s">
        <v>127</v>
      </c>
      <c r="I16" t="s">
        <v>117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</row>
    <row r="17" spans="1:256" x14ac:dyDescent="0.25">
      <c r="B17" t="str">
        <f t="shared" si="0"/>
        <v>CG_TRA</v>
      </c>
      <c r="C17" t="str">
        <f t="shared" si="1"/>
        <v>FEC in TRA</v>
      </c>
      <c r="D17" t="s">
        <v>392</v>
      </c>
      <c r="E17" t="str">
        <f t="shared" si="2"/>
        <v>TRA___</v>
      </c>
      <c r="G17" t="s">
        <v>127</v>
      </c>
      <c r="I17" t="s">
        <v>70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</row>
    <row r="18" spans="1:256" x14ac:dyDescent="0.25">
      <c r="B18" t="str">
        <f t="shared" si="0"/>
        <v>CG_WWW</v>
      </c>
      <c r="C18" t="str">
        <f t="shared" si="1"/>
        <v>FEC in WWW</v>
      </c>
      <c r="D18" t="s">
        <v>392</v>
      </c>
      <c r="E18" t="str">
        <f t="shared" si="2"/>
        <v>WWW___</v>
      </c>
      <c r="G18" t="s">
        <v>127</v>
      </c>
      <c r="I18" t="s">
        <v>118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</row>
    <row r="19" spans="1:256" x14ac:dyDescent="0.25">
      <c r="I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spans="1:256" x14ac:dyDescent="0.25">
      <c r="I20" s="13"/>
    </row>
    <row r="21" spans="1:256" x14ac:dyDescent="0.25">
      <c r="I21" s="13"/>
    </row>
    <row r="22" spans="1:256" x14ac:dyDescent="0.25">
      <c r="I22" s="13"/>
    </row>
    <row r="23" spans="1:256" x14ac:dyDescent="0.25">
      <c r="A23" s="13"/>
      <c r="B23" s="13" t="s">
        <v>122</v>
      </c>
      <c r="C23" s="13"/>
      <c r="D23" s="13"/>
      <c r="E23" s="13"/>
      <c r="F23" s="13"/>
      <c r="G23" s="13"/>
      <c r="H23" s="13"/>
    </row>
    <row r="24" spans="1:256" x14ac:dyDescent="0.25">
      <c r="B24" s="13" t="s">
        <v>7</v>
      </c>
      <c r="C24" s="13" t="s">
        <v>8</v>
      </c>
      <c r="D24" s="13" t="s">
        <v>123</v>
      </c>
      <c r="E24" s="13" t="s">
        <v>124</v>
      </c>
      <c r="F24" s="13" t="s">
        <v>25</v>
      </c>
      <c r="G24" s="13" t="s">
        <v>26</v>
      </c>
      <c r="H24" s="13" t="s">
        <v>27</v>
      </c>
    </row>
    <row r="25" spans="1:256" x14ac:dyDescent="0.25">
      <c r="B25" s="13" t="s">
        <v>125</v>
      </c>
      <c r="C25" s="13" t="s">
        <v>126</v>
      </c>
      <c r="D25" s="13" t="s">
        <v>127</v>
      </c>
      <c r="E25" s="13" t="s">
        <v>127</v>
      </c>
      <c r="F25" s="13" t="s">
        <v>128</v>
      </c>
      <c r="G25" s="13" t="s">
        <v>129</v>
      </c>
      <c r="H25" s="13"/>
    </row>
    <row r="26" spans="1:256" x14ac:dyDescent="0.25">
      <c r="B26" s="13" t="s">
        <v>130</v>
      </c>
      <c r="C26" s="13" t="s">
        <v>131</v>
      </c>
      <c r="D26" s="13"/>
      <c r="E26" s="13" t="s">
        <v>127</v>
      </c>
      <c r="F26" s="13" t="s">
        <v>128</v>
      </c>
      <c r="G26" s="13" t="s">
        <v>132</v>
      </c>
      <c r="H26" s="13"/>
    </row>
    <row r="27" spans="1:256" x14ac:dyDescent="0.25">
      <c r="B27" s="13" t="s">
        <v>133</v>
      </c>
      <c r="C27" s="13" t="s">
        <v>134</v>
      </c>
      <c r="D27" s="13" t="s">
        <v>127</v>
      </c>
      <c r="E27" s="13" t="s">
        <v>127</v>
      </c>
      <c r="F27" s="13" t="s">
        <v>128</v>
      </c>
      <c r="G27" s="13"/>
      <c r="H27" s="13"/>
    </row>
    <row r="28" spans="1:256" x14ac:dyDescent="0.25">
      <c r="B28" s="13" t="s">
        <v>135</v>
      </c>
      <c r="C28" s="13" t="s">
        <v>136</v>
      </c>
      <c r="D28" s="13" t="s">
        <v>127</v>
      </c>
      <c r="E28" s="13" t="s">
        <v>127</v>
      </c>
      <c r="F28" s="13" t="s">
        <v>128</v>
      </c>
      <c r="G28" s="13" t="s">
        <v>137</v>
      </c>
      <c r="H28" s="1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workbookViewId="0">
      <selection activeCell="D27" sqref="D27"/>
    </sheetView>
  </sheetViews>
  <sheetFormatPr defaultColWidth="9.21875" defaultRowHeight="13.2" x14ac:dyDescent="0.25"/>
  <cols>
    <col min="2" max="2" width="19.77734375" bestFit="1" customWidth="1"/>
    <col min="3" max="3" width="19.77734375" customWidth="1"/>
    <col min="4" max="4" width="43.21875" customWidth="1"/>
    <col min="5" max="5" width="7.5546875" bestFit="1" customWidth="1"/>
    <col min="6" max="6" width="8.21875" bestFit="1" customWidth="1"/>
    <col min="7" max="7" width="6.44140625" bestFit="1" customWidth="1"/>
    <col min="8" max="8" width="7.21875" bestFit="1" customWidth="1"/>
    <col min="9" max="9" width="5.77734375" bestFit="1" customWidth="1"/>
  </cols>
  <sheetData>
    <row r="1" spans="1:12" ht="14.4" x14ac:dyDescent="0.3">
      <c r="A1" s="50" t="s">
        <v>148</v>
      </c>
      <c r="B1" s="51"/>
      <c r="C1" s="51"/>
      <c r="D1" s="51"/>
      <c r="E1" s="51"/>
      <c r="F1" s="51"/>
      <c r="G1" s="51"/>
      <c r="H1" s="51"/>
      <c r="I1" s="51"/>
    </row>
    <row r="2" spans="1:12" ht="14.4" x14ac:dyDescent="0.3">
      <c r="A2" s="50"/>
      <c r="B2" s="51"/>
      <c r="C2" s="51"/>
      <c r="D2" s="51"/>
      <c r="E2" s="51"/>
      <c r="F2" s="51"/>
      <c r="G2" s="51"/>
      <c r="H2" s="51"/>
      <c r="I2" s="51"/>
    </row>
    <row r="3" spans="1:12" ht="14.4" x14ac:dyDescent="0.3">
      <c r="A3" s="50"/>
      <c r="B3" s="51"/>
      <c r="C3" s="51" t="s">
        <v>882</v>
      </c>
      <c r="D3" s="51"/>
      <c r="E3" s="51"/>
      <c r="F3" s="51"/>
      <c r="G3" s="51"/>
      <c r="H3" s="51"/>
      <c r="I3" s="51"/>
    </row>
    <row r="4" spans="1:12" ht="14.4" x14ac:dyDescent="0.3">
      <c r="A4" s="51"/>
      <c r="B4" s="52" t="s">
        <v>139</v>
      </c>
      <c r="C4" s="53" t="s">
        <v>883</v>
      </c>
      <c r="D4" s="51"/>
      <c r="E4" s="51"/>
      <c r="F4" s="51"/>
      <c r="G4" s="51"/>
      <c r="H4" s="51"/>
      <c r="I4" s="51"/>
    </row>
    <row r="5" spans="1:12" ht="14.4" x14ac:dyDescent="0.3">
      <c r="A5" s="51"/>
      <c r="B5" s="214"/>
      <c r="C5" s="53"/>
      <c r="D5" s="51"/>
      <c r="E5" s="51"/>
      <c r="F5" s="51"/>
      <c r="G5" s="51"/>
      <c r="H5" s="51"/>
      <c r="I5" s="51"/>
    </row>
    <row r="6" spans="1:12" ht="14.4" x14ac:dyDescent="0.3">
      <c r="A6" s="51"/>
      <c r="B6" s="54" t="s">
        <v>140</v>
      </c>
      <c r="C6" s="51"/>
      <c r="D6" s="51"/>
      <c r="E6" s="51"/>
      <c r="F6" s="51"/>
      <c r="G6" s="51"/>
      <c r="H6" s="51"/>
      <c r="I6" s="51"/>
    </row>
    <row r="7" spans="1:12" ht="14.4" x14ac:dyDescent="0.3">
      <c r="A7" s="55"/>
      <c r="B7" s="52" t="s">
        <v>141</v>
      </c>
      <c r="C7" s="56" t="s">
        <v>142</v>
      </c>
      <c r="D7" s="52" t="s">
        <v>143</v>
      </c>
      <c r="E7" s="56" t="s">
        <v>144</v>
      </c>
      <c r="F7" s="52" t="s">
        <v>20</v>
      </c>
      <c r="G7" s="56" t="s">
        <v>145</v>
      </c>
      <c r="H7" s="52" t="s">
        <v>146</v>
      </c>
      <c r="I7" s="56" t="s">
        <v>147</v>
      </c>
      <c r="L7" s="56" t="s">
        <v>150</v>
      </c>
    </row>
    <row r="8" spans="1:12" ht="14.4" x14ac:dyDescent="0.3">
      <c r="B8" s="60" t="s">
        <v>149</v>
      </c>
      <c r="C8" s="64" t="str">
        <f>L8&amp;"CO2eq"</f>
        <v>COMCO2eq</v>
      </c>
      <c r="D8" s="64" t="str">
        <f>"Carbon dioxide equivalent ("&amp;L8&amp;")"</f>
        <v>Carbon dioxide equivalent (COM)</v>
      </c>
      <c r="E8" s="64" t="s">
        <v>339</v>
      </c>
      <c r="F8" s="57"/>
      <c r="G8" s="57"/>
      <c r="H8" s="57"/>
      <c r="I8" s="57"/>
      <c r="L8" t="s">
        <v>113</v>
      </c>
    </row>
    <row r="9" spans="1:12" ht="14.4" x14ac:dyDescent="0.3">
      <c r="B9" s="57"/>
      <c r="C9" s="64" t="str">
        <f t="shared" ref="C9:C16" si="0">L9&amp;"CO2eq"</f>
        <v>ELCCO2eq</v>
      </c>
      <c r="D9" s="64" t="str">
        <f t="shared" ref="D9:D15" si="1">"Carbon dioxide equivalent ("&amp;L9&amp;")"</f>
        <v>Carbon dioxide equivalent (ELC)</v>
      </c>
      <c r="E9" s="64" t="s">
        <v>339</v>
      </c>
      <c r="F9" s="57"/>
      <c r="G9" s="57"/>
      <c r="H9" s="57"/>
      <c r="I9" s="57"/>
      <c r="L9" t="s">
        <v>50</v>
      </c>
    </row>
    <row r="10" spans="1:12" ht="14.4" x14ac:dyDescent="0.3">
      <c r="B10" s="57"/>
      <c r="C10" s="64" t="str">
        <f t="shared" si="0"/>
        <v>IMPCO2eq</v>
      </c>
      <c r="D10" s="64" t="str">
        <f t="shared" si="1"/>
        <v>Carbon dioxide equivalent (IMP)</v>
      </c>
      <c r="E10" s="64" t="s">
        <v>339</v>
      </c>
      <c r="F10" s="57"/>
      <c r="G10" s="57"/>
      <c r="H10" s="57"/>
      <c r="I10" s="57"/>
      <c r="L10" t="s">
        <v>460</v>
      </c>
    </row>
    <row r="11" spans="1:12" ht="14.4" x14ac:dyDescent="0.3">
      <c r="B11" s="57"/>
      <c r="C11" s="64" t="str">
        <f t="shared" si="0"/>
        <v>INDCO2eq</v>
      </c>
      <c r="D11" s="64" t="str">
        <f t="shared" si="1"/>
        <v>Carbon dioxide equivalent (IND)</v>
      </c>
      <c r="E11" s="64" t="s">
        <v>339</v>
      </c>
      <c r="F11" s="57"/>
      <c r="G11" s="57"/>
      <c r="H11" s="57"/>
      <c r="I11" s="57"/>
      <c r="L11" t="s">
        <v>69</v>
      </c>
    </row>
    <row r="12" spans="1:12" ht="14.4" x14ac:dyDescent="0.3">
      <c r="B12" s="57"/>
      <c r="C12" s="64" t="str">
        <f t="shared" si="0"/>
        <v>MINCO2eq</v>
      </c>
      <c r="D12" s="64" t="str">
        <f t="shared" si="1"/>
        <v>Carbon dioxide equivalent (MIN)</v>
      </c>
      <c r="E12" s="64" t="s">
        <v>339</v>
      </c>
      <c r="F12" s="57"/>
      <c r="G12" s="57"/>
      <c r="H12" s="57"/>
      <c r="I12" s="57"/>
      <c r="L12" t="s">
        <v>459</v>
      </c>
    </row>
    <row r="13" spans="1:12" ht="14.4" x14ac:dyDescent="0.3">
      <c r="B13" s="57"/>
      <c r="C13" s="64" t="str">
        <f t="shared" si="0"/>
        <v>MUNCO2eq</v>
      </c>
      <c r="D13" s="64" t="str">
        <f t="shared" si="1"/>
        <v>Carbon dioxide equivalent (MUN)</v>
      </c>
      <c r="E13" s="64" t="s">
        <v>339</v>
      </c>
      <c r="F13" s="57"/>
      <c r="G13" s="57"/>
      <c r="H13" s="57"/>
      <c r="I13" s="57"/>
      <c r="L13" t="s">
        <v>114</v>
      </c>
    </row>
    <row r="14" spans="1:12" ht="14.4" x14ac:dyDescent="0.3">
      <c r="B14" s="57"/>
      <c r="C14" s="64" t="str">
        <f t="shared" si="0"/>
        <v>PLGCO2eq</v>
      </c>
      <c r="D14" s="64" t="str">
        <f t="shared" si="1"/>
        <v>Carbon dioxide equivalent (PLG)</v>
      </c>
      <c r="E14" s="64" t="s">
        <v>339</v>
      </c>
      <c r="F14" s="57"/>
      <c r="G14" s="57"/>
      <c r="H14" s="57"/>
      <c r="I14" s="57"/>
      <c r="L14" t="s">
        <v>115</v>
      </c>
    </row>
    <row r="15" spans="1:12" ht="14.4" x14ac:dyDescent="0.3">
      <c r="B15" s="57"/>
      <c r="C15" s="64" t="str">
        <f t="shared" si="0"/>
        <v>RSDCO2eq</v>
      </c>
      <c r="D15" s="64" t="str">
        <f t="shared" si="1"/>
        <v>Carbon dioxide equivalent (RSD)</v>
      </c>
      <c r="E15" s="64" t="s">
        <v>339</v>
      </c>
      <c r="F15" s="57"/>
      <c r="G15" s="57"/>
      <c r="H15" s="57"/>
      <c r="I15" s="57"/>
      <c r="L15" t="s">
        <v>116</v>
      </c>
    </row>
    <row r="16" spans="1:12" ht="14.4" x14ac:dyDescent="0.3">
      <c r="B16" s="57"/>
      <c r="C16" s="64" t="str">
        <f t="shared" si="0"/>
        <v>SUPCO2eq</v>
      </c>
      <c r="D16" s="64" t="str">
        <f>"Carbon dioxide equivalent ("&amp;L16&amp;")"</f>
        <v>Carbon dioxide equivalent (SUP)</v>
      </c>
      <c r="E16" s="64" t="s">
        <v>339</v>
      </c>
      <c r="F16" s="57"/>
      <c r="G16" s="57"/>
      <c r="H16" s="57"/>
      <c r="I16" s="57"/>
      <c r="L16" t="s">
        <v>117</v>
      </c>
    </row>
    <row r="17" spans="2:14" ht="14.4" x14ac:dyDescent="0.3">
      <c r="B17" s="57"/>
      <c r="C17" s="64" t="str">
        <f t="shared" ref="C17:C18" si="2">L17&amp;"CO2eq"</f>
        <v>TRACO2eq</v>
      </c>
      <c r="D17" s="64" t="str">
        <f>"Carbon dioxide equivalent ("&amp;L17&amp;")"</f>
        <v>Carbon dioxide equivalent (TRA)</v>
      </c>
      <c r="E17" s="64" t="s">
        <v>339</v>
      </c>
      <c r="F17" s="57"/>
      <c r="G17" s="57"/>
      <c r="H17" s="57"/>
      <c r="I17" s="57"/>
      <c r="L17" t="s">
        <v>70</v>
      </c>
    </row>
    <row r="18" spans="2:14" ht="14.4" x14ac:dyDescent="0.3">
      <c r="B18" s="57"/>
      <c r="C18" s="64" t="str">
        <f t="shared" si="2"/>
        <v>WWWCO2eq</v>
      </c>
      <c r="D18" s="64" t="str">
        <f>"Carbon dioxide equivalent ("&amp;L18&amp;")"</f>
        <v>Carbon dioxide equivalent (WWW)</v>
      </c>
      <c r="E18" s="64" t="s">
        <v>339</v>
      </c>
      <c r="F18" s="57"/>
      <c r="G18" s="57"/>
      <c r="H18" s="57"/>
      <c r="I18" s="57"/>
      <c r="L18" t="s">
        <v>118</v>
      </c>
    </row>
    <row r="19" spans="2:14" ht="14.4" x14ac:dyDescent="0.3">
      <c r="B19" s="57"/>
      <c r="C19" s="215" t="s">
        <v>1074</v>
      </c>
      <c r="D19" s="215" t="s">
        <v>1075</v>
      </c>
      <c r="E19" s="64" t="s">
        <v>339</v>
      </c>
      <c r="F19" s="57"/>
      <c r="G19" s="57"/>
      <c r="H19" s="57"/>
      <c r="I19" s="57"/>
    </row>
    <row r="20" spans="2:14" ht="14.4" x14ac:dyDescent="0.3">
      <c r="B20" s="57"/>
      <c r="C20" s="64" t="s">
        <v>151</v>
      </c>
      <c r="D20" s="64" t="s">
        <v>152</v>
      </c>
      <c r="E20" s="64" t="s">
        <v>339</v>
      </c>
      <c r="F20" s="57"/>
      <c r="G20" s="57"/>
      <c r="H20" s="57"/>
      <c r="I20" s="57"/>
    </row>
    <row r="21" spans="2:14" ht="14.4" x14ac:dyDescent="0.3">
      <c r="B21" s="57"/>
      <c r="C21" s="64" t="s">
        <v>882</v>
      </c>
      <c r="D21" s="64" t="s">
        <v>884</v>
      </c>
      <c r="E21" s="64" t="s">
        <v>887</v>
      </c>
      <c r="F21" s="57"/>
      <c r="G21" s="57"/>
      <c r="H21" s="57"/>
      <c r="I21" s="57"/>
      <c r="L21" s="13"/>
    </row>
    <row r="22" spans="2:14" ht="14.4" x14ac:dyDescent="0.3">
      <c r="B22" s="57"/>
      <c r="C22" s="64" t="s">
        <v>883</v>
      </c>
      <c r="D22" s="64" t="s">
        <v>885</v>
      </c>
      <c r="E22" s="64" t="s">
        <v>886</v>
      </c>
      <c r="F22" s="57"/>
      <c r="G22" s="57"/>
      <c r="H22" s="57"/>
      <c r="I22" s="57"/>
      <c r="L22" s="13"/>
      <c r="M22" s="13"/>
      <c r="N22" s="13"/>
    </row>
    <row r="23" spans="2:14" ht="14.4" x14ac:dyDescent="0.3">
      <c r="B23" s="59"/>
      <c r="C23" s="65" t="s">
        <v>153</v>
      </c>
      <c r="D23" s="65" t="s">
        <v>396</v>
      </c>
      <c r="E23" s="65" t="s">
        <v>339</v>
      </c>
      <c r="F23" s="59"/>
      <c r="G23" s="59"/>
      <c r="H23" s="59"/>
      <c r="I23" s="59"/>
    </row>
    <row r="24" spans="2:14" ht="14.4" x14ac:dyDescent="0.3">
      <c r="B24" s="60" t="s">
        <v>149</v>
      </c>
      <c r="C24" s="64" t="s">
        <v>389</v>
      </c>
      <c r="D24" s="64" t="s">
        <v>388</v>
      </c>
      <c r="E24" s="64" t="s">
        <v>339</v>
      </c>
      <c r="F24" s="57"/>
      <c r="G24" s="57"/>
      <c r="H24" s="57"/>
      <c r="I24" s="57"/>
      <c r="L24" t="s">
        <v>118</v>
      </c>
    </row>
    <row r="25" spans="2:14" ht="14.4" x14ac:dyDescent="0.3">
      <c r="B25" s="57"/>
      <c r="C25" s="64" t="s">
        <v>387</v>
      </c>
      <c r="D25" s="64" t="s">
        <v>386</v>
      </c>
      <c r="E25" s="64" t="s">
        <v>339</v>
      </c>
      <c r="F25" s="57"/>
      <c r="G25" s="57"/>
      <c r="H25" s="57"/>
      <c r="I25" s="57"/>
    </row>
    <row r="26" spans="2:14" ht="14.4" x14ac:dyDescent="0.3">
      <c r="B26" s="57"/>
      <c r="C26" s="64" t="s">
        <v>385</v>
      </c>
      <c r="D26" s="64" t="s">
        <v>384</v>
      </c>
      <c r="E26" s="64" t="s">
        <v>339</v>
      </c>
      <c r="F26" s="57"/>
      <c r="G26" s="57"/>
      <c r="H26" s="57"/>
      <c r="I26" s="57"/>
    </row>
    <row r="27" spans="2:14" ht="14.4" x14ac:dyDescent="0.3">
      <c r="B27" s="57"/>
      <c r="C27" s="64" t="s">
        <v>383</v>
      </c>
      <c r="D27" s="64" t="s">
        <v>382</v>
      </c>
      <c r="E27" s="64" t="s">
        <v>402</v>
      </c>
      <c r="F27" s="57"/>
      <c r="G27" s="57"/>
      <c r="H27" s="57"/>
      <c r="I27" s="57"/>
    </row>
    <row r="28" spans="2:14" ht="14.4" x14ac:dyDescent="0.3">
      <c r="B28" s="57"/>
      <c r="C28" s="64" t="s">
        <v>381</v>
      </c>
      <c r="D28" s="64" t="s">
        <v>380</v>
      </c>
      <c r="E28" s="64" t="s">
        <v>339</v>
      </c>
      <c r="F28" s="57"/>
      <c r="G28" s="57"/>
      <c r="H28" s="57"/>
      <c r="I28" s="57"/>
    </row>
    <row r="29" spans="2:14" ht="14.4" x14ac:dyDescent="0.3">
      <c r="B29" s="57"/>
      <c r="C29" s="64" t="s">
        <v>379</v>
      </c>
      <c r="D29" s="64" t="s">
        <v>378</v>
      </c>
      <c r="E29" s="64" t="s">
        <v>339</v>
      </c>
      <c r="F29" s="57"/>
      <c r="G29" s="57"/>
      <c r="H29" s="57"/>
      <c r="I29" s="57"/>
    </row>
    <row r="30" spans="2:14" ht="14.4" x14ac:dyDescent="0.3">
      <c r="B30" s="57"/>
      <c r="C30" s="64" t="s">
        <v>377</v>
      </c>
      <c r="D30" s="64" t="s">
        <v>376</v>
      </c>
      <c r="E30" s="64" t="s">
        <v>339</v>
      </c>
      <c r="F30" s="57"/>
      <c r="G30" s="57"/>
      <c r="H30" s="57"/>
      <c r="I30" s="57"/>
    </row>
    <row r="31" spans="2:14" ht="14.4" x14ac:dyDescent="0.3">
      <c r="B31" s="57"/>
      <c r="C31" s="64" t="s">
        <v>375</v>
      </c>
      <c r="D31" s="64" t="s">
        <v>374</v>
      </c>
      <c r="E31" s="64" t="s">
        <v>339</v>
      </c>
      <c r="F31" s="57"/>
      <c r="G31" s="57"/>
      <c r="H31" s="57"/>
      <c r="I31" s="57"/>
    </row>
    <row r="32" spans="2:14" ht="14.4" x14ac:dyDescent="0.3">
      <c r="B32" s="57"/>
      <c r="C32" s="64" t="s">
        <v>373</v>
      </c>
      <c r="D32" s="64" t="s">
        <v>372</v>
      </c>
      <c r="E32" s="64" t="s">
        <v>339</v>
      </c>
      <c r="F32" s="57"/>
      <c r="G32" s="57"/>
      <c r="H32" s="57"/>
      <c r="I32" s="57"/>
    </row>
    <row r="33" spans="2:12" ht="14.4" x14ac:dyDescent="0.3">
      <c r="B33" s="57"/>
      <c r="C33" s="64" t="s">
        <v>371</v>
      </c>
      <c r="D33" s="64" t="s">
        <v>370</v>
      </c>
      <c r="E33" s="64" t="s">
        <v>339</v>
      </c>
      <c r="F33" s="57"/>
      <c r="G33" s="57"/>
      <c r="H33" s="57"/>
      <c r="I33" s="57"/>
    </row>
    <row r="34" spans="2:12" ht="14.4" x14ac:dyDescent="0.3">
      <c r="B34" s="57"/>
      <c r="C34" s="64" t="s">
        <v>369</v>
      </c>
      <c r="D34" s="64" t="s">
        <v>368</v>
      </c>
      <c r="E34" s="64" t="s">
        <v>402</v>
      </c>
      <c r="F34" s="57"/>
      <c r="G34" s="57"/>
      <c r="H34" s="57"/>
      <c r="I34" s="57"/>
    </row>
    <row r="35" spans="2:12" ht="14.4" x14ac:dyDescent="0.3">
      <c r="B35" s="60"/>
      <c r="C35" s="64" t="s">
        <v>367</v>
      </c>
      <c r="D35" s="64" t="s">
        <v>366</v>
      </c>
      <c r="E35" s="64" t="s">
        <v>339</v>
      </c>
      <c r="F35" s="57"/>
      <c r="G35" s="57"/>
      <c r="H35" s="57"/>
      <c r="I35" s="57"/>
    </row>
    <row r="36" spans="2:12" ht="14.4" x14ac:dyDescent="0.3">
      <c r="B36" s="59"/>
      <c r="C36" s="65" t="s">
        <v>365</v>
      </c>
      <c r="D36" s="65" t="s">
        <v>364</v>
      </c>
      <c r="E36" s="65" t="s">
        <v>339</v>
      </c>
      <c r="F36" s="59"/>
      <c r="G36" s="59"/>
      <c r="H36" s="59"/>
      <c r="I36" s="59"/>
    </row>
    <row r="37" spans="2:12" ht="14.4" x14ac:dyDescent="0.3">
      <c r="B37" s="60" t="s">
        <v>149</v>
      </c>
      <c r="C37" s="64" t="s">
        <v>161</v>
      </c>
      <c r="D37" s="64" t="s">
        <v>162</v>
      </c>
      <c r="E37" s="64" t="s">
        <v>339</v>
      </c>
      <c r="F37" s="57"/>
      <c r="G37" s="57"/>
      <c r="H37" s="57"/>
      <c r="I37" s="57"/>
    </row>
    <row r="38" spans="2:12" ht="14.4" x14ac:dyDescent="0.3">
      <c r="B38" s="60"/>
      <c r="C38" s="64" t="s">
        <v>157</v>
      </c>
      <c r="D38" s="64" t="s">
        <v>158</v>
      </c>
      <c r="E38" s="64" t="s">
        <v>339</v>
      </c>
      <c r="F38" s="57"/>
      <c r="G38" s="57"/>
      <c r="H38" s="57"/>
      <c r="I38" s="57"/>
      <c r="L38" t="s">
        <v>113</v>
      </c>
    </row>
    <row r="39" spans="2:12" ht="14.4" x14ac:dyDescent="0.3">
      <c r="B39" s="57"/>
      <c r="C39" s="64" t="s">
        <v>159</v>
      </c>
      <c r="D39" s="64" t="s">
        <v>160</v>
      </c>
      <c r="E39" s="64" t="s">
        <v>339</v>
      </c>
      <c r="F39" s="57"/>
      <c r="G39" s="57"/>
      <c r="H39" s="57"/>
      <c r="I39" s="57"/>
    </row>
    <row r="40" spans="2:12" ht="14.4" x14ac:dyDescent="0.3">
      <c r="B40" s="57"/>
      <c r="C40" s="64" t="s">
        <v>177</v>
      </c>
      <c r="D40" s="64" t="s">
        <v>178</v>
      </c>
      <c r="E40" s="64" t="s">
        <v>402</v>
      </c>
      <c r="F40" s="57"/>
      <c r="G40" s="57"/>
      <c r="H40" s="57"/>
      <c r="I40" s="57"/>
    </row>
    <row r="41" spans="2:12" ht="14.4" x14ac:dyDescent="0.3">
      <c r="B41" s="57"/>
      <c r="C41" s="64" t="s">
        <v>167</v>
      </c>
      <c r="D41" s="64" t="s">
        <v>168</v>
      </c>
      <c r="E41" s="64" t="s">
        <v>339</v>
      </c>
      <c r="F41" s="57"/>
      <c r="G41" s="57"/>
      <c r="H41" s="57"/>
      <c r="I41" s="57"/>
    </row>
    <row r="42" spans="2:12" ht="14.4" x14ac:dyDescent="0.3">
      <c r="B42" s="57"/>
      <c r="C42" s="64" t="s">
        <v>403</v>
      </c>
      <c r="D42" s="64" t="s">
        <v>404</v>
      </c>
      <c r="E42" s="64" t="s">
        <v>339</v>
      </c>
      <c r="F42" s="57"/>
      <c r="G42" s="57"/>
      <c r="H42" s="57"/>
      <c r="I42" s="57"/>
    </row>
    <row r="43" spans="2:12" ht="14.4" x14ac:dyDescent="0.3">
      <c r="B43" s="57"/>
      <c r="C43" s="64" t="s">
        <v>165</v>
      </c>
      <c r="D43" s="64" t="s">
        <v>166</v>
      </c>
      <c r="E43" s="64" t="s">
        <v>339</v>
      </c>
      <c r="F43" s="57"/>
      <c r="G43" s="57"/>
      <c r="H43" s="57"/>
      <c r="I43" s="57"/>
    </row>
    <row r="44" spans="2:12" ht="14.4" x14ac:dyDescent="0.3">
      <c r="B44" s="57"/>
      <c r="C44" s="64" t="s">
        <v>169</v>
      </c>
      <c r="D44" s="64" t="s">
        <v>170</v>
      </c>
      <c r="E44" s="64" t="s">
        <v>339</v>
      </c>
      <c r="F44" s="57"/>
      <c r="G44" s="57"/>
      <c r="H44" s="57"/>
      <c r="I44" s="57"/>
    </row>
    <row r="45" spans="2:12" ht="14.4" x14ac:dyDescent="0.3">
      <c r="B45" s="57"/>
      <c r="C45" s="64" t="s">
        <v>171</v>
      </c>
      <c r="D45" s="64" t="s">
        <v>172</v>
      </c>
      <c r="E45" s="64" t="s">
        <v>339</v>
      </c>
      <c r="F45" s="57"/>
      <c r="G45" s="57"/>
      <c r="H45" s="57"/>
      <c r="I45" s="57"/>
    </row>
    <row r="46" spans="2:12" ht="14.4" x14ac:dyDescent="0.3">
      <c r="B46" s="57"/>
      <c r="C46" s="64" t="s">
        <v>406</v>
      </c>
      <c r="D46" s="64" t="s">
        <v>405</v>
      </c>
      <c r="E46" s="64" t="s">
        <v>339</v>
      </c>
      <c r="F46" s="57"/>
      <c r="G46" s="57"/>
      <c r="H46" s="57"/>
      <c r="I46" s="57"/>
    </row>
    <row r="47" spans="2:12" ht="14.4" x14ac:dyDescent="0.3">
      <c r="B47" s="57"/>
      <c r="C47" s="64" t="s">
        <v>175</v>
      </c>
      <c r="D47" s="64" t="s">
        <v>176</v>
      </c>
      <c r="E47" s="64" t="s">
        <v>402</v>
      </c>
      <c r="F47" s="57"/>
      <c r="G47" s="57"/>
      <c r="H47" s="57"/>
      <c r="I47" s="57"/>
    </row>
    <row r="48" spans="2:12" ht="14.4" x14ac:dyDescent="0.3">
      <c r="B48" s="57"/>
      <c r="C48" s="64" t="s">
        <v>163</v>
      </c>
      <c r="D48" s="64" t="s">
        <v>164</v>
      </c>
      <c r="E48" s="64" t="s">
        <v>339</v>
      </c>
      <c r="F48" s="57"/>
      <c r="G48" s="57"/>
      <c r="H48" s="57"/>
      <c r="I48" s="57"/>
    </row>
    <row r="49" spans="2:12" ht="14.4" x14ac:dyDescent="0.3">
      <c r="B49" s="59"/>
      <c r="C49" s="65" t="s">
        <v>173</v>
      </c>
      <c r="D49" s="65" t="s">
        <v>174</v>
      </c>
      <c r="E49" s="65" t="s">
        <v>339</v>
      </c>
      <c r="F49" s="59"/>
      <c r="G49" s="59"/>
      <c r="H49" s="59"/>
      <c r="I49" s="59"/>
    </row>
    <row r="50" spans="2:12" ht="14.4" x14ac:dyDescent="0.3">
      <c r="B50" s="60" t="s">
        <v>149</v>
      </c>
      <c r="C50" s="64" t="s">
        <v>227</v>
      </c>
      <c r="D50" s="64" t="s">
        <v>228</v>
      </c>
      <c r="E50" s="64" t="s">
        <v>339</v>
      </c>
      <c r="F50" s="57"/>
      <c r="G50" s="57"/>
      <c r="H50" s="57"/>
      <c r="I50" s="57"/>
    </row>
    <row r="51" spans="2:12" ht="14.4" x14ac:dyDescent="0.3">
      <c r="B51" s="60"/>
      <c r="C51" s="64" t="s">
        <v>223</v>
      </c>
      <c r="D51" s="64" t="s">
        <v>224</v>
      </c>
      <c r="E51" s="64" t="s">
        <v>339</v>
      </c>
      <c r="F51" s="57"/>
      <c r="G51" s="57"/>
      <c r="H51" s="57"/>
      <c r="I51" s="57"/>
    </row>
    <row r="52" spans="2:12" ht="14.4" x14ac:dyDescent="0.3">
      <c r="B52" s="57"/>
      <c r="C52" s="64" t="s">
        <v>225</v>
      </c>
      <c r="D52" s="64" t="s">
        <v>226</v>
      </c>
      <c r="E52" s="64" t="s">
        <v>339</v>
      </c>
      <c r="F52" s="57"/>
      <c r="G52" s="57"/>
      <c r="H52" s="57"/>
      <c r="I52" s="57"/>
      <c r="L52" t="s">
        <v>114</v>
      </c>
    </row>
    <row r="53" spans="2:12" ht="14.4" x14ac:dyDescent="0.3">
      <c r="B53" s="57"/>
      <c r="C53" s="64" t="s">
        <v>243</v>
      </c>
      <c r="D53" s="64" t="s">
        <v>244</v>
      </c>
      <c r="E53" s="64" t="s">
        <v>402</v>
      </c>
      <c r="F53" s="57"/>
      <c r="G53" s="57"/>
      <c r="H53" s="57"/>
      <c r="I53" s="57"/>
    </row>
    <row r="54" spans="2:12" ht="14.4" x14ac:dyDescent="0.3">
      <c r="B54" s="57"/>
      <c r="C54" s="64" t="s">
        <v>233</v>
      </c>
      <c r="D54" s="64" t="s">
        <v>234</v>
      </c>
      <c r="E54" s="64" t="s">
        <v>339</v>
      </c>
      <c r="F54" s="57"/>
      <c r="G54" s="57"/>
      <c r="H54" s="57"/>
      <c r="I54" s="57"/>
    </row>
    <row r="55" spans="2:12" ht="14.4" x14ac:dyDescent="0.3">
      <c r="B55" s="57"/>
      <c r="C55" s="64" t="s">
        <v>407</v>
      </c>
      <c r="D55" s="64" t="s">
        <v>409</v>
      </c>
      <c r="E55" s="64" t="s">
        <v>339</v>
      </c>
      <c r="F55" s="57"/>
      <c r="G55" s="57"/>
      <c r="H55" s="57"/>
      <c r="I55" s="57"/>
    </row>
    <row r="56" spans="2:12" ht="14.4" x14ac:dyDescent="0.3">
      <c r="B56" s="57"/>
      <c r="C56" s="64" t="s">
        <v>231</v>
      </c>
      <c r="D56" s="64" t="s">
        <v>232</v>
      </c>
      <c r="E56" s="64" t="s">
        <v>339</v>
      </c>
      <c r="F56" s="57"/>
      <c r="G56" s="57"/>
      <c r="H56" s="57"/>
      <c r="I56" s="57"/>
    </row>
    <row r="57" spans="2:12" ht="14.4" x14ac:dyDescent="0.3">
      <c r="B57" s="57"/>
      <c r="C57" s="64" t="s">
        <v>235</v>
      </c>
      <c r="D57" s="64" t="s">
        <v>236</v>
      </c>
      <c r="E57" s="64" t="s">
        <v>339</v>
      </c>
      <c r="F57" s="57"/>
      <c r="G57" s="57"/>
      <c r="H57" s="57"/>
      <c r="I57" s="57"/>
    </row>
    <row r="58" spans="2:12" ht="14.4" x14ac:dyDescent="0.3">
      <c r="B58" s="57"/>
      <c r="C58" s="64" t="s">
        <v>237</v>
      </c>
      <c r="D58" s="64" t="s">
        <v>238</v>
      </c>
      <c r="E58" s="64" t="s">
        <v>339</v>
      </c>
      <c r="F58" s="57"/>
      <c r="G58" s="57"/>
      <c r="H58" s="57"/>
      <c r="I58" s="57"/>
    </row>
    <row r="59" spans="2:12" ht="14.4" x14ac:dyDescent="0.3">
      <c r="B59" s="57"/>
      <c r="C59" s="64" t="s">
        <v>408</v>
      </c>
      <c r="D59" s="64" t="s">
        <v>410</v>
      </c>
      <c r="E59" s="64" t="s">
        <v>339</v>
      </c>
      <c r="F59" s="57"/>
      <c r="G59" s="57"/>
      <c r="H59" s="57"/>
      <c r="I59" s="57"/>
    </row>
    <row r="60" spans="2:12" ht="14.4" x14ac:dyDescent="0.3">
      <c r="B60" s="57"/>
      <c r="C60" s="64" t="s">
        <v>241</v>
      </c>
      <c r="D60" s="64" t="s">
        <v>242</v>
      </c>
      <c r="E60" s="64" t="s">
        <v>402</v>
      </c>
      <c r="F60" s="57"/>
      <c r="G60" s="57"/>
      <c r="H60" s="57"/>
      <c r="I60" s="57"/>
    </row>
    <row r="61" spans="2:12" ht="14.4" x14ac:dyDescent="0.3">
      <c r="B61" s="57"/>
      <c r="C61" s="64" t="s">
        <v>229</v>
      </c>
      <c r="D61" s="64" t="s">
        <v>230</v>
      </c>
      <c r="E61" s="64" t="s">
        <v>339</v>
      </c>
      <c r="F61" s="57"/>
      <c r="G61" s="57"/>
      <c r="H61" s="57"/>
      <c r="I61" s="57"/>
    </row>
    <row r="62" spans="2:12" ht="14.4" x14ac:dyDescent="0.3">
      <c r="B62" s="59"/>
      <c r="C62" s="65" t="s">
        <v>239</v>
      </c>
      <c r="D62" s="65" t="s">
        <v>240</v>
      </c>
      <c r="E62" s="65" t="s">
        <v>339</v>
      </c>
      <c r="F62" s="59"/>
      <c r="G62" s="59"/>
      <c r="H62" s="59"/>
      <c r="I62" s="59"/>
    </row>
    <row r="63" spans="2:12" ht="14.4" x14ac:dyDescent="0.3">
      <c r="B63" s="60" t="s">
        <v>149</v>
      </c>
      <c r="C63" s="64" t="s">
        <v>275</v>
      </c>
      <c r="D63" s="64" t="s">
        <v>276</v>
      </c>
      <c r="E63" s="64" t="s">
        <v>339</v>
      </c>
      <c r="F63" s="57"/>
      <c r="G63" s="57"/>
      <c r="H63" s="57"/>
      <c r="I63" s="57"/>
      <c r="L63" t="s">
        <v>116</v>
      </c>
    </row>
    <row r="64" spans="2:12" ht="14.4" x14ac:dyDescent="0.3">
      <c r="B64" s="60"/>
      <c r="C64" s="64" t="s">
        <v>271</v>
      </c>
      <c r="D64" s="64" t="s">
        <v>272</v>
      </c>
      <c r="E64" s="64" t="s">
        <v>339</v>
      </c>
      <c r="F64" s="57"/>
      <c r="G64" s="57"/>
      <c r="H64" s="57"/>
      <c r="I64" s="57"/>
    </row>
    <row r="65" spans="2:12" ht="14.4" x14ac:dyDescent="0.3">
      <c r="B65" s="57"/>
      <c r="C65" s="64" t="s">
        <v>273</v>
      </c>
      <c r="D65" s="64" t="s">
        <v>274</v>
      </c>
      <c r="E65" s="64" t="s">
        <v>339</v>
      </c>
      <c r="F65" s="57"/>
      <c r="G65" s="57"/>
      <c r="H65" s="57"/>
      <c r="I65" s="57"/>
    </row>
    <row r="66" spans="2:12" ht="14.4" x14ac:dyDescent="0.3">
      <c r="B66" s="57"/>
      <c r="C66" s="64" t="s">
        <v>291</v>
      </c>
      <c r="D66" s="64" t="s">
        <v>292</v>
      </c>
      <c r="E66" s="64" t="s">
        <v>402</v>
      </c>
      <c r="F66" s="57"/>
      <c r="G66" s="57"/>
      <c r="H66" s="57"/>
      <c r="I66" s="57"/>
    </row>
    <row r="67" spans="2:12" ht="14.4" x14ac:dyDescent="0.3">
      <c r="B67" s="57"/>
      <c r="C67" s="64" t="s">
        <v>281</v>
      </c>
      <c r="D67" s="64" t="s">
        <v>282</v>
      </c>
      <c r="E67" s="64" t="s">
        <v>339</v>
      </c>
      <c r="F67" s="57"/>
      <c r="G67" s="57"/>
      <c r="H67" s="57"/>
      <c r="I67" s="57"/>
    </row>
    <row r="68" spans="2:12" ht="14.4" x14ac:dyDescent="0.3">
      <c r="B68" s="57"/>
      <c r="C68" s="64" t="s">
        <v>411</v>
      </c>
      <c r="D68" s="64" t="s">
        <v>412</v>
      </c>
      <c r="E68" s="64" t="s">
        <v>339</v>
      </c>
      <c r="F68" s="57"/>
      <c r="G68" s="57"/>
      <c r="H68" s="57"/>
      <c r="I68" s="57"/>
    </row>
    <row r="69" spans="2:12" ht="14.4" x14ac:dyDescent="0.3">
      <c r="B69" s="57"/>
      <c r="C69" s="64" t="s">
        <v>279</v>
      </c>
      <c r="D69" s="64" t="s">
        <v>280</v>
      </c>
      <c r="E69" s="64" t="s">
        <v>339</v>
      </c>
      <c r="F69" s="57"/>
      <c r="G69" s="57"/>
      <c r="H69" s="57"/>
      <c r="I69" s="57"/>
    </row>
    <row r="70" spans="2:12" ht="14.4" x14ac:dyDescent="0.3">
      <c r="B70" s="57"/>
      <c r="C70" s="64" t="s">
        <v>283</v>
      </c>
      <c r="D70" s="64" t="s">
        <v>284</v>
      </c>
      <c r="E70" s="64" t="s">
        <v>339</v>
      </c>
      <c r="F70" s="57"/>
      <c r="G70" s="57"/>
      <c r="H70" s="57"/>
      <c r="I70" s="57"/>
    </row>
    <row r="71" spans="2:12" ht="14.4" x14ac:dyDescent="0.3">
      <c r="B71" s="57"/>
      <c r="C71" s="64" t="s">
        <v>285</v>
      </c>
      <c r="D71" s="64" t="s">
        <v>286</v>
      </c>
      <c r="E71" s="64" t="s">
        <v>339</v>
      </c>
      <c r="F71" s="57"/>
      <c r="G71" s="57"/>
      <c r="H71" s="57"/>
      <c r="I71" s="57"/>
    </row>
    <row r="72" spans="2:12" ht="14.4" x14ac:dyDescent="0.3">
      <c r="B72" s="57"/>
      <c r="C72" s="64" t="s">
        <v>413</v>
      </c>
      <c r="D72" s="64" t="s">
        <v>414</v>
      </c>
      <c r="E72" s="64" t="s">
        <v>339</v>
      </c>
      <c r="F72" s="57"/>
      <c r="G72" s="57"/>
      <c r="H72" s="57"/>
      <c r="I72" s="57"/>
    </row>
    <row r="73" spans="2:12" ht="14.4" x14ac:dyDescent="0.3">
      <c r="B73" s="57"/>
      <c r="C73" s="64" t="s">
        <v>289</v>
      </c>
      <c r="D73" s="64" t="s">
        <v>290</v>
      </c>
      <c r="E73" s="64" t="s">
        <v>402</v>
      </c>
      <c r="F73" s="57"/>
      <c r="G73" s="57"/>
      <c r="H73" s="57"/>
      <c r="I73" s="57"/>
    </row>
    <row r="74" spans="2:12" ht="14.4" x14ac:dyDescent="0.3">
      <c r="B74" s="57"/>
      <c r="C74" s="64" t="s">
        <v>277</v>
      </c>
      <c r="D74" s="64" t="s">
        <v>278</v>
      </c>
      <c r="E74" s="64" t="s">
        <v>339</v>
      </c>
      <c r="F74" s="57"/>
      <c r="G74" s="57"/>
      <c r="H74" s="57"/>
      <c r="I74" s="57"/>
    </row>
    <row r="75" spans="2:12" ht="14.4" x14ac:dyDescent="0.3">
      <c r="B75" s="59"/>
      <c r="C75" s="65" t="s">
        <v>287</v>
      </c>
      <c r="D75" s="65" t="s">
        <v>288</v>
      </c>
      <c r="E75" s="65" t="s">
        <v>339</v>
      </c>
      <c r="F75" s="59"/>
      <c r="G75" s="59"/>
      <c r="H75" s="59"/>
      <c r="I75" s="59"/>
    </row>
    <row r="76" spans="2:12" ht="14.4" x14ac:dyDescent="0.3">
      <c r="B76" s="60" t="s">
        <v>149</v>
      </c>
      <c r="C76" s="64" t="s">
        <v>245</v>
      </c>
      <c r="D76" s="64" t="s">
        <v>246</v>
      </c>
      <c r="E76" s="64" t="s">
        <v>339</v>
      </c>
      <c r="F76" s="57"/>
      <c r="G76" s="57"/>
      <c r="H76" s="57"/>
      <c r="I76" s="57"/>
      <c r="L76" t="s">
        <v>115</v>
      </c>
    </row>
    <row r="77" spans="2:12" ht="14.4" x14ac:dyDescent="0.3">
      <c r="B77" s="60"/>
      <c r="C77" s="64" t="s">
        <v>247</v>
      </c>
      <c r="D77" s="64" t="s">
        <v>248</v>
      </c>
      <c r="E77" s="64" t="s">
        <v>339</v>
      </c>
      <c r="F77" s="57"/>
      <c r="G77" s="57"/>
      <c r="H77" s="57"/>
      <c r="I77" s="57"/>
    </row>
    <row r="78" spans="2:12" ht="14.4" x14ac:dyDescent="0.3">
      <c r="B78" s="57"/>
      <c r="C78" s="64" t="s">
        <v>249</v>
      </c>
      <c r="D78" s="64" t="s">
        <v>250</v>
      </c>
      <c r="E78" s="64" t="s">
        <v>339</v>
      </c>
      <c r="F78" s="57"/>
      <c r="G78" s="57"/>
      <c r="H78" s="57"/>
      <c r="I78" s="57"/>
    </row>
    <row r="79" spans="2:12" ht="14.4" x14ac:dyDescent="0.3">
      <c r="B79" s="57"/>
      <c r="C79" s="64" t="s">
        <v>251</v>
      </c>
      <c r="D79" s="64" t="s">
        <v>252</v>
      </c>
      <c r="E79" s="64" t="s">
        <v>402</v>
      </c>
      <c r="F79" s="57"/>
      <c r="G79" s="57"/>
      <c r="H79" s="57"/>
      <c r="I79" s="57"/>
    </row>
    <row r="80" spans="2:12" ht="14.4" x14ac:dyDescent="0.3">
      <c r="B80" s="57"/>
      <c r="C80" s="64" t="s">
        <v>253</v>
      </c>
      <c r="D80" s="64" t="s">
        <v>254</v>
      </c>
      <c r="E80" s="64" t="s">
        <v>339</v>
      </c>
      <c r="F80" s="57"/>
      <c r="G80" s="57"/>
      <c r="H80" s="57"/>
      <c r="I80" s="57"/>
    </row>
    <row r="81" spans="2:12" ht="14.4" x14ac:dyDescent="0.3">
      <c r="B81" s="57"/>
      <c r="C81" s="64" t="s">
        <v>255</v>
      </c>
      <c r="D81" s="64" t="s">
        <v>256</v>
      </c>
      <c r="E81" s="64" t="s">
        <v>339</v>
      </c>
      <c r="F81" s="57"/>
      <c r="G81" s="57"/>
      <c r="H81" s="57"/>
      <c r="I81" s="57"/>
    </row>
    <row r="82" spans="2:12" ht="14.4" x14ac:dyDescent="0.3">
      <c r="B82" s="57"/>
      <c r="C82" s="64" t="s">
        <v>257</v>
      </c>
      <c r="D82" s="64" t="s">
        <v>258</v>
      </c>
      <c r="E82" s="64" t="s">
        <v>339</v>
      </c>
      <c r="F82" s="57"/>
      <c r="G82" s="57"/>
      <c r="H82" s="57"/>
      <c r="I82" s="57"/>
    </row>
    <row r="83" spans="2:12" ht="14.4" x14ac:dyDescent="0.3">
      <c r="B83" s="57"/>
      <c r="C83" s="64" t="s">
        <v>261</v>
      </c>
      <c r="D83" s="64" t="s">
        <v>262</v>
      </c>
      <c r="E83" s="64" t="s">
        <v>339</v>
      </c>
      <c r="F83" s="57"/>
      <c r="G83" s="57"/>
      <c r="H83" s="57"/>
      <c r="I83" s="57"/>
    </row>
    <row r="84" spans="2:12" ht="14.4" x14ac:dyDescent="0.3">
      <c r="B84" s="57"/>
      <c r="C84" s="64" t="s">
        <v>263</v>
      </c>
      <c r="D84" s="64" t="s">
        <v>264</v>
      </c>
      <c r="E84" s="64" t="s">
        <v>339</v>
      </c>
      <c r="F84" s="57"/>
      <c r="G84" s="57"/>
      <c r="H84" s="57"/>
      <c r="I84" s="57"/>
    </row>
    <row r="85" spans="2:12" ht="14.4" x14ac:dyDescent="0.3">
      <c r="B85" s="57"/>
      <c r="C85" s="64" t="s">
        <v>259</v>
      </c>
      <c r="D85" s="64" t="s">
        <v>260</v>
      </c>
      <c r="E85" s="64" t="s">
        <v>339</v>
      </c>
      <c r="F85" s="57"/>
      <c r="G85" s="57"/>
      <c r="H85" s="57"/>
      <c r="I85" s="57"/>
    </row>
    <row r="86" spans="2:12" ht="14.4" x14ac:dyDescent="0.3">
      <c r="B86" s="57"/>
      <c r="C86" s="64" t="s">
        <v>265</v>
      </c>
      <c r="D86" s="64" t="s">
        <v>266</v>
      </c>
      <c r="E86" s="64" t="s">
        <v>402</v>
      </c>
      <c r="F86" s="57"/>
      <c r="G86" s="57"/>
      <c r="H86" s="57"/>
      <c r="I86" s="57"/>
    </row>
    <row r="87" spans="2:12" ht="14.4" x14ac:dyDescent="0.3">
      <c r="B87" s="57"/>
      <c r="C87" s="64" t="s">
        <v>267</v>
      </c>
      <c r="D87" s="64" t="s">
        <v>268</v>
      </c>
      <c r="E87" s="64" t="s">
        <v>339</v>
      </c>
      <c r="F87" s="57"/>
      <c r="G87" s="57"/>
      <c r="H87" s="57"/>
      <c r="I87" s="57"/>
    </row>
    <row r="88" spans="2:12" ht="14.4" x14ac:dyDescent="0.3">
      <c r="B88" s="59"/>
      <c r="C88" s="65" t="s">
        <v>269</v>
      </c>
      <c r="D88" s="65" t="s">
        <v>270</v>
      </c>
      <c r="E88" s="65" t="s">
        <v>339</v>
      </c>
      <c r="F88" s="59"/>
      <c r="G88" s="59"/>
      <c r="H88" s="59"/>
      <c r="I88" s="59"/>
    </row>
    <row r="89" spans="2:12" ht="14.4" x14ac:dyDescent="0.3">
      <c r="B89" s="60" t="s">
        <v>149</v>
      </c>
      <c r="C89" s="64" t="s">
        <v>337</v>
      </c>
      <c r="D89" s="64" t="s">
        <v>338</v>
      </c>
      <c r="E89" s="64" t="s">
        <v>339</v>
      </c>
      <c r="F89" s="57"/>
      <c r="G89" s="57"/>
      <c r="H89" s="57"/>
      <c r="I89" s="57"/>
      <c r="L89" t="s">
        <v>70</v>
      </c>
    </row>
    <row r="90" spans="2:12" ht="14.4" x14ac:dyDescent="0.3">
      <c r="B90" s="57"/>
      <c r="C90" s="64" t="s">
        <v>340</v>
      </c>
      <c r="D90" s="64" t="s">
        <v>341</v>
      </c>
      <c r="E90" s="64" t="s">
        <v>339</v>
      </c>
      <c r="F90" s="57"/>
      <c r="G90" s="57"/>
      <c r="H90" s="57"/>
      <c r="I90" s="57"/>
    </row>
    <row r="91" spans="2:12" ht="14.4" x14ac:dyDescent="0.3">
      <c r="B91" s="57"/>
      <c r="C91" s="64" t="s">
        <v>342</v>
      </c>
      <c r="D91" s="64" t="s">
        <v>343</v>
      </c>
      <c r="E91" s="64" t="s">
        <v>339</v>
      </c>
      <c r="F91" s="57"/>
      <c r="G91" s="57"/>
      <c r="H91" s="57"/>
      <c r="I91" s="57"/>
    </row>
    <row r="92" spans="2:12" ht="14.4" x14ac:dyDescent="0.3">
      <c r="B92" s="57"/>
      <c r="C92" s="64" t="s">
        <v>344</v>
      </c>
      <c r="D92" s="64" t="s">
        <v>345</v>
      </c>
      <c r="E92" s="64" t="s">
        <v>402</v>
      </c>
      <c r="F92" s="57"/>
      <c r="G92" s="57"/>
      <c r="H92" s="57"/>
      <c r="I92" s="57"/>
    </row>
    <row r="93" spans="2:12" ht="14.4" x14ac:dyDescent="0.3">
      <c r="B93" s="57"/>
      <c r="C93" s="64" t="s">
        <v>346</v>
      </c>
      <c r="D93" s="64" t="s">
        <v>347</v>
      </c>
      <c r="E93" s="64" t="s">
        <v>339</v>
      </c>
      <c r="F93" s="57"/>
      <c r="G93" s="57"/>
      <c r="H93" s="57"/>
      <c r="I93" s="57"/>
    </row>
    <row r="94" spans="2:12" ht="14.4" x14ac:dyDescent="0.3">
      <c r="B94" s="57"/>
      <c r="C94" s="64" t="s">
        <v>348</v>
      </c>
      <c r="D94" s="64" t="s">
        <v>349</v>
      </c>
      <c r="E94" s="64" t="s">
        <v>339</v>
      </c>
      <c r="F94" s="57"/>
      <c r="G94" s="57"/>
      <c r="H94" s="57"/>
      <c r="I94" s="57"/>
    </row>
    <row r="95" spans="2:12" ht="14.4" x14ac:dyDescent="0.3">
      <c r="B95" s="57"/>
      <c r="C95" s="64" t="s">
        <v>350</v>
      </c>
      <c r="D95" s="64" t="s">
        <v>351</v>
      </c>
      <c r="E95" s="64" t="s">
        <v>339</v>
      </c>
      <c r="F95" s="57"/>
      <c r="G95" s="57"/>
      <c r="H95" s="57"/>
      <c r="I95" s="57"/>
    </row>
    <row r="96" spans="2:12" ht="14.4" x14ac:dyDescent="0.3">
      <c r="B96" s="57"/>
      <c r="C96" s="64" t="s">
        <v>354</v>
      </c>
      <c r="D96" s="64" t="s">
        <v>355</v>
      </c>
      <c r="E96" s="64" t="s">
        <v>339</v>
      </c>
      <c r="F96" s="57"/>
      <c r="G96" s="57"/>
      <c r="H96" s="57"/>
      <c r="I96" s="57"/>
    </row>
    <row r="97" spans="2:12" ht="14.4" x14ac:dyDescent="0.3">
      <c r="B97" s="57"/>
      <c r="C97" s="64" t="s">
        <v>356</v>
      </c>
      <c r="D97" s="64" t="s">
        <v>357</v>
      </c>
      <c r="E97" s="64" t="s">
        <v>339</v>
      </c>
      <c r="F97" s="57"/>
      <c r="G97" s="57"/>
      <c r="H97" s="57"/>
      <c r="I97" s="57"/>
    </row>
    <row r="98" spans="2:12" ht="14.4" x14ac:dyDescent="0.3">
      <c r="B98" s="57"/>
      <c r="C98" s="64" t="s">
        <v>352</v>
      </c>
      <c r="D98" s="64" t="s">
        <v>353</v>
      </c>
      <c r="E98" s="64" t="s">
        <v>339</v>
      </c>
      <c r="F98" s="57"/>
      <c r="G98" s="57"/>
      <c r="H98" s="57"/>
      <c r="I98" s="57"/>
    </row>
    <row r="99" spans="2:12" ht="14.4" x14ac:dyDescent="0.3">
      <c r="B99" s="57"/>
      <c r="C99" s="64" t="s">
        <v>358</v>
      </c>
      <c r="D99" s="64" t="s">
        <v>359</v>
      </c>
      <c r="E99" s="64" t="s">
        <v>402</v>
      </c>
      <c r="F99" s="57"/>
      <c r="G99" s="57"/>
      <c r="H99" s="57"/>
      <c r="I99" s="57"/>
    </row>
    <row r="100" spans="2:12" ht="14.4" x14ac:dyDescent="0.3">
      <c r="B100" s="60"/>
      <c r="C100" s="64" t="s">
        <v>360</v>
      </c>
      <c r="D100" s="64" t="s">
        <v>361</v>
      </c>
      <c r="E100" s="64" t="s">
        <v>339</v>
      </c>
      <c r="F100" s="57"/>
      <c r="G100" s="57"/>
      <c r="H100" s="57"/>
      <c r="I100" s="57"/>
    </row>
    <row r="101" spans="2:12" ht="14.4" x14ac:dyDescent="0.3">
      <c r="B101" s="59"/>
      <c r="C101" s="65" t="s">
        <v>362</v>
      </c>
      <c r="D101" s="65" t="s">
        <v>363</v>
      </c>
      <c r="E101" s="65" t="s">
        <v>339</v>
      </c>
      <c r="F101" s="59"/>
      <c r="G101" s="59"/>
      <c r="H101" s="59"/>
      <c r="I101" s="59"/>
    </row>
    <row r="102" spans="2:12" ht="14.4" x14ac:dyDescent="0.3">
      <c r="B102" s="60" t="s">
        <v>149</v>
      </c>
      <c r="C102" s="64" t="s">
        <v>205</v>
      </c>
      <c r="D102" s="64" t="s">
        <v>206</v>
      </c>
      <c r="E102" s="64" t="s">
        <v>339</v>
      </c>
      <c r="F102" s="57"/>
      <c r="G102" s="57"/>
      <c r="H102" s="57"/>
      <c r="I102" s="57"/>
      <c r="L102" t="s">
        <v>69</v>
      </c>
    </row>
    <row r="103" spans="2:12" ht="14.4" x14ac:dyDescent="0.3">
      <c r="B103" s="57"/>
      <c r="C103" s="64" t="s">
        <v>201</v>
      </c>
      <c r="D103" s="64" t="s">
        <v>202</v>
      </c>
      <c r="E103" s="64" t="s">
        <v>339</v>
      </c>
      <c r="F103" s="57"/>
      <c r="G103" s="57"/>
      <c r="H103" s="57"/>
      <c r="I103" s="57"/>
    </row>
    <row r="104" spans="2:12" ht="14.4" x14ac:dyDescent="0.3">
      <c r="B104" s="57"/>
      <c r="C104" s="64" t="s">
        <v>203</v>
      </c>
      <c r="D104" s="64" t="s">
        <v>204</v>
      </c>
      <c r="E104" s="64" t="s">
        <v>339</v>
      </c>
      <c r="F104" s="57"/>
      <c r="G104" s="57"/>
      <c r="H104" s="57"/>
      <c r="I104" s="57"/>
    </row>
    <row r="105" spans="2:12" ht="14.4" x14ac:dyDescent="0.3">
      <c r="B105" s="57"/>
      <c r="C105" s="64" t="s">
        <v>221</v>
      </c>
      <c r="D105" s="64" t="s">
        <v>222</v>
      </c>
      <c r="E105" s="64" t="s">
        <v>402</v>
      </c>
      <c r="F105" s="57"/>
      <c r="G105" s="57"/>
      <c r="H105" s="57"/>
      <c r="I105" s="57"/>
    </row>
    <row r="106" spans="2:12" ht="14.4" x14ac:dyDescent="0.3">
      <c r="B106" s="57"/>
      <c r="C106" s="64" t="s">
        <v>211</v>
      </c>
      <c r="D106" s="64" t="s">
        <v>212</v>
      </c>
      <c r="E106" s="64" t="s">
        <v>339</v>
      </c>
      <c r="F106" s="57"/>
      <c r="G106" s="57"/>
      <c r="H106" s="57"/>
      <c r="I106" s="57"/>
    </row>
    <row r="107" spans="2:12" ht="14.4" x14ac:dyDescent="0.3">
      <c r="B107" s="57"/>
      <c r="C107" s="64" t="s">
        <v>415</v>
      </c>
      <c r="D107" s="64" t="s">
        <v>416</v>
      </c>
      <c r="E107" s="64" t="s">
        <v>339</v>
      </c>
      <c r="F107" s="57"/>
      <c r="G107" s="57"/>
      <c r="H107" s="57"/>
      <c r="I107" s="57"/>
    </row>
    <row r="108" spans="2:12" ht="14.4" x14ac:dyDescent="0.3">
      <c r="B108" s="57"/>
      <c r="C108" s="64" t="s">
        <v>209</v>
      </c>
      <c r="D108" s="64" t="s">
        <v>210</v>
      </c>
      <c r="E108" s="64" t="s">
        <v>339</v>
      </c>
      <c r="F108" s="57"/>
      <c r="G108" s="57"/>
      <c r="H108" s="57"/>
      <c r="I108" s="57"/>
    </row>
    <row r="109" spans="2:12" ht="14.4" x14ac:dyDescent="0.3">
      <c r="B109" s="57"/>
      <c r="C109" s="64" t="s">
        <v>213</v>
      </c>
      <c r="D109" s="64" t="s">
        <v>214</v>
      </c>
      <c r="E109" s="64" t="s">
        <v>339</v>
      </c>
      <c r="F109" s="57"/>
      <c r="G109" s="57"/>
      <c r="H109" s="57"/>
      <c r="I109" s="57"/>
    </row>
    <row r="110" spans="2:12" ht="14.4" x14ac:dyDescent="0.3">
      <c r="B110" s="57"/>
      <c r="C110" s="64" t="s">
        <v>215</v>
      </c>
      <c r="D110" s="64" t="s">
        <v>216</v>
      </c>
      <c r="E110" s="64" t="s">
        <v>339</v>
      </c>
      <c r="F110" s="57"/>
      <c r="G110" s="57"/>
      <c r="H110" s="57"/>
      <c r="I110" s="57"/>
    </row>
    <row r="111" spans="2:12" ht="14.4" x14ac:dyDescent="0.3">
      <c r="B111" s="57"/>
      <c r="C111" s="64" t="s">
        <v>417</v>
      </c>
      <c r="D111" s="64" t="s">
        <v>418</v>
      </c>
      <c r="E111" s="64" t="s">
        <v>339</v>
      </c>
      <c r="F111" s="57"/>
      <c r="G111" s="57"/>
      <c r="H111" s="57"/>
      <c r="I111" s="57"/>
    </row>
    <row r="112" spans="2:12" ht="14.4" x14ac:dyDescent="0.3">
      <c r="B112" s="57"/>
      <c r="C112" s="64" t="s">
        <v>219</v>
      </c>
      <c r="D112" s="64" t="s">
        <v>220</v>
      </c>
      <c r="E112" s="64" t="s">
        <v>402</v>
      </c>
      <c r="F112" s="57"/>
      <c r="G112" s="57"/>
      <c r="H112" s="57"/>
      <c r="I112" s="57"/>
    </row>
    <row r="113" spans="1:12" ht="14.4" x14ac:dyDescent="0.3">
      <c r="B113" s="57"/>
      <c r="C113" s="64" t="s">
        <v>207</v>
      </c>
      <c r="D113" s="64" t="s">
        <v>208</v>
      </c>
      <c r="E113" s="64" t="s">
        <v>339</v>
      </c>
      <c r="F113" s="57"/>
      <c r="G113" s="57"/>
      <c r="H113" s="57"/>
      <c r="I113" s="57"/>
    </row>
    <row r="114" spans="1:12" ht="14.4" x14ac:dyDescent="0.3">
      <c r="B114" s="61"/>
      <c r="C114" s="65" t="s">
        <v>217</v>
      </c>
      <c r="D114" s="65" t="s">
        <v>218</v>
      </c>
      <c r="E114" s="65" t="s">
        <v>339</v>
      </c>
      <c r="F114" s="59"/>
      <c r="G114" s="59"/>
      <c r="H114" s="59"/>
      <c r="I114" s="59"/>
    </row>
    <row r="115" spans="1:12" s="53" customFormat="1" ht="14.4" x14ac:dyDescent="0.3">
      <c r="B115" s="60" t="s">
        <v>149</v>
      </c>
      <c r="C115" s="64" t="s">
        <v>332</v>
      </c>
      <c r="D115" s="64" t="s">
        <v>331</v>
      </c>
      <c r="E115" s="64" t="s">
        <v>339</v>
      </c>
      <c r="F115" s="57"/>
      <c r="G115" s="57"/>
      <c r="H115" s="57"/>
      <c r="I115" s="57"/>
      <c r="L115" s="53" t="s">
        <v>117</v>
      </c>
    </row>
    <row r="116" spans="1:12" s="63" customFormat="1" ht="14.4" x14ac:dyDescent="0.3">
      <c r="A116" s="53"/>
      <c r="B116" s="57"/>
      <c r="C116" s="64" t="s">
        <v>336</v>
      </c>
      <c r="D116" s="64" t="s">
        <v>335</v>
      </c>
      <c r="E116" s="64" t="s">
        <v>339</v>
      </c>
      <c r="F116" s="57"/>
      <c r="G116" s="57"/>
      <c r="H116" s="57"/>
      <c r="I116" s="57"/>
      <c r="J116" s="53"/>
      <c r="K116" s="53"/>
    </row>
    <row r="117" spans="1:12" s="63" customFormat="1" ht="14.4" x14ac:dyDescent="0.3">
      <c r="A117" s="53"/>
      <c r="B117" s="57"/>
      <c r="C117" s="64" t="s">
        <v>334</v>
      </c>
      <c r="D117" s="64" t="s">
        <v>333</v>
      </c>
      <c r="E117" s="64" t="s">
        <v>339</v>
      </c>
      <c r="F117" s="57"/>
      <c r="G117" s="57"/>
      <c r="H117" s="57"/>
      <c r="I117" s="57"/>
      <c r="J117" s="53"/>
      <c r="K117" s="53"/>
    </row>
    <row r="118" spans="1:12" s="63" customFormat="1" ht="14.4" x14ac:dyDescent="0.3">
      <c r="A118" s="53"/>
      <c r="B118" s="57"/>
      <c r="C118" s="64" t="s">
        <v>316</v>
      </c>
      <c r="D118" s="64" t="s">
        <v>315</v>
      </c>
      <c r="E118" s="64" t="s">
        <v>402</v>
      </c>
      <c r="F118" s="57"/>
      <c r="G118" s="57"/>
      <c r="H118" s="57"/>
      <c r="I118" s="57"/>
      <c r="J118" s="53"/>
      <c r="K118" s="53"/>
    </row>
    <row r="119" spans="1:12" s="63" customFormat="1" ht="14.4" x14ac:dyDescent="0.3">
      <c r="A119" s="53"/>
      <c r="B119" s="57"/>
      <c r="C119" s="64" t="s">
        <v>326</v>
      </c>
      <c r="D119" s="64" t="s">
        <v>325</v>
      </c>
      <c r="E119" s="64" t="s">
        <v>339</v>
      </c>
      <c r="F119" s="57"/>
      <c r="G119" s="57"/>
      <c r="H119" s="57"/>
      <c r="I119" s="57"/>
      <c r="J119" s="53"/>
      <c r="K119" s="53"/>
    </row>
    <row r="120" spans="1:12" s="63" customFormat="1" ht="14.4" x14ac:dyDescent="0.3">
      <c r="A120" s="53"/>
      <c r="B120" s="57"/>
      <c r="C120" s="64" t="s">
        <v>419</v>
      </c>
      <c r="D120" s="64" t="s">
        <v>420</v>
      </c>
      <c r="E120" s="64" t="s">
        <v>339</v>
      </c>
      <c r="F120" s="57"/>
      <c r="G120" s="57"/>
      <c r="H120" s="57"/>
      <c r="I120" s="57"/>
      <c r="J120" s="53"/>
      <c r="K120" s="53"/>
    </row>
    <row r="121" spans="1:12" s="63" customFormat="1" ht="14.4" x14ac:dyDescent="0.3">
      <c r="A121" s="53"/>
      <c r="B121" s="57"/>
      <c r="C121" s="64" t="s">
        <v>328</v>
      </c>
      <c r="D121" s="64" t="s">
        <v>327</v>
      </c>
      <c r="E121" s="64" t="s">
        <v>339</v>
      </c>
      <c r="F121" s="57"/>
      <c r="G121" s="57"/>
      <c r="H121" s="57"/>
      <c r="I121" s="57"/>
      <c r="J121" s="53"/>
      <c r="K121" s="53"/>
    </row>
    <row r="122" spans="1:12" s="63" customFormat="1" ht="14.4" x14ac:dyDescent="0.3">
      <c r="A122" s="53"/>
      <c r="B122" s="57"/>
      <c r="C122" s="64" t="s">
        <v>324</v>
      </c>
      <c r="D122" s="64" t="s">
        <v>323</v>
      </c>
      <c r="E122" s="64" t="s">
        <v>339</v>
      </c>
      <c r="F122" s="57"/>
      <c r="G122" s="57"/>
      <c r="H122" s="57"/>
      <c r="I122" s="57"/>
      <c r="J122" s="53"/>
      <c r="K122" s="53"/>
    </row>
    <row r="123" spans="1:12" s="63" customFormat="1" ht="14.4" x14ac:dyDescent="0.3">
      <c r="A123" s="53"/>
      <c r="B123" s="57"/>
      <c r="C123" s="64" t="s">
        <v>322</v>
      </c>
      <c r="D123" s="64" t="s">
        <v>321</v>
      </c>
      <c r="E123" s="64" t="s">
        <v>339</v>
      </c>
      <c r="F123" s="57"/>
      <c r="G123" s="57"/>
      <c r="H123" s="57"/>
      <c r="I123" s="57"/>
      <c r="J123" s="53"/>
      <c r="K123" s="53"/>
    </row>
    <row r="124" spans="1:12" s="63" customFormat="1" ht="14.4" x14ac:dyDescent="0.3">
      <c r="A124" s="53"/>
      <c r="B124" s="57"/>
      <c r="C124" s="64" t="s">
        <v>421</v>
      </c>
      <c r="D124" s="64" t="s">
        <v>422</v>
      </c>
      <c r="E124" s="64" t="s">
        <v>339</v>
      </c>
      <c r="F124" s="57"/>
      <c r="G124" s="57"/>
      <c r="H124" s="57"/>
      <c r="I124" s="57"/>
      <c r="J124" s="53"/>
      <c r="K124" s="53"/>
    </row>
    <row r="125" spans="1:12" s="63" customFormat="1" ht="14.4" x14ac:dyDescent="0.3">
      <c r="A125" s="53"/>
      <c r="B125" s="57"/>
      <c r="C125" s="64" t="s">
        <v>318</v>
      </c>
      <c r="D125" s="64" t="s">
        <v>317</v>
      </c>
      <c r="E125" s="64" t="s">
        <v>402</v>
      </c>
      <c r="F125" s="57"/>
      <c r="G125" s="57"/>
      <c r="H125" s="57"/>
      <c r="I125" s="57"/>
      <c r="J125" s="53"/>
      <c r="K125" s="53"/>
    </row>
    <row r="126" spans="1:12" s="63" customFormat="1" ht="14.4" x14ac:dyDescent="0.3">
      <c r="A126" s="53"/>
      <c r="B126" s="57"/>
      <c r="C126" s="64" t="s">
        <v>330</v>
      </c>
      <c r="D126" s="64" t="s">
        <v>329</v>
      </c>
      <c r="E126" s="64" t="s">
        <v>339</v>
      </c>
      <c r="F126" s="57"/>
      <c r="G126" s="57"/>
      <c r="H126" s="57"/>
      <c r="I126" s="57"/>
      <c r="J126" s="53"/>
      <c r="K126" s="53"/>
    </row>
    <row r="127" spans="1:12" s="63" customFormat="1" ht="14.4" x14ac:dyDescent="0.3">
      <c r="A127" s="53"/>
      <c r="B127" s="59"/>
      <c r="C127" s="65" t="s">
        <v>320</v>
      </c>
      <c r="D127" s="65" t="s">
        <v>319</v>
      </c>
      <c r="E127" s="65" t="s">
        <v>339</v>
      </c>
      <c r="F127" s="59"/>
      <c r="G127" s="59"/>
      <c r="H127" s="59"/>
      <c r="I127" s="59"/>
      <c r="J127" s="53"/>
      <c r="K127" s="53"/>
    </row>
    <row r="128" spans="1:12" s="63" customFormat="1" ht="14.4" x14ac:dyDescent="0.3">
      <c r="A128" s="53"/>
      <c r="B128" s="60" t="s">
        <v>149</v>
      </c>
      <c r="C128" s="64" t="s">
        <v>310</v>
      </c>
      <c r="D128" s="64" t="s">
        <v>309</v>
      </c>
      <c r="E128" s="64" t="s">
        <v>339</v>
      </c>
      <c r="F128" s="57"/>
      <c r="G128" s="57"/>
      <c r="H128" s="57"/>
      <c r="I128" s="57"/>
      <c r="J128" s="53"/>
      <c r="K128" s="53"/>
    </row>
    <row r="129" spans="1:13" s="63" customFormat="1" ht="14.4" x14ac:dyDescent="0.3">
      <c r="A129" s="53"/>
      <c r="B129" s="57"/>
      <c r="C129" s="64" t="s">
        <v>314</v>
      </c>
      <c r="D129" s="64" t="s">
        <v>313</v>
      </c>
      <c r="E129" s="64" t="s">
        <v>339</v>
      </c>
      <c r="F129" s="57"/>
      <c r="G129" s="57"/>
      <c r="H129" s="57"/>
      <c r="I129" s="57"/>
      <c r="J129" s="53"/>
      <c r="K129" s="53"/>
    </row>
    <row r="130" spans="1:13" s="53" customFormat="1" ht="14.4" x14ac:dyDescent="0.3">
      <c r="B130" s="57"/>
      <c r="C130" s="64" t="s">
        <v>312</v>
      </c>
      <c r="D130" s="64" t="s">
        <v>311</v>
      </c>
      <c r="E130" s="64" t="s">
        <v>339</v>
      </c>
      <c r="F130" s="57"/>
      <c r="G130" s="57"/>
      <c r="H130" s="57"/>
      <c r="I130" s="57"/>
    </row>
    <row r="131" spans="1:13" s="53" customFormat="1" ht="14.4" x14ac:dyDescent="0.3">
      <c r="B131" s="57"/>
      <c r="C131" s="64" t="s">
        <v>294</v>
      </c>
      <c r="D131" s="64" t="s">
        <v>293</v>
      </c>
      <c r="E131" s="64" t="s">
        <v>402</v>
      </c>
      <c r="F131" s="57"/>
      <c r="G131" s="57"/>
      <c r="H131" s="57"/>
      <c r="I131" s="57"/>
      <c r="L131" s="62"/>
    </row>
    <row r="132" spans="1:13" s="53" customFormat="1" ht="14.4" x14ac:dyDescent="0.3">
      <c r="B132" s="57"/>
      <c r="C132" s="64" t="s">
        <v>304</v>
      </c>
      <c r="D132" s="64" t="s">
        <v>303</v>
      </c>
      <c r="E132" s="64" t="s">
        <v>339</v>
      </c>
      <c r="F132" s="57"/>
      <c r="G132" s="57"/>
      <c r="H132" s="57"/>
      <c r="I132" s="57"/>
    </row>
    <row r="133" spans="1:13" s="53" customFormat="1" ht="14.4" x14ac:dyDescent="0.3">
      <c r="B133" s="57"/>
      <c r="C133" s="64" t="s">
        <v>423</v>
      </c>
      <c r="D133" s="64" t="s">
        <v>424</v>
      </c>
      <c r="E133" s="64" t="s">
        <v>339</v>
      </c>
      <c r="F133" s="57"/>
      <c r="G133" s="57"/>
      <c r="H133" s="57"/>
      <c r="I133" s="57"/>
    </row>
    <row r="134" spans="1:13" s="53" customFormat="1" ht="14.4" x14ac:dyDescent="0.3">
      <c r="B134" s="57"/>
      <c r="C134" s="64" t="s">
        <v>306</v>
      </c>
      <c r="D134" s="64" t="s">
        <v>305</v>
      </c>
      <c r="E134" s="64" t="s">
        <v>339</v>
      </c>
      <c r="F134" s="57"/>
      <c r="G134" s="57"/>
      <c r="H134" s="57"/>
      <c r="I134" s="57"/>
    </row>
    <row r="135" spans="1:13" s="53" customFormat="1" ht="14.4" x14ac:dyDescent="0.3">
      <c r="B135" s="57"/>
      <c r="C135" s="64" t="s">
        <v>302</v>
      </c>
      <c r="D135" s="64" t="s">
        <v>301</v>
      </c>
      <c r="E135" s="64" t="s">
        <v>339</v>
      </c>
      <c r="F135" s="57"/>
      <c r="G135" s="57"/>
      <c r="H135" s="57"/>
      <c r="I135" s="57"/>
    </row>
    <row r="136" spans="1:13" s="53" customFormat="1" ht="14.4" x14ac:dyDescent="0.3">
      <c r="B136" s="57"/>
      <c r="C136" s="64" t="s">
        <v>300</v>
      </c>
      <c r="D136" s="64" t="s">
        <v>299</v>
      </c>
      <c r="E136" s="64" t="s">
        <v>339</v>
      </c>
      <c r="F136" s="57"/>
      <c r="G136" s="57"/>
      <c r="H136" s="57"/>
      <c r="I136" s="57"/>
    </row>
    <row r="137" spans="1:13" s="53" customFormat="1" ht="14.4" x14ac:dyDescent="0.3">
      <c r="B137" s="57"/>
      <c r="C137" s="64" t="s">
        <v>425</v>
      </c>
      <c r="D137" s="64" t="s">
        <v>426</v>
      </c>
      <c r="E137" s="64" t="s">
        <v>339</v>
      </c>
      <c r="F137" s="57"/>
      <c r="G137" s="57"/>
      <c r="H137" s="57"/>
      <c r="I137" s="57"/>
    </row>
    <row r="138" spans="1:13" s="53" customFormat="1" ht="14.4" x14ac:dyDescent="0.3">
      <c r="B138" s="57"/>
      <c r="C138" s="64" t="s">
        <v>296</v>
      </c>
      <c r="D138" s="64" t="s">
        <v>295</v>
      </c>
      <c r="E138" s="64" t="s">
        <v>402</v>
      </c>
      <c r="F138" s="57"/>
      <c r="G138" s="57"/>
      <c r="H138" s="57"/>
      <c r="I138" s="57"/>
    </row>
    <row r="139" spans="1:13" s="53" customFormat="1" ht="14.4" x14ac:dyDescent="0.3">
      <c r="B139" s="57"/>
      <c r="C139" s="64" t="s">
        <v>308</v>
      </c>
      <c r="D139" s="64" t="s">
        <v>307</v>
      </c>
      <c r="E139" s="64" t="s">
        <v>339</v>
      </c>
      <c r="F139" s="57"/>
      <c r="G139" s="57"/>
      <c r="H139" s="57"/>
      <c r="I139" s="57"/>
    </row>
    <row r="140" spans="1:13" s="53" customFormat="1" ht="14.4" x14ac:dyDescent="0.3">
      <c r="B140" s="59"/>
      <c r="C140" s="65" t="s">
        <v>298</v>
      </c>
      <c r="D140" s="65" t="s">
        <v>297</v>
      </c>
      <c r="E140" s="65" t="s">
        <v>339</v>
      </c>
      <c r="F140" s="59"/>
      <c r="G140" s="59"/>
      <c r="H140" s="59"/>
      <c r="I140" s="59"/>
      <c r="M140" s="62"/>
    </row>
    <row r="141" spans="1:13" ht="14.4" x14ac:dyDescent="0.3">
      <c r="B141" s="60" t="s">
        <v>149</v>
      </c>
      <c r="C141" s="64" t="s">
        <v>183</v>
      </c>
      <c r="D141" s="64" t="s">
        <v>184</v>
      </c>
      <c r="E141" s="64" t="s">
        <v>339</v>
      </c>
      <c r="F141" s="57"/>
      <c r="G141" s="57"/>
      <c r="H141" s="57"/>
      <c r="I141" s="57"/>
      <c r="L141" t="s">
        <v>50</v>
      </c>
    </row>
    <row r="142" spans="1:13" ht="14.4" x14ac:dyDescent="0.3">
      <c r="B142" s="57"/>
      <c r="C142" s="64" t="s">
        <v>179</v>
      </c>
      <c r="D142" s="64" t="s">
        <v>180</v>
      </c>
      <c r="E142" s="64" t="s">
        <v>339</v>
      </c>
      <c r="F142" s="57"/>
      <c r="G142" s="57"/>
      <c r="H142" s="57"/>
      <c r="I142" s="57"/>
    </row>
    <row r="143" spans="1:13" ht="14.4" x14ac:dyDescent="0.3">
      <c r="B143" s="57"/>
      <c r="C143" s="64" t="s">
        <v>181</v>
      </c>
      <c r="D143" s="64" t="s">
        <v>182</v>
      </c>
      <c r="E143" s="64" t="s">
        <v>339</v>
      </c>
      <c r="F143" s="57"/>
      <c r="G143" s="57"/>
      <c r="H143" s="57"/>
      <c r="I143" s="57"/>
    </row>
    <row r="144" spans="1:13" ht="14.4" x14ac:dyDescent="0.3">
      <c r="B144" s="57"/>
      <c r="C144" s="64" t="s">
        <v>199</v>
      </c>
      <c r="D144" s="64" t="s">
        <v>200</v>
      </c>
      <c r="E144" s="64" t="s">
        <v>402</v>
      </c>
      <c r="F144" s="57"/>
      <c r="G144" s="57"/>
      <c r="H144" s="57"/>
      <c r="I144" s="57"/>
    </row>
    <row r="145" spans="2:12" ht="14.4" x14ac:dyDescent="0.3">
      <c r="B145" s="57"/>
      <c r="C145" s="64" t="s">
        <v>189</v>
      </c>
      <c r="D145" s="64" t="s">
        <v>190</v>
      </c>
      <c r="E145" s="64" t="s">
        <v>339</v>
      </c>
      <c r="F145" s="57"/>
      <c r="G145" s="57"/>
      <c r="H145" s="57"/>
      <c r="I145" s="57"/>
    </row>
    <row r="146" spans="2:12" ht="14.4" x14ac:dyDescent="0.3">
      <c r="B146" s="57"/>
      <c r="C146" s="64" t="s">
        <v>427</v>
      </c>
      <c r="D146" s="64" t="s">
        <v>428</v>
      </c>
      <c r="E146" s="64" t="s">
        <v>339</v>
      </c>
      <c r="F146" s="57"/>
      <c r="G146" s="57"/>
      <c r="H146" s="57"/>
      <c r="I146" s="57"/>
    </row>
    <row r="147" spans="2:12" ht="14.4" x14ac:dyDescent="0.3">
      <c r="B147" s="57"/>
      <c r="C147" s="64" t="s">
        <v>187</v>
      </c>
      <c r="D147" s="64" t="s">
        <v>188</v>
      </c>
      <c r="E147" s="64" t="s">
        <v>339</v>
      </c>
      <c r="F147" s="57"/>
      <c r="G147" s="57"/>
      <c r="H147" s="57"/>
      <c r="I147" s="57"/>
    </row>
    <row r="148" spans="2:12" ht="14.4" x14ac:dyDescent="0.3">
      <c r="B148" s="57"/>
      <c r="C148" s="64" t="s">
        <v>191</v>
      </c>
      <c r="D148" s="64" t="s">
        <v>192</v>
      </c>
      <c r="E148" s="64" t="s">
        <v>339</v>
      </c>
      <c r="F148" s="57"/>
      <c r="G148" s="57"/>
      <c r="H148" s="57"/>
      <c r="I148" s="57"/>
    </row>
    <row r="149" spans="2:12" ht="14.4" x14ac:dyDescent="0.3">
      <c r="B149" s="57"/>
      <c r="C149" s="64" t="s">
        <v>193</v>
      </c>
      <c r="D149" s="64" t="s">
        <v>194</v>
      </c>
      <c r="E149" s="64" t="s">
        <v>339</v>
      </c>
      <c r="F149" s="57"/>
      <c r="G149" s="57"/>
      <c r="H149" s="57"/>
      <c r="I149" s="57"/>
    </row>
    <row r="150" spans="2:12" ht="14.4" x14ac:dyDescent="0.3">
      <c r="B150" s="57"/>
      <c r="C150" s="64" t="s">
        <v>429</v>
      </c>
      <c r="D150" s="64" t="s">
        <v>430</v>
      </c>
      <c r="E150" s="64" t="s">
        <v>339</v>
      </c>
      <c r="F150" s="57"/>
      <c r="G150" s="57"/>
      <c r="H150" s="57"/>
      <c r="I150" s="57"/>
    </row>
    <row r="151" spans="2:12" ht="14.4" x14ac:dyDescent="0.3">
      <c r="B151" s="57"/>
      <c r="C151" s="64" t="s">
        <v>431</v>
      </c>
      <c r="D151" s="64" t="s">
        <v>432</v>
      </c>
      <c r="E151" s="64" t="s">
        <v>339</v>
      </c>
      <c r="F151" s="57"/>
      <c r="G151" s="57"/>
      <c r="H151" s="57"/>
      <c r="I151" s="57"/>
    </row>
    <row r="152" spans="2:12" ht="14.4" x14ac:dyDescent="0.3">
      <c r="B152" s="57"/>
      <c r="C152" s="64" t="s">
        <v>197</v>
      </c>
      <c r="D152" s="64" t="s">
        <v>198</v>
      </c>
      <c r="E152" s="64" t="s">
        <v>402</v>
      </c>
      <c r="F152" s="57"/>
      <c r="G152" s="57"/>
      <c r="H152" s="57"/>
      <c r="I152" s="57"/>
    </row>
    <row r="153" spans="2:12" ht="14.4" x14ac:dyDescent="0.3">
      <c r="B153" s="57"/>
      <c r="C153" s="64" t="s">
        <v>185</v>
      </c>
      <c r="D153" s="64" t="s">
        <v>186</v>
      </c>
      <c r="E153" s="64" t="s">
        <v>339</v>
      </c>
      <c r="F153" s="57"/>
      <c r="G153" s="57"/>
      <c r="H153" s="57"/>
      <c r="I153" s="57"/>
    </row>
    <row r="154" spans="2:12" ht="14.4" x14ac:dyDescent="0.3">
      <c r="B154" s="61"/>
      <c r="C154" s="65" t="s">
        <v>195</v>
      </c>
      <c r="D154" s="65" t="s">
        <v>196</v>
      </c>
      <c r="E154" s="65" t="s">
        <v>339</v>
      </c>
      <c r="F154" s="59"/>
      <c r="G154" s="59"/>
      <c r="H154" s="59"/>
      <c r="I154" s="59"/>
    </row>
    <row r="155" spans="2:12" ht="14.4" x14ac:dyDescent="0.25">
      <c r="B155" s="60" t="s">
        <v>149</v>
      </c>
      <c r="C155" s="66" t="s">
        <v>433</v>
      </c>
      <c r="D155" s="66" t="s">
        <v>434</v>
      </c>
      <c r="E155" s="66" t="s">
        <v>339</v>
      </c>
      <c r="F155" s="60"/>
      <c r="G155" s="60"/>
      <c r="H155" s="60"/>
      <c r="I155" s="60"/>
      <c r="L155" s="13" t="s">
        <v>459</v>
      </c>
    </row>
    <row r="156" spans="2:12" ht="14.4" x14ac:dyDescent="0.3">
      <c r="B156" s="57"/>
      <c r="C156" s="66" t="s">
        <v>435</v>
      </c>
      <c r="D156" s="66" t="s">
        <v>436</v>
      </c>
      <c r="E156" s="66" t="s">
        <v>339</v>
      </c>
      <c r="F156" s="57"/>
      <c r="G156" s="57"/>
      <c r="H156" s="57"/>
      <c r="I156" s="57"/>
    </row>
    <row r="157" spans="2:12" ht="14.4" x14ac:dyDescent="0.3">
      <c r="B157" s="57"/>
      <c r="C157" s="66" t="s">
        <v>437</v>
      </c>
      <c r="D157" s="66" t="s">
        <v>438</v>
      </c>
      <c r="E157" s="66" t="s">
        <v>339</v>
      </c>
      <c r="F157" s="57"/>
      <c r="G157" s="57"/>
      <c r="H157" s="57"/>
      <c r="I157" s="57"/>
    </row>
    <row r="158" spans="2:12" ht="14.4" x14ac:dyDescent="0.3">
      <c r="B158" s="57"/>
      <c r="C158" s="66" t="s">
        <v>439</v>
      </c>
      <c r="D158" s="66" t="s">
        <v>440</v>
      </c>
      <c r="E158" s="66" t="s">
        <v>402</v>
      </c>
      <c r="F158" s="57"/>
      <c r="G158" s="57"/>
      <c r="H158" s="57"/>
      <c r="I158" s="57"/>
    </row>
    <row r="159" spans="2:12" ht="14.4" x14ac:dyDescent="0.3">
      <c r="B159" s="57"/>
      <c r="C159" s="66" t="s">
        <v>441</v>
      </c>
      <c r="D159" s="66" t="s">
        <v>442</v>
      </c>
      <c r="E159" s="66" t="s">
        <v>339</v>
      </c>
      <c r="F159" s="57"/>
      <c r="G159" s="57"/>
      <c r="H159" s="57"/>
      <c r="I159" s="57"/>
    </row>
    <row r="160" spans="2:12" ht="14.4" x14ac:dyDescent="0.3">
      <c r="B160" s="57"/>
      <c r="C160" s="66" t="s">
        <v>443</v>
      </c>
      <c r="D160" s="66" t="s">
        <v>444</v>
      </c>
      <c r="E160" s="66" t="s">
        <v>339</v>
      </c>
      <c r="F160" s="57"/>
      <c r="G160" s="57"/>
      <c r="H160" s="57"/>
      <c r="I160" s="57"/>
    </row>
    <row r="161" spans="2:9" ht="14.4" x14ac:dyDescent="0.3">
      <c r="B161" s="57"/>
      <c r="C161" s="66" t="s">
        <v>445</v>
      </c>
      <c r="D161" s="66" t="s">
        <v>446</v>
      </c>
      <c r="E161" s="66" t="s">
        <v>339</v>
      </c>
      <c r="F161" s="57"/>
      <c r="G161" s="57"/>
      <c r="H161" s="57"/>
      <c r="I161" s="57"/>
    </row>
    <row r="162" spans="2:9" ht="14.4" x14ac:dyDescent="0.3">
      <c r="B162" s="57"/>
      <c r="C162" s="66" t="s">
        <v>447</v>
      </c>
      <c r="D162" s="66" t="s">
        <v>448</v>
      </c>
      <c r="E162" s="66" t="s">
        <v>339</v>
      </c>
      <c r="F162" s="57"/>
      <c r="G162" s="57"/>
      <c r="H162" s="57"/>
      <c r="I162" s="57"/>
    </row>
    <row r="163" spans="2:9" ht="14.4" x14ac:dyDescent="0.3">
      <c r="B163" s="57"/>
      <c r="C163" s="66" t="s">
        <v>449</v>
      </c>
      <c r="D163" s="66" t="s">
        <v>450</v>
      </c>
      <c r="E163" s="66" t="s">
        <v>339</v>
      </c>
      <c r="F163" s="57"/>
      <c r="G163" s="57"/>
      <c r="H163" s="57"/>
      <c r="I163" s="57"/>
    </row>
    <row r="164" spans="2:9" ht="14.4" x14ac:dyDescent="0.3">
      <c r="B164" s="57"/>
      <c r="C164" s="66" t="s">
        <v>451</v>
      </c>
      <c r="D164" s="66" t="s">
        <v>452</v>
      </c>
      <c r="E164" s="66" t="s">
        <v>339</v>
      </c>
      <c r="F164" s="57"/>
      <c r="G164" s="57"/>
      <c r="H164" s="57"/>
      <c r="I164" s="57"/>
    </row>
    <row r="165" spans="2:9" ht="14.4" x14ac:dyDescent="0.3">
      <c r="B165" s="57"/>
      <c r="C165" s="66" t="s">
        <v>453</v>
      </c>
      <c r="D165" s="66" t="s">
        <v>454</v>
      </c>
      <c r="E165" s="66" t="s">
        <v>402</v>
      </c>
      <c r="F165" s="57"/>
      <c r="G165" s="57"/>
      <c r="H165" s="57"/>
      <c r="I165" s="57"/>
    </row>
    <row r="166" spans="2:9" ht="14.4" x14ac:dyDescent="0.3">
      <c r="B166" s="57"/>
      <c r="C166" s="66" t="s">
        <v>455</v>
      </c>
      <c r="D166" s="66" t="s">
        <v>456</v>
      </c>
      <c r="E166" s="66" t="s">
        <v>339</v>
      </c>
      <c r="F166" s="57"/>
      <c r="G166" s="57"/>
      <c r="H166" s="57"/>
      <c r="I166" s="57"/>
    </row>
    <row r="167" spans="2:9" ht="14.4" x14ac:dyDescent="0.3">
      <c r="B167" s="59"/>
      <c r="C167" s="66" t="s">
        <v>457</v>
      </c>
      <c r="D167" s="66" t="s">
        <v>458</v>
      </c>
      <c r="E167" s="66" t="s">
        <v>339</v>
      </c>
      <c r="F167" s="59"/>
      <c r="G167" s="59"/>
      <c r="H167" s="59"/>
      <c r="I167" s="59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E29" sqref="E29"/>
    </sheetView>
  </sheetViews>
  <sheetFormatPr defaultColWidth="9.21875" defaultRowHeight="13.2" x14ac:dyDescent="0.25"/>
  <cols>
    <col min="2" max="2" width="58.77734375" bestFit="1" customWidth="1"/>
  </cols>
  <sheetData>
    <row r="3" spans="2:3" ht="14.4" x14ac:dyDescent="0.3">
      <c r="B3" s="173" t="s">
        <v>880</v>
      </c>
      <c r="C3" s="168"/>
    </row>
    <row r="4" spans="2:3" ht="14.4" x14ac:dyDescent="0.3">
      <c r="B4" s="168"/>
      <c r="C4" s="168"/>
    </row>
    <row r="5" spans="2:3" ht="14.4" x14ac:dyDescent="0.3">
      <c r="B5" s="170" t="s">
        <v>879</v>
      </c>
      <c r="C5" s="169" t="s">
        <v>103</v>
      </c>
    </row>
    <row r="6" spans="2:3" ht="14.4" x14ac:dyDescent="0.3">
      <c r="B6" s="172"/>
      <c r="C6" s="171"/>
    </row>
    <row r="12" spans="2:3" ht="14.4" x14ac:dyDescent="0.3">
      <c r="B12" s="168"/>
      <c r="C12" s="1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cp:lastPrinted>2001-09-28T20:39:50Z</cp:lastPrinted>
  <dcterms:created xsi:type="dcterms:W3CDTF">2001-09-28T18:48:17Z</dcterms:created>
  <dcterms:modified xsi:type="dcterms:W3CDTF">2023-04-11T12:27:56Z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